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rice-Volume-Mix" sheetId="3" state="visible" r:id="rId3"/>
    <sheet xmlns:r="http://schemas.openxmlformats.org/officeDocument/2006/relationships" name="Month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0.0%;[Red]-0.0%;&quot;-&quot;"/>
  </numFmts>
  <fonts count="6">
    <font>
      <name val="Calibri"/>
      <family val="2"/>
      <color theme="1"/>
      <sz val="11"/>
      <scheme val="minor"/>
    </font>
    <font>
      <b val="1"/>
      <color rgb="001F2A44"/>
      <sz val="14"/>
    </font>
    <font>
      <b val="1"/>
    </font>
    <font>
      <color rgb="001F4FBF"/>
    </font>
    <font>
      <i val="1"/>
      <color rgb="005A6478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F2A44"/>
      </patternFill>
    </fill>
    <fill>
      <patternFill patternType="solid">
        <fgColor rgb="00E8ECF4"/>
      </patternFill>
    </fill>
  </fills>
  <borders count="2">
    <border>
      <left/>
      <right/>
      <top/>
      <bottom/>
      <diagonal/>
    </border>
    <border>
      <left style="thin">
        <color rgb="00C9D1E0"/>
      </left>
      <right style="thin">
        <color rgb="00C9D1E0"/>
      </right>
      <top style="thin">
        <color rgb="00C9D1E0"/>
      </top>
      <bottom style="thin">
        <color rgb="00C9D1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3" fillId="2" borderId="1" pivotButton="0" quotePrefix="0" xfId="0"/>
    <xf numFmtId="0" fontId="4" fillId="0" borderId="0" pivotButton="0" quotePrefix="0" xfId="0"/>
    <xf numFmtId="165" fontId="3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2" borderId="1" applyAlignment="1" pivotButton="0" quotePrefix="0" xfId="0">
      <alignment vertical="top" wrapText="1"/>
    </xf>
    <xf numFmtId="0" fontId="2" fillId="4" borderId="1" pivotButton="0" quotePrefix="0" xfId="0"/>
    <xf numFmtId="164" fontId="2" fillId="4" borderId="1" pivotButton="0" quotePrefix="0" xfId="0"/>
    <xf numFmtId="165" fontId="2" fillId="4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pivotButton="0" quotePrefix="0" xfId="0"/>
    <xf numFmtId="3" fontId="3" fillId="2" borderId="1" pivotButton="0" quotePrefix="0" xfId="0"/>
    <xf numFmtId="3" fontId="2" fillId="4" borderId="1" pivotButton="0" quotePrefix="0" xfId="0"/>
    <xf numFmtId="0" fontId="5" fillId="3" borderId="1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164" fontId="0" fillId="0" borderId="0" pivotButton="0" quotePrefix="0" xfId="0"/>
    <xf numFmtId="3" fontId="0" fillId="0" borderId="1" pivotButton="0" quotePrefix="0" xfId="0"/>
    <xf numFmtId="0" fontId="2" fillId="4" borderId="0" pivotButton="0" quotePrefix="0" xfId="0"/>
    <xf numFmtId="164" fontId="2" fillId="4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</dxf>
    <dxf>
      <font>
        <b val="1"/>
        <color rgb="00067647"/>
      </font>
    </dxf>
    <dxf>
      <font>
        <b val="1"/>
      </font>
      <fill>
        <patternFill patternType="solid">
          <fgColor rgb="00FDE7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Variance analysis template</t>
        </is>
      </c>
    </row>
    <row r="2" ht="30" customHeight="1">
      <c r="A2" s="2" t="inlineStr">
        <is>
          <t>From</t>
        </is>
      </c>
      <c r="B2" s="3" t="inlineStr">
        <is>
          <t>ORM Technologies, orm-tech.com/blog/variance-analysis/ (the guide explains every formula in this file).</t>
        </is>
      </c>
    </row>
    <row r="3" ht="46" customHeight="1">
      <c r="A3" s="2" t="inlineStr">
        <is>
          <t>Numbers</t>
        </is>
      </c>
      <c r="B3" s="3" t="inlineStr">
        <is>
          <t>Every number in this file is ILLUSTRATIVE. Replace the yellow input cells with your own plan and actuals. Formulas are in the white cells.</t>
        </is>
      </c>
    </row>
    <row r="4" ht="46" customHeight="1">
      <c r="A4" s="2" t="inlineStr">
        <is>
          <t>Sign convention</t>
        </is>
      </c>
      <c r="B4" s="3" t="inlineStr">
        <is>
          <t>Variance = Actual - Budget. Variance % = (Actual - Budget) / ABS(Budget). A positive variance on a line where higher is better (revenue, bookings, operating income) is favorable. On a line where lower is better (costs, churn) a positive variance is unfavorable.</t>
        </is>
      </c>
    </row>
    <row r="5" ht="46" customHeight="1">
      <c r="A5" s="2" t="inlineStr">
        <is>
          <t>Tab: Summary</t>
        </is>
      </c>
      <c r="B5" s="3" t="inlineStr">
        <is>
          <t>Budget vs actual for one period. Columns: line, higher is better (Yes/No), budget, actual, variance $, variance %, favorable or unfavorable, material (both thresholds passed), driver, timing or permanent, commentary. Set the two materiality thresholds in C3 and C4 before you look at the results.</t>
        </is>
      </c>
    </row>
    <row r="6" ht="46" customHeight="1">
      <c r="A6" s="2" t="inlineStr">
        <is>
          <t>Tab: Price-Volume-Mix</t>
        </is>
      </c>
      <c r="B6" s="3" t="inlineStr">
        <is>
          <t>Splits a revenue or bookings variance into price, volume and mix by product, plan or segment. Up to 8 rows. Each row and the total reconcile: price + volume + mix = total variance (the Check column must show 0). Below it, the volume line is split into deal count and win rate.</t>
        </is>
      </c>
    </row>
    <row r="7" ht="46" customHeight="1">
      <c r="A7" s="2" t="inlineStr">
        <is>
          <t>Tab: Monthly</t>
        </is>
      </c>
      <c r="B7" s="3" t="inlineStr">
        <is>
          <t>Plan vs actual by month with year-to-date totals. Phase the plan by your own seasonality, not an even 1/12 split. Leave future months' actuals blank.</t>
        </is>
      </c>
    </row>
    <row r="8" ht="30" customHeight="1">
      <c r="A8" s="2" t="inlineStr">
        <is>
          <t>Price variance</t>
        </is>
      </c>
      <c r="B8" s="3" t="inlineStr">
        <is>
          <t>(Actual price - Budget price) x Actual units</t>
        </is>
      </c>
    </row>
    <row r="9" ht="46" customHeight="1">
      <c r="A9" s="2" t="inlineStr">
        <is>
          <t>Volume variance</t>
        </is>
      </c>
      <c r="B9" s="3" t="inlineStr">
        <is>
          <t>(Total actual units - Total budget units) x Budget mix % x Budget price, summed over rows = unit change x budget average price</t>
        </is>
      </c>
    </row>
    <row r="10" ht="30" customHeight="1">
      <c r="A10" s="2" t="inlineStr">
        <is>
          <t>Mix variance</t>
        </is>
      </c>
      <c r="B10" s="3" t="inlineStr">
        <is>
          <t>(Actual mix % - Budget mix %) x Total actual units x Budget price</t>
        </is>
      </c>
    </row>
    <row r="11" ht="30" customHeight="1">
      <c r="A11" s="2" t="inlineStr">
        <is>
          <t>Deal count variance</t>
        </is>
      </c>
      <c r="B11" s="3" t="inlineStr">
        <is>
          <t>(Actual deals decided - Budget deals decided) x Budget win rate x Budget average price</t>
        </is>
      </c>
    </row>
    <row r="12" ht="30" customHeight="1">
      <c r="A12" s="2" t="inlineStr">
        <is>
          <t>Win rate variance</t>
        </is>
      </c>
      <c r="B12" s="3" t="inlineStr">
        <is>
          <t>(Actual win rate - Budget win rate) x Actual deals decided x Budget average price</t>
        </is>
      </c>
    </row>
    <row r="13" ht="46" customHeight="1">
      <c r="A13" s="2" t="inlineStr">
        <is>
          <t>Units</t>
        </is>
      </c>
      <c r="B13" s="3" t="inlineStr">
        <is>
          <t>Units can be new deals, seats, contracts or customers. Price is the matching average (average ACV per deal, price per seat). Keep the same definition in budget and actual.</t>
        </is>
      </c>
    </row>
    <row r="14" ht="46" customHeight="1">
      <c r="A14" s="2" t="inlineStr">
        <is>
          <t>Before you start</t>
        </is>
      </c>
      <c r="B14" s="3" t="inlineStr">
        <is>
          <t>Freeze the plan you compare against and the definition of each line (which amount field is bookings, what counts as new vs expansion). A variance against a moving plan or a changed definition explains nothing.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1" customWidth="1" min="6" max="6"/>
    <col width="13" customWidth="1" min="7" max="7"/>
    <col width="11" customWidth="1" min="8" max="8"/>
    <col width="14" customWidth="1" min="9" max="9"/>
    <col width="14" customWidth="1" min="10" max="10"/>
    <col width="60" customWidth="1" min="11" max="11"/>
  </cols>
  <sheetData>
    <row r="1">
      <c r="A1" s="1" t="inlineStr">
        <is>
          <t>Budget vs actual, Q3 (illustrative SaaS company)</t>
        </is>
      </c>
    </row>
    <row r="3">
      <c r="A3" t="inlineStr">
        <is>
          <t>Materiality: dollar threshold</t>
        </is>
      </c>
      <c r="C3" s="4" t="n">
        <v>50000</v>
      </c>
      <c r="D3" s="5" t="inlineStr">
        <is>
          <t>A line is material only when it passes BOTH thresholds.</t>
        </is>
      </c>
    </row>
    <row r="4">
      <c r="A4" t="inlineStr">
        <is>
          <t>Materiality: percent threshold</t>
        </is>
      </c>
      <c r="C4" s="6" t="n">
        <v>0.05</v>
      </c>
    </row>
    <row r="6" ht="32" customHeight="1">
      <c r="A6" s="7" t="inlineStr">
        <is>
          <t>Line</t>
        </is>
      </c>
      <c r="B6" s="7" t="inlineStr">
        <is>
          <t>Higher is better?</t>
        </is>
      </c>
      <c r="C6" s="7" t="inlineStr">
        <is>
          <t>Budget</t>
        </is>
      </c>
      <c r="D6" s="7" t="inlineStr">
        <is>
          <t>Actual</t>
        </is>
      </c>
      <c r="E6" s="7" t="inlineStr">
        <is>
          <t>Variance $</t>
        </is>
      </c>
      <c r="F6" s="7" t="inlineStr">
        <is>
          <t>Variance %</t>
        </is>
      </c>
      <c r="G6" s="7" t="inlineStr">
        <is>
          <t>Favorable?</t>
        </is>
      </c>
      <c r="H6" s="7" t="inlineStr">
        <is>
          <t>Material?</t>
        </is>
      </c>
      <c r="I6" s="7" t="inlineStr">
        <is>
          <t>Driver</t>
        </is>
      </c>
      <c r="J6" s="7" t="inlineStr">
        <is>
          <t>Timing or permanent</t>
        </is>
      </c>
      <c r="K6" s="7" t="inlineStr">
        <is>
          <t>Commentary (cause, size, action)</t>
        </is>
      </c>
    </row>
    <row r="7">
      <c r="A7" s="8" t="inlineStr">
        <is>
          <t>New ARR bookings</t>
        </is>
      </c>
      <c r="B7" s="9" t="inlineStr">
        <is>
          <t>Yes</t>
        </is>
      </c>
      <c r="C7" s="10">
        <f>'Price-Volume-Mix'!D14</f>
        <v/>
      </c>
      <c r="D7" s="10">
        <f>'Price-Volume-Mix'!G14</f>
        <v/>
      </c>
      <c r="E7" s="10">
        <f>IF(OR(C7="",D7=""),"",D7-C7)</f>
        <v/>
      </c>
      <c r="F7" s="11">
        <f>IF(OR(C7="",D7="",C7=0),"",(D7-C7)/ABS(C7))</f>
        <v/>
      </c>
      <c r="G7" s="8">
        <f>IF(E7="","",IF(E7=0,"On plan",IF((E7&gt;0)=(B7="Yes"),"Favorable","Unfavorable")))</f>
        <v/>
      </c>
      <c r="H7" s="8">
        <f>IF(OR(E7="",F7=""),"",IF(AND(ABS(E7)&gt;=$C$3,ABS(F7)&gt;=$C$4),"Yes","No"))</f>
        <v/>
      </c>
      <c r="I7" s="12" t="inlineStr">
        <is>
          <t>Mix</t>
        </is>
      </c>
      <c r="J7" s="12" t="inlineStr">
        <is>
          <t>Timing</t>
        </is>
      </c>
      <c r="K7" s="12" t="inlineStr">
        <is>
          <t>Mix shifted to Starter; 4 fewer Enterprise deals. See Price-Volume-Mix tab.</t>
        </is>
      </c>
    </row>
    <row r="8">
      <c r="A8" s="8" t="inlineStr">
        <is>
          <t>Expansion ARR</t>
        </is>
      </c>
      <c r="B8" s="9" t="inlineStr">
        <is>
          <t>Yes</t>
        </is>
      </c>
      <c r="C8" s="4" t="n">
        <v>600000</v>
      </c>
      <c r="D8" s="4" t="n">
        <v>640000</v>
      </c>
      <c r="E8" s="10">
        <f>IF(OR(C8="",D8=""),"",D8-C8)</f>
        <v/>
      </c>
      <c r="F8" s="11">
        <f>IF(OR(C8="",D8="",C8=0),"",(D8-C8)/ABS(C8))</f>
        <v/>
      </c>
      <c r="G8" s="8">
        <f>IF(E8="","",IF(E8=0,"On plan",IF((E8&gt;0)=(B8="Yes"),"Favorable","Unfavorable")))</f>
        <v/>
      </c>
      <c r="H8" s="8">
        <f>IF(OR(E8="",F8=""),"",IF(AND(ABS(E8)&gt;=$C$3,ABS(F8)&gt;=$C$4),"Yes","No"))</f>
        <v/>
      </c>
      <c r="I8" s="12" t="inlineStr">
        <is>
          <t>Volume</t>
        </is>
      </c>
      <c r="J8" s="12" t="inlineStr">
        <is>
          <t>Permanent</t>
        </is>
      </c>
      <c r="K8" s="12" t="inlineStr"/>
    </row>
    <row r="9">
      <c r="A9" s="8" t="inlineStr">
        <is>
          <t>Churned ARR</t>
        </is>
      </c>
      <c r="B9" s="9" t="inlineStr">
        <is>
          <t>No</t>
        </is>
      </c>
      <c r="C9" s="4" t="n">
        <v>300000</v>
      </c>
      <c r="D9" s="4" t="n">
        <v>360000</v>
      </c>
      <c r="E9" s="10">
        <f>IF(OR(C9="",D9=""),"",D9-C9)</f>
        <v/>
      </c>
      <c r="F9" s="11">
        <f>IF(OR(C9="",D9="",C9=0),"",(D9-C9)/ABS(C9))</f>
        <v/>
      </c>
      <c r="G9" s="8">
        <f>IF(E9="","",IF(E9=0,"On plan",IF((E9&gt;0)=(B9="Yes"),"Favorable","Unfavorable")))</f>
        <v/>
      </c>
      <c r="H9" s="8">
        <f>IF(OR(E9="",F9=""),"",IF(AND(ABS(E9)&gt;=$C$3,ABS(F9)&gt;=$C$4),"Yes","No"))</f>
        <v/>
      </c>
      <c r="I9" s="12" t="inlineStr">
        <is>
          <t>Volume</t>
        </is>
      </c>
      <c r="J9" s="12" t="inlineStr">
        <is>
          <t>Permanent</t>
        </is>
      </c>
      <c r="K9" s="12" t="inlineStr">
        <is>
          <t>Two mid-size renewals lost to price; both had 10%+ uplifts.</t>
        </is>
      </c>
    </row>
    <row r="10">
      <c r="A10" s="8" t="inlineStr">
        <is>
          <t>Subscription revenue</t>
        </is>
      </c>
      <c r="B10" s="9" t="inlineStr">
        <is>
          <t>Yes</t>
        </is>
      </c>
      <c r="C10" s="4" t="n">
        <v>9000000</v>
      </c>
      <c r="D10" s="4" t="n">
        <v>8850000</v>
      </c>
      <c r="E10" s="10">
        <f>IF(OR(C10="",D10=""),"",D10-C10)</f>
        <v/>
      </c>
      <c r="F10" s="11">
        <f>IF(OR(C10="",D10="",C10=0),"",(D10-C10)/ABS(C10))</f>
        <v/>
      </c>
      <c r="G10" s="8">
        <f>IF(E10="","",IF(E10=0,"On plan",IF((E10&gt;0)=(B10="Yes"),"Favorable","Unfavorable")))</f>
        <v/>
      </c>
      <c r="H10" s="8">
        <f>IF(OR(E10="",F10=""),"",IF(AND(ABS(E10)&gt;=$C$3,ABS(F10)&gt;=$C$4),"Yes","No"))</f>
        <v/>
      </c>
      <c r="I10" s="12" t="inlineStr">
        <is>
          <t>Timing</t>
        </is>
      </c>
      <c r="J10" s="12" t="inlineStr">
        <is>
          <t>Timing</t>
        </is>
      </c>
      <c r="K10" s="12" t="inlineStr"/>
    </row>
    <row r="11">
      <c r="A11" s="8" t="inlineStr">
        <is>
          <t>Services revenue</t>
        </is>
      </c>
      <c r="B11" s="9" t="inlineStr">
        <is>
          <t>Yes</t>
        </is>
      </c>
      <c r="C11" s="4" t="n">
        <v>500000</v>
      </c>
      <c r="D11" s="4" t="n">
        <v>560000</v>
      </c>
      <c r="E11" s="10">
        <f>IF(OR(C11="",D11=""),"",D11-C11)</f>
        <v/>
      </c>
      <c r="F11" s="11">
        <f>IF(OR(C11="",D11="",C11=0),"",(D11-C11)/ABS(C11))</f>
        <v/>
      </c>
      <c r="G11" s="8">
        <f>IF(E11="","",IF(E11=0,"On plan",IF((E11&gt;0)=(B11="Yes"),"Favorable","Unfavorable")))</f>
        <v/>
      </c>
      <c r="H11" s="8">
        <f>IF(OR(E11="",F11=""),"",IF(AND(ABS(E11)&gt;=$C$3,ABS(F11)&gt;=$C$4),"Yes","No"))</f>
        <v/>
      </c>
      <c r="I11" s="12" t="inlineStr">
        <is>
          <t>Volume</t>
        </is>
      </c>
      <c r="J11" s="12" t="inlineStr">
        <is>
          <t>Timing</t>
        </is>
      </c>
      <c r="K11" s="12" t="inlineStr"/>
    </row>
    <row r="12">
      <c r="A12" s="13" t="inlineStr">
        <is>
          <t>Total revenue</t>
        </is>
      </c>
      <c r="B12" s="13" t="inlineStr">
        <is>
          <t>Yes</t>
        </is>
      </c>
      <c r="C12" s="14">
        <f>C10+C11</f>
        <v/>
      </c>
      <c r="D12" s="14">
        <f>D10+D11</f>
        <v/>
      </c>
      <c r="E12" s="14">
        <f>IF(OR(C12="",D12=""),"",D12-C12)</f>
        <v/>
      </c>
      <c r="F12" s="15">
        <f>IF(OR(C12="",D12="",C12=0),"",(D12-C12)/ABS(C12))</f>
        <v/>
      </c>
      <c r="G12" s="13">
        <f>IF(E12="","",IF(E12=0,"On plan",IF((E12&gt;0)=(B12="Yes"),"Favorable","Unfavorable")))</f>
        <v/>
      </c>
      <c r="H12" s="13">
        <f>IF(OR(E12="",F12=""),"",IF(AND(ABS(E12)&gt;=$C$3,ABS(F12)&gt;=$C$4),"Yes","No"))</f>
        <v/>
      </c>
      <c r="I12" s="16" t="inlineStr"/>
      <c r="J12" s="16" t="inlineStr"/>
      <c r="K12" s="16" t="inlineStr"/>
    </row>
    <row r="13">
      <c r="A13" s="8" t="inlineStr">
        <is>
          <t>Cost of revenue</t>
        </is>
      </c>
      <c r="B13" s="9" t="inlineStr">
        <is>
          <t>No</t>
        </is>
      </c>
      <c r="C13" s="4" t="n">
        <v>2000000</v>
      </c>
      <c r="D13" s="4" t="n">
        <v>2030000</v>
      </c>
      <c r="E13" s="10">
        <f>IF(OR(C13="",D13=""),"",D13-C13)</f>
        <v/>
      </c>
      <c r="F13" s="11">
        <f>IF(OR(C13="",D13="",C13=0),"",(D13-C13)/ABS(C13))</f>
        <v/>
      </c>
      <c r="G13" s="8">
        <f>IF(E13="","",IF(E13=0,"On plan",IF((E13&gt;0)=(B13="Yes"),"Favorable","Unfavorable")))</f>
        <v/>
      </c>
      <c r="H13" s="8">
        <f>IF(OR(E13="",F13=""),"",IF(AND(ABS(E13)&gt;=$C$3,ABS(F13)&gt;=$C$4),"Yes","No"))</f>
        <v/>
      </c>
      <c r="I13" s="12" t="inlineStr">
        <is>
          <t>Price</t>
        </is>
      </c>
      <c r="J13" s="12" t="inlineStr">
        <is>
          <t>Permanent</t>
        </is>
      </c>
      <c r="K13" s="12" t="inlineStr"/>
    </row>
    <row r="14">
      <c r="A14" s="8" t="inlineStr">
        <is>
          <t>Sales and marketing</t>
        </is>
      </c>
      <c r="B14" s="9" t="inlineStr">
        <is>
          <t>No</t>
        </is>
      </c>
      <c r="C14" s="4" t="n">
        <v>4200000</v>
      </c>
      <c r="D14" s="4" t="n">
        <v>3950000</v>
      </c>
      <c r="E14" s="10">
        <f>IF(OR(C14="",D14=""),"",D14-C14)</f>
        <v/>
      </c>
      <c r="F14" s="11">
        <f>IF(OR(C14="",D14="",C14=0),"",(D14-C14)/ABS(C14))</f>
        <v/>
      </c>
      <c r="G14" s="8">
        <f>IF(E14="","",IF(E14=0,"On plan",IF((E14&gt;0)=(B14="Yes"),"Favorable","Unfavorable")))</f>
        <v/>
      </c>
      <c r="H14" s="8">
        <f>IF(OR(E14="",F14=""),"",IF(AND(ABS(E14)&gt;=$C$3,ABS(F14)&gt;=$C$4),"Yes","No"))</f>
        <v/>
      </c>
      <c r="I14" s="12" t="inlineStr">
        <is>
          <t>Timing</t>
        </is>
      </c>
      <c r="J14" s="12" t="inlineStr">
        <is>
          <t>Timing</t>
        </is>
      </c>
      <c r="K14" s="12" t="inlineStr">
        <is>
          <t>Two AE hires started a quarter late; spend returns in Q4.</t>
        </is>
      </c>
    </row>
    <row r="15">
      <c r="A15" s="8" t="inlineStr">
        <is>
          <t>Research and development</t>
        </is>
      </c>
      <c r="B15" s="9" t="inlineStr">
        <is>
          <t>No</t>
        </is>
      </c>
      <c r="C15" s="4" t="n">
        <v>2400000</v>
      </c>
      <c r="D15" s="4" t="n">
        <v>2460000</v>
      </c>
      <c r="E15" s="10">
        <f>IF(OR(C15="",D15=""),"",D15-C15)</f>
        <v/>
      </c>
      <c r="F15" s="11">
        <f>IF(OR(C15="",D15="",C15=0),"",(D15-C15)/ABS(C15))</f>
        <v/>
      </c>
      <c r="G15" s="8">
        <f>IF(E15="","",IF(E15=0,"On plan",IF((E15&gt;0)=(B15="Yes"),"Favorable","Unfavorable")))</f>
        <v/>
      </c>
      <c r="H15" s="8">
        <f>IF(OR(E15="",F15=""),"",IF(AND(ABS(E15)&gt;=$C$3,ABS(F15)&gt;=$C$4),"Yes","No"))</f>
        <v/>
      </c>
      <c r="I15" s="12" t="inlineStr">
        <is>
          <t>Other</t>
        </is>
      </c>
      <c r="J15" s="12" t="inlineStr">
        <is>
          <t>Permanent</t>
        </is>
      </c>
      <c r="K15" s="12" t="inlineStr"/>
    </row>
    <row r="16">
      <c r="A16" s="8" t="inlineStr">
        <is>
          <t>General and administrative</t>
        </is>
      </c>
      <c r="B16" s="9" t="inlineStr">
        <is>
          <t>No</t>
        </is>
      </c>
      <c r="C16" s="4" t="n">
        <v>1100000</v>
      </c>
      <c r="D16" s="4" t="n">
        <v>1080000</v>
      </c>
      <c r="E16" s="10">
        <f>IF(OR(C16="",D16=""),"",D16-C16)</f>
        <v/>
      </c>
      <c r="F16" s="11">
        <f>IF(OR(C16="",D16="",C16=0),"",(D16-C16)/ABS(C16))</f>
        <v/>
      </c>
      <c r="G16" s="8">
        <f>IF(E16="","",IF(E16=0,"On plan",IF((E16&gt;0)=(B16="Yes"),"Favorable","Unfavorable")))</f>
        <v/>
      </c>
      <c r="H16" s="8">
        <f>IF(OR(E16="",F16=""),"",IF(AND(ABS(E16)&gt;=$C$3,ABS(F16)&gt;=$C$4),"Yes","No"))</f>
        <v/>
      </c>
      <c r="I16" s="12" t="inlineStr">
        <is>
          <t>Other</t>
        </is>
      </c>
      <c r="J16" s="12" t="inlineStr">
        <is>
          <t>Timing</t>
        </is>
      </c>
      <c r="K16" s="12" t="inlineStr"/>
    </row>
    <row r="17">
      <c r="A17" s="13" t="inlineStr">
        <is>
          <t>Total operating expense</t>
        </is>
      </c>
      <c r="B17" s="13" t="inlineStr">
        <is>
          <t>No</t>
        </is>
      </c>
      <c r="C17" s="14">
        <f>SUM(C13:C16)</f>
        <v/>
      </c>
      <c r="D17" s="14">
        <f>SUM(D13:D16)</f>
        <v/>
      </c>
      <c r="E17" s="14">
        <f>IF(OR(C17="",D17=""),"",D17-C17)</f>
        <v/>
      </c>
      <c r="F17" s="15">
        <f>IF(OR(C17="",D17="",C17=0),"",(D17-C17)/ABS(C17))</f>
        <v/>
      </c>
      <c r="G17" s="13">
        <f>IF(E17="","",IF(E17=0,"On plan",IF((E17&gt;0)=(B17="Yes"),"Favorable","Unfavorable")))</f>
        <v/>
      </c>
      <c r="H17" s="13">
        <f>IF(OR(E17="",F17=""),"",IF(AND(ABS(E17)&gt;=$C$3,ABS(F17)&gt;=$C$4),"Yes","No"))</f>
        <v/>
      </c>
      <c r="I17" s="16" t="inlineStr"/>
      <c r="J17" s="16" t="inlineStr"/>
      <c r="K17" s="16" t="inlineStr"/>
    </row>
    <row r="18">
      <c r="A18" s="13" t="inlineStr">
        <is>
          <t>Operating income</t>
        </is>
      </c>
      <c r="B18" s="13" t="inlineStr">
        <is>
          <t>Yes</t>
        </is>
      </c>
      <c r="C18" s="14">
        <f>C12-C17</f>
        <v/>
      </c>
      <c r="D18" s="14">
        <f>D12-D17</f>
        <v/>
      </c>
      <c r="E18" s="14">
        <f>IF(OR(C18="",D18=""),"",D18-C18)</f>
        <v/>
      </c>
      <c r="F18" s="15">
        <f>IF(OR(C18="",D18="",C18=0),"",(D18-C18)/ABS(C18))</f>
        <v/>
      </c>
      <c r="G18" s="13">
        <f>IF(E18="","",IF(E18=0,"On plan",IF((E18&gt;0)=(B18="Yes"),"Favorable","Unfavorable")))</f>
        <v/>
      </c>
      <c r="H18" s="13">
        <f>IF(OR(E18="",F18=""),"",IF(AND(ABS(E18)&gt;=$C$3,ABS(F18)&gt;=$C$4),"Yes","No"))</f>
        <v/>
      </c>
      <c r="I18" s="16" t="inlineStr"/>
      <c r="J18" s="16" t="inlineStr"/>
      <c r="K18" s="16" t="inlineStr"/>
    </row>
    <row r="20">
      <c r="A20" s="5" t="inlineStr">
        <is>
          <t>Yellow cells are inputs. Totals and variance columns are formulas. Write commentary only for lines marked Material = Yes, and for favorable ones too.</t>
        </is>
      </c>
    </row>
  </sheetData>
  <conditionalFormatting sqref="G7:G18">
    <cfRule type="expression" priority="1" dxfId="0">
      <formula>G7="Unfavorable"</formula>
    </cfRule>
    <cfRule type="expression" priority="2" dxfId="1">
      <formula>G7="Favorable"</formula>
    </cfRule>
  </conditionalFormatting>
  <conditionalFormatting sqref="H7:H18">
    <cfRule type="expression" priority="3" dxfId="2">
      <formula>H7="Yes"</formula>
    </cfRule>
  </conditionalFormatting>
  <dataValidations count="3">
    <dataValidation sqref="B7:B18" showDropDown="0" showInputMessage="0" showErrorMessage="0" allowBlank="1" type="list">
      <formula1>"Yes,No"</formula1>
    </dataValidation>
    <dataValidation sqref="I7:I18" showDropDown="0" showInputMessage="0" showErrorMessage="0" allowBlank="1" type="list">
      <formula1>"Price,Volume,Mix,Timing,Other"</formula1>
    </dataValidation>
    <dataValidation sqref="J7:J18" showDropDown="0" showInputMessage="0" showErrorMessage="0" allowBlank="1" type="list">
      <formula1>"Timing,Permanent"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3" customWidth="1" min="3" max="3"/>
    <col width="14" customWidth="1" min="4" max="4"/>
    <col width="11" customWidth="1" min="5" max="5"/>
    <col width="13" customWidth="1" min="6" max="6"/>
    <col width="14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4" customWidth="1" min="13" max="13"/>
    <col width="11" customWidth="1" min="14" max="14"/>
  </cols>
  <sheetData>
    <row r="1">
      <c r="A1" s="1" t="inlineStr">
        <is>
          <t>Price, volume and mix: new ARR bookings, Q3 (illustrative)</t>
        </is>
      </c>
    </row>
    <row r="2">
      <c r="A2" s="5" t="inlineStr">
        <is>
          <t>Units = new deals. Price = average ACV per deal. Up to 8 rows; leave unused rows blank.</t>
        </is>
      </c>
    </row>
    <row r="5" ht="32" customHeight="1">
      <c r="A5" s="7" t="inlineStr">
        <is>
          <t>Product or segment</t>
        </is>
      </c>
      <c r="B5" s="7" t="inlineStr">
        <is>
          <t>Budget deals</t>
        </is>
      </c>
      <c r="C5" s="7" t="inlineStr">
        <is>
          <t>Budget avg ACV</t>
        </is>
      </c>
      <c r="D5" s="7" t="inlineStr">
        <is>
          <t>Budget bookings</t>
        </is>
      </c>
      <c r="E5" s="7" t="inlineStr">
        <is>
          <t>Actual deals</t>
        </is>
      </c>
      <c r="F5" s="7" t="inlineStr">
        <is>
          <t>Actual avg ACV</t>
        </is>
      </c>
      <c r="G5" s="7" t="inlineStr">
        <is>
          <t>Actual bookings</t>
        </is>
      </c>
      <c r="H5" s="7" t="inlineStr">
        <is>
          <t>Total variance</t>
        </is>
      </c>
      <c r="I5" s="7" t="inlineStr">
        <is>
          <t>Budget mix %</t>
        </is>
      </c>
      <c r="J5" s="7" t="inlineStr">
        <is>
          <t>Actual mix %</t>
        </is>
      </c>
      <c r="K5" s="7" t="inlineStr">
        <is>
          <t>Price variance</t>
        </is>
      </c>
      <c r="L5" s="7" t="inlineStr">
        <is>
          <t>Volume variance</t>
        </is>
      </c>
      <c r="M5" s="7" t="inlineStr">
        <is>
          <t>Mix variance</t>
        </is>
      </c>
      <c r="N5" s="7" t="inlineStr">
        <is>
          <t>Check (must be 0)</t>
        </is>
      </c>
    </row>
    <row r="6">
      <c r="A6" s="17" t="inlineStr">
        <is>
          <t>Starter</t>
        </is>
      </c>
      <c r="B6" s="18" t="n">
        <v>60</v>
      </c>
      <c r="C6" s="4" t="n">
        <v>12000</v>
      </c>
      <c r="D6" s="10">
        <f>IF($A6="","",B6*C6)</f>
        <v/>
      </c>
      <c r="E6" s="18" t="n">
        <v>75</v>
      </c>
      <c r="F6" s="4" t="n">
        <v>11000</v>
      </c>
      <c r="G6" s="10">
        <f>IF($A6="","",E6*F6)</f>
        <v/>
      </c>
      <c r="H6" s="10">
        <f>IF($A6="","",G6-D6)</f>
        <v/>
      </c>
      <c r="I6" s="11">
        <f>IF($A6="","",IFERROR(B6/$B$14,0))</f>
        <v/>
      </c>
      <c r="J6" s="11">
        <f>IF($A6="","",IFERROR(E6/$E$14,0))</f>
        <v/>
      </c>
      <c r="K6" s="10">
        <f>IF($A6="","",(F6-C6)*E6)</f>
        <v/>
      </c>
      <c r="L6" s="10">
        <f>IF($A6="","",($E$14-$B$14)*I6*C6)</f>
        <v/>
      </c>
      <c r="M6" s="10">
        <f>IF($A6="","",(J6-I6)*$E$14*C6)</f>
        <v/>
      </c>
      <c r="N6" s="10">
        <f>IF($A6="","",ROUND(K6+L6+M6-H6,2))</f>
        <v/>
      </c>
    </row>
    <row r="7">
      <c r="A7" s="17" t="inlineStr">
        <is>
          <t>Growth</t>
        </is>
      </c>
      <c r="B7" s="18" t="n">
        <v>30</v>
      </c>
      <c r="C7" s="4" t="n">
        <v>30000</v>
      </c>
      <c r="D7" s="10">
        <f>IF($A7="","",B7*C7)</f>
        <v/>
      </c>
      <c r="E7" s="18" t="n">
        <v>25</v>
      </c>
      <c r="F7" s="4" t="n">
        <v>28000</v>
      </c>
      <c r="G7" s="10">
        <f>IF($A7="","",E7*F7)</f>
        <v/>
      </c>
      <c r="H7" s="10">
        <f>IF($A7="","",G7-D7)</f>
        <v/>
      </c>
      <c r="I7" s="11">
        <f>IF($A7="","",IFERROR(B7/$B$14,0))</f>
        <v/>
      </c>
      <c r="J7" s="11">
        <f>IF($A7="","",IFERROR(E7/$E$14,0))</f>
        <v/>
      </c>
      <c r="K7" s="10">
        <f>IF($A7="","",(F7-C7)*E7)</f>
        <v/>
      </c>
      <c r="L7" s="10">
        <f>IF($A7="","",($E$14-$B$14)*I7*C7)</f>
        <v/>
      </c>
      <c r="M7" s="10">
        <f>IF($A7="","",(J7-I7)*$E$14*C7)</f>
        <v/>
      </c>
      <c r="N7" s="10">
        <f>IF($A7="","",ROUND(K7+L7+M7-H7,2))</f>
        <v/>
      </c>
    </row>
    <row r="8">
      <c r="A8" s="17" t="inlineStr">
        <is>
          <t>Enterprise</t>
        </is>
      </c>
      <c r="B8" s="18" t="n">
        <v>10</v>
      </c>
      <c r="C8" s="4" t="n">
        <v>90000</v>
      </c>
      <c r="D8" s="10">
        <f>IF($A8="","",B8*C8)</f>
        <v/>
      </c>
      <c r="E8" s="18" t="n">
        <v>6</v>
      </c>
      <c r="F8" s="4" t="n">
        <v>95000</v>
      </c>
      <c r="G8" s="10">
        <f>IF($A8="","",E8*F8)</f>
        <v/>
      </c>
      <c r="H8" s="10">
        <f>IF($A8="","",G8-D8)</f>
        <v/>
      </c>
      <c r="I8" s="11">
        <f>IF($A8="","",IFERROR(B8/$B$14,0))</f>
        <v/>
      </c>
      <c r="J8" s="11">
        <f>IF($A8="","",IFERROR(E8/$E$14,0))</f>
        <v/>
      </c>
      <c r="K8" s="10">
        <f>IF($A8="","",(F8-C8)*E8)</f>
        <v/>
      </c>
      <c r="L8" s="10">
        <f>IF($A8="","",($E$14-$B$14)*I8*C8)</f>
        <v/>
      </c>
      <c r="M8" s="10">
        <f>IF($A8="","",(J8-I8)*$E$14*C8)</f>
        <v/>
      </c>
      <c r="N8" s="10">
        <f>IF($A8="","",ROUND(K8+L8+M8-H8,2))</f>
        <v/>
      </c>
    </row>
    <row r="9">
      <c r="A9" s="17" t="n"/>
      <c r="B9" s="18" t="n"/>
      <c r="C9" s="4" t="n"/>
      <c r="D9" s="10">
        <f>IF($A9="","",B9*C9)</f>
        <v/>
      </c>
      <c r="E9" s="18" t="n"/>
      <c r="F9" s="4" t="n"/>
      <c r="G9" s="10">
        <f>IF($A9="","",E9*F9)</f>
        <v/>
      </c>
      <c r="H9" s="10">
        <f>IF($A9="","",G9-D9)</f>
        <v/>
      </c>
      <c r="I9" s="11">
        <f>IF($A9="","",IFERROR(B9/$B$14,0))</f>
        <v/>
      </c>
      <c r="J9" s="11">
        <f>IF($A9="","",IFERROR(E9/$E$14,0))</f>
        <v/>
      </c>
      <c r="K9" s="10">
        <f>IF($A9="","",(F9-C9)*E9)</f>
        <v/>
      </c>
      <c r="L9" s="10">
        <f>IF($A9="","",($E$14-$B$14)*I9*C9)</f>
        <v/>
      </c>
      <c r="M9" s="10">
        <f>IF($A9="","",(J9-I9)*$E$14*C9)</f>
        <v/>
      </c>
      <c r="N9" s="10">
        <f>IF($A9="","",ROUND(K9+L9+M9-H9,2))</f>
        <v/>
      </c>
    </row>
    <row r="10">
      <c r="A10" s="17" t="n"/>
      <c r="B10" s="18" t="n"/>
      <c r="C10" s="4" t="n"/>
      <c r="D10" s="10">
        <f>IF($A10="","",B10*C10)</f>
        <v/>
      </c>
      <c r="E10" s="18" t="n"/>
      <c r="F10" s="4" t="n"/>
      <c r="G10" s="10">
        <f>IF($A10="","",E10*F10)</f>
        <v/>
      </c>
      <c r="H10" s="10">
        <f>IF($A10="","",G10-D10)</f>
        <v/>
      </c>
      <c r="I10" s="11">
        <f>IF($A10="","",IFERROR(B10/$B$14,0))</f>
        <v/>
      </c>
      <c r="J10" s="11">
        <f>IF($A10="","",IFERROR(E10/$E$14,0))</f>
        <v/>
      </c>
      <c r="K10" s="10">
        <f>IF($A10="","",(F10-C10)*E10)</f>
        <v/>
      </c>
      <c r="L10" s="10">
        <f>IF($A10="","",($E$14-$B$14)*I10*C10)</f>
        <v/>
      </c>
      <c r="M10" s="10">
        <f>IF($A10="","",(J10-I10)*$E$14*C10)</f>
        <v/>
      </c>
      <c r="N10" s="10">
        <f>IF($A10="","",ROUND(K10+L10+M10-H10,2))</f>
        <v/>
      </c>
    </row>
    <row r="11">
      <c r="A11" s="17" t="n"/>
      <c r="B11" s="18" t="n"/>
      <c r="C11" s="4" t="n"/>
      <c r="D11" s="10">
        <f>IF($A11="","",B11*C11)</f>
        <v/>
      </c>
      <c r="E11" s="18" t="n"/>
      <c r="F11" s="4" t="n"/>
      <c r="G11" s="10">
        <f>IF($A11="","",E11*F11)</f>
        <v/>
      </c>
      <c r="H11" s="10">
        <f>IF($A11="","",G11-D11)</f>
        <v/>
      </c>
      <c r="I11" s="11">
        <f>IF($A11="","",IFERROR(B11/$B$14,0))</f>
        <v/>
      </c>
      <c r="J11" s="11">
        <f>IF($A11="","",IFERROR(E11/$E$14,0))</f>
        <v/>
      </c>
      <c r="K11" s="10">
        <f>IF($A11="","",(F11-C11)*E11)</f>
        <v/>
      </c>
      <c r="L11" s="10">
        <f>IF($A11="","",($E$14-$B$14)*I11*C11)</f>
        <v/>
      </c>
      <c r="M11" s="10">
        <f>IF($A11="","",(J11-I11)*$E$14*C11)</f>
        <v/>
      </c>
      <c r="N11" s="10">
        <f>IF($A11="","",ROUND(K11+L11+M11-H11,2))</f>
        <v/>
      </c>
    </row>
    <row r="12">
      <c r="A12" s="17" t="n"/>
      <c r="B12" s="18" t="n"/>
      <c r="C12" s="4" t="n"/>
      <c r="D12" s="10">
        <f>IF($A12="","",B12*C12)</f>
        <v/>
      </c>
      <c r="E12" s="18" t="n"/>
      <c r="F12" s="4" t="n"/>
      <c r="G12" s="10">
        <f>IF($A12="","",E12*F12)</f>
        <v/>
      </c>
      <c r="H12" s="10">
        <f>IF($A12="","",G12-D12)</f>
        <v/>
      </c>
      <c r="I12" s="11">
        <f>IF($A12="","",IFERROR(B12/$B$14,0))</f>
        <v/>
      </c>
      <c r="J12" s="11">
        <f>IF($A12="","",IFERROR(E12/$E$14,0))</f>
        <v/>
      </c>
      <c r="K12" s="10">
        <f>IF($A12="","",(F12-C12)*E12)</f>
        <v/>
      </c>
      <c r="L12" s="10">
        <f>IF($A12="","",($E$14-$B$14)*I12*C12)</f>
        <v/>
      </c>
      <c r="M12" s="10">
        <f>IF($A12="","",(J12-I12)*$E$14*C12)</f>
        <v/>
      </c>
      <c r="N12" s="10">
        <f>IF($A12="","",ROUND(K12+L12+M12-H12,2))</f>
        <v/>
      </c>
    </row>
    <row r="13">
      <c r="A13" s="17" t="n"/>
      <c r="B13" s="18" t="n"/>
      <c r="C13" s="4" t="n"/>
      <c r="D13" s="10">
        <f>IF($A13="","",B13*C13)</f>
        <v/>
      </c>
      <c r="E13" s="18" t="n"/>
      <c r="F13" s="4" t="n"/>
      <c r="G13" s="10">
        <f>IF($A13="","",E13*F13)</f>
        <v/>
      </c>
      <c r="H13" s="10">
        <f>IF($A13="","",G13-D13)</f>
        <v/>
      </c>
      <c r="I13" s="11">
        <f>IF($A13="","",IFERROR(B13/$B$14,0))</f>
        <v/>
      </c>
      <c r="J13" s="11">
        <f>IF($A13="","",IFERROR(E13/$E$14,0))</f>
        <v/>
      </c>
      <c r="K13" s="10">
        <f>IF($A13="","",(F13-C13)*E13)</f>
        <v/>
      </c>
      <c r="L13" s="10">
        <f>IF($A13="","",($E$14-$B$14)*I13*C13)</f>
        <v/>
      </c>
      <c r="M13" s="10">
        <f>IF($A13="","",(J13-I13)*$E$14*C13)</f>
        <v/>
      </c>
      <c r="N13" s="10">
        <f>IF($A13="","",ROUND(K13+L13+M13-H13,2))</f>
        <v/>
      </c>
    </row>
    <row r="14">
      <c r="A14" s="13" t="inlineStr">
        <is>
          <t>Total</t>
        </is>
      </c>
      <c r="B14" s="19">
        <f>SUM(B6:B13)</f>
        <v/>
      </c>
      <c r="C14" s="14">
        <f>IFERROR(D14/B14,0)</f>
        <v/>
      </c>
      <c r="D14" s="14">
        <f>SUM(D6:D13)</f>
        <v/>
      </c>
      <c r="E14" s="19">
        <f>SUM(E6:E13)</f>
        <v/>
      </c>
      <c r="F14" s="14">
        <f>IFERROR(G14/E14,0)</f>
        <v/>
      </c>
      <c r="G14" s="14">
        <f>SUM(G6:G13)</f>
        <v/>
      </c>
      <c r="H14" s="14">
        <f>SUM(H6:H13)</f>
        <v/>
      </c>
      <c r="I14" s="15">
        <f>SUM(I6:I13)</f>
        <v/>
      </c>
      <c r="J14" s="15">
        <f>SUM(J6:J13)</f>
        <v/>
      </c>
      <c r="K14" s="14">
        <f>SUM(K6:K13)</f>
        <v/>
      </c>
      <c r="L14" s="14">
        <f>SUM(L6:L13)</f>
        <v/>
      </c>
      <c r="M14" s="14">
        <f>SUM(M6:M13)</f>
        <v/>
      </c>
      <c r="N14" s="14">
        <f>ROUND(K14+L14+M14-H14,2)</f>
        <v/>
      </c>
    </row>
    <row r="15">
      <c r="C15" s="5" t="inlineStr">
        <is>
          <t>Budget average ACV</t>
        </is>
      </c>
      <c r="F15" s="5" t="inlineStr">
        <is>
          <t>Actual average ACV</t>
        </is>
      </c>
    </row>
    <row r="17">
      <c r="A17" s="1" t="inlineStr">
        <is>
          <t>Bridge: budget to actual</t>
        </is>
      </c>
    </row>
    <row r="18">
      <c r="A18" s="20" t="inlineStr">
        <is>
          <t>Step</t>
        </is>
      </c>
      <c r="B18" s="20" t="inlineStr">
        <is>
          <t>Amount</t>
        </is>
      </c>
      <c r="C18" s="20" t="inlineStr">
        <is>
          <t>Share of budget</t>
        </is>
      </c>
    </row>
    <row r="19">
      <c r="A19" s="21" t="inlineStr">
        <is>
          <t>Budget bookings</t>
        </is>
      </c>
      <c r="B19" s="22">
        <f>D14</f>
        <v/>
      </c>
      <c r="C19" s="23">
        <f>IFERROR(B19/$B$19,0)</f>
        <v/>
      </c>
    </row>
    <row r="20">
      <c r="A20" s="8" t="inlineStr">
        <is>
          <t>Price variance</t>
        </is>
      </c>
      <c r="B20" s="10">
        <f>K14</f>
        <v/>
      </c>
      <c r="C20" s="11">
        <f>IFERROR(B20/$B$19,0)</f>
        <v/>
      </c>
    </row>
    <row r="21">
      <c r="A21" s="8" t="inlineStr">
        <is>
          <t>Volume variance</t>
        </is>
      </c>
      <c r="B21" s="10">
        <f>L14</f>
        <v/>
      </c>
      <c r="C21" s="11">
        <f>IFERROR(B21/$B$19,0)</f>
        <v/>
      </c>
    </row>
    <row r="22">
      <c r="A22" s="8" t="inlineStr">
        <is>
          <t>Mix variance</t>
        </is>
      </c>
      <c r="B22" s="10">
        <f>M14</f>
        <v/>
      </c>
      <c r="C22" s="11">
        <f>IFERROR(B22/$B$19,0)</f>
        <v/>
      </c>
    </row>
    <row r="23">
      <c r="A23" s="21" t="inlineStr">
        <is>
          <t>Actual bookings</t>
        </is>
      </c>
      <c r="B23" s="22">
        <f>B19+B20+B21+B22</f>
        <v/>
      </c>
      <c r="C23" s="23">
        <f>IFERROR(B23/$B$19,0)</f>
        <v/>
      </c>
    </row>
    <row r="24">
      <c r="A24" t="inlineStr">
        <is>
          <t>Bridge check (must be 0)</t>
        </is>
      </c>
      <c r="B24" s="24">
        <f>ROUND(B23-G14,2)</f>
        <v/>
      </c>
    </row>
    <row r="27">
      <c r="A27" s="1" t="inlineStr">
        <is>
          <t>Volume split: deal count vs win rate</t>
        </is>
      </c>
    </row>
    <row r="28">
      <c r="A28" s="5" t="inlineStr">
        <is>
          <t>Deals decided = deals won plus deals lost in the period. Enter decided deals; won deals come from the table above.</t>
        </is>
      </c>
    </row>
    <row r="29">
      <c r="A29" s="20" t="inlineStr"/>
      <c r="B29" s="20" t="inlineStr">
        <is>
          <t>Budget</t>
        </is>
      </c>
      <c r="C29" s="20" t="inlineStr">
        <is>
          <t>Actual</t>
        </is>
      </c>
    </row>
    <row r="30">
      <c r="A30" s="8" t="inlineStr">
        <is>
          <t>Deals decided (won + lost)</t>
        </is>
      </c>
      <c r="B30" s="18" t="n">
        <v>250</v>
      </c>
      <c r="C30" s="18" t="n">
        <v>290</v>
      </c>
    </row>
    <row r="31">
      <c r="A31" s="8" t="inlineStr">
        <is>
          <t>Deals won</t>
        </is>
      </c>
      <c r="B31" s="25">
        <f>B14</f>
        <v/>
      </c>
      <c r="C31" s="25">
        <f>E14</f>
        <v/>
      </c>
    </row>
    <row r="32">
      <c r="A32" s="8" t="inlineStr">
        <is>
          <t>Win rate</t>
        </is>
      </c>
      <c r="B32" s="11">
        <f>IFERROR(B31/B30,0)</f>
        <v/>
      </c>
      <c r="C32" s="11">
        <f>IFERROR(C31/C30,0)</f>
        <v/>
      </c>
    </row>
    <row r="34">
      <c r="A34" s="8" t="inlineStr">
        <is>
          <t>Deal count variance</t>
        </is>
      </c>
      <c r="B34" s="10">
        <f>(C30-B30)*B32*C14</f>
        <v/>
      </c>
    </row>
    <row r="35">
      <c r="A35" s="8" t="inlineStr">
        <is>
          <t>Win rate variance</t>
        </is>
      </c>
      <c r="B35" s="10">
        <f>(C32-B32)*C30*C14</f>
        <v/>
      </c>
    </row>
    <row r="36">
      <c r="A36" s="8" t="inlineStr">
        <is>
          <t>Sum (equals volume variance)</t>
        </is>
      </c>
      <c r="B36" s="10">
        <f>B34+B35</f>
        <v/>
      </c>
    </row>
    <row r="37">
      <c r="A37" s="8" t="inlineStr">
        <is>
          <t>Check vs volume variance (must be 0)</t>
        </is>
      </c>
      <c r="B37" s="10">
        <f>ROUND(B36-L14,2)</f>
        <v/>
      </c>
    </row>
    <row r="39">
      <c r="A39" s="5" t="inlineStr">
        <is>
          <t>Volume is priced at the budget average ACV, so price and mix stay in their own lines. Large or lumpy deals: run the split by segment.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1" customWidth="1" min="5" max="5"/>
    <col width="1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New ARR bookings: plan vs actual by month (illustrative)</t>
        </is>
      </c>
    </row>
    <row r="2">
      <c r="A2" s="5" t="inlineStr">
        <is>
          <t>The plan is phased by seasonality (third month of each quarter largest, Q4 largest quarter). Leave future actuals blank.</t>
        </is>
      </c>
    </row>
    <row r="4" ht="32" customHeight="1">
      <c r="A4" s="7" t="inlineStr">
        <is>
          <t>Month</t>
        </is>
      </c>
      <c r="B4" s="7" t="inlineStr">
        <is>
          <t>Plan</t>
        </is>
      </c>
      <c r="C4" s="7" t="inlineStr">
        <is>
          <t>Actual</t>
        </is>
      </c>
      <c r="D4" s="7" t="inlineStr">
        <is>
          <t>Variance $</t>
        </is>
      </c>
      <c r="E4" s="7" t="inlineStr">
        <is>
          <t>Variance %</t>
        </is>
      </c>
      <c r="F4" s="7" t="inlineStr">
        <is>
          <t>YTD plan</t>
        </is>
      </c>
      <c r="G4" s="7" t="inlineStr">
        <is>
          <t>YTD actual</t>
        </is>
      </c>
      <c r="H4" s="7" t="inlineStr">
        <is>
          <t>YTD variance $</t>
        </is>
      </c>
      <c r="I4" s="7" t="inlineStr">
        <is>
          <t>YTD variance %</t>
        </is>
      </c>
    </row>
    <row r="5">
      <c r="A5" s="8" t="inlineStr">
        <is>
          <t>Jan</t>
        </is>
      </c>
      <c r="B5" s="4" t="n">
        <v>500000</v>
      </c>
      <c r="C5" s="4" t="n">
        <v>430000</v>
      </c>
      <c r="D5" s="10">
        <f>IF(C5="","",C5-B5)</f>
        <v/>
      </c>
      <c r="E5" s="11">
        <f>IF(OR(C5="",B5=0),"",(C5-B5)/B5)</f>
        <v/>
      </c>
      <c r="F5" s="10">
        <f>IF(C5="","",SUM(B$5:B5))</f>
        <v/>
      </c>
      <c r="G5" s="10">
        <f>IF(C5="","",SUM(C$5:C5))</f>
        <v/>
      </c>
      <c r="H5" s="10">
        <f>IF(C5="","",G5-F5)</f>
        <v/>
      </c>
      <c r="I5" s="11">
        <f>IF(OR(C5="",F5=0),"",(G5-F5)/F5)</f>
        <v/>
      </c>
    </row>
    <row r="6">
      <c r="A6" s="8" t="inlineStr">
        <is>
          <t>Feb</t>
        </is>
      </c>
      <c r="B6" s="4" t="n">
        <v>600000</v>
      </c>
      <c r="C6" s="4" t="n">
        <v>610000</v>
      </c>
      <c r="D6" s="10">
        <f>IF(C6="","",C6-B6)</f>
        <v/>
      </c>
      <c r="E6" s="11">
        <f>IF(OR(C6="",B6=0),"",(C6-B6)/B6)</f>
        <v/>
      </c>
      <c r="F6" s="10">
        <f>IF(C6="","",SUM(B$5:B6))</f>
        <v/>
      </c>
      <c r="G6" s="10">
        <f>IF(C6="","",SUM(C$5:C6))</f>
        <v/>
      </c>
      <c r="H6" s="10">
        <f>IF(C6="","",G6-F6)</f>
        <v/>
      </c>
      <c r="I6" s="11">
        <f>IF(OR(C6="",F6=0),"",(G6-F6)/F6)</f>
        <v/>
      </c>
    </row>
    <row r="7">
      <c r="A7" s="8" t="inlineStr">
        <is>
          <t>Mar</t>
        </is>
      </c>
      <c r="B7" s="4" t="n">
        <v>800000</v>
      </c>
      <c r="C7" s="4" t="n">
        <v>760000</v>
      </c>
      <c r="D7" s="10">
        <f>IF(C7="","",C7-B7)</f>
        <v/>
      </c>
      <c r="E7" s="11">
        <f>IF(OR(C7="",B7=0),"",(C7-B7)/B7)</f>
        <v/>
      </c>
      <c r="F7" s="10">
        <f>IF(C7="","",SUM(B$5:B7))</f>
        <v/>
      </c>
      <c r="G7" s="10">
        <f>IF(C7="","",SUM(C$5:C7))</f>
        <v/>
      </c>
      <c r="H7" s="10">
        <f>IF(C7="","",G7-F7)</f>
        <v/>
      </c>
      <c r="I7" s="11">
        <f>IF(OR(C7="",F7=0),"",(G7-F7)/F7)</f>
        <v/>
      </c>
    </row>
    <row r="8">
      <c r="A8" s="8" t="inlineStr">
        <is>
          <t>Apr</t>
        </is>
      </c>
      <c r="B8" s="4" t="n">
        <v>650000</v>
      </c>
      <c r="C8" s="4" t="n">
        <v>600000</v>
      </c>
      <c r="D8" s="10">
        <f>IF(C8="","",C8-B8)</f>
        <v/>
      </c>
      <c r="E8" s="11">
        <f>IF(OR(C8="",B8=0),"",(C8-B8)/B8)</f>
        <v/>
      </c>
      <c r="F8" s="10">
        <f>IF(C8="","",SUM(B$5:B8))</f>
        <v/>
      </c>
      <c r="G8" s="10">
        <f>IF(C8="","",SUM(C$5:C8))</f>
        <v/>
      </c>
      <c r="H8" s="10">
        <f>IF(C8="","",G8-F8)</f>
        <v/>
      </c>
      <c r="I8" s="11">
        <f>IF(OR(C8="",F8=0),"",(G8-F8)/F8)</f>
        <v/>
      </c>
    </row>
    <row r="9">
      <c r="A9" s="8" t="inlineStr">
        <is>
          <t>May</t>
        </is>
      </c>
      <c r="B9" s="4" t="n">
        <v>800000</v>
      </c>
      <c r="C9" s="4" t="n">
        <v>720000</v>
      </c>
      <c r="D9" s="10">
        <f>IF(C9="","",C9-B9)</f>
        <v/>
      </c>
      <c r="E9" s="11">
        <f>IF(OR(C9="",B9=0),"",(C9-B9)/B9)</f>
        <v/>
      </c>
      <c r="F9" s="10">
        <f>IF(C9="","",SUM(B$5:B9))</f>
        <v/>
      </c>
      <c r="G9" s="10">
        <f>IF(C9="","",SUM(C$5:C9))</f>
        <v/>
      </c>
      <c r="H9" s="10">
        <f>IF(C9="","",G9-F9)</f>
        <v/>
      </c>
      <c r="I9" s="11">
        <f>IF(OR(C9="",F9=0),"",(G9-F9)/F9)</f>
        <v/>
      </c>
    </row>
    <row r="10">
      <c r="A10" s="8" t="inlineStr">
        <is>
          <t>Jun</t>
        </is>
      </c>
      <c r="B10" s="4" t="n">
        <v>1150000</v>
      </c>
      <c r="C10" s="4" t="n">
        <v>1180000</v>
      </c>
      <c r="D10" s="10">
        <f>IF(C10="","",C10-B10)</f>
        <v/>
      </c>
      <c r="E10" s="11">
        <f>IF(OR(C10="",B10=0),"",(C10-B10)/B10)</f>
        <v/>
      </c>
      <c r="F10" s="10">
        <f>IF(C10="","",SUM(B$5:B10))</f>
        <v/>
      </c>
      <c r="G10" s="10">
        <f>IF(C10="","",SUM(C$5:C10))</f>
        <v/>
      </c>
      <c r="H10" s="10">
        <f>IF(C10="","",G10-F10)</f>
        <v/>
      </c>
      <c r="I10" s="11">
        <f>IF(OR(C10="",F10=0),"",(G10-F10)/F10)</f>
        <v/>
      </c>
    </row>
    <row r="11">
      <c r="A11" s="8" t="inlineStr">
        <is>
          <t>Jul</t>
        </is>
      </c>
      <c r="B11" s="4" t="n">
        <v>650000</v>
      </c>
      <c r="C11" s="4" t="n">
        <v>515000</v>
      </c>
      <c r="D11" s="10">
        <f>IF(C11="","",C11-B11)</f>
        <v/>
      </c>
      <c r="E11" s="11">
        <f>IF(OR(C11="",B11=0),"",(C11-B11)/B11)</f>
        <v/>
      </c>
      <c r="F11" s="10">
        <f>IF(C11="","",SUM(B$5:B11))</f>
        <v/>
      </c>
      <c r="G11" s="10">
        <f>IF(C11="","",SUM(C$5:C11))</f>
        <v/>
      </c>
      <c r="H11" s="10">
        <f>IF(C11="","",G11-F11)</f>
        <v/>
      </c>
      <c r="I11" s="11">
        <f>IF(OR(C11="",F11=0),"",(G11-F11)/F11)</f>
        <v/>
      </c>
    </row>
    <row r="12">
      <c r="A12" s="8" t="inlineStr">
        <is>
          <t>Aug</t>
        </is>
      </c>
      <c r="B12" s="4" t="n">
        <v>770000</v>
      </c>
      <c r="C12" s="4" t="n">
        <v>640000</v>
      </c>
      <c r="D12" s="10">
        <f>IF(C12="","",C12-B12)</f>
        <v/>
      </c>
      <c r="E12" s="11">
        <f>IF(OR(C12="",B12=0),"",(C12-B12)/B12)</f>
        <v/>
      </c>
      <c r="F12" s="10">
        <f>IF(C12="","",SUM(B$5:B12))</f>
        <v/>
      </c>
      <c r="G12" s="10">
        <f>IF(C12="","",SUM(C$5:C12))</f>
        <v/>
      </c>
      <c r="H12" s="10">
        <f>IF(C12="","",G12-F12)</f>
        <v/>
      </c>
      <c r="I12" s="11">
        <f>IF(OR(C12="",F12=0),"",(G12-F12)/F12)</f>
        <v/>
      </c>
    </row>
    <row r="13">
      <c r="A13" s="8" t="inlineStr">
        <is>
          <t>Sep</t>
        </is>
      </c>
      <c r="B13" s="4" t="n">
        <v>1100000</v>
      </c>
      <c r="C13" s="4" t="n">
        <v>940000</v>
      </c>
      <c r="D13" s="10">
        <f>IF(C13="","",C13-B13)</f>
        <v/>
      </c>
      <c r="E13" s="11">
        <f>IF(OR(C13="",B13=0),"",(C13-B13)/B13)</f>
        <v/>
      </c>
      <c r="F13" s="10">
        <f>IF(C13="","",SUM(B$5:B13))</f>
        <v/>
      </c>
      <c r="G13" s="10">
        <f>IF(C13="","",SUM(C$5:C13))</f>
        <v/>
      </c>
      <c r="H13" s="10">
        <f>IF(C13="","",G13-F13)</f>
        <v/>
      </c>
      <c r="I13" s="11">
        <f>IF(OR(C13="",F13=0),"",(G13-F13)/F13)</f>
        <v/>
      </c>
    </row>
    <row r="14">
      <c r="A14" s="8" t="inlineStr">
        <is>
          <t>Oct</t>
        </is>
      </c>
      <c r="B14" s="4" t="n">
        <v>750000</v>
      </c>
      <c r="C14" s="4" t="n"/>
      <c r="D14" s="10">
        <f>IF(C14="","",C14-B14)</f>
        <v/>
      </c>
      <c r="E14" s="11">
        <f>IF(OR(C14="",B14=0),"",(C14-B14)/B14)</f>
        <v/>
      </c>
      <c r="F14" s="10">
        <f>IF(C14="","",SUM(B$5:B14))</f>
        <v/>
      </c>
      <c r="G14" s="10">
        <f>IF(C14="","",SUM(C$5:C14))</f>
        <v/>
      </c>
      <c r="H14" s="10">
        <f>IF(C14="","",G14-F14)</f>
        <v/>
      </c>
      <c r="I14" s="11">
        <f>IF(OR(C14="",F14=0),"",(G14-F14)/F14)</f>
        <v/>
      </c>
    </row>
    <row r="15">
      <c r="A15" s="8" t="inlineStr">
        <is>
          <t>Nov</t>
        </is>
      </c>
      <c r="B15" s="4" t="n">
        <v>930000</v>
      </c>
      <c r="C15" s="4" t="n"/>
      <c r="D15" s="10">
        <f>IF(C15="","",C15-B15)</f>
        <v/>
      </c>
      <c r="E15" s="11">
        <f>IF(OR(C15="",B15=0),"",(C15-B15)/B15)</f>
        <v/>
      </c>
      <c r="F15" s="10">
        <f>IF(C15="","",SUM(B$5:B15))</f>
        <v/>
      </c>
      <c r="G15" s="10">
        <f>IF(C15="","",SUM(C$5:C15))</f>
        <v/>
      </c>
      <c r="H15" s="10">
        <f>IF(C15="","",G15-F15)</f>
        <v/>
      </c>
      <c r="I15" s="11">
        <f>IF(OR(C15="",F15=0),"",(G15-F15)/F15)</f>
        <v/>
      </c>
    </row>
    <row r="16">
      <c r="A16" s="8" t="inlineStr">
        <is>
          <t>Dec</t>
        </is>
      </c>
      <c r="B16" s="4" t="n">
        <v>1300000</v>
      </c>
      <c r="C16" s="4" t="n"/>
      <c r="D16" s="10">
        <f>IF(C16="","",C16-B16)</f>
        <v/>
      </c>
      <c r="E16" s="11">
        <f>IF(OR(C16="",B16=0),"",(C16-B16)/B16)</f>
        <v/>
      </c>
      <c r="F16" s="10">
        <f>IF(C16="","",SUM(B$5:B16))</f>
        <v/>
      </c>
      <c r="G16" s="10">
        <f>IF(C16="","",SUM(C$5:C16))</f>
        <v/>
      </c>
      <c r="H16" s="10">
        <f>IF(C16="","",G16-F16)</f>
        <v/>
      </c>
      <c r="I16" s="11">
        <f>IF(OR(C16="",F16=0),"",(G16-F16)/F16)</f>
        <v/>
      </c>
    </row>
    <row r="17">
      <c r="A17" s="26" t="inlineStr">
        <is>
          <t>Full year</t>
        </is>
      </c>
      <c r="B17" s="27">
        <f>SUM(B5:B16)</f>
        <v/>
      </c>
      <c r="C17" s="27">
        <f>SUM(C5:C16)</f>
        <v/>
      </c>
    </row>
    <row r="18">
      <c r="A18" s="26" t="inlineStr">
        <is>
          <t>Plan still to come (months with no actual)</t>
        </is>
      </c>
      <c r="B18" s="27">
        <f>SUMIF(C5:C16,"",B5:B16)</f>
        <v/>
      </c>
      <c r="C18" s="2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2026-10-21T20:15:47Z</dcterms:created>
  <dcterms:modified xmlns:dcterms="http://purl.org/dc/terms/" xmlns:xsi="http://www.w3.org/2001/XMLSchema-instance" xsi:type="dcterms:W3CDTF">2026-10-21T20:15:47Z</dcterms:modified>
</cp:coreProperties>
</file>