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Revenue and billings" sheetId="4" state="visible" r:id="rId4"/>
    <sheet xmlns:r="http://schemas.openxmlformats.org/officeDocument/2006/relationships" name="Costs and commissions" sheetId="5" state="visible" r:id="rId5"/>
    <sheet xmlns:r="http://schemas.openxmlformats.org/officeDocument/2006/relationships" name="Income statement" sheetId="6" state="visible" r:id="rId6"/>
    <sheet xmlns:r="http://schemas.openxmlformats.org/officeDocument/2006/relationships" name="Balance sheet" sheetId="7" state="visible" r:id="rId7"/>
    <sheet xmlns:r="http://schemas.openxmlformats.org/officeDocument/2006/relationships" name="Cash flow" sheetId="8" state="visible" r:id="rId8"/>
    <sheet xmlns:r="http://schemas.openxmlformats.org/officeDocument/2006/relationships" name="Check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&quot;$&quot;#,##0;[Red]-&quot;$&quot;#,##0"/>
    <numFmt numFmtId="166" formatCode="0.0%"/>
    <numFmt numFmtId="167" formatCode="mmm yyyy"/>
  </numFmts>
  <fonts count="7">
    <font>
      <name val="Calibri"/>
      <family val="2"/>
      <color theme="1"/>
      <sz val="11"/>
      <scheme val="minor"/>
    </font>
    <font>
      <name val="Calibri"/>
      <b val="1"/>
      <color rgb="001F2430"/>
      <sz val="16"/>
    </font>
    <font>
      <name val="Calibri"/>
      <i val="1"/>
      <color rgb="005A5F6B"/>
      <sz val="10"/>
    </font>
    <font>
      <name val="Calibri"/>
      <b val="1"/>
      <color rgb="00C92A1F"/>
      <sz val="12"/>
    </font>
    <font>
      <name val="Calibri"/>
      <color rgb="001F2430"/>
      <sz val="11"/>
    </font>
    <font>
      <name val="Calibri"/>
      <color rgb="001A4FC4"/>
      <sz val="11"/>
    </font>
    <font>
      <name val="Calibri"/>
      <b val="1"/>
      <color rgb="001F2430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F3F1EE"/>
      </patternFill>
    </fill>
    <fill>
      <patternFill patternType="solid">
        <fgColor rgb="00FAF8F5"/>
      </patternFill>
    </fill>
  </fills>
  <borders count="2">
    <border>
      <left/>
      <right/>
      <top/>
      <bottom/>
      <diagonal/>
    </border>
    <border>
      <left style="thin">
        <color rgb="00D9D6D0"/>
      </left>
      <right style="thin">
        <color rgb="00D9D6D0"/>
      </right>
      <top style="thin">
        <color rgb="00D9D6D0"/>
      </top>
      <bottom style="thin">
        <color rgb="00D9D6D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top" wrapText="1"/>
    </xf>
    <xf numFmtId="0" fontId="6" fillId="3" borderId="1" pivotButton="0" quotePrefix="0" xfId="0"/>
    <xf numFmtId="0" fontId="4" fillId="0" borderId="1" pivotButton="0" quotePrefix="0" xfId="0"/>
    <xf numFmtId="165" fontId="6" fillId="0" borderId="1" pivotButton="0" quotePrefix="0" xfId="0"/>
    <xf numFmtId="0" fontId="2" fillId="0" borderId="1" pivotButton="0" quotePrefix="0" xfId="0"/>
    <xf numFmtId="166" fontId="6" fillId="0" borderId="1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1" pivotButton="0" quotePrefix="0" xfId="0"/>
    <xf numFmtId="165" fontId="5" fillId="2" borderId="1" pivotButton="0" quotePrefix="0" xfId="0"/>
    <xf numFmtId="9" fontId="5" fillId="2" borderId="1" pivotButton="0" quotePrefix="0" xfId="0"/>
    <xf numFmtId="166" fontId="5" fillId="2" borderId="1" pivotButton="0" quotePrefix="0" xfId="0"/>
    <xf numFmtId="3" fontId="5" fillId="2" borderId="1" pivotButton="0" quotePrefix="0" xfId="0"/>
    <xf numFmtId="167" fontId="6" fillId="3" borderId="1" pivotButton="0" quotePrefix="0" xfId="0"/>
    <xf numFmtId="165" fontId="6" fillId="4" borderId="1" pivotButton="0" quotePrefix="0" xfId="0"/>
    <xf numFmtId="165" fontId="4" fillId="0" borderId="1" pivotButton="0" quotePrefix="0" xfId="0"/>
    <xf numFmtId="166" fontId="4" fillId="0" borderId="1" pivotButton="0" quotePrefix="0" xfId="0"/>
    <xf numFmtId="0" fontId="6" fillId="3" borderId="1" applyAlignment="1" pivotButton="0" quotePrefix="0" xfId="0">
      <alignment horizontal="center"/>
    </xf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0" customWidth="1" min="2" max="2"/>
  </cols>
  <sheetData>
    <row r="1">
      <c r="A1" s="1" t="inlineStr">
        <is>
          <t>ORM three statement model for SaaS</t>
        </is>
      </c>
    </row>
    <row r="2">
      <c r="A2" s="2" t="inlineStr">
        <is>
          <t>Free template from orm-tech.com/blog/three-statement-model/. Opens in Excel and Google Sheets. No macros.</t>
        </is>
      </c>
    </row>
    <row r="4">
      <c r="A4" s="3" t="inlineStr">
        <is>
          <t>What it is</t>
        </is>
      </c>
      <c r="B4" s="4" t="inlineStr">
        <is>
          <t>A monthly, linked income statement, balance sheet and cash flow statement for a subscription business, for 12 months.</t>
        </is>
      </c>
    </row>
    <row r="5">
      <c r="A5" s="3" t="inlineStr"/>
      <c r="B5" s="4" t="inlineStr">
        <is>
          <t>Net income feeds retained earnings and starts the cash flow statement. Ending cash from the cash flow statement is balance sheet cash.</t>
        </is>
      </c>
    </row>
    <row r="6">
      <c r="A6" s="3" t="inlineStr"/>
      <c r="B6" s="4" t="inlineStr">
        <is>
          <t>The Checks tab proves the balance sheet balances every month and rebuilds cash a second way.</t>
        </is>
      </c>
    </row>
    <row r="7">
      <c r="A7" s="3" t="inlineStr">
        <is>
          <t>Data</t>
        </is>
      </c>
      <c r="B7" s="4" t="inlineStr">
        <is>
          <t>Blank: amounts are empty. Rates and periods carry example defaults; replace them.</t>
        </is>
      </c>
    </row>
    <row r="8">
      <c r="A8" s="3" t="inlineStr">
        <is>
          <t>Step 1</t>
        </is>
      </c>
      <c r="B8" s="4" t="inlineStr">
        <is>
          <t>Inputs: set the first month and enter your last closed balance sheet. The opening check must be 0.</t>
        </is>
      </c>
    </row>
    <row r="9">
      <c r="A9" s="3" t="inlineStr">
        <is>
          <t>Step 2</t>
        </is>
      </c>
      <c r="B9" s="4" t="inlineStr">
        <is>
          <t>Inputs: enter ARR by billing term, renewal rate, churn, collection curve, margins, commission rules, rates.</t>
        </is>
      </c>
    </row>
    <row r="10">
      <c r="A10" s="3" t="inlineStr">
        <is>
          <t>Step 3</t>
        </is>
      </c>
      <c r="B10" s="4" t="inlineStr">
        <is>
          <t>Inputs: enter monthly renewals due from your contract list, new ARR from your bookings plan, opex, capex, debt and equity.</t>
        </is>
      </c>
    </row>
    <row r="11">
      <c r="A11" s="3" t="inlineStr">
        <is>
          <t>Step 4</t>
        </is>
      </c>
      <c r="B11" s="4" t="inlineStr">
        <is>
          <t>Read Summary and Checks. 'All checks pass' means the three statements tie.</t>
        </is>
      </c>
    </row>
    <row r="12">
      <c r="A12" s="3" t="inlineStr">
        <is>
          <t>Tabs</t>
        </is>
      </c>
      <c r="B12" s="4" t="inlineStr">
        <is>
          <t>Summary, Inputs, Revenue and billings, Costs and commissions, Income statement, Balance sheet, Cash flow, Checks.</t>
        </is>
      </c>
    </row>
    <row r="13">
      <c r="A13" s="3" t="inlineStr">
        <is>
          <t>SaaS links</t>
        </is>
      </c>
      <c r="B13" s="4" t="inlineStr">
        <is>
          <t>Annual contracts are invoiced up front: billings go to deferred revenue and become revenue 1/12 a month.</t>
        </is>
      </c>
    </row>
    <row r="14">
      <c r="A14" s="3" t="inlineStr"/>
      <c r="B14" s="4" t="inlineStr">
        <is>
          <t>Billings become cash through accounts receivable and the collection curve.</t>
        </is>
      </c>
    </row>
    <row r="15">
      <c r="A15" s="3" t="inlineStr"/>
      <c r="B15" s="4" t="inlineStr">
        <is>
          <t>Commissions are capitalized as deferred commissions (ASC 340-40) and amortized; cash goes out the month after they are earned.</t>
        </is>
      </c>
    </row>
    <row r="16">
      <c r="A16" s="3" t="inlineStr">
        <is>
          <t>Simplifications</t>
        </is>
      </c>
      <c r="B16" s="4" t="inlineStr">
        <is>
          <t>New ARR starts on the first of its month. Churn on annual contracts happens at renewal. Interest uses opening balances, so there is no circular reference.</t>
        </is>
      </c>
    </row>
    <row r="17">
      <c r="A17" s="3" t="inlineStr"/>
      <c r="B17" s="4" t="inlineStr">
        <is>
          <t>Income tax is charged on positive monthly pre-tax income at one rate. Loss carryforwards and tax payables are not modeled.</t>
        </is>
      </c>
    </row>
    <row r="18">
      <c r="A18" s="3" t="inlineStr"/>
      <c r="B18" s="4" t="inlineStr">
        <is>
          <t>Not accounting advice. Your auditors decide your ASC 606 and ASC 340-40 policies.</t>
        </is>
      </c>
    </row>
    <row r="19">
      <c r="A19" s="3" t="inlineStr">
        <is>
          <t>Google Sheets</t>
        </is>
      </c>
      <c r="B19" s="4" t="inlineStr">
        <is>
          <t>File, Import, Upload, then Replace spreadsheet. All formulas are Sheets compatible.</t>
        </is>
      </c>
    </row>
    <row r="20">
      <c r="A20" s="3" t="inlineStr">
        <is>
          <t>More</t>
        </is>
      </c>
      <c r="B20" s="4" t="inlineStr">
        <is>
          <t>orm-tech.com/tools/financial-forecast-template/ for a 36-month plan, orm-tech.com/tools/cash-flow-forecast-template/ for cash by billing term.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36" customWidth="1" min="3" max="3"/>
  </cols>
  <sheetData>
    <row r="1">
      <c r="A1" s="1" t="inlineStr">
        <is>
          <t>Summary</t>
        </is>
      </c>
    </row>
    <row r="2">
      <c r="A2" s="2" t="inlineStr">
        <is>
          <t>Full year from the three statements.</t>
        </is>
      </c>
    </row>
    <row r="4">
      <c r="A4" s="5" t="inlineStr">
        <is>
          <t>Line</t>
        </is>
      </c>
      <c r="B4" s="5" t="inlineStr">
        <is>
          <t>Full year</t>
        </is>
      </c>
      <c r="C4" s="5" t="inlineStr">
        <is>
          <t>Where it comes from</t>
        </is>
      </c>
    </row>
    <row r="5">
      <c r="A5" s="6" t="inlineStr">
        <is>
          <t>Ending ARR</t>
        </is>
      </c>
      <c r="B5" s="7">
        <f>'Revenue and billings'!O17</f>
        <v/>
      </c>
      <c r="C5" s="8" t="inlineStr">
        <is>
          <t>Revenue and billings</t>
        </is>
      </c>
    </row>
    <row r="6">
      <c r="A6" s="6" t="inlineStr">
        <is>
          <t>Total revenue</t>
        </is>
      </c>
      <c r="B6" s="7">
        <f>'Income statement'!O8</f>
        <v/>
      </c>
      <c r="C6" s="8" t="inlineStr">
        <is>
          <t>Income statement</t>
        </is>
      </c>
    </row>
    <row r="7">
      <c r="A7" s="6" t="inlineStr">
        <is>
          <t>Total billings</t>
        </is>
      </c>
      <c r="B7" s="7">
        <f>'Revenue and billings'!O31</f>
        <v/>
      </c>
      <c r="C7" s="8" t="inlineStr">
        <is>
          <t>Revenue and billings</t>
        </is>
      </c>
    </row>
    <row r="8">
      <c r="A8" s="6" t="inlineStr">
        <is>
          <t>Cash collected from customers</t>
        </is>
      </c>
      <c r="B8" s="7">
        <f>'Revenue and billings'!O45</f>
        <v/>
      </c>
      <c r="C8" s="8" t="inlineStr">
        <is>
          <t>Revenue and billings</t>
        </is>
      </c>
    </row>
    <row r="9">
      <c r="A9" s="6" t="inlineStr">
        <is>
          <t>Gross margin</t>
        </is>
      </c>
      <c r="B9" s="9">
        <f>'Income statement'!O11</f>
        <v/>
      </c>
      <c r="C9" s="8" t="inlineStr">
        <is>
          <t>Income statement</t>
        </is>
      </c>
    </row>
    <row r="10">
      <c r="A10" s="6" t="inlineStr">
        <is>
          <t>Operating income</t>
        </is>
      </c>
      <c r="B10" s="7">
        <f>'Income statement'!O19</f>
        <v/>
      </c>
      <c r="C10" s="8" t="inlineStr">
        <is>
          <t>Income statement</t>
        </is>
      </c>
    </row>
    <row r="11">
      <c r="A11" s="6" t="inlineStr">
        <is>
          <t>Net income</t>
        </is>
      </c>
      <c r="B11" s="7">
        <f>'Income statement'!O26</f>
        <v/>
      </c>
      <c r="C11" s="8" t="inlineStr">
        <is>
          <t>Income statement</t>
        </is>
      </c>
    </row>
    <row r="12">
      <c r="A12" s="6" t="inlineStr">
        <is>
          <t>Cash from operating activities</t>
        </is>
      </c>
      <c r="B12" s="7">
        <f>'Cash flow'!O15</f>
        <v/>
      </c>
      <c r="C12" s="8" t="inlineStr">
        <is>
          <t>Cash flow</t>
        </is>
      </c>
    </row>
    <row r="13">
      <c r="A13" s="6" t="inlineStr">
        <is>
          <t>Free cash flow</t>
        </is>
      </c>
      <c r="B13" s="7">
        <f>'Cash flow'!O30</f>
        <v/>
      </c>
      <c r="C13" s="8" t="inlineStr">
        <is>
          <t>Cash flow</t>
        </is>
      </c>
    </row>
    <row r="14">
      <c r="A14" s="6" t="inlineStr">
        <is>
          <t>Operating cash flow minus net income</t>
        </is>
      </c>
      <c r="B14" s="7">
        <f>'Cash flow'!O31</f>
        <v/>
      </c>
      <c r="C14" s="8" t="inlineStr">
        <is>
          <t>Cash flow</t>
        </is>
      </c>
    </row>
    <row r="15">
      <c r="A15" s="6" t="inlineStr">
        <is>
          <t>Change in deferred revenue</t>
        </is>
      </c>
      <c r="B15" s="7">
        <f>'Cash flow'!O14</f>
        <v/>
      </c>
      <c r="C15" s="8" t="inlineStr">
        <is>
          <t>Cash flow (from the balance sheet)</t>
        </is>
      </c>
    </row>
    <row r="16">
      <c r="A16" s="6" t="inlineStr">
        <is>
          <t>Ending cash</t>
        </is>
      </c>
      <c r="B16" s="7">
        <f>'Balance sheet'!O7</f>
        <v/>
      </c>
      <c r="C16" s="8" t="inlineStr">
        <is>
          <t>Balance sheet</t>
        </is>
      </c>
    </row>
    <row r="17">
      <c r="A17" s="6" t="inlineStr">
        <is>
          <t>Lowest month-end cash</t>
        </is>
      </c>
      <c r="B17" s="7">
        <f>MIN('Balance sheet'!C7:N7)</f>
        <v/>
      </c>
      <c r="C17" s="8" t="inlineStr">
        <is>
          <t>Balance sheet</t>
        </is>
      </c>
    </row>
    <row r="18">
      <c r="A18" s="6" t="inlineStr">
        <is>
          <t>Ending deferred revenue</t>
        </is>
      </c>
      <c r="B18" s="7">
        <f>'Balance sheet'!O16</f>
        <v/>
      </c>
      <c r="C18" s="8" t="inlineStr">
        <is>
          <t>Balance sheet</t>
        </is>
      </c>
    </row>
    <row r="19">
      <c r="A19" s="6" t="inlineStr">
        <is>
          <t>Ending deferred commissions</t>
        </is>
      </c>
      <c r="B19" s="7">
        <f>'Balance sheet'!O9</f>
        <v/>
      </c>
      <c r="C19" s="8" t="inlineStr">
        <is>
          <t>Balance sheet</t>
        </is>
      </c>
    </row>
    <row r="20">
      <c r="A20" s="6" t="inlineStr">
        <is>
          <t>Model checks</t>
        </is>
      </c>
      <c r="B20" s="7">
        <f>Checks!C20</f>
        <v/>
      </c>
      <c r="C20" s="8" t="inlineStr">
        <is>
          <t>Checks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55"/>
  <sheetViews>
    <sheetView showGridLines="0" workbookViewId="0">
      <selection activeCell="A1" sqref="A1"/>
    </sheetView>
  </sheetViews>
  <sheetFormatPr baseColWidth="8" defaultRowHeight="15"/>
  <cols>
    <col width="70" customWidth="1" min="1" max="1"/>
    <col width="34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5" customWidth="1" min="15" max="15"/>
  </cols>
  <sheetData>
    <row r="1">
      <c r="A1" s="1" t="inlineStr">
        <is>
          <t>Inputs</t>
        </is>
      </c>
    </row>
    <row r="2">
      <c r="A2" s="2" t="inlineStr">
        <is>
          <t>Yellow cells are inputs. Everything on the other tabs is a formula. Blank template: amounts are empty; rates and periods carry example defaults to replace.</t>
        </is>
      </c>
    </row>
    <row r="4">
      <c r="A4" s="10" t="inlineStr">
        <is>
          <t>Settings</t>
        </is>
      </c>
    </row>
    <row r="5">
      <c r="A5" s="11" t="inlineStr">
        <is>
          <t>First month of the model</t>
        </is>
      </c>
      <c r="B5" s="2" t="inlineStr">
        <is>
          <t>Date, e.g. 2027-01-01</t>
        </is>
      </c>
      <c r="C5" s="12" t="n">
        <v>46388</v>
      </c>
    </row>
    <row r="7">
      <c r="A7" s="10" t="inlineStr">
        <is>
          <t>Opening balance sheet (your last closed month)</t>
        </is>
      </c>
    </row>
    <row r="8">
      <c r="A8" s="11" t="inlineStr">
        <is>
          <t>Cash</t>
        </is>
      </c>
      <c r="B8" s="2" t="inlineStr">
        <is>
          <t>Asset</t>
        </is>
      </c>
      <c r="C8" s="13" t="n"/>
    </row>
    <row r="9">
      <c r="A9" s="11" t="inlineStr">
        <is>
          <t>Accounts receivable</t>
        </is>
      </c>
      <c r="B9" s="2" t="inlineStr">
        <is>
          <t>Asset</t>
        </is>
      </c>
      <c r="C9" s="13" t="n"/>
    </row>
    <row r="10">
      <c r="A10" s="11" t="inlineStr">
        <is>
          <t>Deferred commissions (capitalized, ASC 340-40)</t>
        </is>
      </c>
      <c r="B10" s="2" t="inlineStr">
        <is>
          <t>Asset</t>
        </is>
      </c>
      <c r="C10" s="13" t="n"/>
    </row>
    <row r="11">
      <c r="A11" s="11" t="inlineStr">
        <is>
          <t>Property and equipment, net</t>
        </is>
      </c>
      <c r="B11" s="2" t="inlineStr">
        <is>
          <t>Asset</t>
        </is>
      </c>
      <c r="C11" s="13" t="n"/>
    </row>
    <row r="12">
      <c r="A12" s="11" t="inlineStr">
        <is>
          <t>Accounts payable</t>
        </is>
      </c>
      <c r="B12" s="2" t="inlineStr">
        <is>
          <t>Liability</t>
        </is>
      </c>
      <c r="C12" s="13" t="n"/>
    </row>
    <row r="13">
      <c r="A13" s="11" t="inlineStr">
        <is>
          <t>Accrued commissions</t>
        </is>
      </c>
      <c r="B13" s="2" t="inlineStr">
        <is>
          <t>Liability</t>
        </is>
      </c>
      <c r="C13" s="13" t="n"/>
    </row>
    <row r="14">
      <c r="A14" s="11" t="inlineStr">
        <is>
          <t>Deferred revenue</t>
        </is>
      </c>
      <c r="B14" s="2" t="inlineStr">
        <is>
          <t>Liability</t>
        </is>
      </c>
      <c r="C14" s="13" t="n"/>
    </row>
    <row r="15">
      <c r="A15" s="11" t="inlineStr">
        <is>
          <t>Debt (term loan)</t>
        </is>
      </c>
      <c r="B15" s="2" t="inlineStr">
        <is>
          <t>Liability</t>
        </is>
      </c>
      <c r="C15" s="13" t="n"/>
    </row>
    <row r="16">
      <c r="A16" s="11" t="inlineStr">
        <is>
          <t>Paid-in capital (common stock and APIC)</t>
        </is>
      </c>
      <c r="B16" s="2" t="inlineStr">
        <is>
          <t>Equity</t>
        </is>
      </c>
      <c r="C16" s="13" t="n"/>
    </row>
    <row r="17">
      <c r="A17" s="11" t="inlineStr">
        <is>
          <t>Retained earnings (accumulated deficit is negative)</t>
        </is>
      </c>
      <c r="B17" s="2" t="inlineStr">
        <is>
          <t>Equity</t>
        </is>
      </c>
      <c r="C17" s="13" t="n"/>
    </row>
    <row r="18">
      <c r="A18" s="3" t="inlineStr">
        <is>
          <t>Check: opening assets minus liabilities and equity</t>
        </is>
      </c>
      <c r="B18" s="2" t="inlineStr">
        <is>
          <t>Must be 0</t>
        </is>
      </c>
      <c r="C18" s="7">
        <f>ROUND((C8+C9+C10+C11)-(C12+C13+C14+C15+C16+C17),2)</f>
        <v/>
      </c>
    </row>
    <row r="20">
      <c r="A20" s="10" t="inlineStr">
        <is>
          <t>Drivers</t>
        </is>
      </c>
    </row>
    <row r="21">
      <c r="A21" s="11" t="inlineStr">
        <is>
          <t>Opening ARR on annual contracts billed up front</t>
        </is>
      </c>
      <c r="C21" s="13" t="n"/>
    </row>
    <row r="22">
      <c r="A22" s="11" t="inlineStr">
        <is>
          <t>Opening ARR on monthly billing</t>
        </is>
      </c>
      <c r="C22" s="13" t="n"/>
    </row>
    <row r="23">
      <c r="A23" s="11" t="inlineStr">
        <is>
          <t>Share of annual ARR that renews when it comes due</t>
        </is>
      </c>
      <c r="C23" s="14" t="n">
        <v>0.9</v>
      </c>
    </row>
    <row r="24">
      <c r="A24" s="11" t="inlineStr">
        <is>
          <t>Monthly churn on the monthly-billed ARR</t>
        </is>
      </c>
      <c r="C24" s="15" t="n">
        <v>0.01</v>
      </c>
    </row>
    <row r="25">
      <c r="A25" s="11" t="inlineStr">
        <is>
          <t>Share of new ARR billed annually up front</t>
        </is>
      </c>
      <c r="C25" s="14" t="n">
        <v>0.7</v>
      </c>
    </row>
    <row r="26">
      <c r="A26" s="11" t="inlineStr">
        <is>
          <t>Billings collected in the month billed</t>
        </is>
      </c>
      <c r="C26" s="14" t="n">
        <v>0.4</v>
      </c>
    </row>
    <row r="27">
      <c r="A27" s="11" t="inlineStr">
        <is>
          <t>Billings collected one month later</t>
        </is>
      </c>
      <c r="C27" s="14" t="n">
        <v>0.5</v>
      </c>
    </row>
    <row r="28">
      <c r="A28" s="11" t="inlineStr">
        <is>
          <t>Billings collected two months later</t>
        </is>
      </c>
      <c r="C28" s="14" t="n">
        <v>0.1</v>
      </c>
    </row>
    <row r="29">
      <c r="A29" s="11" t="inlineStr">
        <is>
          <t>Opening AR collected in month 1</t>
        </is>
      </c>
      <c r="C29" s="14" t="n">
        <v>0.7</v>
      </c>
    </row>
    <row r="30">
      <c r="A30" s="11" t="inlineStr">
        <is>
          <t>Opening AR collected in month 2</t>
        </is>
      </c>
      <c r="C30" s="14" t="n">
        <v>0.3</v>
      </c>
    </row>
    <row r="31">
      <c r="A31" s="11" t="inlineStr">
        <is>
          <t>Subscription gross margin</t>
        </is>
      </c>
      <c r="C31" s="14" t="n">
        <v>0.8</v>
      </c>
    </row>
    <row r="32">
      <c r="A32" s="11" t="inlineStr">
        <is>
          <t>Services gross margin</t>
        </is>
      </c>
      <c r="C32" s="14" t="n">
        <v>0.15</v>
      </c>
    </row>
    <row r="33">
      <c r="A33" s="11" t="inlineStr">
        <is>
          <t>Share of cash costs paid the next month (through AP)</t>
        </is>
      </c>
      <c r="C33" s="14" t="n">
        <v>0.25</v>
      </c>
    </row>
    <row r="34">
      <c r="A34" s="11" t="inlineStr">
        <is>
          <t>Commission rate on new ARR</t>
        </is>
      </c>
      <c r="C34" s="15" t="n">
        <v>0.1</v>
      </c>
    </row>
    <row r="35">
      <c r="A35" s="11" t="inlineStr">
        <is>
          <t>Share of commissions capitalized (ASC 340-40)</t>
        </is>
      </c>
      <c r="C35" s="14" t="n">
        <v>1</v>
      </c>
    </row>
    <row r="36">
      <c r="A36" s="11" t="inlineStr">
        <is>
          <t>Amortization period for new capitalized commissions (months, 12 or more)</t>
        </is>
      </c>
      <c r="C36" s="16" t="n">
        <v>48</v>
      </c>
    </row>
    <row r="37">
      <c r="A37" s="11" t="inlineStr">
        <is>
          <t>Months left to amortize the opening deferred commissions</t>
        </is>
      </c>
      <c r="C37" s="16" t="n">
        <v>36</v>
      </c>
    </row>
    <row r="38">
      <c r="A38" s="11" t="inlineStr">
        <is>
          <t>Months left to depreciate opening property and equipment</t>
        </is>
      </c>
      <c r="C38" s="16" t="n">
        <v>24</v>
      </c>
    </row>
    <row r="39">
      <c r="A39" s="11" t="inlineStr">
        <is>
          <t>Useful life of new equipment (months, 12 or more)</t>
        </is>
      </c>
      <c r="C39" s="16" t="n">
        <v>36</v>
      </c>
    </row>
    <row r="40">
      <c r="A40" s="11" t="inlineStr">
        <is>
          <t>Interest rate on debt (annual, on the opening balance each month)</t>
        </is>
      </c>
      <c r="C40" s="15" t="n">
        <v>0.09</v>
      </c>
    </row>
    <row r="41">
      <c r="A41" s="11" t="inlineStr">
        <is>
          <t>Interest earned on cash (annual, on the opening balance each month)</t>
        </is>
      </c>
      <c r="C41" s="15" t="n">
        <v>0.03</v>
      </c>
    </row>
    <row r="42">
      <c r="A42" s="11" t="inlineStr">
        <is>
          <t>Income tax rate on positive monthly pre-tax income</t>
        </is>
      </c>
      <c r="C42" s="14" t="n">
        <v>0</v>
      </c>
    </row>
    <row r="44">
      <c r="A44" s="10" t="inlineStr">
        <is>
          <t>Monthly inputs</t>
        </is>
      </c>
    </row>
    <row r="45">
      <c r="A45" s="3" t="inlineStr">
        <is>
          <t>Month</t>
        </is>
      </c>
      <c r="C45" s="17">
        <f>IF(Inputs!$C$5="","Month 1",EDATE(Inputs!$C$5,0))</f>
        <v/>
      </c>
      <c r="D45" s="17">
        <f>IF(Inputs!$C$5="","Month 2",EDATE(Inputs!$C$5,1))</f>
        <v/>
      </c>
      <c r="E45" s="17">
        <f>IF(Inputs!$C$5="","Month 3",EDATE(Inputs!$C$5,2))</f>
        <v/>
      </c>
      <c r="F45" s="17">
        <f>IF(Inputs!$C$5="","Month 4",EDATE(Inputs!$C$5,3))</f>
        <v/>
      </c>
      <c r="G45" s="17">
        <f>IF(Inputs!$C$5="","Month 5",EDATE(Inputs!$C$5,4))</f>
        <v/>
      </c>
      <c r="H45" s="17">
        <f>IF(Inputs!$C$5="","Month 6",EDATE(Inputs!$C$5,5))</f>
        <v/>
      </c>
      <c r="I45" s="17">
        <f>IF(Inputs!$C$5="","Month 7",EDATE(Inputs!$C$5,6))</f>
        <v/>
      </c>
      <c r="J45" s="17">
        <f>IF(Inputs!$C$5="","Month 8",EDATE(Inputs!$C$5,7))</f>
        <v/>
      </c>
      <c r="K45" s="17">
        <f>IF(Inputs!$C$5="","Month 9",EDATE(Inputs!$C$5,8))</f>
        <v/>
      </c>
      <c r="L45" s="17">
        <f>IF(Inputs!$C$5="","Month 10",EDATE(Inputs!$C$5,9))</f>
        <v/>
      </c>
      <c r="M45" s="17">
        <f>IF(Inputs!$C$5="","Month 11",EDATE(Inputs!$C$5,10))</f>
        <v/>
      </c>
      <c r="N45" s="17">
        <f>IF(Inputs!$C$5="","Month 12",EDATE(Inputs!$C$5,11))</f>
        <v/>
      </c>
      <c r="O45" s="5" t="inlineStr">
        <is>
          <t>Full year</t>
        </is>
      </c>
    </row>
    <row r="46">
      <c r="A46" s="11" t="inlineStr">
        <is>
          <t>Annual ARR from the opening book coming up for renewal</t>
        </is>
      </c>
      <c r="B46" s="2" t="inlineStr">
        <is>
          <t>Sum must equal opening annual ARR</t>
        </is>
      </c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8">
        <f>SUM(C46:N46)</f>
        <v/>
      </c>
    </row>
    <row r="47">
      <c r="A47" s="11" t="inlineStr">
        <is>
          <t>New ARR booked (new logos and expansion)</t>
        </is>
      </c>
      <c r="B47" s="2" t="inlineStr">
        <is>
          <t>Starts billing and revenue this month</t>
        </is>
      </c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  <c r="L47" s="13" t="n"/>
      <c r="M47" s="13" t="n"/>
      <c r="N47" s="13" t="n"/>
      <c r="O47" s="18">
        <f>SUM(C47:N47)</f>
        <v/>
      </c>
    </row>
    <row r="48">
      <c r="A48" s="11" t="inlineStr">
        <is>
          <t>Services revenue (billed in the month)</t>
        </is>
      </c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8">
        <f>SUM(C48:N48)</f>
        <v/>
      </c>
    </row>
    <row r="49">
      <c r="A49" s="11" t="inlineStr">
        <is>
          <t>Sales and marketing, excluding commissions</t>
        </is>
      </c>
      <c r="B49" s="2" t="inlineStr">
        <is>
          <t>Includes stock-based comp</t>
        </is>
      </c>
      <c r="C49" s="13" t="n"/>
      <c r="D49" s="13" t="n"/>
      <c r="E49" s="13" t="n"/>
      <c r="F49" s="13" t="n"/>
      <c r="G49" s="13" t="n"/>
      <c r="H49" s="13" t="n"/>
      <c r="I49" s="13" t="n"/>
      <c r="J49" s="13" t="n"/>
      <c r="K49" s="13" t="n"/>
      <c r="L49" s="13" t="n"/>
      <c r="M49" s="13" t="n"/>
      <c r="N49" s="13" t="n"/>
      <c r="O49" s="18">
        <f>SUM(C49:N49)</f>
        <v/>
      </c>
    </row>
    <row r="50">
      <c r="A50" s="11" t="inlineStr">
        <is>
          <t>Research and development</t>
        </is>
      </c>
      <c r="B50" s="2" t="inlineStr">
        <is>
          <t>Includes stock-based comp</t>
        </is>
      </c>
      <c r="C50" s="13" t="n"/>
      <c r="D50" s="13" t="n"/>
      <c r="E50" s="13" t="n"/>
      <c r="F50" s="13" t="n"/>
      <c r="G50" s="13" t="n"/>
      <c r="H50" s="13" t="n"/>
      <c r="I50" s="13" t="n"/>
      <c r="J50" s="13" t="n"/>
      <c r="K50" s="13" t="n"/>
      <c r="L50" s="13" t="n"/>
      <c r="M50" s="13" t="n"/>
      <c r="N50" s="13" t="n"/>
      <c r="O50" s="18">
        <f>SUM(C50:N50)</f>
        <v/>
      </c>
    </row>
    <row r="51">
      <c r="A51" s="11" t="inlineStr">
        <is>
          <t>General and administrative</t>
        </is>
      </c>
      <c r="B51" s="2" t="inlineStr">
        <is>
          <t>Includes stock-based comp</t>
        </is>
      </c>
      <c r="C51" s="13" t="n"/>
      <c r="D51" s="13" t="n"/>
      <c r="E51" s="13" t="n"/>
      <c r="F51" s="13" t="n"/>
      <c r="G51" s="13" t="n"/>
      <c r="H51" s="13" t="n"/>
      <c r="I51" s="13" t="n"/>
      <c r="J51" s="13" t="n"/>
      <c r="K51" s="13" t="n"/>
      <c r="L51" s="13" t="n"/>
      <c r="M51" s="13" t="n"/>
      <c r="N51" s="13" t="n"/>
      <c r="O51" s="18">
        <f>SUM(C51:N51)</f>
        <v/>
      </c>
    </row>
    <row r="52">
      <c r="A52" s="11" t="inlineStr">
        <is>
          <t>Of which stock-based compensation (non-cash)</t>
        </is>
      </c>
      <c r="B52" s="2" t="inlineStr">
        <is>
          <t>Already inside the three lines above</t>
        </is>
      </c>
      <c r="C52" s="13" t="n"/>
      <c r="D52" s="13" t="n"/>
      <c r="E52" s="13" t="n"/>
      <c r="F52" s="13" t="n"/>
      <c r="G52" s="13" t="n"/>
      <c r="H52" s="13" t="n"/>
      <c r="I52" s="13" t="n"/>
      <c r="J52" s="13" t="n"/>
      <c r="K52" s="13" t="n"/>
      <c r="L52" s="13" t="n"/>
      <c r="M52" s="13" t="n"/>
      <c r="N52" s="13" t="n"/>
      <c r="O52" s="18">
        <f>SUM(C52:N52)</f>
        <v/>
      </c>
    </row>
    <row r="53">
      <c r="A53" s="11" t="inlineStr">
        <is>
          <t>Capital expenditure (equipment)</t>
        </is>
      </c>
      <c r="C53" s="13" t="n"/>
      <c r="D53" s="13" t="n"/>
      <c r="E53" s="13" t="n"/>
      <c r="F53" s="13" t="n"/>
      <c r="G53" s="13" t="n"/>
      <c r="H53" s="13" t="n"/>
      <c r="I53" s="13" t="n"/>
      <c r="J53" s="13" t="n"/>
      <c r="K53" s="13" t="n"/>
      <c r="L53" s="13" t="n"/>
      <c r="M53" s="13" t="n"/>
      <c r="N53" s="13" t="n"/>
      <c r="O53" s="18">
        <f>SUM(C53:N53)</f>
        <v/>
      </c>
    </row>
    <row r="54">
      <c r="A54" s="11" t="inlineStr">
        <is>
          <t>Debt repaid</t>
        </is>
      </c>
      <c r="C54" s="13" t="n"/>
      <c r="D54" s="13" t="n"/>
      <c r="E54" s="13" t="n"/>
      <c r="F54" s="13" t="n"/>
      <c r="G54" s="13" t="n"/>
      <c r="H54" s="13" t="n"/>
      <c r="I54" s="13" t="n"/>
      <c r="J54" s="13" t="n"/>
      <c r="K54" s="13" t="n"/>
      <c r="L54" s="13" t="n"/>
      <c r="M54" s="13" t="n"/>
      <c r="N54" s="13" t="n"/>
      <c r="O54" s="18">
        <f>SUM(C54:N54)</f>
        <v/>
      </c>
    </row>
    <row r="55">
      <c r="A55" s="11" t="inlineStr">
        <is>
          <t>Equity raised</t>
        </is>
      </c>
      <c r="C55" s="13" t="n"/>
      <c r="D55" s="13" t="n"/>
      <c r="E55" s="13" t="n"/>
      <c r="F55" s="13" t="n"/>
      <c r="G55" s="13" t="n"/>
      <c r="H55" s="13" t="n"/>
      <c r="I55" s="13" t="n"/>
      <c r="J55" s="13" t="n"/>
      <c r="K55" s="13" t="n"/>
      <c r="L55" s="13" t="n"/>
      <c r="M55" s="13" t="n"/>
      <c r="N55" s="13" t="n"/>
      <c r="O55" s="18">
        <f>SUM(C55:N55)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4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8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5" customWidth="1" min="15" max="15"/>
  </cols>
  <sheetData>
    <row r="1">
      <c r="A1" s="1" t="inlineStr">
        <is>
          <t>Revenue and billings</t>
        </is>
      </c>
    </row>
    <row r="2">
      <c r="A2" s="2" t="inlineStr">
        <is>
          <t>ARR by billing term, revenue recognized, billings, deferred revenue and accounts receivable.</t>
        </is>
      </c>
    </row>
    <row r="4">
      <c r="A4" s="3" t="inlineStr">
        <is>
          <t>Month</t>
        </is>
      </c>
      <c r="C4" s="17">
        <f>IF(Inputs!$C$5="","Month 1",EDATE(Inputs!$C$5,0))</f>
        <v/>
      </c>
      <c r="D4" s="17">
        <f>IF(Inputs!$C$5="","Month 2",EDATE(Inputs!$C$5,1))</f>
        <v/>
      </c>
      <c r="E4" s="17">
        <f>IF(Inputs!$C$5="","Month 3",EDATE(Inputs!$C$5,2))</f>
        <v/>
      </c>
      <c r="F4" s="17">
        <f>IF(Inputs!$C$5="","Month 4",EDATE(Inputs!$C$5,3))</f>
        <v/>
      </c>
      <c r="G4" s="17">
        <f>IF(Inputs!$C$5="","Month 5",EDATE(Inputs!$C$5,4))</f>
        <v/>
      </c>
      <c r="H4" s="17">
        <f>IF(Inputs!$C$5="","Month 6",EDATE(Inputs!$C$5,5))</f>
        <v/>
      </c>
      <c r="I4" s="17">
        <f>IF(Inputs!$C$5="","Month 7",EDATE(Inputs!$C$5,6))</f>
        <v/>
      </c>
      <c r="J4" s="17">
        <f>IF(Inputs!$C$5="","Month 8",EDATE(Inputs!$C$5,7))</f>
        <v/>
      </c>
      <c r="K4" s="17">
        <f>IF(Inputs!$C$5="","Month 9",EDATE(Inputs!$C$5,8))</f>
        <v/>
      </c>
      <c r="L4" s="17">
        <f>IF(Inputs!$C$5="","Month 10",EDATE(Inputs!$C$5,9))</f>
        <v/>
      </c>
      <c r="M4" s="17">
        <f>IF(Inputs!$C$5="","Month 11",EDATE(Inputs!$C$5,10))</f>
        <v/>
      </c>
      <c r="N4" s="17">
        <f>IF(Inputs!$C$5="","Month 12",EDATE(Inputs!$C$5,11))</f>
        <v/>
      </c>
      <c r="O4" s="5" t="inlineStr">
        <is>
          <t>Full year</t>
        </is>
      </c>
    </row>
    <row r="6">
      <c r="A6" s="10" t="inlineStr">
        <is>
          <t>Annual contracts (billed up front)</t>
        </is>
      </c>
    </row>
    <row r="7">
      <c r="A7" s="11" t="inlineStr">
        <is>
          <t>Opening annual ARR</t>
        </is>
      </c>
      <c r="C7" s="19">
        <f>Inputs!$C$21</f>
        <v/>
      </c>
      <c r="D7" s="19">
        <f>C10</f>
        <v/>
      </c>
      <c r="E7" s="19">
        <f>D10</f>
        <v/>
      </c>
      <c r="F7" s="19">
        <f>E10</f>
        <v/>
      </c>
      <c r="G7" s="19">
        <f>F10</f>
        <v/>
      </c>
      <c r="H7" s="19">
        <f>G10</f>
        <v/>
      </c>
      <c r="I7" s="19">
        <f>H10</f>
        <v/>
      </c>
      <c r="J7" s="19">
        <f>I10</f>
        <v/>
      </c>
      <c r="K7" s="19">
        <f>J10</f>
        <v/>
      </c>
      <c r="L7" s="19">
        <f>K10</f>
        <v/>
      </c>
      <c r="M7" s="19">
        <f>L10</f>
        <v/>
      </c>
      <c r="N7" s="19">
        <f>M10</f>
        <v/>
      </c>
      <c r="O7" s="18">
        <f>C7</f>
        <v/>
      </c>
    </row>
    <row r="8">
      <c r="A8" s="11" t="inlineStr">
        <is>
          <t>+ New ARR billed annually</t>
        </is>
      </c>
      <c r="C8" s="19">
        <f>Inputs!C47*Inputs!$C$25</f>
        <v/>
      </c>
      <c r="D8" s="19">
        <f>Inputs!D47*Inputs!$C$25</f>
        <v/>
      </c>
      <c r="E8" s="19">
        <f>Inputs!E47*Inputs!$C$25</f>
        <v/>
      </c>
      <c r="F8" s="19">
        <f>Inputs!F47*Inputs!$C$25</f>
        <v/>
      </c>
      <c r="G8" s="19">
        <f>Inputs!G47*Inputs!$C$25</f>
        <v/>
      </c>
      <c r="H8" s="19">
        <f>Inputs!H47*Inputs!$C$25</f>
        <v/>
      </c>
      <c r="I8" s="19">
        <f>Inputs!I47*Inputs!$C$25</f>
        <v/>
      </c>
      <c r="J8" s="19">
        <f>Inputs!J47*Inputs!$C$25</f>
        <v/>
      </c>
      <c r="K8" s="19">
        <f>Inputs!K47*Inputs!$C$25</f>
        <v/>
      </c>
      <c r="L8" s="19">
        <f>Inputs!L47*Inputs!$C$25</f>
        <v/>
      </c>
      <c r="M8" s="19">
        <f>Inputs!M47*Inputs!$C$25</f>
        <v/>
      </c>
      <c r="N8" s="19">
        <f>Inputs!N47*Inputs!$C$25</f>
        <v/>
      </c>
      <c r="O8" s="18">
        <f>SUM(C8:N8)</f>
        <v/>
      </c>
    </row>
    <row r="9">
      <c r="A9" s="11" t="inlineStr">
        <is>
          <t>- ARR lost at renewal</t>
        </is>
      </c>
      <c r="C9" s="19">
        <f>Inputs!C46*(1-Inputs!$C$23)</f>
        <v/>
      </c>
      <c r="D9" s="19">
        <f>Inputs!D46*(1-Inputs!$C$23)</f>
        <v/>
      </c>
      <c r="E9" s="19">
        <f>Inputs!E46*(1-Inputs!$C$23)</f>
        <v/>
      </c>
      <c r="F9" s="19">
        <f>Inputs!F46*(1-Inputs!$C$23)</f>
        <v/>
      </c>
      <c r="G9" s="19">
        <f>Inputs!G46*(1-Inputs!$C$23)</f>
        <v/>
      </c>
      <c r="H9" s="19">
        <f>Inputs!H46*(1-Inputs!$C$23)</f>
        <v/>
      </c>
      <c r="I9" s="19">
        <f>Inputs!I46*(1-Inputs!$C$23)</f>
        <v/>
      </c>
      <c r="J9" s="19">
        <f>Inputs!J46*(1-Inputs!$C$23)</f>
        <v/>
      </c>
      <c r="K9" s="19">
        <f>Inputs!K46*(1-Inputs!$C$23)</f>
        <v/>
      </c>
      <c r="L9" s="19">
        <f>Inputs!L46*(1-Inputs!$C$23)</f>
        <v/>
      </c>
      <c r="M9" s="19">
        <f>Inputs!M46*(1-Inputs!$C$23)</f>
        <v/>
      </c>
      <c r="N9" s="19">
        <f>Inputs!N46*(1-Inputs!$C$23)</f>
        <v/>
      </c>
      <c r="O9" s="18">
        <f>SUM(C9:N9)</f>
        <v/>
      </c>
    </row>
    <row r="10">
      <c r="A10" s="3" t="inlineStr">
        <is>
          <t>Ending annual ARR</t>
        </is>
      </c>
      <c r="C10" s="7">
        <f>C7+C8-C9</f>
        <v/>
      </c>
      <c r="D10" s="7">
        <f>D7+D8-D9</f>
        <v/>
      </c>
      <c r="E10" s="7">
        <f>E7+E8-E9</f>
        <v/>
      </c>
      <c r="F10" s="7">
        <f>F7+F8-F9</f>
        <v/>
      </c>
      <c r="G10" s="7">
        <f>G7+G8-G9</f>
        <v/>
      </c>
      <c r="H10" s="7">
        <f>H7+H8-H9</f>
        <v/>
      </c>
      <c r="I10" s="7">
        <f>I7+I8-I9</f>
        <v/>
      </c>
      <c r="J10" s="7">
        <f>J7+J8-J9</f>
        <v/>
      </c>
      <c r="K10" s="7">
        <f>K7+K8-K9</f>
        <v/>
      </c>
      <c r="L10" s="7">
        <f>L7+L8-L9</f>
        <v/>
      </c>
      <c r="M10" s="7">
        <f>M7+M8-M9</f>
        <v/>
      </c>
      <c r="N10" s="7">
        <f>N7+N8-N9</f>
        <v/>
      </c>
      <c r="O10" s="18">
        <f>N10</f>
        <v/>
      </c>
    </row>
    <row r="12">
      <c r="A12" s="10" t="inlineStr">
        <is>
          <t>Monthly contracts (billed each month)</t>
        </is>
      </c>
    </row>
    <row r="13">
      <c r="A13" s="11" t="inlineStr">
        <is>
          <t>Opening monthly ARR</t>
        </is>
      </c>
      <c r="C13" s="19">
        <f>Inputs!$C$22</f>
        <v/>
      </c>
      <c r="D13" s="19">
        <f>C16</f>
        <v/>
      </c>
      <c r="E13" s="19">
        <f>D16</f>
        <v/>
      </c>
      <c r="F13" s="19">
        <f>E16</f>
        <v/>
      </c>
      <c r="G13" s="19">
        <f>F16</f>
        <v/>
      </c>
      <c r="H13" s="19">
        <f>G16</f>
        <v/>
      </c>
      <c r="I13" s="19">
        <f>H16</f>
        <v/>
      </c>
      <c r="J13" s="19">
        <f>I16</f>
        <v/>
      </c>
      <c r="K13" s="19">
        <f>J16</f>
        <v/>
      </c>
      <c r="L13" s="19">
        <f>K16</f>
        <v/>
      </c>
      <c r="M13" s="19">
        <f>L16</f>
        <v/>
      </c>
      <c r="N13" s="19">
        <f>M16</f>
        <v/>
      </c>
      <c r="O13" s="18">
        <f>C13</f>
        <v/>
      </c>
    </row>
    <row r="14">
      <c r="A14" s="11" t="inlineStr">
        <is>
          <t>+ New ARR billed monthly</t>
        </is>
      </c>
      <c r="C14" s="19">
        <f>Inputs!C47*(1-Inputs!$C$25)</f>
        <v/>
      </c>
      <c r="D14" s="19">
        <f>Inputs!D47*(1-Inputs!$C$25)</f>
        <v/>
      </c>
      <c r="E14" s="19">
        <f>Inputs!E47*(1-Inputs!$C$25)</f>
        <v/>
      </c>
      <c r="F14" s="19">
        <f>Inputs!F47*(1-Inputs!$C$25)</f>
        <v/>
      </c>
      <c r="G14" s="19">
        <f>Inputs!G47*(1-Inputs!$C$25)</f>
        <v/>
      </c>
      <c r="H14" s="19">
        <f>Inputs!H47*(1-Inputs!$C$25)</f>
        <v/>
      </c>
      <c r="I14" s="19">
        <f>Inputs!I47*(1-Inputs!$C$25)</f>
        <v/>
      </c>
      <c r="J14" s="19">
        <f>Inputs!J47*(1-Inputs!$C$25)</f>
        <v/>
      </c>
      <c r="K14" s="19">
        <f>Inputs!K47*(1-Inputs!$C$25)</f>
        <v/>
      </c>
      <c r="L14" s="19">
        <f>Inputs!L47*(1-Inputs!$C$25)</f>
        <v/>
      </c>
      <c r="M14" s="19">
        <f>Inputs!M47*(1-Inputs!$C$25)</f>
        <v/>
      </c>
      <c r="N14" s="19">
        <f>Inputs!N47*(1-Inputs!$C$25)</f>
        <v/>
      </c>
      <c r="O14" s="18">
        <f>SUM(C14:N14)</f>
        <v/>
      </c>
    </row>
    <row r="15">
      <c r="A15" s="11" t="inlineStr">
        <is>
          <t>- Monthly churn</t>
        </is>
      </c>
      <c r="C15" s="19">
        <f>C13*Inputs!$C$24</f>
        <v/>
      </c>
      <c r="D15" s="19">
        <f>D13*Inputs!$C$24</f>
        <v/>
      </c>
      <c r="E15" s="19">
        <f>E13*Inputs!$C$24</f>
        <v/>
      </c>
      <c r="F15" s="19">
        <f>F13*Inputs!$C$24</f>
        <v/>
      </c>
      <c r="G15" s="19">
        <f>G13*Inputs!$C$24</f>
        <v/>
      </c>
      <c r="H15" s="19">
        <f>H13*Inputs!$C$24</f>
        <v/>
      </c>
      <c r="I15" s="19">
        <f>I13*Inputs!$C$24</f>
        <v/>
      </c>
      <c r="J15" s="19">
        <f>J13*Inputs!$C$24</f>
        <v/>
      </c>
      <c r="K15" s="19">
        <f>K13*Inputs!$C$24</f>
        <v/>
      </c>
      <c r="L15" s="19">
        <f>L13*Inputs!$C$24</f>
        <v/>
      </c>
      <c r="M15" s="19">
        <f>M13*Inputs!$C$24</f>
        <v/>
      </c>
      <c r="N15" s="19">
        <f>N13*Inputs!$C$24</f>
        <v/>
      </c>
      <c r="O15" s="18">
        <f>SUM(C15:N15)</f>
        <v/>
      </c>
    </row>
    <row r="16">
      <c r="A16" s="3" t="inlineStr">
        <is>
          <t>Ending monthly ARR</t>
        </is>
      </c>
      <c r="C16" s="7">
        <f>C13+C14-C15</f>
        <v/>
      </c>
      <c r="D16" s="7">
        <f>D13+D14-D15</f>
        <v/>
      </c>
      <c r="E16" s="7">
        <f>E13+E14-E15</f>
        <v/>
      </c>
      <c r="F16" s="7">
        <f>F13+F14-F15</f>
        <v/>
      </c>
      <c r="G16" s="7">
        <f>G13+G14-G15</f>
        <v/>
      </c>
      <c r="H16" s="7">
        <f>H13+H14-H15</f>
        <v/>
      </c>
      <c r="I16" s="7">
        <f>I13+I14-I15</f>
        <v/>
      </c>
      <c r="J16" s="7">
        <f>J13+J14-J15</f>
        <v/>
      </c>
      <c r="K16" s="7">
        <f>K13+K14-K15</f>
        <v/>
      </c>
      <c r="L16" s="7">
        <f>L13+L14-L15</f>
        <v/>
      </c>
      <c r="M16" s="7">
        <f>M13+M14-M15</f>
        <v/>
      </c>
      <c r="N16" s="7">
        <f>N13+N14-N15</f>
        <v/>
      </c>
      <c r="O16" s="18">
        <f>N16</f>
        <v/>
      </c>
    </row>
    <row r="17">
      <c r="A17" s="3" t="inlineStr">
        <is>
          <t>Ending ARR, total</t>
        </is>
      </c>
      <c r="C17" s="7">
        <f>C10+C16</f>
        <v/>
      </c>
      <c r="D17" s="7">
        <f>D10+D16</f>
        <v/>
      </c>
      <c r="E17" s="7">
        <f>E10+E16</f>
        <v/>
      </c>
      <c r="F17" s="7">
        <f>F10+F16</f>
        <v/>
      </c>
      <c r="G17" s="7">
        <f>G10+G16</f>
        <v/>
      </c>
      <c r="H17" s="7">
        <f>H10+H16</f>
        <v/>
      </c>
      <c r="I17" s="7">
        <f>I10+I16</f>
        <v/>
      </c>
      <c r="J17" s="7">
        <f>J10+J16</f>
        <v/>
      </c>
      <c r="K17" s="7">
        <f>K10+K16</f>
        <v/>
      </c>
      <c r="L17" s="7">
        <f>L10+L16</f>
        <v/>
      </c>
      <c r="M17" s="7">
        <f>M10+M16</f>
        <v/>
      </c>
      <c r="N17" s="7">
        <f>N10+N16</f>
        <v/>
      </c>
      <c r="O17" s="18">
        <f>N17</f>
        <v/>
      </c>
    </row>
    <row r="19">
      <c r="A19" s="10" t="inlineStr">
        <is>
          <t>Revenue recognized</t>
        </is>
      </c>
    </row>
    <row r="20">
      <c r="A20" s="11" t="inlineStr">
        <is>
          <t>Subscription revenue, annual contracts (ending ARR / 12)</t>
        </is>
      </c>
      <c r="C20" s="19">
        <f>C10/12</f>
        <v/>
      </c>
      <c r="D20" s="19">
        <f>D10/12</f>
        <v/>
      </c>
      <c r="E20" s="19">
        <f>E10/12</f>
        <v/>
      </c>
      <c r="F20" s="19">
        <f>F10/12</f>
        <v/>
      </c>
      <c r="G20" s="19">
        <f>G10/12</f>
        <v/>
      </c>
      <c r="H20" s="19">
        <f>H10/12</f>
        <v/>
      </c>
      <c r="I20" s="19">
        <f>I10/12</f>
        <v/>
      </c>
      <c r="J20" s="19">
        <f>J10/12</f>
        <v/>
      </c>
      <c r="K20" s="19">
        <f>K10/12</f>
        <v/>
      </c>
      <c r="L20" s="19">
        <f>L10/12</f>
        <v/>
      </c>
      <c r="M20" s="19">
        <f>M10/12</f>
        <v/>
      </c>
      <c r="N20" s="19">
        <f>N10/12</f>
        <v/>
      </c>
      <c r="O20" s="18">
        <f>SUM(C20:N20)</f>
        <v/>
      </c>
    </row>
    <row r="21">
      <c r="A21" s="11" t="inlineStr">
        <is>
          <t>Subscription revenue, monthly contracts</t>
        </is>
      </c>
      <c r="C21" s="19">
        <f>C16/12</f>
        <v/>
      </c>
      <c r="D21" s="19">
        <f>D16/12</f>
        <v/>
      </c>
      <c r="E21" s="19">
        <f>E16/12</f>
        <v/>
      </c>
      <c r="F21" s="19">
        <f>F16/12</f>
        <v/>
      </c>
      <c r="G21" s="19">
        <f>G16/12</f>
        <v/>
      </c>
      <c r="H21" s="19">
        <f>H16/12</f>
        <v/>
      </c>
      <c r="I21" s="19">
        <f>I16/12</f>
        <v/>
      </c>
      <c r="J21" s="19">
        <f>J16/12</f>
        <v/>
      </c>
      <c r="K21" s="19">
        <f>K16/12</f>
        <v/>
      </c>
      <c r="L21" s="19">
        <f>L16/12</f>
        <v/>
      </c>
      <c r="M21" s="19">
        <f>M16/12</f>
        <v/>
      </c>
      <c r="N21" s="19">
        <f>N16/12</f>
        <v/>
      </c>
      <c r="O21" s="18">
        <f>SUM(C21:N21)</f>
        <v/>
      </c>
    </row>
    <row r="22">
      <c r="A22" s="3" t="inlineStr">
        <is>
          <t>Subscription revenue</t>
        </is>
      </c>
      <c r="C22" s="7">
        <f>C20+C21</f>
        <v/>
      </c>
      <c r="D22" s="7">
        <f>D20+D21</f>
        <v/>
      </c>
      <c r="E22" s="7">
        <f>E20+E21</f>
        <v/>
      </c>
      <c r="F22" s="7">
        <f>F20+F21</f>
        <v/>
      </c>
      <c r="G22" s="7">
        <f>G20+G21</f>
        <v/>
      </c>
      <c r="H22" s="7">
        <f>H20+H21</f>
        <v/>
      </c>
      <c r="I22" s="7">
        <f>I20+I21</f>
        <v/>
      </c>
      <c r="J22" s="7">
        <f>J20+J21</f>
        <v/>
      </c>
      <c r="K22" s="7">
        <f>K20+K21</f>
        <v/>
      </c>
      <c r="L22" s="7">
        <f>L20+L21</f>
        <v/>
      </c>
      <c r="M22" s="7">
        <f>M20+M21</f>
        <v/>
      </c>
      <c r="N22" s="7">
        <f>N20+N21</f>
        <v/>
      </c>
      <c r="O22" s="18">
        <f>SUM(C22:N22)</f>
        <v/>
      </c>
    </row>
    <row r="23">
      <c r="A23" s="11" t="inlineStr">
        <is>
          <t>Services revenue</t>
        </is>
      </c>
      <c r="C23" s="19">
        <f>Inputs!C48</f>
        <v/>
      </c>
      <c r="D23" s="19">
        <f>Inputs!D48</f>
        <v/>
      </c>
      <c r="E23" s="19">
        <f>Inputs!E48</f>
        <v/>
      </c>
      <c r="F23" s="19">
        <f>Inputs!F48</f>
        <v/>
      </c>
      <c r="G23" s="19">
        <f>Inputs!G48</f>
        <v/>
      </c>
      <c r="H23" s="19">
        <f>Inputs!H48</f>
        <v/>
      </c>
      <c r="I23" s="19">
        <f>Inputs!I48</f>
        <v/>
      </c>
      <c r="J23" s="19">
        <f>Inputs!J48</f>
        <v/>
      </c>
      <c r="K23" s="19">
        <f>Inputs!K48</f>
        <v/>
      </c>
      <c r="L23" s="19">
        <f>Inputs!L48</f>
        <v/>
      </c>
      <c r="M23" s="19">
        <f>Inputs!M48</f>
        <v/>
      </c>
      <c r="N23" s="19">
        <f>Inputs!N48</f>
        <v/>
      </c>
      <c r="O23" s="18">
        <f>SUM(C23:N23)</f>
        <v/>
      </c>
    </row>
    <row r="24">
      <c r="A24" s="3" t="inlineStr">
        <is>
          <t>Total revenue</t>
        </is>
      </c>
      <c r="C24" s="7">
        <f>C22+C23</f>
        <v/>
      </c>
      <c r="D24" s="7">
        <f>D22+D23</f>
        <v/>
      </c>
      <c r="E24" s="7">
        <f>E22+E23</f>
        <v/>
      </c>
      <c r="F24" s="7">
        <f>F22+F23</f>
        <v/>
      </c>
      <c r="G24" s="7">
        <f>G22+G23</f>
        <v/>
      </c>
      <c r="H24" s="7">
        <f>H22+H23</f>
        <v/>
      </c>
      <c r="I24" s="7">
        <f>I22+I23</f>
        <v/>
      </c>
      <c r="J24" s="7">
        <f>J22+J23</f>
        <v/>
      </c>
      <c r="K24" s="7">
        <f>K22+K23</f>
        <v/>
      </c>
      <c r="L24" s="7">
        <f>L22+L23</f>
        <v/>
      </c>
      <c r="M24" s="7">
        <f>M22+M23</f>
        <v/>
      </c>
      <c r="N24" s="7">
        <f>N22+N23</f>
        <v/>
      </c>
      <c r="O24" s="18">
        <f>SUM(C24:N24)</f>
        <v/>
      </c>
    </row>
    <row r="26">
      <c r="A26" s="10" t="inlineStr">
        <is>
          <t>Billings (invoices sent)</t>
        </is>
      </c>
    </row>
    <row r="27">
      <c r="A27" s="11" t="inlineStr">
        <is>
          <t>Annual renewals invoiced</t>
        </is>
      </c>
      <c r="C27" s="19">
        <f>Inputs!C46*Inputs!$C$23</f>
        <v/>
      </c>
      <c r="D27" s="19">
        <f>Inputs!D46*Inputs!$C$23</f>
        <v/>
      </c>
      <c r="E27" s="19">
        <f>Inputs!E46*Inputs!$C$23</f>
        <v/>
      </c>
      <c r="F27" s="19">
        <f>Inputs!F46*Inputs!$C$23</f>
        <v/>
      </c>
      <c r="G27" s="19">
        <f>Inputs!G46*Inputs!$C$23</f>
        <v/>
      </c>
      <c r="H27" s="19">
        <f>Inputs!H46*Inputs!$C$23</f>
        <v/>
      </c>
      <c r="I27" s="19">
        <f>Inputs!I46*Inputs!$C$23</f>
        <v/>
      </c>
      <c r="J27" s="19">
        <f>Inputs!J46*Inputs!$C$23</f>
        <v/>
      </c>
      <c r="K27" s="19">
        <f>Inputs!K46*Inputs!$C$23</f>
        <v/>
      </c>
      <c r="L27" s="19">
        <f>Inputs!L46*Inputs!$C$23</f>
        <v/>
      </c>
      <c r="M27" s="19">
        <f>Inputs!M46*Inputs!$C$23</f>
        <v/>
      </c>
      <c r="N27" s="19">
        <f>Inputs!N46*Inputs!$C$23</f>
        <v/>
      </c>
      <c r="O27" s="18">
        <f>SUM(C27:N27)</f>
        <v/>
      </c>
    </row>
    <row r="28">
      <c r="A28" s="11" t="inlineStr">
        <is>
          <t>New annual contracts invoiced</t>
        </is>
      </c>
      <c r="C28" s="19">
        <f>C8</f>
        <v/>
      </c>
      <c r="D28" s="19">
        <f>D8</f>
        <v/>
      </c>
      <c r="E28" s="19">
        <f>E8</f>
        <v/>
      </c>
      <c r="F28" s="19">
        <f>F8</f>
        <v/>
      </c>
      <c r="G28" s="19">
        <f>G8</f>
        <v/>
      </c>
      <c r="H28" s="19">
        <f>H8</f>
        <v/>
      </c>
      <c r="I28" s="19">
        <f>I8</f>
        <v/>
      </c>
      <c r="J28" s="19">
        <f>J8</f>
        <v/>
      </c>
      <c r="K28" s="19">
        <f>K8</f>
        <v/>
      </c>
      <c r="L28" s="19">
        <f>L8</f>
        <v/>
      </c>
      <c r="M28" s="19">
        <f>M8</f>
        <v/>
      </c>
      <c r="N28" s="19">
        <f>N8</f>
        <v/>
      </c>
      <c r="O28" s="18">
        <f>SUM(C28:N28)</f>
        <v/>
      </c>
    </row>
    <row r="29">
      <c r="A29" s="11" t="inlineStr">
        <is>
          <t>Monthly contracts invoiced</t>
        </is>
      </c>
      <c r="C29" s="19">
        <f>C21</f>
        <v/>
      </c>
      <c r="D29" s="19">
        <f>D21</f>
        <v/>
      </c>
      <c r="E29" s="19">
        <f>E21</f>
        <v/>
      </c>
      <c r="F29" s="19">
        <f>F21</f>
        <v/>
      </c>
      <c r="G29" s="19">
        <f>G21</f>
        <v/>
      </c>
      <c r="H29" s="19">
        <f>H21</f>
        <v/>
      </c>
      <c r="I29" s="19">
        <f>I21</f>
        <v/>
      </c>
      <c r="J29" s="19">
        <f>J21</f>
        <v/>
      </c>
      <c r="K29" s="19">
        <f>K21</f>
        <v/>
      </c>
      <c r="L29" s="19">
        <f>L21</f>
        <v/>
      </c>
      <c r="M29" s="19">
        <f>M21</f>
        <v/>
      </c>
      <c r="N29" s="19">
        <f>N21</f>
        <v/>
      </c>
      <c r="O29" s="18">
        <f>SUM(C29:N29)</f>
        <v/>
      </c>
    </row>
    <row r="30">
      <c r="A30" s="11" t="inlineStr">
        <is>
          <t>Services invoiced</t>
        </is>
      </c>
      <c r="C30" s="19">
        <f>C23</f>
        <v/>
      </c>
      <c r="D30" s="19">
        <f>D23</f>
        <v/>
      </c>
      <c r="E30" s="19">
        <f>E23</f>
        <v/>
      </c>
      <c r="F30" s="19">
        <f>F23</f>
        <v/>
      </c>
      <c r="G30" s="19">
        <f>G23</f>
        <v/>
      </c>
      <c r="H30" s="19">
        <f>H23</f>
        <v/>
      </c>
      <c r="I30" s="19">
        <f>I23</f>
        <v/>
      </c>
      <c r="J30" s="19">
        <f>J23</f>
        <v/>
      </c>
      <c r="K30" s="19">
        <f>K23</f>
        <v/>
      </c>
      <c r="L30" s="19">
        <f>L23</f>
        <v/>
      </c>
      <c r="M30" s="19">
        <f>M23</f>
        <v/>
      </c>
      <c r="N30" s="19">
        <f>N23</f>
        <v/>
      </c>
      <c r="O30" s="18">
        <f>SUM(C30:N30)</f>
        <v/>
      </c>
    </row>
    <row r="31">
      <c r="A31" s="3" t="inlineStr">
        <is>
          <t>Total billings</t>
        </is>
      </c>
      <c r="C31" s="7">
        <f>SUM(C27:C30)</f>
        <v/>
      </c>
      <c r="D31" s="7">
        <f>SUM(D27:D30)</f>
        <v/>
      </c>
      <c r="E31" s="7">
        <f>SUM(E27:E30)</f>
        <v/>
      </c>
      <c r="F31" s="7">
        <f>SUM(F27:F30)</f>
        <v/>
      </c>
      <c r="G31" s="7">
        <f>SUM(G27:G30)</f>
        <v/>
      </c>
      <c r="H31" s="7">
        <f>SUM(H27:H30)</f>
        <v/>
      </c>
      <c r="I31" s="7">
        <f>SUM(I27:I30)</f>
        <v/>
      </c>
      <c r="J31" s="7">
        <f>SUM(J27:J30)</f>
        <v/>
      </c>
      <c r="K31" s="7">
        <f>SUM(K27:K30)</f>
        <v/>
      </c>
      <c r="L31" s="7">
        <f>SUM(L27:L30)</f>
        <v/>
      </c>
      <c r="M31" s="7">
        <f>SUM(M27:M30)</f>
        <v/>
      </c>
      <c r="N31" s="7">
        <f>SUM(N27:N30)</f>
        <v/>
      </c>
      <c r="O31" s="18">
        <f>SUM(C31:N31)</f>
        <v/>
      </c>
    </row>
    <row r="33">
      <c r="A33" s="10" t="inlineStr">
        <is>
          <t>Deferred revenue (balance sheet liability)</t>
        </is>
      </c>
    </row>
    <row r="34">
      <c r="A34" s="11" t="inlineStr">
        <is>
          <t>Opening deferred revenue</t>
        </is>
      </c>
      <c r="C34" s="19">
        <f>Inputs!$C$14</f>
        <v/>
      </c>
      <c r="D34" s="19">
        <f>C37</f>
        <v/>
      </c>
      <c r="E34" s="19">
        <f>D37</f>
        <v/>
      </c>
      <c r="F34" s="19">
        <f>E37</f>
        <v/>
      </c>
      <c r="G34" s="19">
        <f>F37</f>
        <v/>
      </c>
      <c r="H34" s="19">
        <f>G37</f>
        <v/>
      </c>
      <c r="I34" s="19">
        <f>H37</f>
        <v/>
      </c>
      <c r="J34" s="19">
        <f>I37</f>
        <v/>
      </c>
      <c r="K34" s="19">
        <f>J37</f>
        <v/>
      </c>
      <c r="L34" s="19">
        <f>K37</f>
        <v/>
      </c>
      <c r="M34" s="19">
        <f>L37</f>
        <v/>
      </c>
      <c r="N34" s="19">
        <f>M37</f>
        <v/>
      </c>
      <c r="O34" s="18">
        <f>C34</f>
        <v/>
      </c>
    </row>
    <row r="35">
      <c r="A35" s="11" t="inlineStr">
        <is>
          <t>+ Billed in advance (annual renewals and new annual)</t>
        </is>
      </c>
      <c r="C35" s="19">
        <f>C27+C28</f>
        <v/>
      </c>
      <c r="D35" s="19">
        <f>D27+D28</f>
        <v/>
      </c>
      <c r="E35" s="19">
        <f>E27+E28</f>
        <v/>
      </c>
      <c r="F35" s="19">
        <f>F27+F28</f>
        <v/>
      </c>
      <c r="G35" s="19">
        <f>G27+G28</f>
        <v/>
      </c>
      <c r="H35" s="19">
        <f>H27+H28</f>
        <v/>
      </c>
      <c r="I35" s="19">
        <f>I27+I28</f>
        <v/>
      </c>
      <c r="J35" s="19">
        <f>J27+J28</f>
        <v/>
      </c>
      <c r="K35" s="19">
        <f>K27+K28</f>
        <v/>
      </c>
      <c r="L35" s="19">
        <f>L27+L28</f>
        <v/>
      </c>
      <c r="M35" s="19">
        <f>M27+M28</f>
        <v/>
      </c>
      <c r="N35" s="19">
        <f>N27+N28</f>
        <v/>
      </c>
      <c r="O35" s="18">
        <f>SUM(C35:N35)</f>
        <v/>
      </c>
    </row>
    <row r="36">
      <c r="A36" s="11" t="inlineStr">
        <is>
          <t>- Recognized as revenue (annual contracts)</t>
        </is>
      </c>
      <c r="C36" s="19">
        <f>C20</f>
        <v/>
      </c>
      <c r="D36" s="19">
        <f>D20</f>
        <v/>
      </c>
      <c r="E36" s="19">
        <f>E20</f>
        <v/>
      </c>
      <c r="F36" s="19">
        <f>F20</f>
        <v/>
      </c>
      <c r="G36" s="19">
        <f>G20</f>
        <v/>
      </c>
      <c r="H36" s="19">
        <f>H20</f>
        <v/>
      </c>
      <c r="I36" s="19">
        <f>I20</f>
        <v/>
      </c>
      <c r="J36" s="19">
        <f>J20</f>
        <v/>
      </c>
      <c r="K36" s="19">
        <f>K20</f>
        <v/>
      </c>
      <c r="L36" s="19">
        <f>L20</f>
        <v/>
      </c>
      <c r="M36" s="19">
        <f>M20</f>
        <v/>
      </c>
      <c r="N36" s="19">
        <f>N20</f>
        <v/>
      </c>
      <c r="O36" s="18">
        <f>SUM(C36:N36)</f>
        <v/>
      </c>
    </row>
    <row r="37">
      <c r="A37" s="3" t="inlineStr">
        <is>
          <t>Ending deferred revenue</t>
        </is>
      </c>
      <c r="C37" s="7">
        <f>C34+C35-C36</f>
        <v/>
      </c>
      <c r="D37" s="7">
        <f>D34+D35-D36</f>
        <v/>
      </c>
      <c r="E37" s="7">
        <f>E34+E35-E36</f>
        <v/>
      </c>
      <c r="F37" s="7">
        <f>F34+F35-F36</f>
        <v/>
      </c>
      <c r="G37" s="7">
        <f>G34+G35-G36</f>
        <v/>
      </c>
      <c r="H37" s="7">
        <f>H34+H35-H36</f>
        <v/>
      </c>
      <c r="I37" s="7">
        <f>I34+I35-I36</f>
        <v/>
      </c>
      <c r="J37" s="7">
        <f>J34+J35-J36</f>
        <v/>
      </c>
      <c r="K37" s="7">
        <f>K34+K35-K36</f>
        <v/>
      </c>
      <c r="L37" s="7">
        <f>L34+L35-L36</f>
        <v/>
      </c>
      <c r="M37" s="7">
        <f>M34+M35-M36</f>
        <v/>
      </c>
      <c r="N37" s="7">
        <f>N34+N35-N36</f>
        <v/>
      </c>
      <c r="O37" s="18">
        <f>N37</f>
        <v/>
      </c>
    </row>
    <row r="39">
      <c r="A39" s="10" t="inlineStr">
        <is>
          <t>Accounts receivable and cash collected</t>
        </is>
      </c>
    </row>
    <row r="40">
      <c r="A40" s="11" t="inlineStr">
        <is>
          <t>Opening accounts receivable</t>
        </is>
      </c>
      <c r="C40" s="19">
        <f>Inputs!$C$9</f>
        <v/>
      </c>
      <c r="D40" s="19">
        <f>C44</f>
        <v/>
      </c>
      <c r="E40" s="19">
        <f>D44</f>
        <v/>
      </c>
      <c r="F40" s="19">
        <f>E44</f>
        <v/>
      </c>
      <c r="G40" s="19">
        <f>F44</f>
        <v/>
      </c>
      <c r="H40" s="19">
        <f>G44</f>
        <v/>
      </c>
      <c r="I40" s="19">
        <f>H44</f>
        <v/>
      </c>
      <c r="J40" s="19">
        <f>I44</f>
        <v/>
      </c>
      <c r="K40" s="19">
        <f>J44</f>
        <v/>
      </c>
      <c r="L40" s="19">
        <f>K44</f>
        <v/>
      </c>
      <c r="M40" s="19">
        <f>L44</f>
        <v/>
      </c>
      <c r="N40" s="19">
        <f>M44</f>
        <v/>
      </c>
      <c r="O40" s="18">
        <f>C40</f>
        <v/>
      </c>
    </row>
    <row r="41">
      <c r="A41" s="11" t="inlineStr">
        <is>
          <t>+ Billings</t>
        </is>
      </c>
      <c r="C41" s="19">
        <f>C31</f>
        <v/>
      </c>
      <c r="D41" s="19">
        <f>D31</f>
        <v/>
      </c>
      <c r="E41" s="19">
        <f>E31</f>
        <v/>
      </c>
      <c r="F41" s="19">
        <f>F31</f>
        <v/>
      </c>
      <c r="G41" s="19">
        <f>G31</f>
        <v/>
      </c>
      <c r="H41" s="19">
        <f>H31</f>
        <v/>
      </c>
      <c r="I41" s="19">
        <f>I31</f>
        <v/>
      </c>
      <c r="J41" s="19">
        <f>J31</f>
        <v/>
      </c>
      <c r="K41" s="19">
        <f>K31</f>
        <v/>
      </c>
      <c r="L41" s="19">
        <f>L31</f>
        <v/>
      </c>
      <c r="M41" s="19">
        <f>M31</f>
        <v/>
      </c>
      <c r="N41" s="19">
        <f>N31</f>
        <v/>
      </c>
      <c r="O41" s="18">
        <f>SUM(C41:N41)</f>
        <v/>
      </c>
    </row>
    <row r="42">
      <c r="A42" s="11" t="inlineStr">
        <is>
          <t>- Collected from opening AR</t>
        </is>
      </c>
      <c r="C42" s="19">
        <f>Inputs!$C$9*Inputs!$C$29</f>
        <v/>
      </c>
      <c r="D42" s="19">
        <f>Inputs!$C$9*Inputs!$C$30</f>
        <v/>
      </c>
      <c r="E42" s="19">
        <f>0</f>
        <v/>
      </c>
      <c r="F42" s="19">
        <f>0</f>
        <v/>
      </c>
      <c r="G42" s="19">
        <f>0</f>
        <v/>
      </c>
      <c r="H42" s="19">
        <f>0</f>
        <v/>
      </c>
      <c r="I42" s="19">
        <f>0</f>
        <v/>
      </c>
      <c r="J42" s="19">
        <f>0</f>
        <v/>
      </c>
      <c r="K42" s="19">
        <f>0</f>
        <v/>
      </c>
      <c r="L42" s="19">
        <f>0</f>
        <v/>
      </c>
      <c r="M42" s="19">
        <f>0</f>
        <v/>
      </c>
      <c r="N42" s="19">
        <f>0</f>
        <v/>
      </c>
      <c r="O42" s="18">
        <f>SUM(C42:N42)</f>
        <v/>
      </c>
    </row>
    <row r="43">
      <c r="A43" s="11" t="inlineStr">
        <is>
          <t>- Collected from this year's billings</t>
        </is>
      </c>
      <c r="C43" s="19">
        <f>Inputs!$C$26*C31</f>
        <v/>
      </c>
      <c r="D43" s="19">
        <f>Inputs!$C$26*D31+Inputs!$C$27*C31</f>
        <v/>
      </c>
      <c r="E43" s="19">
        <f>Inputs!$C$26*E31+Inputs!$C$27*D31+Inputs!$C$28*C31</f>
        <v/>
      </c>
      <c r="F43" s="19">
        <f>Inputs!$C$26*F31+Inputs!$C$27*E31+Inputs!$C$28*D31</f>
        <v/>
      </c>
      <c r="G43" s="19">
        <f>Inputs!$C$26*G31+Inputs!$C$27*F31+Inputs!$C$28*E31</f>
        <v/>
      </c>
      <c r="H43" s="19">
        <f>Inputs!$C$26*H31+Inputs!$C$27*G31+Inputs!$C$28*F31</f>
        <v/>
      </c>
      <c r="I43" s="19">
        <f>Inputs!$C$26*I31+Inputs!$C$27*H31+Inputs!$C$28*G31</f>
        <v/>
      </c>
      <c r="J43" s="19">
        <f>Inputs!$C$26*J31+Inputs!$C$27*I31+Inputs!$C$28*H31</f>
        <v/>
      </c>
      <c r="K43" s="19">
        <f>Inputs!$C$26*K31+Inputs!$C$27*J31+Inputs!$C$28*I31</f>
        <v/>
      </c>
      <c r="L43" s="19">
        <f>Inputs!$C$26*L31+Inputs!$C$27*K31+Inputs!$C$28*J31</f>
        <v/>
      </c>
      <c r="M43" s="19">
        <f>Inputs!$C$26*M31+Inputs!$C$27*L31+Inputs!$C$28*K31</f>
        <v/>
      </c>
      <c r="N43" s="19">
        <f>Inputs!$C$26*N31+Inputs!$C$27*M31+Inputs!$C$28*L31</f>
        <v/>
      </c>
      <c r="O43" s="18">
        <f>SUM(C43:N43)</f>
        <v/>
      </c>
    </row>
    <row r="44">
      <c r="A44" s="3" t="inlineStr">
        <is>
          <t>Ending accounts receivable</t>
        </is>
      </c>
      <c r="C44" s="7">
        <f>C40+C41-C42-C43</f>
        <v/>
      </c>
      <c r="D44" s="7">
        <f>D40+D41-D42-D43</f>
        <v/>
      </c>
      <c r="E44" s="7">
        <f>E40+E41-E42-E43</f>
        <v/>
      </c>
      <c r="F44" s="7">
        <f>F40+F41-F42-F43</f>
        <v/>
      </c>
      <c r="G44" s="7">
        <f>G40+G41-G42-G43</f>
        <v/>
      </c>
      <c r="H44" s="7">
        <f>H40+H41-H42-H43</f>
        <v/>
      </c>
      <c r="I44" s="7">
        <f>I40+I41-I42-I43</f>
        <v/>
      </c>
      <c r="J44" s="7">
        <f>J40+J41-J42-J43</f>
        <v/>
      </c>
      <c r="K44" s="7">
        <f>K40+K41-K42-K43</f>
        <v/>
      </c>
      <c r="L44" s="7">
        <f>L40+L41-L42-L43</f>
        <v/>
      </c>
      <c r="M44" s="7">
        <f>M40+M41-M42-M43</f>
        <v/>
      </c>
      <c r="N44" s="7">
        <f>N40+N41-N42-N43</f>
        <v/>
      </c>
      <c r="O44" s="18">
        <f>N44</f>
        <v/>
      </c>
    </row>
    <row r="45">
      <c r="A45" s="3" t="inlineStr">
        <is>
          <t>Cash collected from customers</t>
        </is>
      </c>
      <c r="C45" s="7">
        <f>C42+C43</f>
        <v/>
      </c>
      <c r="D45" s="7">
        <f>D42+D43</f>
        <v/>
      </c>
      <c r="E45" s="7">
        <f>E42+E43</f>
        <v/>
      </c>
      <c r="F45" s="7">
        <f>F42+F43</f>
        <v/>
      </c>
      <c r="G45" s="7">
        <f>G42+G43</f>
        <v/>
      </c>
      <c r="H45" s="7">
        <f>H42+H43</f>
        <v/>
      </c>
      <c r="I45" s="7">
        <f>I42+I43</f>
        <v/>
      </c>
      <c r="J45" s="7">
        <f>J42+J43</f>
        <v/>
      </c>
      <c r="K45" s="7">
        <f>K42+K43</f>
        <v/>
      </c>
      <c r="L45" s="7">
        <f>L42+L43</f>
        <v/>
      </c>
      <c r="M45" s="7">
        <f>M42+M43</f>
        <v/>
      </c>
      <c r="N45" s="7">
        <f>N42+N43</f>
        <v/>
      </c>
      <c r="O45" s="18">
        <f>SUM(C45:N45)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4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0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5" customWidth="1" min="15" max="15"/>
  </cols>
  <sheetData>
    <row r="1">
      <c r="A1" s="1" t="inlineStr">
        <is>
          <t>Costs and commissions</t>
        </is>
      </c>
    </row>
    <row r="2">
      <c r="A2" s="2" t="inlineStr">
        <is>
          <t>Commissions under ASC 340-40, cost of revenue, operating expenses, accounts payable, equipment and debt.</t>
        </is>
      </c>
    </row>
    <row r="4">
      <c r="A4" s="3" t="inlineStr">
        <is>
          <t>Month</t>
        </is>
      </c>
      <c r="C4" s="17">
        <f>IF(Inputs!$C$5="","Month 1",EDATE(Inputs!$C$5,0))</f>
        <v/>
      </c>
      <c r="D4" s="17">
        <f>IF(Inputs!$C$5="","Month 2",EDATE(Inputs!$C$5,1))</f>
        <v/>
      </c>
      <c r="E4" s="17">
        <f>IF(Inputs!$C$5="","Month 3",EDATE(Inputs!$C$5,2))</f>
        <v/>
      </c>
      <c r="F4" s="17">
        <f>IF(Inputs!$C$5="","Month 4",EDATE(Inputs!$C$5,3))</f>
        <v/>
      </c>
      <c r="G4" s="17">
        <f>IF(Inputs!$C$5="","Month 5",EDATE(Inputs!$C$5,4))</f>
        <v/>
      </c>
      <c r="H4" s="17">
        <f>IF(Inputs!$C$5="","Month 6",EDATE(Inputs!$C$5,5))</f>
        <v/>
      </c>
      <c r="I4" s="17">
        <f>IF(Inputs!$C$5="","Month 7",EDATE(Inputs!$C$5,6))</f>
        <v/>
      </c>
      <c r="J4" s="17">
        <f>IF(Inputs!$C$5="","Month 8",EDATE(Inputs!$C$5,7))</f>
        <v/>
      </c>
      <c r="K4" s="17">
        <f>IF(Inputs!$C$5="","Month 9",EDATE(Inputs!$C$5,8))</f>
        <v/>
      </c>
      <c r="L4" s="17">
        <f>IF(Inputs!$C$5="","Month 10",EDATE(Inputs!$C$5,9))</f>
        <v/>
      </c>
      <c r="M4" s="17">
        <f>IF(Inputs!$C$5="","Month 11",EDATE(Inputs!$C$5,10))</f>
        <v/>
      </c>
      <c r="N4" s="17">
        <f>IF(Inputs!$C$5="","Month 12",EDATE(Inputs!$C$5,11))</f>
        <v/>
      </c>
      <c r="O4" s="5" t="inlineStr">
        <is>
          <t>Full year</t>
        </is>
      </c>
    </row>
    <row r="6">
      <c r="A6" s="10" t="inlineStr">
        <is>
          <t>Commissions</t>
        </is>
      </c>
    </row>
    <row r="7">
      <c r="A7" s="11" t="inlineStr">
        <is>
          <t>Commissions earned (rate x new ARR)</t>
        </is>
      </c>
      <c r="C7" s="19">
        <f>Inputs!$C$34*Inputs!C47</f>
        <v/>
      </c>
      <c r="D7" s="19">
        <f>Inputs!$C$34*Inputs!D47</f>
        <v/>
      </c>
      <c r="E7" s="19">
        <f>Inputs!$C$34*Inputs!E47</f>
        <v/>
      </c>
      <c r="F7" s="19">
        <f>Inputs!$C$34*Inputs!F47</f>
        <v/>
      </c>
      <c r="G7" s="19">
        <f>Inputs!$C$34*Inputs!G47</f>
        <v/>
      </c>
      <c r="H7" s="19">
        <f>Inputs!$C$34*Inputs!H47</f>
        <v/>
      </c>
      <c r="I7" s="19">
        <f>Inputs!$C$34*Inputs!I47</f>
        <v/>
      </c>
      <c r="J7" s="19">
        <f>Inputs!$C$34*Inputs!J47</f>
        <v/>
      </c>
      <c r="K7" s="19">
        <f>Inputs!$C$34*Inputs!K47</f>
        <v/>
      </c>
      <c r="L7" s="19">
        <f>Inputs!$C$34*Inputs!L47</f>
        <v/>
      </c>
      <c r="M7" s="19">
        <f>Inputs!$C$34*Inputs!M47</f>
        <v/>
      </c>
      <c r="N7" s="19">
        <f>Inputs!$C$34*Inputs!N47</f>
        <v/>
      </c>
      <c r="O7" s="18">
        <f>SUM(C7:N7)</f>
        <v/>
      </c>
    </row>
    <row r="8">
      <c r="A8" s="11" t="inlineStr">
        <is>
          <t>of which capitalized</t>
        </is>
      </c>
      <c r="C8" s="19">
        <f>C7*Inputs!$C$35</f>
        <v/>
      </c>
      <c r="D8" s="19">
        <f>D7*Inputs!$C$35</f>
        <v/>
      </c>
      <c r="E8" s="19">
        <f>E7*Inputs!$C$35</f>
        <v/>
      </c>
      <c r="F8" s="19">
        <f>F7*Inputs!$C$35</f>
        <v/>
      </c>
      <c r="G8" s="19">
        <f>G7*Inputs!$C$35</f>
        <v/>
      </c>
      <c r="H8" s="19">
        <f>H7*Inputs!$C$35</f>
        <v/>
      </c>
      <c r="I8" s="19">
        <f>I7*Inputs!$C$35</f>
        <v/>
      </c>
      <c r="J8" s="19">
        <f>J7*Inputs!$C$35</f>
        <v/>
      </c>
      <c r="K8" s="19">
        <f>K7*Inputs!$C$35</f>
        <v/>
      </c>
      <c r="L8" s="19">
        <f>L7*Inputs!$C$35</f>
        <v/>
      </c>
      <c r="M8" s="19">
        <f>M7*Inputs!$C$35</f>
        <v/>
      </c>
      <c r="N8" s="19">
        <f>N7*Inputs!$C$35</f>
        <v/>
      </c>
      <c r="O8" s="18">
        <f>SUM(C8:N8)</f>
        <v/>
      </c>
    </row>
    <row r="9">
      <c r="A9" s="11" t="inlineStr">
        <is>
          <t>of which expensed now</t>
        </is>
      </c>
      <c r="C9" s="19">
        <f>C7-C8</f>
        <v/>
      </c>
      <c r="D9" s="19">
        <f>D7-D8</f>
        <v/>
      </c>
      <c r="E9" s="19">
        <f>E7-E8</f>
        <v/>
      </c>
      <c r="F9" s="19">
        <f>F7-F8</f>
        <v/>
      </c>
      <c r="G9" s="19">
        <f>G7-G8</f>
        <v/>
      </c>
      <c r="H9" s="19">
        <f>H7-H8</f>
        <v/>
      </c>
      <c r="I9" s="19">
        <f>I7-I8</f>
        <v/>
      </c>
      <c r="J9" s="19">
        <f>J7-J8</f>
        <v/>
      </c>
      <c r="K9" s="19">
        <f>K7-K8</f>
        <v/>
      </c>
      <c r="L9" s="19">
        <f>L7-L8</f>
        <v/>
      </c>
      <c r="M9" s="19">
        <f>M7-M8</f>
        <v/>
      </c>
      <c r="N9" s="19">
        <f>N7-N8</f>
        <v/>
      </c>
      <c r="O9" s="18">
        <f>SUM(C9:N9)</f>
        <v/>
      </c>
    </row>
    <row r="10">
      <c r="A10" s="11" t="inlineStr">
        <is>
          <t>Opening deferred commissions (asset)</t>
        </is>
      </c>
      <c r="C10" s="19">
        <f>Inputs!$C$10</f>
        <v/>
      </c>
      <c r="D10" s="19">
        <f>C14</f>
        <v/>
      </c>
      <c r="E10" s="19">
        <f>D14</f>
        <v/>
      </c>
      <c r="F10" s="19">
        <f>E14</f>
        <v/>
      </c>
      <c r="G10" s="19">
        <f>F14</f>
        <v/>
      </c>
      <c r="H10" s="19">
        <f>G14</f>
        <v/>
      </c>
      <c r="I10" s="19">
        <f>H14</f>
        <v/>
      </c>
      <c r="J10" s="19">
        <f>I14</f>
        <v/>
      </c>
      <c r="K10" s="19">
        <f>J14</f>
        <v/>
      </c>
      <c r="L10" s="19">
        <f>K14</f>
        <v/>
      </c>
      <c r="M10" s="19">
        <f>L14</f>
        <v/>
      </c>
      <c r="N10" s="19">
        <f>M14</f>
        <v/>
      </c>
      <c r="O10" s="18">
        <f>C10</f>
        <v/>
      </c>
    </row>
    <row r="11">
      <c r="A11" s="11" t="inlineStr">
        <is>
          <t>+ Capitalized</t>
        </is>
      </c>
      <c r="C11" s="19">
        <f>C8</f>
        <v/>
      </c>
      <c r="D11" s="19">
        <f>D8</f>
        <v/>
      </c>
      <c r="E11" s="19">
        <f>E8</f>
        <v/>
      </c>
      <c r="F11" s="19">
        <f>F8</f>
        <v/>
      </c>
      <c r="G11" s="19">
        <f>G8</f>
        <v/>
      </c>
      <c r="H11" s="19">
        <f>H8</f>
        <v/>
      </c>
      <c r="I11" s="19">
        <f>I8</f>
        <v/>
      </c>
      <c r="J11" s="19">
        <f>J8</f>
        <v/>
      </c>
      <c r="K11" s="19">
        <f>K8</f>
        <v/>
      </c>
      <c r="L11" s="19">
        <f>L8</f>
        <v/>
      </c>
      <c r="M11" s="19">
        <f>M8</f>
        <v/>
      </c>
      <c r="N11" s="19">
        <f>N8</f>
        <v/>
      </c>
      <c r="O11" s="18">
        <f>SUM(C11:N11)</f>
        <v/>
      </c>
    </row>
    <row r="12">
      <c r="A12" s="11" t="inlineStr">
        <is>
          <t>- Amortization of the opening asset</t>
        </is>
      </c>
      <c r="C12" s="19">
        <f>IF(Inputs!$C$37&gt;=1,IFERROR(Inputs!$C$10/Inputs!$C$37,0),0)</f>
        <v/>
      </c>
      <c r="D12" s="19">
        <f>IF(Inputs!$C$37&gt;=2,IFERROR(Inputs!$C$10/Inputs!$C$37,0),0)</f>
        <v/>
      </c>
      <c r="E12" s="19">
        <f>IF(Inputs!$C$37&gt;=3,IFERROR(Inputs!$C$10/Inputs!$C$37,0),0)</f>
        <v/>
      </c>
      <c r="F12" s="19">
        <f>IF(Inputs!$C$37&gt;=4,IFERROR(Inputs!$C$10/Inputs!$C$37,0),0)</f>
        <v/>
      </c>
      <c r="G12" s="19">
        <f>IF(Inputs!$C$37&gt;=5,IFERROR(Inputs!$C$10/Inputs!$C$37,0),0)</f>
        <v/>
      </c>
      <c r="H12" s="19">
        <f>IF(Inputs!$C$37&gt;=6,IFERROR(Inputs!$C$10/Inputs!$C$37,0),0)</f>
        <v/>
      </c>
      <c r="I12" s="19">
        <f>IF(Inputs!$C$37&gt;=7,IFERROR(Inputs!$C$10/Inputs!$C$37,0),0)</f>
        <v/>
      </c>
      <c r="J12" s="19">
        <f>IF(Inputs!$C$37&gt;=8,IFERROR(Inputs!$C$10/Inputs!$C$37,0),0)</f>
        <v/>
      </c>
      <c r="K12" s="19">
        <f>IF(Inputs!$C$37&gt;=9,IFERROR(Inputs!$C$10/Inputs!$C$37,0),0)</f>
        <v/>
      </c>
      <c r="L12" s="19">
        <f>IF(Inputs!$C$37&gt;=10,IFERROR(Inputs!$C$10/Inputs!$C$37,0),0)</f>
        <v/>
      </c>
      <c r="M12" s="19">
        <f>IF(Inputs!$C$37&gt;=11,IFERROR(Inputs!$C$10/Inputs!$C$37,0),0)</f>
        <v/>
      </c>
      <c r="N12" s="19">
        <f>IF(Inputs!$C$37&gt;=12,IFERROR(Inputs!$C$10/Inputs!$C$37,0),0)</f>
        <v/>
      </c>
      <c r="O12" s="18">
        <f>SUM(C12:N12)</f>
        <v/>
      </c>
    </row>
    <row r="13">
      <c r="A13" s="11" t="inlineStr">
        <is>
          <t>- Amortization of this year's commissions</t>
        </is>
      </c>
      <c r="C13" s="19">
        <f>IFERROR(SUM($C8:C8)/Inputs!$C$36,0)</f>
        <v/>
      </c>
      <c r="D13" s="19">
        <f>IFERROR(SUM($C8:D8)/Inputs!$C$36,0)</f>
        <v/>
      </c>
      <c r="E13" s="19">
        <f>IFERROR(SUM($C8:E8)/Inputs!$C$36,0)</f>
        <v/>
      </c>
      <c r="F13" s="19">
        <f>IFERROR(SUM($C8:F8)/Inputs!$C$36,0)</f>
        <v/>
      </c>
      <c r="G13" s="19">
        <f>IFERROR(SUM($C8:G8)/Inputs!$C$36,0)</f>
        <v/>
      </c>
      <c r="H13" s="19">
        <f>IFERROR(SUM($C8:H8)/Inputs!$C$36,0)</f>
        <v/>
      </c>
      <c r="I13" s="19">
        <f>IFERROR(SUM($C8:I8)/Inputs!$C$36,0)</f>
        <v/>
      </c>
      <c r="J13" s="19">
        <f>IFERROR(SUM($C8:J8)/Inputs!$C$36,0)</f>
        <v/>
      </c>
      <c r="K13" s="19">
        <f>IFERROR(SUM($C8:K8)/Inputs!$C$36,0)</f>
        <v/>
      </c>
      <c r="L13" s="19">
        <f>IFERROR(SUM($C8:L8)/Inputs!$C$36,0)</f>
        <v/>
      </c>
      <c r="M13" s="19">
        <f>IFERROR(SUM($C8:M8)/Inputs!$C$36,0)</f>
        <v/>
      </c>
      <c r="N13" s="19">
        <f>IFERROR(SUM($C8:N8)/Inputs!$C$36,0)</f>
        <v/>
      </c>
      <c r="O13" s="18">
        <f>SUM(C13:N13)</f>
        <v/>
      </c>
    </row>
    <row r="14">
      <c r="A14" s="3" t="inlineStr">
        <is>
          <t>Ending deferred commissions</t>
        </is>
      </c>
      <c r="C14" s="7">
        <f>C10+C11-C12-C13</f>
        <v/>
      </c>
      <c r="D14" s="7">
        <f>D10+D11-D12-D13</f>
        <v/>
      </c>
      <c r="E14" s="7">
        <f>E10+E11-E12-E13</f>
        <v/>
      </c>
      <c r="F14" s="7">
        <f>F10+F11-F12-F13</f>
        <v/>
      </c>
      <c r="G14" s="7">
        <f>G10+G11-G12-G13</f>
        <v/>
      </c>
      <c r="H14" s="7">
        <f>H10+H11-H12-H13</f>
        <v/>
      </c>
      <c r="I14" s="7">
        <f>I10+I11-I12-I13</f>
        <v/>
      </c>
      <c r="J14" s="7">
        <f>J10+J11-J12-J13</f>
        <v/>
      </c>
      <c r="K14" s="7">
        <f>K10+K11-K12-K13</f>
        <v/>
      </c>
      <c r="L14" s="7">
        <f>L10+L11-L12-L13</f>
        <v/>
      </c>
      <c r="M14" s="7">
        <f>M10+M11-M12-M13</f>
        <v/>
      </c>
      <c r="N14" s="7">
        <f>N10+N11-N12-N13</f>
        <v/>
      </c>
      <c r="O14" s="18">
        <f>N14</f>
        <v/>
      </c>
    </row>
    <row r="15">
      <c r="A15" s="3" t="inlineStr">
        <is>
          <t>Commission expense on the income statement</t>
        </is>
      </c>
      <c r="C15" s="7">
        <f>C9+C12+C13</f>
        <v/>
      </c>
      <c r="D15" s="7">
        <f>D9+D12+D13</f>
        <v/>
      </c>
      <c r="E15" s="7">
        <f>E9+E12+E13</f>
        <v/>
      </c>
      <c r="F15" s="7">
        <f>F9+F12+F13</f>
        <v/>
      </c>
      <c r="G15" s="7">
        <f>G9+G12+G13</f>
        <v/>
      </c>
      <c r="H15" s="7">
        <f>H9+H12+H13</f>
        <v/>
      </c>
      <c r="I15" s="7">
        <f>I9+I12+I13</f>
        <v/>
      </c>
      <c r="J15" s="7">
        <f>J9+J12+J13</f>
        <v/>
      </c>
      <c r="K15" s="7">
        <f>K9+K12+K13</f>
        <v/>
      </c>
      <c r="L15" s="7">
        <f>L9+L12+L13</f>
        <v/>
      </c>
      <c r="M15" s="7">
        <f>M9+M12+M13</f>
        <v/>
      </c>
      <c r="N15" s="7">
        <f>N9+N12+N13</f>
        <v/>
      </c>
      <c r="O15" s="18">
        <f>SUM(C15:N15)</f>
        <v/>
      </c>
    </row>
    <row r="16">
      <c r="A16" s="11" t="inlineStr">
        <is>
          <t>Opening accrued commissions (liability)</t>
        </is>
      </c>
      <c r="C16" s="19">
        <f>Inputs!$C$13</f>
        <v/>
      </c>
      <c r="D16" s="19">
        <f>C19</f>
        <v/>
      </c>
      <c r="E16" s="19">
        <f>D19</f>
        <v/>
      </c>
      <c r="F16" s="19">
        <f>E19</f>
        <v/>
      </c>
      <c r="G16" s="19">
        <f>F19</f>
        <v/>
      </c>
      <c r="H16" s="19">
        <f>G19</f>
        <v/>
      </c>
      <c r="I16" s="19">
        <f>H19</f>
        <v/>
      </c>
      <c r="J16" s="19">
        <f>I19</f>
        <v/>
      </c>
      <c r="K16" s="19">
        <f>J19</f>
        <v/>
      </c>
      <c r="L16" s="19">
        <f>K19</f>
        <v/>
      </c>
      <c r="M16" s="19">
        <f>L19</f>
        <v/>
      </c>
      <c r="N16" s="19">
        <f>M19</f>
        <v/>
      </c>
      <c r="O16" s="18">
        <f>C16</f>
        <v/>
      </c>
    </row>
    <row r="17">
      <c r="A17" s="11" t="inlineStr">
        <is>
          <t>+ Commissions earned</t>
        </is>
      </c>
      <c r="C17" s="19">
        <f>C7</f>
        <v/>
      </c>
      <c r="D17" s="19">
        <f>D7</f>
        <v/>
      </c>
      <c r="E17" s="19">
        <f>E7</f>
        <v/>
      </c>
      <c r="F17" s="19">
        <f>F7</f>
        <v/>
      </c>
      <c r="G17" s="19">
        <f>G7</f>
        <v/>
      </c>
      <c r="H17" s="19">
        <f>H7</f>
        <v/>
      </c>
      <c r="I17" s="19">
        <f>I7</f>
        <v/>
      </c>
      <c r="J17" s="19">
        <f>J7</f>
        <v/>
      </c>
      <c r="K17" s="19">
        <f>K7</f>
        <v/>
      </c>
      <c r="L17" s="19">
        <f>L7</f>
        <v/>
      </c>
      <c r="M17" s="19">
        <f>M7</f>
        <v/>
      </c>
      <c r="N17" s="19">
        <f>N7</f>
        <v/>
      </c>
      <c r="O17" s="18">
        <f>SUM(C17:N17)</f>
        <v/>
      </c>
    </row>
    <row r="18">
      <c r="A18" s="11" t="inlineStr">
        <is>
          <t>- Commissions paid (the month after they are earned)</t>
        </is>
      </c>
      <c r="C18" s="19">
        <f>Inputs!$C$13</f>
        <v/>
      </c>
      <c r="D18" s="19">
        <f>C7</f>
        <v/>
      </c>
      <c r="E18" s="19">
        <f>D7</f>
        <v/>
      </c>
      <c r="F18" s="19">
        <f>E7</f>
        <v/>
      </c>
      <c r="G18" s="19">
        <f>F7</f>
        <v/>
      </c>
      <c r="H18" s="19">
        <f>G7</f>
        <v/>
      </c>
      <c r="I18" s="19">
        <f>H7</f>
        <v/>
      </c>
      <c r="J18" s="19">
        <f>I7</f>
        <v/>
      </c>
      <c r="K18" s="19">
        <f>J7</f>
        <v/>
      </c>
      <c r="L18" s="19">
        <f>K7</f>
        <v/>
      </c>
      <c r="M18" s="19">
        <f>L7</f>
        <v/>
      </c>
      <c r="N18" s="19">
        <f>M7</f>
        <v/>
      </c>
      <c r="O18" s="18">
        <f>SUM(C18:N18)</f>
        <v/>
      </c>
    </row>
    <row r="19">
      <c r="A19" s="3" t="inlineStr">
        <is>
          <t>Ending accrued commissions</t>
        </is>
      </c>
      <c r="C19" s="7">
        <f>C16+C17-C18</f>
        <v/>
      </c>
      <c r="D19" s="7">
        <f>D16+D17-D18</f>
        <v/>
      </c>
      <c r="E19" s="7">
        <f>E16+E17-E18</f>
        <v/>
      </c>
      <c r="F19" s="7">
        <f>F16+F17-F18</f>
        <v/>
      </c>
      <c r="G19" s="7">
        <f>G16+G17-G18</f>
        <v/>
      </c>
      <c r="H19" s="7">
        <f>H16+H17-H18</f>
        <v/>
      </c>
      <c r="I19" s="7">
        <f>I16+I17-I18</f>
        <v/>
      </c>
      <c r="J19" s="7">
        <f>J16+J17-J18</f>
        <v/>
      </c>
      <c r="K19" s="7">
        <f>K16+K17-K18</f>
        <v/>
      </c>
      <c r="L19" s="7">
        <f>L16+L17-L18</f>
        <v/>
      </c>
      <c r="M19" s="7">
        <f>M16+M17-M18</f>
        <v/>
      </c>
      <c r="N19" s="7">
        <f>N16+N17-N18</f>
        <v/>
      </c>
      <c r="O19" s="18">
        <f>N19</f>
        <v/>
      </c>
    </row>
    <row r="21">
      <c r="A21" s="10" t="inlineStr">
        <is>
          <t>Cost of revenue and operating expenses</t>
        </is>
      </c>
    </row>
    <row r="22">
      <c r="A22" s="11" t="inlineStr">
        <is>
          <t>Cost of revenue</t>
        </is>
      </c>
      <c r="C22" s="19">
        <f>'Revenue and billings'!C22*(1-Inputs!$C$31)+'Revenue and billings'!C23*(1-Inputs!$C$32)</f>
        <v/>
      </c>
      <c r="D22" s="19">
        <f>'Revenue and billings'!D22*(1-Inputs!$C$31)+'Revenue and billings'!D23*(1-Inputs!$C$32)</f>
        <v/>
      </c>
      <c r="E22" s="19">
        <f>'Revenue and billings'!E22*(1-Inputs!$C$31)+'Revenue and billings'!E23*(1-Inputs!$C$32)</f>
        <v/>
      </c>
      <c r="F22" s="19">
        <f>'Revenue and billings'!F22*(1-Inputs!$C$31)+'Revenue and billings'!F23*(1-Inputs!$C$32)</f>
        <v/>
      </c>
      <c r="G22" s="19">
        <f>'Revenue and billings'!G22*(1-Inputs!$C$31)+'Revenue and billings'!G23*(1-Inputs!$C$32)</f>
        <v/>
      </c>
      <c r="H22" s="19">
        <f>'Revenue and billings'!H22*(1-Inputs!$C$31)+'Revenue and billings'!H23*(1-Inputs!$C$32)</f>
        <v/>
      </c>
      <c r="I22" s="19">
        <f>'Revenue and billings'!I22*(1-Inputs!$C$31)+'Revenue and billings'!I23*(1-Inputs!$C$32)</f>
        <v/>
      </c>
      <c r="J22" s="19">
        <f>'Revenue and billings'!J22*(1-Inputs!$C$31)+'Revenue and billings'!J23*(1-Inputs!$C$32)</f>
        <v/>
      </c>
      <c r="K22" s="19">
        <f>'Revenue and billings'!K22*(1-Inputs!$C$31)+'Revenue and billings'!K23*(1-Inputs!$C$32)</f>
        <v/>
      </c>
      <c r="L22" s="19">
        <f>'Revenue and billings'!L22*(1-Inputs!$C$31)+'Revenue and billings'!L23*(1-Inputs!$C$32)</f>
        <v/>
      </c>
      <c r="M22" s="19">
        <f>'Revenue and billings'!M22*(1-Inputs!$C$31)+'Revenue and billings'!M23*(1-Inputs!$C$32)</f>
        <v/>
      </c>
      <c r="N22" s="19">
        <f>'Revenue and billings'!N22*(1-Inputs!$C$31)+'Revenue and billings'!N23*(1-Inputs!$C$32)</f>
        <v/>
      </c>
      <c r="O22" s="18">
        <f>SUM(C22:N22)</f>
        <v/>
      </c>
    </row>
    <row r="23">
      <c r="A23" s="11" t="inlineStr">
        <is>
          <t>Sales and marketing, excluding commissions</t>
        </is>
      </c>
      <c r="C23" s="19">
        <f>Inputs!C49</f>
        <v/>
      </c>
      <c r="D23" s="19">
        <f>Inputs!D49</f>
        <v/>
      </c>
      <c r="E23" s="19">
        <f>Inputs!E49</f>
        <v/>
      </c>
      <c r="F23" s="19">
        <f>Inputs!F49</f>
        <v/>
      </c>
      <c r="G23" s="19">
        <f>Inputs!G49</f>
        <v/>
      </c>
      <c r="H23" s="19">
        <f>Inputs!H49</f>
        <v/>
      </c>
      <c r="I23" s="19">
        <f>Inputs!I49</f>
        <v/>
      </c>
      <c r="J23" s="19">
        <f>Inputs!J49</f>
        <v/>
      </c>
      <c r="K23" s="19">
        <f>Inputs!K49</f>
        <v/>
      </c>
      <c r="L23" s="19">
        <f>Inputs!L49</f>
        <v/>
      </c>
      <c r="M23" s="19">
        <f>Inputs!M49</f>
        <v/>
      </c>
      <c r="N23" s="19">
        <f>Inputs!N49</f>
        <v/>
      </c>
      <c r="O23" s="18">
        <f>SUM(C23:N23)</f>
        <v/>
      </c>
    </row>
    <row r="24">
      <c r="A24" s="11" t="inlineStr">
        <is>
          <t>Research and development</t>
        </is>
      </c>
      <c r="C24" s="19">
        <f>Inputs!C50</f>
        <v/>
      </c>
      <c r="D24" s="19">
        <f>Inputs!D50</f>
        <v/>
      </c>
      <c r="E24" s="19">
        <f>Inputs!E50</f>
        <v/>
      </c>
      <c r="F24" s="19">
        <f>Inputs!F50</f>
        <v/>
      </c>
      <c r="G24" s="19">
        <f>Inputs!G50</f>
        <v/>
      </c>
      <c r="H24" s="19">
        <f>Inputs!H50</f>
        <v/>
      </c>
      <c r="I24" s="19">
        <f>Inputs!I50</f>
        <v/>
      </c>
      <c r="J24" s="19">
        <f>Inputs!J50</f>
        <v/>
      </c>
      <c r="K24" s="19">
        <f>Inputs!K50</f>
        <v/>
      </c>
      <c r="L24" s="19">
        <f>Inputs!L50</f>
        <v/>
      </c>
      <c r="M24" s="19">
        <f>Inputs!M50</f>
        <v/>
      </c>
      <c r="N24" s="19">
        <f>Inputs!N50</f>
        <v/>
      </c>
      <c r="O24" s="18">
        <f>SUM(C24:N24)</f>
        <v/>
      </c>
    </row>
    <row r="25">
      <c r="A25" s="11" t="inlineStr">
        <is>
          <t>General and administrative</t>
        </is>
      </c>
      <c r="C25" s="19">
        <f>Inputs!C51</f>
        <v/>
      </c>
      <c r="D25" s="19">
        <f>Inputs!D51</f>
        <v/>
      </c>
      <c r="E25" s="19">
        <f>Inputs!E51</f>
        <v/>
      </c>
      <c r="F25" s="19">
        <f>Inputs!F51</f>
        <v/>
      </c>
      <c r="G25" s="19">
        <f>Inputs!G51</f>
        <v/>
      </c>
      <c r="H25" s="19">
        <f>Inputs!H51</f>
        <v/>
      </c>
      <c r="I25" s="19">
        <f>Inputs!I51</f>
        <v/>
      </c>
      <c r="J25" s="19">
        <f>Inputs!J51</f>
        <v/>
      </c>
      <c r="K25" s="19">
        <f>Inputs!K51</f>
        <v/>
      </c>
      <c r="L25" s="19">
        <f>Inputs!L51</f>
        <v/>
      </c>
      <c r="M25" s="19">
        <f>Inputs!M51</f>
        <v/>
      </c>
      <c r="N25" s="19">
        <f>Inputs!N51</f>
        <v/>
      </c>
      <c r="O25" s="18">
        <f>SUM(C25:N25)</f>
        <v/>
      </c>
    </row>
    <row r="26">
      <c r="A26" s="11" t="inlineStr">
        <is>
          <t>Stock-based compensation inside those lines (non-cash)</t>
        </is>
      </c>
      <c r="C26" s="19">
        <f>Inputs!C52</f>
        <v/>
      </c>
      <c r="D26" s="19">
        <f>Inputs!D52</f>
        <v/>
      </c>
      <c r="E26" s="19">
        <f>Inputs!E52</f>
        <v/>
      </c>
      <c r="F26" s="19">
        <f>Inputs!F52</f>
        <v/>
      </c>
      <c r="G26" s="19">
        <f>Inputs!G52</f>
        <v/>
      </c>
      <c r="H26" s="19">
        <f>Inputs!H52</f>
        <v/>
      </c>
      <c r="I26" s="19">
        <f>Inputs!I52</f>
        <v/>
      </c>
      <c r="J26" s="19">
        <f>Inputs!J52</f>
        <v/>
      </c>
      <c r="K26" s="19">
        <f>Inputs!K52</f>
        <v/>
      </c>
      <c r="L26" s="19">
        <f>Inputs!L52</f>
        <v/>
      </c>
      <c r="M26" s="19">
        <f>Inputs!M52</f>
        <v/>
      </c>
      <c r="N26" s="19">
        <f>Inputs!N52</f>
        <v/>
      </c>
      <c r="O26" s="18">
        <f>SUM(C26:N26)</f>
        <v/>
      </c>
    </row>
    <row r="27">
      <c r="A27" s="3" t="inlineStr">
        <is>
          <t>Cash costs (cost of revenue + opex - stock-based comp)</t>
        </is>
      </c>
      <c r="C27" s="7">
        <f>C22+C23+C24+C25-C26</f>
        <v/>
      </c>
      <c r="D27" s="7">
        <f>D22+D23+D24+D25-D26</f>
        <v/>
      </c>
      <c r="E27" s="7">
        <f>E22+E23+E24+E25-E26</f>
        <v/>
      </c>
      <c r="F27" s="7">
        <f>F22+F23+F24+F25-F26</f>
        <v/>
      </c>
      <c r="G27" s="7">
        <f>G22+G23+G24+G25-G26</f>
        <v/>
      </c>
      <c r="H27" s="7">
        <f>H22+H23+H24+H25-H26</f>
        <v/>
      </c>
      <c r="I27" s="7">
        <f>I22+I23+I24+I25-I26</f>
        <v/>
      </c>
      <c r="J27" s="7">
        <f>J22+J23+J24+J25-J26</f>
        <v/>
      </c>
      <c r="K27" s="7">
        <f>K22+K23+K24+K25-K26</f>
        <v/>
      </c>
      <c r="L27" s="7">
        <f>L22+L23+L24+L25-L26</f>
        <v/>
      </c>
      <c r="M27" s="7">
        <f>M22+M23+M24+M25-M26</f>
        <v/>
      </c>
      <c r="N27" s="7">
        <f>N22+N23+N24+N25-N26</f>
        <v/>
      </c>
      <c r="O27" s="18">
        <f>SUM(C27:N27)</f>
        <v/>
      </c>
    </row>
    <row r="29">
      <c r="A29" s="10" t="inlineStr">
        <is>
          <t>Accounts payable</t>
        </is>
      </c>
    </row>
    <row r="30">
      <c r="A30" s="11" t="inlineStr">
        <is>
          <t>Opening accounts payable</t>
        </is>
      </c>
      <c r="C30" s="19">
        <f>Inputs!$C$12</f>
        <v/>
      </c>
      <c r="D30" s="19">
        <f>C33</f>
        <v/>
      </c>
      <c r="E30" s="19">
        <f>D33</f>
        <v/>
      </c>
      <c r="F30" s="19">
        <f>E33</f>
        <v/>
      </c>
      <c r="G30" s="19">
        <f>F33</f>
        <v/>
      </c>
      <c r="H30" s="19">
        <f>G33</f>
        <v/>
      </c>
      <c r="I30" s="19">
        <f>H33</f>
        <v/>
      </c>
      <c r="J30" s="19">
        <f>I33</f>
        <v/>
      </c>
      <c r="K30" s="19">
        <f>J33</f>
        <v/>
      </c>
      <c r="L30" s="19">
        <f>K33</f>
        <v/>
      </c>
      <c r="M30" s="19">
        <f>L33</f>
        <v/>
      </c>
      <c r="N30" s="19">
        <f>M33</f>
        <v/>
      </c>
      <c r="O30" s="18">
        <f>C30</f>
        <v/>
      </c>
    </row>
    <row r="31">
      <c r="A31" s="11" t="inlineStr">
        <is>
          <t>+ Cash costs billed to us, paid next month</t>
        </is>
      </c>
      <c r="C31" s="19">
        <f>C27*Inputs!$C$33</f>
        <v/>
      </c>
      <c r="D31" s="19">
        <f>D27*Inputs!$C$33</f>
        <v/>
      </c>
      <c r="E31" s="19">
        <f>E27*Inputs!$C$33</f>
        <v/>
      </c>
      <c r="F31" s="19">
        <f>F27*Inputs!$C$33</f>
        <v/>
      </c>
      <c r="G31" s="19">
        <f>G27*Inputs!$C$33</f>
        <v/>
      </c>
      <c r="H31" s="19">
        <f>H27*Inputs!$C$33</f>
        <v/>
      </c>
      <c r="I31" s="19">
        <f>I27*Inputs!$C$33</f>
        <v/>
      </c>
      <c r="J31" s="19">
        <f>J27*Inputs!$C$33</f>
        <v/>
      </c>
      <c r="K31" s="19">
        <f>K27*Inputs!$C$33</f>
        <v/>
      </c>
      <c r="L31" s="19">
        <f>L27*Inputs!$C$33</f>
        <v/>
      </c>
      <c r="M31" s="19">
        <f>M27*Inputs!$C$33</f>
        <v/>
      </c>
      <c r="N31" s="19">
        <f>N27*Inputs!$C$33</f>
        <v/>
      </c>
      <c r="O31" s="18">
        <f>SUM(C31:N31)</f>
        <v/>
      </c>
    </row>
    <row r="32">
      <c r="A32" s="11" t="inlineStr">
        <is>
          <t>- Paid (last month's bills)</t>
        </is>
      </c>
      <c r="C32" s="19">
        <f>Inputs!$C$12</f>
        <v/>
      </c>
      <c r="D32" s="19">
        <f>C31</f>
        <v/>
      </c>
      <c r="E32" s="19">
        <f>D31</f>
        <v/>
      </c>
      <c r="F32" s="19">
        <f>E31</f>
        <v/>
      </c>
      <c r="G32" s="19">
        <f>F31</f>
        <v/>
      </c>
      <c r="H32" s="19">
        <f>G31</f>
        <v/>
      </c>
      <c r="I32" s="19">
        <f>H31</f>
        <v/>
      </c>
      <c r="J32" s="19">
        <f>I31</f>
        <v/>
      </c>
      <c r="K32" s="19">
        <f>J31</f>
        <v/>
      </c>
      <c r="L32" s="19">
        <f>K31</f>
        <v/>
      </c>
      <c r="M32" s="19">
        <f>L31</f>
        <v/>
      </c>
      <c r="N32" s="19">
        <f>M31</f>
        <v/>
      </c>
      <c r="O32" s="18">
        <f>SUM(C32:N32)</f>
        <v/>
      </c>
    </row>
    <row r="33">
      <c r="A33" s="3" t="inlineStr">
        <is>
          <t>Ending accounts payable</t>
        </is>
      </c>
      <c r="C33" s="7">
        <f>C30+C31-C32</f>
        <v/>
      </c>
      <c r="D33" s="7">
        <f>D30+D31-D32</f>
        <v/>
      </c>
      <c r="E33" s="7">
        <f>E30+E31-E32</f>
        <v/>
      </c>
      <c r="F33" s="7">
        <f>F30+F31-F32</f>
        <v/>
      </c>
      <c r="G33" s="7">
        <f>G30+G31-G32</f>
        <v/>
      </c>
      <c r="H33" s="7">
        <f>H30+H31-H32</f>
        <v/>
      </c>
      <c r="I33" s="7">
        <f>I30+I31-I32</f>
        <v/>
      </c>
      <c r="J33" s="7">
        <f>J30+J31-J32</f>
        <v/>
      </c>
      <c r="K33" s="7">
        <f>K30+K31-K32</f>
        <v/>
      </c>
      <c r="L33" s="7">
        <f>L30+L31-L32</f>
        <v/>
      </c>
      <c r="M33" s="7">
        <f>M30+M31-M32</f>
        <v/>
      </c>
      <c r="N33" s="7">
        <f>N30+N31-N32</f>
        <v/>
      </c>
      <c r="O33" s="18">
        <f>N33</f>
        <v/>
      </c>
    </row>
    <row r="35">
      <c r="A35" s="10" t="inlineStr">
        <is>
          <t>Property and equipment</t>
        </is>
      </c>
    </row>
    <row r="36">
      <c r="A36" s="11" t="inlineStr">
        <is>
          <t>Opening property and equipment, net</t>
        </is>
      </c>
      <c r="C36" s="19">
        <f>Inputs!$C$11</f>
        <v/>
      </c>
      <c r="D36" s="19">
        <f>C40</f>
        <v/>
      </c>
      <c r="E36" s="19">
        <f>D40</f>
        <v/>
      </c>
      <c r="F36" s="19">
        <f>E40</f>
        <v/>
      </c>
      <c r="G36" s="19">
        <f>F40</f>
        <v/>
      </c>
      <c r="H36" s="19">
        <f>G40</f>
        <v/>
      </c>
      <c r="I36" s="19">
        <f>H40</f>
        <v/>
      </c>
      <c r="J36" s="19">
        <f>I40</f>
        <v/>
      </c>
      <c r="K36" s="19">
        <f>J40</f>
        <v/>
      </c>
      <c r="L36" s="19">
        <f>K40</f>
        <v/>
      </c>
      <c r="M36" s="19">
        <f>L40</f>
        <v/>
      </c>
      <c r="N36" s="19">
        <f>M40</f>
        <v/>
      </c>
      <c r="O36" s="18">
        <f>C36</f>
        <v/>
      </c>
    </row>
    <row r="37">
      <c r="A37" s="11" t="inlineStr">
        <is>
          <t>+ Capital expenditure</t>
        </is>
      </c>
      <c r="C37" s="19">
        <f>Inputs!C53</f>
        <v/>
      </c>
      <c r="D37" s="19">
        <f>Inputs!D53</f>
        <v/>
      </c>
      <c r="E37" s="19">
        <f>Inputs!E53</f>
        <v/>
      </c>
      <c r="F37" s="19">
        <f>Inputs!F53</f>
        <v/>
      </c>
      <c r="G37" s="19">
        <f>Inputs!G53</f>
        <v/>
      </c>
      <c r="H37" s="19">
        <f>Inputs!H53</f>
        <v/>
      </c>
      <c r="I37" s="19">
        <f>Inputs!I53</f>
        <v/>
      </c>
      <c r="J37" s="19">
        <f>Inputs!J53</f>
        <v/>
      </c>
      <c r="K37" s="19">
        <f>Inputs!K53</f>
        <v/>
      </c>
      <c r="L37" s="19">
        <f>Inputs!L53</f>
        <v/>
      </c>
      <c r="M37" s="19">
        <f>Inputs!M53</f>
        <v/>
      </c>
      <c r="N37" s="19">
        <f>Inputs!N53</f>
        <v/>
      </c>
      <c r="O37" s="18">
        <f>SUM(C37:N37)</f>
        <v/>
      </c>
    </row>
    <row r="38">
      <c r="A38" s="11" t="inlineStr">
        <is>
          <t>- Depreciation of opening assets</t>
        </is>
      </c>
      <c r="C38" s="19">
        <f>IF(Inputs!$C$38&gt;=1,IFERROR(Inputs!$C$11/Inputs!$C$38,0),0)</f>
        <v/>
      </c>
      <c r="D38" s="19">
        <f>IF(Inputs!$C$38&gt;=2,IFERROR(Inputs!$C$11/Inputs!$C$38,0),0)</f>
        <v/>
      </c>
      <c r="E38" s="19">
        <f>IF(Inputs!$C$38&gt;=3,IFERROR(Inputs!$C$11/Inputs!$C$38,0),0)</f>
        <v/>
      </c>
      <c r="F38" s="19">
        <f>IF(Inputs!$C$38&gt;=4,IFERROR(Inputs!$C$11/Inputs!$C$38,0),0)</f>
        <v/>
      </c>
      <c r="G38" s="19">
        <f>IF(Inputs!$C$38&gt;=5,IFERROR(Inputs!$C$11/Inputs!$C$38,0),0)</f>
        <v/>
      </c>
      <c r="H38" s="19">
        <f>IF(Inputs!$C$38&gt;=6,IFERROR(Inputs!$C$11/Inputs!$C$38,0),0)</f>
        <v/>
      </c>
      <c r="I38" s="19">
        <f>IF(Inputs!$C$38&gt;=7,IFERROR(Inputs!$C$11/Inputs!$C$38,0),0)</f>
        <v/>
      </c>
      <c r="J38" s="19">
        <f>IF(Inputs!$C$38&gt;=8,IFERROR(Inputs!$C$11/Inputs!$C$38,0),0)</f>
        <v/>
      </c>
      <c r="K38" s="19">
        <f>IF(Inputs!$C$38&gt;=9,IFERROR(Inputs!$C$11/Inputs!$C$38,0),0)</f>
        <v/>
      </c>
      <c r="L38" s="19">
        <f>IF(Inputs!$C$38&gt;=10,IFERROR(Inputs!$C$11/Inputs!$C$38,0),0)</f>
        <v/>
      </c>
      <c r="M38" s="19">
        <f>IF(Inputs!$C$38&gt;=11,IFERROR(Inputs!$C$11/Inputs!$C$38,0),0)</f>
        <v/>
      </c>
      <c r="N38" s="19">
        <f>IF(Inputs!$C$38&gt;=12,IFERROR(Inputs!$C$11/Inputs!$C$38,0),0)</f>
        <v/>
      </c>
      <c r="O38" s="18">
        <f>SUM(C38:N38)</f>
        <v/>
      </c>
    </row>
    <row r="39">
      <c r="A39" s="11" t="inlineStr">
        <is>
          <t>- Depreciation of this year's capex</t>
        </is>
      </c>
      <c r="C39" s="19">
        <f>IFERROR(SUM($C37:C37)/Inputs!$C$39,0)</f>
        <v/>
      </c>
      <c r="D39" s="19">
        <f>IFERROR(SUM($C37:D37)/Inputs!$C$39,0)</f>
        <v/>
      </c>
      <c r="E39" s="19">
        <f>IFERROR(SUM($C37:E37)/Inputs!$C$39,0)</f>
        <v/>
      </c>
      <c r="F39" s="19">
        <f>IFERROR(SUM($C37:F37)/Inputs!$C$39,0)</f>
        <v/>
      </c>
      <c r="G39" s="19">
        <f>IFERROR(SUM($C37:G37)/Inputs!$C$39,0)</f>
        <v/>
      </c>
      <c r="H39" s="19">
        <f>IFERROR(SUM($C37:H37)/Inputs!$C$39,0)</f>
        <v/>
      </c>
      <c r="I39" s="19">
        <f>IFERROR(SUM($C37:I37)/Inputs!$C$39,0)</f>
        <v/>
      </c>
      <c r="J39" s="19">
        <f>IFERROR(SUM($C37:J37)/Inputs!$C$39,0)</f>
        <v/>
      </c>
      <c r="K39" s="19">
        <f>IFERROR(SUM($C37:K37)/Inputs!$C$39,0)</f>
        <v/>
      </c>
      <c r="L39" s="19">
        <f>IFERROR(SUM($C37:L37)/Inputs!$C$39,0)</f>
        <v/>
      </c>
      <c r="M39" s="19">
        <f>IFERROR(SUM($C37:M37)/Inputs!$C$39,0)</f>
        <v/>
      </c>
      <c r="N39" s="19">
        <f>IFERROR(SUM($C37:N37)/Inputs!$C$39,0)</f>
        <v/>
      </c>
      <c r="O39" s="18">
        <f>SUM(C39:N39)</f>
        <v/>
      </c>
    </row>
    <row r="40">
      <c r="A40" s="3" t="inlineStr">
        <is>
          <t>Ending property and equipment, net</t>
        </is>
      </c>
      <c r="C40" s="7">
        <f>C36+C37-C38-C39</f>
        <v/>
      </c>
      <c r="D40" s="7">
        <f>D36+D37-D38-D39</f>
        <v/>
      </c>
      <c r="E40" s="7">
        <f>E36+E37-E38-E39</f>
        <v/>
      </c>
      <c r="F40" s="7">
        <f>F36+F37-F38-F39</f>
        <v/>
      </c>
      <c r="G40" s="7">
        <f>G36+G37-G38-G39</f>
        <v/>
      </c>
      <c r="H40" s="7">
        <f>H36+H37-H38-H39</f>
        <v/>
      </c>
      <c r="I40" s="7">
        <f>I36+I37-I38-I39</f>
        <v/>
      </c>
      <c r="J40" s="7">
        <f>J36+J37-J38-J39</f>
        <v/>
      </c>
      <c r="K40" s="7">
        <f>K36+K37-K38-K39</f>
        <v/>
      </c>
      <c r="L40" s="7">
        <f>L36+L37-L38-L39</f>
        <v/>
      </c>
      <c r="M40" s="7">
        <f>M36+M37-M38-M39</f>
        <v/>
      </c>
      <c r="N40" s="7">
        <f>N36+N37-N38-N39</f>
        <v/>
      </c>
      <c r="O40" s="18">
        <f>N40</f>
        <v/>
      </c>
    </row>
    <row r="41">
      <c r="A41" s="3" t="inlineStr">
        <is>
          <t>Depreciation expense</t>
        </is>
      </c>
      <c r="C41" s="7">
        <f>C38+C39</f>
        <v/>
      </c>
      <c r="D41" s="7">
        <f>D38+D39</f>
        <v/>
      </c>
      <c r="E41" s="7">
        <f>E38+E39</f>
        <v/>
      </c>
      <c r="F41" s="7">
        <f>F38+F39</f>
        <v/>
      </c>
      <c r="G41" s="7">
        <f>G38+G39</f>
        <v/>
      </c>
      <c r="H41" s="7">
        <f>H38+H39</f>
        <v/>
      </c>
      <c r="I41" s="7">
        <f>I38+I39</f>
        <v/>
      </c>
      <c r="J41" s="7">
        <f>J38+J39</f>
        <v/>
      </c>
      <c r="K41" s="7">
        <f>K38+K39</f>
        <v/>
      </c>
      <c r="L41" s="7">
        <f>L38+L39</f>
        <v/>
      </c>
      <c r="M41" s="7">
        <f>M38+M39</f>
        <v/>
      </c>
      <c r="N41" s="7">
        <f>N38+N39</f>
        <v/>
      </c>
      <c r="O41" s="18">
        <f>SUM(C41:N41)</f>
        <v/>
      </c>
    </row>
    <row r="43">
      <c r="A43" s="10" t="inlineStr">
        <is>
          <t>Debt and interest</t>
        </is>
      </c>
    </row>
    <row r="44">
      <c r="A44" s="11" t="inlineStr">
        <is>
          <t>Opening debt</t>
        </is>
      </c>
      <c r="C44" s="19">
        <f>Inputs!$C$15</f>
        <v/>
      </c>
      <c r="D44" s="19">
        <f>C46</f>
        <v/>
      </c>
      <c r="E44" s="19">
        <f>D46</f>
        <v/>
      </c>
      <c r="F44" s="19">
        <f>E46</f>
        <v/>
      </c>
      <c r="G44" s="19">
        <f>F46</f>
        <v/>
      </c>
      <c r="H44" s="19">
        <f>G46</f>
        <v/>
      </c>
      <c r="I44" s="19">
        <f>H46</f>
        <v/>
      </c>
      <c r="J44" s="19">
        <f>I46</f>
        <v/>
      </c>
      <c r="K44" s="19">
        <f>J46</f>
        <v/>
      </c>
      <c r="L44" s="19">
        <f>K46</f>
        <v/>
      </c>
      <c r="M44" s="19">
        <f>L46</f>
        <v/>
      </c>
      <c r="N44" s="19">
        <f>M46</f>
        <v/>
      </c>
      <c r="O44" s="18">
        <f>C44</f>
        <v/>
      </c>
    </row>
    <row r="45">
      <c r="A45" s="11" t="inlineStr">
        <is>
          <t>- Repaid (capped at the balance)</t>
        </is>
      </c>
      <c r="C45" s="19">
        <f>MIN(Inputs!C54,C44)</f>
        <v/>
      </c>
      <c r="D45" s="19">
        <f>MIN(Inputs!D54,D44)</f>
        <v/>
      </c>
      <c r="E45" s="19">
        <f>MIN(Inputs!E54,E44)</f>
        <v/>
      </c>
      <c r="F45" s="19">
        <f>MIN(Inputs!F54,F44)</f>
        <v/>
      </c>
      <c r="G45" s="19">
        <f>MIN(Inputs!G54,G44)</f>
        <v/>
      </c>
      <c r="H45" s="19">
        <f>MIN(Inputs!H54,H44)</f>
        <v/>
      </c>
      <c r="I45" s="19">
        <f>MIN(Inputs!I54,I44)</f>
        <v/>
      </c>
      <c r="J45" s="19">
        <f>MIN(Inputs!J54,J44)</f>
        <v/>
      </c>
      <c r="K45" s="19">
        <f>MIN(Inputs!K54,K44)</f>
        <v/>
      </c>
      <c r="L45" s="19">
        <f>MIN(Inputs!L54,L44)</f>
        <v/>
      </c>
      <c r="M45" s="19">
        <f>MIN(Inputs!M54,M44)</f>
        <v/>
      </c>
      <c r="N45" s="19">
        <f>MIN(Inputs!N54,N44)</f>
        <v/>
      </c>
      <c r="O45" s="18">
        <f>SUM(C45:N45)</f>
        <v/>
      </c>
    </row>
    <row r="46">
      <c r="A46" s="3" t="inlineStr">
        <is>
          <t>Ending debt</t>
        </is>
      </c>
      <c r="C46" s="7">
        <f>C44-C45</f>
        <v/>
      </c>
      <c r="D46" s="7">
        <f>D44-D45</f>
        <v/>
      </c>
      <c r="E46" s="7">
        <f>E44-E45</f>
        <v/>
      </c>
      <c r="F46" s="7">
        <f>F44-F45</f>
        <v/>
      </c>
      <c r="G46" s="7">
        <f>G44-G45</f>
        <v/>
      </c>
      <c r="H46" s="7">
        <f>H44-H45</f>
        <v/>
      </c>
      <c r="I46" s="7">
        <f>I44-I45</f>
        <v/>
      </c>
      <c r="J46" s="7">
        <f>J44-J45</f>
        <v/>
      </c>
      <c r="K46" s="7">
        <f>K44-K45</f>
        <v/>
      </c>
      <c r="L46" s="7">
        <f>L44-L45</f>
        <v/>
      </c>
      <c r="M46" s="7">
        <f>M44-M45</f>
        <v/>
      </c>
      <c r="N46" s="7">
        <f>N44-N45</f>
        <v/>
      </c>
      <c r="O46" s="18">
        <f>N46</f>
        <v/>
      </c>
    </row>
    <row r="47">
      <c r="A47" s="11" t="inlineStr">
        <is>
          <t>Interest expense (on opening debt, so no circular reference)</t>
        </is>
      </c>
      <c r="C47" s="19">
        <f>C44*Inputs!$C$40/12</f>
        <v/>
      </c>
      <c r="D47" s="19">
        <f>D44*Inputs!$C$40/12</f>
        <v/>
      </c>
      <c r="E47" s="19">
        <f>E44*Inputs!$C$40/12</f>
        <v/>
      </c>
      <c r="F47" s="19">
        <f>F44*Inputs!$C$40/12</f>
        <v/>
      </c>
      <c r="G47" s="19">
        <f>G44*Inputs!$C$40/12</f>
        <v/>
      </c>
      <c r="H47" s="19">
        <f>H44*Inputs!$C$40/12</f>
        <v/>
      </c>
      <c r="I47" s="19">
        <f>I44*Inputs!$C$40/12</f>
        <v/>
      </c>
      <c r="J47" s="19">
        <f>J44*Inputs!$C$40/12</f>
        <v/>
      </c>
      <c r="K47" s="19">
        <f>K44*Inputs!$C$40/12</f>
        <v/>
      </c>
      <c r="L47" s="19">
        <f>L44*Inputs!$C$40/12</f>
        <v/>
      </c>
      <c r="M47" s="19">
        <f>M44*Inputs!$C$40/12</f>
        <v/>
      </c>
      <c r="N47" s="19">
        <f>N44*Inputs!$C$40/12</f>
        <v/>
      </c>
      <c r="O47" s="18">
        <f>SUM(C47:N47)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2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0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5" customWidth="1" min="15" max="15"/>
  </cols>
  <sheetData>
    <row r="1">
      <c r="A1" s="1" t="inlineStr">
        <is>
          <t>Income statement</t>
        </is>
      </c>
    </row>
    <row r="2">
      <c r="A2" s="2" t="inlineStr">
        <is>
          <t>Monthly P&amp;L. Revenue from the Revenue and billings tab, costs from the Costs and commissions tab.</t>
        </is>
      </c>
    </row>
    <row r="4">
      <c r="A4" s="3" t="inlineStr">
        <is>
          <t>Month</t>
        </is>
      </c>
      <c r="C4" s="17">
        <f>IF(Inputs!$C$5="","Month 1",EDATE(Inputs!$C$5,0))</f>
        <v/>
      </c>
      <c r="D4" s="17">
        <f>IF(Inputs!$C$5="","Month 2",EDATE(Inputs!$C$5,1))</f>
        <v/>
      </c>
      <c r="E4" s="17">
        <f>IF(Inputs!$C$5="","Month 3",EDATE(Inputs!$C$5,2))</f>
        <v/>
      </c>
      <c r="F4" s="17">
        <f>IF(Inputs!$C$5="","Month 4",EDATE(Inputs!$C$5,3))</f>
        <v/>
      </c>
      <c r="G4" s="17">
        <f>IF(Inputs!$C$5="","Month 5",EDATE(Inputs!$C$5,4))</f>
        <v/>
      </c>
      <c r="H4" s="17">
        <f>IF(Inputs!$C$5="","Month 6",EDATE(Inputs!$C$5,5))</f>
        <v/>
      </c>
      <c r="I4" s="17">
        <f>IF(Inputs!$C$5="","Month 7",EDATE(Inputs!$C$5,6))</f>
        <v/>
      </c>
      <c r="J4" s="17">
        <f>IF(Inputs!$C$5="","Month 8",EDATE(Inputs!$C$5,7))</f>
        <v/>
      </c>
      <c r="K4" s="17">
        <f>IF(Inputs!$C$5="","Month 9",EDATE(Inputs!$C$5,8))</f>
        <v/>
      </c>
      <c r="L4" s="17">
        <f>IF(Inputs!$C$5="","Month 10",EDATE(Inputs!$C$5,9))</f>
        <v/>
      </c>
      <c r="M4" s="17">
        <f>IF(Inputs!$C$5="","Month 11",EDATE(Inputs!$C$5,10))</f>
        <v/>
      </c>
      <c r="N4" s="17">
        <f>IF(Inputs!$C$5="","Month 12",EDATE(Inputs!$C$5,11))</f>
        <v/>
      </c>
      <c r="O4" s="5" t="inlineStr">
        <is>
          <t>Full year</t>
        </is>
      </c>
    </row>
    <row r="6">
      <c r="A6" s="11" t="inlineStr">
        <is>
          <t>Subscription revenue</t>
        </is>
      </c>
      <c r="C6" s="19">
        <f>'Revenue and billings'!C22</f>
        <v/>
      </c>
      <c r="D6" s="19">
        <f>'Revenue and billings'!D22</f>
        <v/>
      </c>
      <c r="E6" s="19">
        <f>'Revenue and billings'!E22</f>
        <v/>
      </c>
      <c r="F6" s="19">
        <f>'Revenue and billings'!F22</f>
        <v/>
      </c>
      <c r="G6" s="19">
        <f>'Revenue and billings'!G22</f>
        <v/>
      </c>
      <c r="H6" s="19">
        <f>'Revenue and billings'!H22</f>
        <v/>
      </c>
      <c r="I6" s="19">
        <f>'Revenue and billings'!I22</f>
        <v/>
      </c>
      <c r="J6" s="19">
        <f>'Revenue and billings'!J22</f>
        <v/>
      </c>
      <c r="K6" s="19">
        <f>'Revenue and billings'!K22</f>
        <v/>
      </c>
      <c r="L6" s="19">
        <f>'Revenue and billings'!L22</f>
        <v/>
      </c>
      <c r="M6" s="19">
        <f>'Revenue and billings'!M22</f>
        <v/>
      </c>
      <c r="N6" s="19">
        <f>'Revenue and billings'!N22</f>
        <v/>
      </c>
      <c r="O6" s="18">
        <f>SUM(C6:N6)</f>
        <v/>
      </c>
    </row>
    <row r="7">
      <c r="A7" s="11" t="inlineStr">
        <is>
          <t>Services revenue</t>
        </is>
      </c>
      <c r="C7" s="19">
        <f>'Revenue and billings'!C23</f>
        <v/>
      </c>
      <c r="D7" s="19">
        <f>'Revenue and billings'!D23</f>
        <v/>
      </c>
      <c r="E7" s="19">
        <f>'Revenue and billings'!E23</f>
        <v/>
      </c>
      <c r="F7" s="19">
        <f>'Revenue and billings'!F23</f>
        <v/>
      </c>
      <c r="G7" s="19">
        <f>'Revenue and billings'!G23</f>
        <v/>
      </c>
      <c r="H7" s="19">
        <f>'Revenue and billings'!H23</f>
        <v/>
      </c>
      <c r="I7" s="19">
        <f>'Revenue and billings'!I23</f>
        <v/>
      </c>
      <c r="J7" s="19">
        <f>'Revenue and billings'!J23</f>
        <v/>
      </c>
      <c r="K7" s="19">
        <f>'Revenue and billings'!K23</f>
        <v/>
      </c>
      <c r="L7" s="19">
        <f>'Revenue and billings'!L23</f>
        <v/>
      </c>
      <c r="M7" s="19">
        <f>'Revenue and billings'!M23</f>
        <v/>
      </c>
      <c r="N7" s="19">
        <f>'Revenue and billings'!N23</f>
        <v/>
      </c>
      <c r="O7" s="18">
        <f>SUM(C7:N7)</f>
        <v/>
      </c>
    </row>
    <row r="8">
      <c r="A8" s="3" t="inlineStr">
        <is>
          <t>Total revenue</t>
        </is>
      </c>
      <c r="C8" s="7">
        <f>C6+C7</f>
        <v/>
      </c>
      <c r="D8" s="7">
        <f>D6+D7</f>
        <v/>
      </c>
      <c r="E8" s="7">
        <f>E6+E7</f>
        <v/>
      </c>
      <c r="F8" s="7">
        <f>F6+F7</f>
        <v/>
      </c>
      <c r="G8" s="7">
        <f>G6+G7</f>
        <v/>
      </c>
      <c r="H8" s="7">
        <f>H6+H7</f>
        <v/>
      </c>
      <c r="I8" s="7">
        <f>I6+I7</f>
        <v/>
      </c>
      <c r="J8" s="7">
        <f>J6+J7</f>
        <v/>
      </c>
      <c r="K8" s="7">
        <f>K6+K7</f>
        <v/>
      </c>
      <c r="L8" s="7">
        <f>L6+L7</f>
        <v/>
      </c>
      <c r="M8" s="7">
        <f>M6+M7</f>
        <v/>
      </c>
      <c r="N8" s="7">
        <f>N6+N7</f>
        <v/>
      </c>
      <c r="O8" s="18">
        <f>SUM(C8:N8)</f>
        <v/>
      </c>
    </row>
    <row r="9">
      <c r="A9" s="11" t="inlineStr">
        <is>
          <t>Cost of revenue</t>
        </is>
      </c>
      <c r="C9" s="19">
        <f>'Costs and commissions'!C22</f>
        <v/>
      </c>
      <c r="D9" s="19">
        <f>'Costs and commissions'!D22</f>
        <v/>
      </c>
      <c r="E9" s="19">
        <f>'Costs and commissions'!E22</f>
        <v/>
      </c>
      <c r="F9" s="19">
        <f>'Costs and commissions'!F22</f>
        <v/>
      </c>
      <c r="G9" s="19">
        <f>'Costs and commissions'!G22</f>
        <v/>
      </c>
      <c r="H9" s="19">
        <f>'Costs and commissions'!H22</f>
        <v/>
      </c>
      <c r="I9" s="19">
        <f>'Costs and commissions'!I22</f>
        <v/>
      </c>
      <c r="J9" s="19">
        <f>'Costs and commissions'!J22</f>
        <v/>
      </c>
      <c r="K9" s="19">
        <f>'Costs and commissions'!K22</f>
        <v/>
      </c>
      <c r="L9" s="19">
        <f>'Costs and commissions'!L22</f>
        <v/>
      </c>
      <c r="M9" s="19">
        <f>'Costs and commissions'!M22</f>
        <v/>
      </c>
      <c r="N9" s="19">
        <f>'Costs and commissions'!N22</f>
        <v/>
      </c>
      <c r="O9" s="18">
        <f>SUM(C9:N9)</f>
        <v/>
      </c>
    </row>
    <row r="10">
      <c r="A10" s="3" t="inlineStr">
        <is>
          <t>Gross profit</t>
        </is>
      </c>
      <c r="C10" s="7">
        <f>C8-C9</f>
        <v/>
      </c>
      <c r="D10" s="7">
        <f>D8-D9</f>
        <v/>
      </c>
      <c r="E10" s="7">
        <f>E8-E9</f>
        <v/>
      </c>
      <c r="F10" s="7">
        <f>F8-F9</f>
        <v/>
      </c>
      <c r="G10" s="7">
        <f>G8-G9</f>
        <v/>
      </c>
      <c r="H10" s="7">
        <f>H8-H9</f>
        <v/>
      </c>
      <c r="I10" s="7">
        <f>I8-I9</f>
        <v/>
      </c>
      <c r="J10" s="7">
        <f>J8-J9</f>
        <v/>
      </c>
      <c r="K10" s="7">
        <f>K8-K9</f>
        <v/>
      </c>
      <c r="L10" s="7">
        <f>L8-L9</f>
        <v/>
      </c>
      <c r="M10" s="7">
        <f>M8-M9</f>
        <v/>
      </c>
      <c r="N10" s="7">
        <f>N8-N9</f>
        <v/>
      </c>
      <c r="O10" s="18">
        <f>SUM(C10:N10)</f>
        <v/>
      </c>
    </row>
    <row r="11">
      <c r="A11" s="11" t="inlineStr">
        <is>
          <t>Gross margin</t>
        </is>
      </c>
      <c r="C11" s="20">
        <f>IFERROR(C10/C8,0)</f>
        <v/>
      </c>
      <c r="D11" s="20">
        <f>IFERROR(D10/D8,0)</f>
        <v/>
      </c>
      <c r="E11" s="20">
        <f>IFERROR(E10/E8,0)</f>
        <v/>
      </c>
      <c r="F11" s="20">
        <f>IFERROR(F10/F8,0)</f>
        <v/>
      </c>
      <c r="G11" s="20">
        <f>IFERROR(G10/G8,0)</f>
        <v/>
      </c>
      <c r="H11" s="20">
        <f>IFERROR(H10/H8,0)</f>
        <v/>
      </c>
      <c r="I11" s="20">
        <f>IFERROR(I10/I8,0)</f>
        <v/>
      </c>
      <c r="J11" s="20">
        <f>IFERROR(J10/J8,0)</f>
        <v/>
      </c>
      <c r="K11" s="20">
        <f>IFERROR(K10/K8,0)</f>
        <v/>
      </c>
      <c r="L11" s="20">
        <f>IFERROR(L10/L8,0)</f>
        <v/>
      </c>
      <c r="M11" s="20">
        <f>IFERROR(M10/M8,0)</f>
        <v/>
      </c>
      <c r="N11" s="20">
        <f>IFERROR(N10/N8,0)</f>
        <v/>
      </c>
      <c r="O11" s="20">
        <f>IFERROR(O10/O8,0)</f>
        <v/>
      </c>
    </row>
    <row r="13">
      <c r="A13" s="11" t="inlineStr">
        <is>
          <t>Sales and marketing, excluding commissions</t>
        </is>
      </c>
      <c r="C13" s="19">
        <f>'Costs and commissions'!C23</f>
        <v/>
      </c>
      <c r="D13" s="19">
        <f>'Costs and commissions'!D23</f>
        <v/>
      </c>
      <c r="E13" s="19">
        <f>'Costs and commissions'!E23</f>
        <v/>
      </c>
      <c r="F13" s="19">
        <f>'Costs and commissions'!F23</f>
        <v/>
      </c>
      <c r="G13" s="19">
        <f>'Costs and commissions'!G23</f>
        <v/>
      </c>
      <c r="H13" s="19">
        <f>'Costs and commissions'!H23</f>
        <v/>
      </c>
      <c r="I13" s="19">
        <f>'Costs and commissions'!I23</f>
        <v/>
      </c>
      <c r="J13" s="19">
        <f>'Costs and commissions'!J23</f>
        <v/>
      </c>
      <c r="K13" s="19">
        <f>'Costs and commissions'!K23</f>
        <v/>
      </c>
      <c r="L13" s="19">
        <f>'Costs and commissions'!L23</f>
        <v/>
      </c>
      <c r="M13" s="19">
        <f>'Costs and commissions'!M23</f>
        <v/>
      </c>
      <c r="N13" s="19">
        <f>'Costs and commissions'!N23</f>
        <v/>
      </c>
      <c r="O13" s="18">
        <f>SUM(C13:N13)</f>
        <v/>
      </c>
    </row>
    <row r="14">
      <c r="A14" s="11" t="inlineStr">
        <is>
          <t>Commission expense (amortization + expensed)</t>
        </is>
      </c>
      <c r="C14" s="19">
        <f>'Costs and commissions'!C15</f>
        <v/>
      </c>
      <c r="D14" s="19">
        <f>'Costs and commissions'!D15</f>
        <v/>
      </c>
      <c r="E14" s="19">
        <f>'Costs and commissions'!E15</f>
        <v/>
      </c>
      <c r="F14" s="19">
        <f>'Costs and commissions'!F15</f>
        <v/>
      </c>
      <c r="G14" s="19">
        <f>'Costs and commissions'!G15</f>
        <v/>
      </c>
      <c r="H14" s="19">
        <f>'Costs and commissions'!H15</f>
        <v/>
      </c>
      <c r="I14" s="19">
        <f>'Costs and commissions'!I15</f>
        <v/>
      </c>
      <c r="J14" s="19">
        <f>'Costs and commissions'!J15</f>
        <v/>
      </c>
      <c r="K14" s="19">
        <f>'Costs and commissions'!K15</f>
        <v/>
      </c>
      <c r="L14" s="19">
        <f>'Costs and commissions'!L15</f>
        <v/>
      </c>
      <c r="M14" s="19">
        <f>'Costs and commissions'!M15</f>
        <v/>
      </c>
      <c r="N14" s="19">
        <f>'Costs and commissions'!N15</f>
        <v/>
      </c>
      <c r="O14" s="18">
        <f>SUM(C14:N14)</f>
        <v/>
      </c>
    </row>
    <row r="15">
      <c r="A15" s="11" t="inlineStr">
        <is>
          <t>Research and development</t>
        </is>
      </c>
      <c r="C15" s="19">
        <f>'Costs and commissions'!C24</f>
        <v/>
      </c>
      <c r="D15" s="19">
        <f>'Costs and commissions'!D24</f>
        <v/>
      </c>
      <c r="E15" s="19">
        <f>'Costs and commissions'!E24</f>
        <v/>
      </c>
      <c r="F15" s="19">
        <f>'Costs and commissions'!F24</f>
        <v/>
      </c>
      <c r="G15" s="19">
        <f>'Costs and commissions'!G24</f>
        <v/>
      </c>
      <c r="H15" s="19">
        <f>'Costs and commissions'!H24</f>
        <v/>
      </c>
      <c r="I15" s="19">
        <f>'Costs and commissions'!I24</f>
        <v/>
      </c>
      <c r="J15" s="19">
        <f>'Costs and commissions'!J24</f>
        <v/>
      </c>
      <c r="K15" s="19">
        <f>'Costs and commissions'!K24</f>
        <v/>
      </c>
      <c r="L15" s="19">
        <f>'Costs and commissions'!L24</f>
        <v/>
      </c>
      <c r="M15" s="19">
        <f>'Costs and commissions'!M24</f>
        <v/>
      </c>
      <c r="N15" s="19">
        <f>'Costs and commissions'!N24</f>
        <v/>
      </c>
      <c r="O15" s="18">
        <f>SUM(C15:N15)</f>
        <v/>
      </c>
    </row>
    <row r="16">
      <c r="A16" s="11" t="inlineStr">
        <is>
          <t>General and administrative</t>
        </is>
      </c>
      <c r="C16" s="19">
        <f>'Costs and commissions'!C25</f>
        <v/>
      </c>
      <c r="D16" s="19">
        <f>'Costs and commissions'!D25</f>
        <v/>
      </c>
      <c r="E16" s="19">
        <f>'Costs and commissions'!E25</f>
        <v/>
      </c>
      <c r="F16" s="19">
        <f>'Costs and commissions'!F25</f>
        <v/>
      </c>
      <c r="G16" s="19">
        <f>'Costs and commissions'!G25</f>
        <v/>
      </c>
      <c r="H16" s="19">
        <f>'Costs and commissions'!H25</f>
        <v/>
      </c>
      <c r="I16" s="19">
        <f>'Costs and commissions'!I25</f>
        <v/>
      </c>
      <c r="J16" s="19">
        <f>'Costs and commissions'!J25</f>
        <v/>
      </c>
      <c r="K16" s="19">
        <f>'Costs and commissions'!K25</f>
        <v/>
      </c>
      <c r="L16" s="19">
        <f>'Costs and commissions'!L25</f>
        <v/>
      </c>
      <c r="M16" s="19">
        <f>'Costs and commissions'!M25</f>
        <v/>
      </c>
      <c r="N16" s="19">
        <f>'Costs and commissions'!N25</f>
        <v/>
      </c>
      <c r="O16" s="18">
        <f>SUM(C16:N16)</f>
        <v/>
      </c>
    </row>
    <row r="17">
      <c r="A17" s="11" t="inlineStr">
        <is>
          <t>Depreciation</t>
        </is>
      </c>
      <c r="C17" s="19">
        <f>'Costs and commissions'!C41</f>
        <v/>
      </c>
      <c r="D17" s="19">
        <f>'Costs and commissions'!D41</f>
        <v/>
      </c>
      <c r="E17" s="19">
        <f>'Costs and commissions'!E41</f>
        <v/>
      </c>
      <c r="F17" s="19">
        <f>'Costs and commissions'!F41</f>
        <v/>
      </c>
      <c r="G17" s="19">
        <f>'Costs and commissions'!G41</f>
        <v/>
      </c>
      <c r="H17" s="19">
        <f>'Costs and commissions'!H41</f>
        <v/>
      </c>
      <c r="I17" s="19">
        <f>'Costs and commissions'!I41</f>
        <v/>
      </c>
      <c r="J17" s="19">
        <f>'Costs and commissions'!J41</f>
        <v/>
      </c>
      <c r="K17" s="19">
        <f>'Costs and commissions'!K41</f>
        <v/>
      </c>
      <c r="L17" s="19">
        <f>'Costs and commissions'!L41</f>
        <v/>
      </c>
      <c r="M17" s="19">
        <f>'Costs and commissions'!M41</f>
        <v/>
      </c>
      <c r="N17" s="19">
        <f>'Costs and commissions'!N41</f>
        <v/>
      </c>
      <c r="O17" s="18">
        <f>SUM(C17:N17)</f>
        <v/>
      </c>
    </row>
    <row r="18">
      <c r="A18" s="3" t="inlineStr">
        <is>
          <t>Total operating expenses</t>
        </is>
      </c>
      <c r="C18" s="7">
        <f>SUM(C13:C17)</f>
        <v/>
      </c>
      <c r="D18" s="7">
        <f>SUM(D13:D17)</f>
        <v/>
      </c>
      <c r="E18" s="7">
        <f>SUM(E13:E17)</f>
        <v/>
      </c>
      <c r="F18" s="7">
        <f>SUM(F13:F17)</f>
        <v/>
      </c>
      <c r="G18" s="7">
        <f>SUM(G13:G17)</f>
        <v/>
      </c>
      <c r="H18" s="7">
        <f>SUM(H13:H17)</f>
        <v/>
      </c>
      <c r="I18" s="7">
        <f>SUM(I13:I17)</f>
        <v/>
      </c>
      <c r="J18" s="7">
        <f>SUM(J13:J17)</f>
        <v/>
      </c>
      <c r="K18" s="7">
        <f>SUM(K13:K17)</f>
        <v/>
      </c>
      <c r="L18" s="7">
        <f>SUM(L13:L17)</f>
        <v/>
      </c>
      <c r="M18" s="7">
        <f>SUM(M13:M17)</f>
        <v/>
      </c>
      <c r="N18" s="7">
        <f>SUM(N13:N17)</f>
        <v/>
      </c>
      <c r="O18" s="18">
        <f>SUM(C18:N18)</f>
        <v/>
      </c>
    </row>
    <row r="19">
      <c r="A19" s="3" t="inlineStr">
        <is>
          <t>Operating income</t>
        </is>
      </c>
      <c r="C19" s="7">
        <f>C10-C18</f>
        <v/>
      </c>
      <c r="D19" s="7">
        <f>D10-D18</f>
        <v/>
      </c>
      <c r="E19" s="7">
        <f>E10-E18</f>
        <v/>
      </c>
      <c r="F19" s="7">
        <f>F10-F18</f>
        <v/>
      </c>
      <c r="G19" s="7">
        <f>G10-G18</f>
        <v/>
      </c>
      <c r="H19" s="7">
        <f>H10-H18</f>
        <v/>
      </c>
      <c r="I19" s="7">
        <f>I10-I18</f>
        <v/>
      </c>
      <c r="J19" s="7">
        <f>J10-J18</f>
        <v/>
      </c>
      <c r="K19" s="7">
        <f>K10-K18</f>
        <v/>
      </c>
      <c r="L19" s="7">
        <f>L10-L18</f>
        <v/>
      </c>
      <c r="M19" s="7">
        <f>M10-M18</f>
        <v/>
      </c>
      <c r="N19" s="7">
        <f>N10-N18</f>
        <v/>
      </c>
      <c r="O19" s="18">
        <f>SUM(C19:N19)</f>
        <v/>
      </c>
    </row>
    <row r="20">
      <c r="A20" s="11" t="inlineStr">
        <is>
          <t>EBITDA (operating income + depreciation), memo</t>
        </is>
      </c>
      <c r="C20" s="19">
        <f>C19+C17</f>
        <v/>
      </c>
      <c r="D20" s="19">
        <f>D19+D17</f>
        <v/>
      </c>
      <c r="E20" s="19">
        <f>E19+E17</f>
        <v/>
      </c>
      <c r="F20" s="19">
        <f>F19+F17</f>
        <v/>
      </c>
      <c r="G20" s="19">
        <f>G19+G17</f>
        <v/>
      </c>
      <c r="H20" s="19">
        <f>H19+H17</f>
        <v/>
      </c>
      <c r="I20" s="19">
        <f>I19+I17</f>
        <v/>
      </c>
      <c r="J20" s="19">
        <f>J19+J17</f>
        <v/>
      </c>
      <c r="K20" s="19">
        <f>K19+K17</f>
        <v/>
      </c>
      <c r="L20" s="19">
        <f>L19+L17</f>
        <v/>
      </c>
      <c r="M20" s="19">
        <f>M19+M17</f>
        <v/>
      </c>
      <c r="N20" s="19">
        <f>N19+N17</f>
        <v/>
      </c>
      <c r="O20" s="18">
        <f>SUM(C20:N20)</f>
        <v/>
      </c>
    </row>
    <row r="22">
      <c r="A22" s="11" t="inlineStr">
        <is>
          <t>Interest income (on opening cash)</t>
        </is>
      </c>
      <c r="C22" s="19">
        <f>MAX(0,'Balance sheet'!B7)*Inputs!$C$41/12</f>
        <v/>
      </c>
      <c r="D22" s="19">
        <f>MAX(0,'Balance sheet'!C7)*Inputs!$C$41/12</f>
        <v/>
      </c>
      <c r="E22" s="19">
        <f>MAX(0,'Balance sheet'!D7)*Inputs!$C$41/12</f>
        <v/>
      </c>
      <c r="F22" s="19">
        <f>MAX(0,'Balance sheet'!E7)*Inputs!$C$41/12</f>
        <v/>
      </c>
      <c r="G22" s="19">
        <f>MAX(0,'Balance sheet'!F7)*Inputs!$C$41/12</f>
        <v/>
      </c>
      <c r="H22" s="19">
        <f>MAX(0,'Balance sheet'!G7)*Inputs!$C$41/12</f>
        <v/>
      </c>
      <c r="I22" s="19">
        <f>MAX(0,'Balance sheet'!H7)*Inputs!$C$41/12</f>
        <v/>
      </c>
      <c r="J22" s="19">
        <f>MAX(0,'Balance sheet'!I7)*Inputs!$C$41/12</f>
        <v/>
      </c>
      <c r="K22" s="19">
        <f>MAX(0,'Balance sheet'!J7)*Inputs!$C$41/12</f>
        <v/>
      </c>
      <c r="L22" s="19">
        <f>MAX(0,'Balance sheet'!K7)*Inputs!$C$41/12</f>
        <v/>
      </c>
      <c r="M22" s="19">
        <f>MAX(0,'Balance sheet'!L7)*Inputs!$C$41/12</f>
        <v/>
      </c>
      <c r="N22" s="19">
        <f>MAX(0,'Balance sheet'!M7)*Inputs!$C$41/12</f>
        <v/>
      </c>
      <c r="O22" s="18">
        <f>SUM(C22:N22)</f>
        <v/>
      </c>
    </row>
    <row r="23">
      <c r="A23" s="11" t="inlineStr">
        <is>
          <t>Interest expense</t>
        </is>
      </c>
      <c r="C23" s="19">
        <f>'Costs and commissions'!C47</f>
        <v/>
      </c>
      <c r="D23" s="19">
        <f>'Costs and commissions'!D47</f>
        <v/>
      </c>
      <c r="E23" s="19">
        <f>'Costs and commissions'!E47</f>
        <v/>
      </c>
      <c r="F23" s="19">
        <f>'Costs and commissions'!F47</f>
        <v/>
      </c>
      <c r="G23" s="19">
        <f>'Costs and commissions'!G47</f>
        <v/>
      </c>
      <c r="H23" s="19">
        <f>'Costs and commissions'!H47</f>
        <v/>
      </c>
      <c r="I23" s="19">
        <f>'Costs and commissions'!I47</f>
        <v/>
      </c>
      <c r="J23" s="19">
        <f>'Costs and commissions'!J47</f>
        <v/>
      </c>
      <c r="K23" s="19">
        <f>'Costs and commissions'!K47</f>
        <v/>
      </c>
      <c r="L23" s="19">
        <f>'Costs and commissions'!L47</f>
        <v/>
      </c>
      <c r="M23" s="19">
        <f>'Costs and commissions'!M47</f>
        <v/>
      </c>
      <c r="N23" s="19">
        <f>'Costs and commissions'!N47</f>
        <v/>
      </c>
      <c r="O23" s="18">
        <f>SUM(C23:N23)</f>
        <v/>
      </c>
    </row>
    <row r="24">
      <c r="A24" s="3" t="inlineStr">
        <is>
          <t>Pre-tax income</t>
        </is>
      </c>
      <c r="C24" s="7">
        <f>C19+C22-C23</f>
        <v/>
      </c>
      <c r="D24" s="7">
        <f>D19+D22-D23</f>
        <v/>
      </c>
      <c r="E24" s="7">
        <f>E19+E22-E23</f>
        <v/>
      </c>
      <c r="F24" s="7">
        <f>F19+F22-F23</f>
        <v/>
      </c>
      <c r="G24" s="7">
        <f>G19+G22-G23</f>
        <v/>
      </c>
      <c r="H24" s="7">
        <f>H19+H22-H23</f>
        <v/>
      </c>
      <c r="I24" s="7">
        <f>I19+I22-I23</f>
        <v/>
      </c>
      <c r="J24" s="7">
        <f>J19+J22-J23</f>
        <v/>
      </c>
      <c r="K24" s="7">
        <f>K19+K22-K23</f>
        <v/>
      </c>
      <c r="L24" s="7">
        <f>L19+L22-L23</f>
        <v/>
      </c>
      <c r="M24" s="7">
        <f>M19+M22-M23</f>
        <v/>
      </c>
      <c r="N24" s="7">
        <f>N19+N22-N23</f>
        <v/>
      </c>
      <c r="O24" s="18">
        <f>SUM(C24:N24)</f>
        <v/>
      </c>
    </row>
    <row r="25">
      <c r="A25" s="11" t="inlineStr">
        <is>
          <t>Income tax</t>
        </is>
      </c>
      <c r="C25" s="19">
        <f>MAX(0,C24)*Inputs!$C$42</f>
        <v/>
      </c>
      <c r="D25" s="19">
        <f>MAX(0,D24)*Inputs!$C$42</f>
        <v/>
      </c>
      <c r="E25" s="19">
        <f>MAX(0,E24)*Inputs!$C$42</f>
        <v/>
      </c>
      <c r="F25" s="19">
        <f>MAX(0,F24)*Inputs!$C$42</f>
        <v/>
      </c>
      <c r="G25" s="19">
        <f>MAX(0,G24)*Inputs!$C$42</f>
        <v/>
      </c>
      <c r="H25" s="19">
        <f>MAX(0,H24)*Inputs!$C$42</f>
        <v/>
      </c>
      <c r="I25" s="19">
        <f>MAX(0,I24)*Inputs!$C$42</f>
        <v/>
      </c>
      <c r="J25" s="19">
        <f>MAX(0,J24)*Inputs!$C$42</f>
        <v/>
      </c>
      <c r="K25" s="19">
        <f>MAX(0,K24)*Inputs!$C$42</f>
        <v/>
      </c>
      <c r="L25" s="19">
        <f>MAX(0,L24)*Inputs!$C$42</f>
        <v/>
      </c>
      <c r="M25" s="19">
        <f>MAX(0,M24)*Inputs!$C$42</f>
        <v/>
      </c>
      <c r="N25" s="19">
        <f>MAX(0,N24)*Inputs!$C$42</f>
        <v/>
      </c>
      <c r="O25" s="18">
        <f>SUM(C25:N25)</f>
        <v/>
      </c>
    </row>
    <row r="26">
      <c r="A26" s="3" t="inlineStr">
        <is>
          <t>Net income</t>
        </is>
      </c>
      <c r="C26" s="7">
        <f>C24-C25</f>
        <v/>
      </c>
      <c r="D26" s="7">
        <f>D24-D25</f>
        <v/>
      </c>
      <c r="E26" s="7">
        <f>E24-E25</f>
        <v/>
      </c>
      <c r="F26" s="7">
        <f>F24-F25</f>
        <v/>
      </c>
      <c r="G26" s="7">
        <f>G24-G25</f>
        <v/>
      </c>
      <c r="H26" s="7">
        <f>H24-H25</f>
        <v/>
      </c>
      <c r="I26" s="7">
        <f>I24-I25</f>
        <v/>
      </c>
      <c r="J26" s="7">
        <f>J24-J25</f>
        <v/>
      </c>
      <c r="K26" s="7">
        <f>K24-K25</f>
        <v/>
      </c>
      <c r="L26" s="7">
        <f>L24-L25</f>
        <v/>
      </c>
      <c r="M26" s="7">
        <f>M24-M25</f>
        <v/>
      </c>
      <c r="N26" s="7">
        <f>N24-N25</f>
        <v/>
      </c>
      <c r="O26" s="18">
        <f>SUM(C26:N26)</f>
        <v/>
      </c>
    </row>
    <row r="27">
      <c r="A27" s="11" t="inlineStr">
        <is>
          <t>Net margin</t>
        </is>
      </c>
      <c r="C27" s="20">
        <f>IFERROR(C26/C8,0)</f>
        <v/>
      </c>
      <c r="D27" s="20">
        <f>IFERROR(D26/D8,0)</f>
        <v/>
      </c>
      <c r="E27" s="20">
        <f>IFERROR(E26/E8,0)</f>
        <v/>
      </c>
      <c r="F27" s="20">
        <f>IFERROR(F26/F8,0)</f>
        <v/>
      </c>
      <c r="G27" s="20">
        <f>IFERROR(G26/G8,0)</f>
        <v/>
      </c>
      <c r="H27" s="20">
        <f>IFERROR(H26/H8,0)</f>
        <v/>
      </c>
      <c r="I27" s="20">
        <f>IFERROR(I26/I8,0)</f>
        <v/>
      </c>
      <c r="J27" s="20">
        <f>IFERROR(J26/J8,0)</f>
        <v/>
      </c>
      <c r="K27" s="20">
        <f>IFERROR(K26/K8,0)</f>
        <v/>
      </c>
      <c r="L27" s="20">
        <f>IFERROR(L26/L8,0)</f>
        <v/>
      </c>
      <c r="M27" s="20">
        <f>IFERROR(M26/M8,0)</f>
        <v/>
      </c>
      <c r="N27" s="20">
        <f>IFERROR(N26/N8,0)</f>
        <v/>
      </c>
      <c r="O27" s="20">
        <f>IFERROR(O26/O8,0)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26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5" customWidth="1" min="15" max="15"/>
  </cols>
  <sheetData>
    <row r="1">
      <c r="A1" s="1" t="inlineStr">
        <is>
          <t>Balance sheet</t>
        </is>
      </c>
    </row>
    <row r="2">
      <c r="A2" s="2" t="inlineStr">
        <is>
          <t>Month-end balances. Opening column comes from Inputs; cash comes from the Cash flow tab.</t>
        </is>
      </c>
    </row>
    <row r="4">
      <c r="A4" s="3" t="inlineStr">
        <is>
          <t>Month</t>
        </is>
      </c>
      <c r="B4" s="21" t="inlineStr">
        <is>
          <t>Opening</t>
        </is>
      </c>
      <c r="C4" s="17">
        <f>IF(Inputs!$C$5="","Month 1",EDATE(Inputs!$C$5,0))</f>
        <v/>
      </c>
      <c r="D4" s="17">
        <f>IF(Inputs!$C$5="","Month 2",EDATE(Inputs!$C$5,1))</f>
        <v/>
      </c>
      <c r="E4" s="17">
        <f>IF(Inputs!$C$5="","Month 3",EDATE(Inputs!$C$5,2))</f>
        <v/>
      </c>
      <c r="F4" s="17">
        <f>IF(Inputs!$C$5="","Month 4",EDATE(Inputs!$C$5,3))</f>
        <v/>
      </c>
      <c r="G4" s="17">
        <f>IF(Inputs!$C$5="","Month 5",EDATE(Inputs!$C$5,4))</f>
        <v/>
      </c>
      <c r="H4" s="17">
        <f>IF(Inputs!$C$5="","Month 6",EDATE(Inputs!$C$5,5))</f>
        <v/>
      </c>
      <c r="I4" s="17">
        <f>IF(Inputs!$C$5="","Month 7",EDATE(Inputs!$C$5,6))</f>
        <v/>
      </c>
      <c r="J4" s="17">
        <f>IF(Inputs!$C$5="","Month 8",EDATE(Inputs!$C$5,7))</f>
        <v/>
      </c>
      <c r="K4" s="17">
        <f>IF(Inputs!$C$5="","Month 9",EDATE(Inputs!$C$5,8))</f>
        <v/>
      </c>
      <c r="L4" s="17">
        <f>IF(Inputs!$C$5="","Month 10",EDATE(Inputs!$C$5,9))</f>
        <v/>
      </c>
      <c r="M4" s="17">
        <f>IF(Inputs!$C$5="","Month 11",EDATE(Inputs!$C$5,10))</f>
        <v/>
      </c>
      <c r="N4" s="17">
        <f>IF(Inputs!$C$5="","Month 12",EDATE(Inputs!$C$5,11))</f>
        <v/>
      </c>
      <c r="O4" s="5" t="inlineStr">
        <is>
          <t>Year end</t>
        </is>
      </c>
    </row>
    <row r="6">
      <c r="A6" s="10" t="inlineStr">
        <is>
          <t>Assets</t>
        </is>
      </c>
    </row>
    <row r="7">
      <c r="A7" s="11" t="inlineStr">
        <is>
          <t>Cash</t>
        </is>
      </c>
      <c r="B7" s="19">
        <f>Inputs!$C$8</f>
        <v/>
      </c>
      <c r="C7" s="19">
        <f>'Cash flow'!C28</f>
        <v/>
      </c>
      <c r="D7" s="19">
        <f>'Cash flow'!D28</f>
        <v/>
      </c>
      <c r="E7" s="19">
        <f>'Cash flow'!E28</f>
        <v/>
      </c>
      <c r="F7" s="19">
        <f>'Cash flow'!F28</f>
        <v/>
      </c>
      <c r="G7" s="19">
        <f>'Cash flow'!G28</f>
        <v/>
      </c>
      <c r="H7" s="19">
        <f>'Cash flow'!H28</f>
        <v/>
      </c>
      <c r="I7" s="19">
        <f>'Cash flow'!I28</f>
        <v/>
      </c>
      <c r="J7" s="19">
        <f>'Cash flow'!J28</f>
        <v/>
      </c>
      <c r="K7" s="19">
        <f>'Cash flow'!K28</f>
        <v/>
      </c>
      <c r="L7" s="19">
        <f>'Cash flow'!L28</f>
        <v/>
      </c>
      <c r="M7" s="19">
        <f>'Cash flow'!M28</f>
        <v/>
      </c>
      <c r="N7" s="19">
        <f>'Cash flow'!N28</f>
        <v/>
      </c>
      <c r="O7" s="18">
        <f>N7</f>
        <v/>
      </c>
    </row>
    <row r="8">
      <c r="A8" s="11" t="inlineStr">
        <is>
          <t>Accounts receivable</t>
        </is>
      </c>
      <c r="B8" s="19">
        <f>Inputs!$C$9</f>
        <v/>
      </c>
      <c r="C8" s="19">
        <f>'Revenue and billings'!C44</f>
        <v/>
      </c>
      <c r="D8" s="19">
        <f>'Revenue and billings'!D44</f>
        <v/>
      </c>
      <c r="E8" s="19">
        <f>'Revenue and billings'!E44</f>
        <v/>
      </c>
      <c r="F8" s="19">
        <f>'Revenue and billings'!F44</f>
        <v/>
      </c>
      <c r="G8" s="19">
        <f>'Revenue and billings'!G44</f>
        <v/>
      </c>
      <c r="H8" s="19">
        <f>'Revenue and billings'!H44</f>
        <v/>
      </c>
      <c r="I8" s="19">
        <f>'Revenue and billings'!I44</f>
        <v/>
      </c>
      <c r="J8" s="19">
        <f>'Revenue and billings'!J44</f>
        <v/>
      </c>
      <c r="K8" s="19">
        <f>'Revenue and billings'!K44</f>
        <v/>
      </c>
      <c r="L8" s="19">
        <f>'Revenue and billings'!L44</f>
        <v/>
      </c>
      <c r="M8" s="19">
        <f>'Revenue and billings'!M44</f>
        <v/>
      </c>
      <c r="N8" s="19">
        <f>'Revenue and billings'!N44</f>
        <v/>
      </c>
      <c r="O8" s="18">
        <f>N8</f>
        <v/>
      </c>
    </row>
    <row r="9">
      <c r="A9" s="11" t="inlineStr">
        <is>
          <t>Deferred commissions (ASC 340-40)</t>
        </is>
      </c>
      <c r="B9" s="19">
        <f>Inputs!$C$10</f>
        <v/>
      </c>
      <c r="C9" s="19">
        <f>'Costs and commissions'!C14</f>
        <v/>
      </c>
      <c r="D9" s="19">
        <f>'Costs and commissions'!D14</f>
        <v/>
      </c>
      <c r="E9" s="19">
        <f>'Costs and commissions'!E14</f>
        <v/>
      </c>
      <c r="F9" s="19">
        <f>'Costs and commissions'!F14</f>
        <v/>
      </c>
      <c r="G9" s="19">
        <f>'Costs and commissions'!G14</f>
        <v/>
      </c>
      <c r="H9" s="19">
        <f>'Costs and commissions'!H14</f>
        <v/>
      </c>
      <c r="I9" s="19">
        <f>'Costs and commissions'!I14</f>
        <v/>
      </c>
      <c r="J9" s="19">
        <f>'Costs and commissions'!J14</f>
        <v/>
      </c>
      <c r="K9" s="19">
        <f>'Costs and commissions'!K14</f>
        <v/>
      </c>
      <c r="L9" s="19">
        <f>'Costs and commissions'!L14</f>
        <v/>
      </c>
      <c r="M9" s="19">
        <f>'Costs and commissions'!M14</f>
        <v/>
      </c>
      <c r="N9" s="19">
        <f>'Costs and commissions'!N14</f>
        <v/>
      </c>
      <c r="O9" s="18">
        <f>N9</f>
        <v/>
      </c>
    </row>
    <row r="10">
      <c r="A10" s="11" t="inlineStr">
        <is>
          <t>Property and equipment, net</t>
        </is>
      </c>
      <c r="B10" s="19">
        <f>Inputs!$C$11</f>
        <v/>
      </c>
      <c r="C10" s="19">
        <f>'Costs and commissions'!C40</f>
        <v/>
      </c>
      <c r="D10" s="19">
        <f>'Costs and commissions'!D40</f>
        <v/>
      </c>
      <c r="E10" s="19">
        <f>'Costs and commissions'!E40</f>
        <v/>
      </c>
      <c r="F10" s="19">
        <f>'Costs and commissions'!F40</f>
        <v/>
      </c>
      <c r="G10" s="19">
        <f>'Costs and commissions'!G40</f>
        <v/>
      </c>
      <c r="H10" s="19">
        <f>'Costs and commissions'!H40</f>
        <v/>
      </c>
      <c r="I10" s="19">
        <f>'Costs and commissions'!I40</f>
        <v/>
      </c>
      <c r="J10" s="19">
        <f>'Costs and commissions'!J40</f>
        <v/>
      </c>
      <c r="K10" s="19">
        <f>'Costs and commissions'!K40</f>
        <v/>
      </c>
      <c r="L10" s="19">
        <f>'Costs and commissions'!L40</f>
        <v/>
      </c>
      <c r="M10" s="19">
        <f>'Costs and commissions'!M40</f>
        <v/>
      </c>
      <c r="N10" s="19">
        <f>'Costs and commissions'!N40</f>
        <v/>
      </c>
      <c r="O10" s="18">
        <f>N10</f>
        <v/>
      </c>
    </row>
    <row r="11">
      <c r="A11" s="3" t="inlineStr">
        <is>
          <t>Total assets</t>
        </is>
      </c>
      <c r="B11" s="7">
        <f>SUM(B7:B10)</f>
        <v/>
      </c>
      <c r="C11" s="7">
        <f>SUM(C7:C10)</f>
        <v/>
      </c>
      <c r="D11" s="7">
        <f>SUM(D7:D10)</f>
        <v/>
      </c>
      <c r="E11" s="7">
        <f>SUM(E7:E10)</f>
        <v/>
      </c>
      <c r="F11" s="7">
        <f>SUM(F7:F10)</f>
        <v/>
      </c>
      <c r="G11" s="7">
        <f>SUM(G7:G10)</f>
        <v/>
      </c>
      <c r="H11" s="7">
        <f>SUM(H7:H10)</f>
        <v/>
      </c>
      <c r="I11" s="7">
        <f>SUM(I7:I10)</f>
        <v/>
      </c>
      <c r="J11" s="7">
        <f>SUM(J7:J10)</f>
        <v/>
      </c>
      <c r="K11" s="7">
        <f>SUM(K7:K10)</f>
        <v/>
      </c>
      <c r="L11" s="7">
        <f>SUM(L7:L10)</f>
        <v/>
      </c>
      <c r="M11" s="7">
        <f>SUM(M7:M10)</f>
        <v/>
      </c>
      <c r="N11" s="7">
        <f>SUM(N7:N10)</f>
        <v/>
      </c>
      <c r="O11" s="18">
        <f>N11</f>
        <v/>
      </c>
    </row>
    <row r="13">
      <c r="A13" s="10" t="inlineStr">
        <is>
          <t>Liabilities</t>
        </is>
      </c>
    </row>
    <row r="14">
      <c r="A14" s="11" t="inlineStr">
        <is>
          <t>Accounts payable</t>
        </is>
      </c>
      <c r="B14" s="19">
        <f>Inputs!$C$12</f>
        <v/>
      </c>
      <c r="C14" s="19">
        <f>'Costs and commissions'!C33</f>
        <v/>
      </c>
      <c r="D14" s="19">
        <f>'Costs and commissions'!D33</f>
        <v/>
      </c>
      <c r="E14" s="19">
        <f>'Costs and commissions'!E33</f>
        <v/>
      </c>
      <c r="F14" s="19">
        <f>'Costs and commissions'!F33</f>
        <v/>
      </c>
      <c r="G14" s="19">
        <f>'Costs and commissions'!G33</f>
        <v/>
      </c>
      <c r="H14" s="19">
        <f>'Costs and commissions'!H33</f>
        <v/>
      </c>
      <c r="I14" s="19">
        <f>'Costs and commissions'!I33</f>
        <v/>
      </c>
      <c r="J14" s="19">
        <f>'Costs and commissions'!J33</f>
        <v/>
      </c>
      <c r="K14" s="19">
        <f>'Costs and commissions'!K33</f>
        <v/>
      </c>
      <c r="L14" s="19">
        <f>'Costs and commissions'!L33</f>
        <v/>
      </c>
      <c r="M14" s="19">
        <f>'Costs and commissions'!M33</f>
        <v/>
      </c>
      <c r="N14" s="19">
        <f>'Costs and commissions'!N33</f>
        <v/>
      </c>
      <c r="O14" s="18">
        <f>N14</f>
        <v/>
      </c>
    </row>
    <row r="15">
      <c r="A15" s="11" t="inlineStr">
        <is>
          <t>Accrued commissions</t>
        </is>
      </c>
      <c r="B15" s="19">
        <f>Inputs!$C$13</f>
        <v/>
      </c>
      <c r="C15" s="19">
        <f>'Costs and commissions'!C19</f>
        <v/>
      </c>
      <c r="D15" s="19">
        <f>'Costs and commissions'!D19</f>
        <v/>
      </c>
      <c r="E15" s="19">
        <f>'Costs and commissions'!E19</f>
        <v/>
      </c>
      <c r="F15" s="19">
        <f>'Costs and commissions'!F19</f>
        <v/>
      </c>
      <c r="G15" s="19">
        <f>'Costs and commissions'!G19</f>
        <v/>
      </c>
      <c r="H15" s="19">
        <f>'Costs and commissions'!H19</f>
        <v/>
      </c>
      <c r="I15" s="19">
        <f>'Costs and commissions'!I19</f>
        <v/>
      </c>
      <c r="J15" s="19">
        <f>'Costs and commissions'!J19</f>
        <v/>
      </c>
      <c r="K15" s="19">
        <f>'Costs and commissions'!K19</f>
        <v/>
      </c>
      <c r="L15" s="19">
        <f>'Costs and commissions'!L19</f>
        <v/>
      </c>
      <c r="M15" s="19">
        <f>'Costs and commissions'!M19</f>
        <v/>
      </c>
      <c r="N15" s="19">
        <f>'Costs and commissions'!N19</f>
        <v/>
      </c>
      <c r="O15" s="18">
        <f>N15</f>
        <v/>
      </c>
    </row>
    <row r="16">
      <c r="A16" s="11" t="inlineStr">
        <is>
          <t>Deferred revenue</t>
        </is>
      </c>
      <c r="B16" s="19">
        <f>Inputs!$C$14</f>
        <v/>
      </c>
      <c r="C16" s="19">
        <f>'Revenue and billings'!C37</f>
        <v/>
      </c>
      <c r="D16" s="19">
        <f>'Revenue and billings'!D37</f>
        <v/>
      </c>
      <c r="E16" s="19">
        <f>'Revenue and billings'!E37</f>
        <v/>
      </c>
      <c r="F16" s="19">
        <f>'Revenue and billings'!F37</f>
        <v/>
      </c>
      <c r="G16" s="19">
        <f>'Revenue and billings'!G37</f>
        <v/>
      </c>
      <c r="H16" s="19">
        <f>'Revenue and billings'!H37</f>
        <v/>
      </c>
      <c r="I16" s="19">
        <f>'Revenue and billings'!I37</f>
        <v/>
      </c>
      <c r="J16" s="19">
        <f>'Revenue and billings'!J37</f>
        <v/>
      </c>
      <c r="K16" s="19">
        <f>'Revenue and billings'!K37</f>
        <v/>
      </c>
      <c r="L16" s="19">
        <f>'Revenue and billings'!L37</f>
        <v/>
      </c>
      <c r="M16" s="19">
        <f>'Revenue and billings'!M37</f>
        <v/>
      </c>
      <c r="N16" s="19">
        <f>'Revenue and billings'!N37</f>
        <v/>
      </c>
      <c r="O16" s="18">
        <f>N16</f>
        <v/>
      </c>
    </row>
    <row r="17">
      <c r="A17" s="11" t="inlineStr">
        <is>
          <t>Debt</t>
        </is>
      </c>
      <c r="B17" s="19">
        <f>Inputs!$C$15</f>
        <v/>
      </c>
      <c r="C17" s="19">
        <f>'Costs and commissions'!C46</f>
        <v/>
      </c>
      <c r="D17" s="19">
        <f>'Costs and commissions'!D46</f>
        <v/>
      </c>
      <c r="E17" s="19">
        <f>'Costs and commissions'!E46</f>
        <v/>
      </c>
      <c r="F17" s="19">
        <f>'Costs and commissions'!F46</f>
        <v/>
      </c>
      <c r="G17" s="19">
        <f>'Costs and commissions'!G46</f>
        <v/>
      </c>
      <c r="H17" s="19">
        <f>'Costs and commissions'!H46</f>
        <v/>
      </c>
      <c r="I17" s="19">
        <f>'Costs and commissions'!I46</f>
        <v/>
      </c>
      <c r="J17" s="19">
        <f>'Costs and commissions'!J46</f>
        <v/>
      </c>
      <c r="K17" s="19">
        <f>'Costs and commissions'!K46</f>
        <v/>
      </c>
      <c r="L17" s="19">
        <f>'Costs and commissions'!L46</f>
        <v/>
      </c>
      <c r="M17" s="19">
        <f>'Costs and commissions'!M46</f>
        <v/>
      </c>
      <c r="N17" s="19">
        <f>'Costs and commissions'!N46</f>
        <v/>
      </c>
      <c r="O17" s="18">
        <f>N17</f>
        <v/>
      </c>
    </row>
    <row r="18">
      <c r="A18" s="3" t="inlineStr">
        <is>
          <t>Total liabilities</t>
        </is>
      </c>
      <c r="B18" s="7">
        <f>SUM(B14:B17)</f>
        <v/>
      </c>
      <c r="C18" s="7">
        <f>SUM(C14:C17)</f>
        <v/>
      </c>
      <c r="D18" s="7">
        <f>SUM(D14:D17)</f>
        <v/>
      </c>
      <c r="E18" s="7">
        <f>SUM(E14:E17)</f>
        <v/>
      </c>
      <c r="F18" s="7">
        <f>SUM(F14:F17)</f>
        <v/>
      </c>
      <c r="G18" s="7">
        <f>SUM(G14:G17)</f>
        <v/>
      </c>
      <c r="H18" s="7">
        <f>SUM(H14:H17)</f>
        <v/>
      </c>
      <c r="I18" s="7">
        <f>SUM(I14:I17)</f>
        <v/>
      </c>
      <c r="J18" s="7">
        <f>SUM(J14:J17)</f>
        <v/>
      </c>
      <c r="K18" s="7">
        <f>SUM(K14:K17)</f>
        <v/>
      </c>
      <c r="L18" s="7">
        <f>SUM(L14:L17)</f>
        <v/>
      </c>
      <c r="M18" s="7">
        <f>SUM(M14:M17)</f>
        <v/>
      </c>
      <c r="N18" s="7">
        <f>SUM(N14:N17)</f>
        <v/>
      </c>
      <c r="O18" s="18">
        <f>N18</f>
        <v/>
      </c>
    </row>
    <row r="20">
      <c r="A20" s="10" t="inlineStr">
        <is>
          <t>Equity</t>
        </is>
      </c>
    </row>
    <row r="21">
      <c r="A21" s="11" t="inlineStr">
        <is>
          <t>Paid-in capital (+ equity raised + stock-based comp)</t>
        </is>
      </c>
      <c r="B21" s="19">
        <f>Inputs!$C$16</f>
        <v/>
      </c>
      <c r="C21" s="19">
        <f>B21+Inputs!C55+Inputs!C52</f>
        <v/>
      </c>
      <c r="D21" s="19">
        <f>C21+Inputs!D55+Inputs!D52</f>
        <v/>
      </c>
      <c r="E21" s="19">
        <f>D21+Inputs!E55+Inputs!E52</f>
        <v/>
      </c>
      <c r="F21" s="19">
        <f>E21+Inputs!F55+Inputs!F52</f>
        <v/>
      </c>
      <c r="G21" s="19">
        <f>F21+Inputs!G55+Inputs!G52</f>
        <v/>
      </c>
      <c r="H21" s="19">
        <f>G21+Inputs!H55+Inputs!H52</f>
        <v/>
      </c>
      <c r="I21" s="19">
        <f>H21+Inputs!I55+Inputs!I52</f>
        <v/>
      </c>
      <c r="J21" s="19">
        <f>I21+Inputs!J55+Inputs!J52</f>
        <v/>
      </c>
      <c r="K21" s="19">
        <f>J21+Inputs!K55+Inputs!K52</f>
        <v/>
      </c>
      <c r="L21" s="19">
        <f>K21+Inputs!L55+Inputs!L52</f>
        <v/>
      </c>
      <c r="M21" s="19">
        <f>L21+Inputs!M55+Inputs!M52</f>
        <v/>
      </c>
      <c r="N21" s="19">
        <f>M21+Inputs!N55+Inputs!N52</f>
        <v/>
      </c>
      <c r="O21" s="18">
        <f>N21</f>
        <v/>
      </c>
    </row>
    <row r="22">
      <c r="A22" s="11" t="inlineStr">
        <is>
          <t>Retained earnings (+ net income)</t>
        </is>
      </c>
      <c r="B22" s="19">
        <f>Inputs!$C$17</f>
        <v/>
      </c>
      <c r="C22" s="19">
        <f>B22+'Income statement'!C26</f>
        <v/>
      </c>
      <c r="D22" s="19">
        <f>C22+'Income statement'!D26</f>
        <v/>
      </c>
      <c r="E22" s="19">
        <f>D22+'Income statement'!E26</f>
        <v/>
      </c>
      <c r="F22" s="19">
        <f>E22+'Income statement'!F26</f>
        <v/>
      </c>
      <c r="G22" s="19">
        <f>F22+'Income statement'!G26</f>
        <v/>
      </c>
      <c r="H22" s="19">
        <f>G22+'Income statement'!H26</f>
        <v/>
      </c>
      <c r="I22" s="19">
        <f>H22+'Income statement'!I26</f>
        <v/>
      </c>
      <c r="J22" s="19">
        <f>I22+'Income statement'!J26</f>
        <v/>
      </c>
      <c r="K22" s="19">
        <f>J22+'Income statement'!K26</f>
        <v/>
      </c>
      <c r="L22" s="19">
        <f>K22+'Income statement'!L26</f>
        <v/>
      </c>
      <c r="M22" s="19">
        <f>L22+'Income statement'!M26</f>
        <v/>
      </c>
      <c r="N22" s="19">
        <f>M22+'Income statement'!N26</f>
        <v/>
      </c>
      <c r="O22" s="18">
        <f>N22</f>
        <v/>
      </c>
    </row>
    <row r="23">
      <c r="A23" s="3" t="inlineStr">
        <is>
          <t>Total equity</t>
        </is>
      </c>
      <c r="B23" s="7">
        <f>B21+B22</f>
        <v/>
      </c>
      <c r="C23" s="7">
        <f>C21+C22</f>
        <v/>
      </c>
      <c r="D23" s="7">
        <f>D21+D22</f>
        <v/>
      </c>
      <c r="E23" s="7">
        <f>E21+E22</f>
        <v/>
      </c>
      <c r="F23" s="7">
        <f>F21+F22</f>
        <v/>
      </c>
      <c r="G23" s="7">
        <f>G21+G22</f>
        <v/>
      </c>
      <c r="H23" s="7">
        <f>H21+H22</f>
        <v/>
      </c>
      <c r="I23" s="7">
        <f>I21+I22</f>
        <v/>
      </c>
      <c r="J23" s="7">
        <f>J21+J22</f>
        <v/>
      </c>
      <c r="K23" s="7">
        <f>K21+K22</f>
        <v/>
      </c>
      <c r="L23" s="7">
        <f>L21+L22</f>
        <v/>
      </c>
      <c r="M23" s="7">
        <f>M21+M22</f>
        <v/>
      </c>
      <c r="N23" s="7">
        <f>N21+N22</f>
        <v/>
      </c>
      <c r="O23" s="18">
        <f>N23</f>
        <v/>
      </c>
    </row>
    <row r="24">
      <c r="A24" s="3" t="inlineStr">
        <is>
          <t>Total liabilities and equity</t>
        </is>
      </c>
      <c r="B24" s="7">
        <f>B18+B23</f>
        <v/>
      </c>
      <c r="C24" s="7">
        <f>C18+C23</f>
        <v/>
      </c>
      <c r="D24" s="7">
        <f>D18+D23</f>
        <v/>
      </c>
      <c r="E24" s="7">
        <f>E18+E23</f>
        <v/>
      </c>
      <c r="F24" s="7">
        <f>F18+F23</f>
        <v/>
      </c>
      <c r="G24" s="7">
        <f>G18+G23</f>
        <v/>
      </c>
      <c r="H24" s="7">
        <f>H18+H23</f>
        <v/>
      </c>
      <c r="I24" s="7">
        <f>I18+I23</f>
        <v/>
      </c>
      <c r="J24" s="7">
        <f>J18+J23</f>
        <v/>
      </c>
      <c r="K24" s="7">
        <f>K18+K23</f>
        <v/>
      </c>
      <c r="L24" s="7">
        <f>L18+L23</f>
        <v/>
      </c>
      <c r="M24" s="7">
        <f>M18+M23</f>
        <v/>
      </c>
      <c r="N24" s="7">
        <f>N18+N23</f>
        <v/>
      </c>
      <c r="O24" s="18">
        <f>N24</f>
        <v/>
      </c>
    </row>
    <row r="26">
      <c r="A26" s="3" t="inlineStr">
        <is>
          <t>Check: assets minus liabilities and equity (must be 0)</t>
        </is>
      </c>
      <c r="B26" s="7">
        <f>ROUND(B11-B24,2)</f>
        <v/>
      </c>
      <c r="C26" s="7">
        <f>ROUND(C11-C24,2)</f>
        <v/>
      </c>
      <c r="D26" s="7">
        <f>ROUND(D11-D24,2)</f>
        <v/>
      </c>
      <c r="E26" s="7">
        <f>ROUND(E11-E24,2)</f>
        <v/>
      </c>
      <c r="F26" s="7">
        <f>ROUND(F11-F24,2)</f>
        <v/>
      </c>
      <c r="G26" s="7">
        <f>ROUND(G11-G24,2)</f>
        <v/>
      </c>
      <c r="H26" s="7">
        <f>ROUND(H11-H24,2)</f>
        <v/>
      </c>
      <c r="I26" s="7">
        <f>ROUND(I11-I24,2)</f>
        <v/>
      </c>
      <c r="J26" s="7">
        <f>ROUND(J11-J24,2)</f>
        <v/>
      </c>
      <c r="K26" s="7">
        <f>ROUND(K11-K24,2)</f>
        <v/>
      </c>
      <c r="L26" s="7">
        <f>ROUND(L11-L24,2)</f>
        <v/>
      </c>
      <c r="M26" s="7">
        <f>ROUND(M11-M24,2)</f>
        <v/>
      </c>
      <c r="N26" s="7">
        <f>ROUND(N11-N24,2)</f>
        <v/>
      </c>
      <c r="O26" s="18">
        <f>N26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3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2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5" customWidth="1" min="15" max="15"/>
  </cols>
  <sheetData>
    <row r="1">
      <c r="A1" s="1" t="inlineStr">
        <is>
          <t>Cash flow statement</t>
        </is>
      </c>
    </row>
    <row r="2">
      <c r="A2" s="2" t="inlineStr">
        <is>
          <t>Indirect method: start from net income, add back non-cash items, then the change in each balance sheet line.</t>
        </is>
      </c>
    </row>
    <row r="4">
      <c r="A4" s="3" t="inlineStr">
        <is>
          <t>Month</t>
        </is>
      </c>
      <c r="C4" s="17">
        <f>IF(Inputs!$C$5="","Month 1",EDATE(Inputs!$C$5,0))</f>
        <v/>
      </c>
      <c r="D4" s="17">
        <f>IF(Inputs!$C$5="","Month 2",EDATE(Inputs!$C$5,1))</f>
        <v/>
      </c>
      <c r="E4" s="17">
        <f>IF(Inputs!$C$5="","Month 3",EDATE(Inputs!$C$5,2))</f>
        <v/>
      </c>
      <c r="F4" s="17">
        <f>IF(Inputs!$C$5="","Month 4",EDATE(Inputs!$C$5,3))</f>
        <v/>
      </c>
      <c r="G4" s="17">
        <f>IF(Inputs!$C$5="","Month 5",EDATE(Inputs!$C$5,4))</f>
        <v/>
      </c>
      <c r="H4" s="17">
        <f>IF(Inputs!$C$5="","Month 6",EDATE(Inputs!$C$5,5))</f>
        <v/>
      </c>
      <c r="I4" s="17">
        <f>IF(Inputs!$C$5="","Month 7",EDATE(Inputs!$C$5,6))</f>
        <v/>
      </c>
      <c r="J4" s="17">
        <f>IF(Inputs!$C$5="","Month 8",EDATE(Inputs!$C$5,7))</f>
        <v/>
      </c>
      <c r="K4" s="17">
        <f>IF(Inputs!$C$5="","Month 9",EDATE(Inputs!$C$5,8))</f>
        <v/>
      </c>
      <c r="L4" s="17">
        <f>IF(Inputs!$C$5="","Month 10",EDATE(Inputs!$C$5,9))</f>
        <v/>
      </c>
      <c r="M4" s="17">
        <f>IF(Inputs!$C$5="","Month 11",EDATE(Inputs!$C$5,10))</f>
        <v/>
      </c>
      <c r="N4" s="17">
        <f>IF(Inputs!$C$5="","Month 12",EDATE(Inputs!$C$5,11))</f>
        <v/>
      </c>
      <c r="O4" s="5" t="inlineStr">
        <is>
          <t>Full year</t>
        </is>
      </c>
    </row>
    <row r="6">
      <c r="A6" s="10" t="inlineStr">
        <is>
          <t>Operating activities</t>
        </is>
      </c>
    </row>
    <row r="7">
      <c r="A7" s="11" t="inlineStr">
        <is>
          <t>Net income</t>
        </is>
      </c>
      <c r="C7" s="19">
        <f>'Income statement'!C26</f>
        <v/>
      </c>
      <c r="D7" s="19">
        <f>'Income statement'!D26</f>
        <v/>
      </c>
      <c r="E7" s="19">
        <f>'Income statement'!E26</f>
        <v/>
      </c>
      <c r="F7" s="19">
        <f>'Income statement'!F26</f>
        <v/>
      </c>
      <c r="G7" s="19">
        <f>'Income statement'!G26</f>
        <v/>
      </c>
      <c r="H7" s="19">
        <f>'Income statement'!H26</f>
        <v/>
      </c>
      <c r="I7" s="19">
        <f>'Income statement'!I26</f>
        <v/>
      </c>
      <c r="J7" s="19">
        <f>'Income statement'!J26</f>
        <v/>
      </c>
      <c r="K7" s="19">
        <f>'Income statement'!K26</f>
        <v/>
      </c>
      <c r="L7" s="19">
        <f>'Income statement'!L26</f>
        <v/>
      </c>
      <c r="M7" s="19">
        <f>'Income statement'!M26</f>
        <v/>
      </c>
      <c r="N7" s="19">
        <f>'Income statement'!N26</f>
        <v/>
      </c>
      <c r="O7" s="18">
        <f>SUM(C7:N7)</f>
        <v/>
      </c>
    </row>
    <row r="8">
      <c r="A8" s="11" t="inlineStr">
        <is>
          <t>+ Depreciation</t>
        </is>
      </c>
      <c r="C8" s="19">
        <f>'Income statement'!C17</f>
        <v/>
      </c>
      <c r="D8" s="19">
        <f>'Income statement'!D17</f>
        <v/>
      </c>
      <c r="E8" s="19">
        <f>'Income statement'!E17</f>
        <v/>
      </c>
      <c r="F8" s="19">
        <f>'Income statement'!F17</f>
        <v/>
      </c>
      <c r="G8" s="19">
        <f>'Income statement'!G17</f>
        <v/>
      </c>
      <c r="H8" s="19">
        <f>'Income statement'!H17</f>
        <v/>
      </c>
      <c r="I8" s="19">
        <f>'Income statement'!I17</f>
        <v/>
      </c>
      <c r="J8" s="19">
        <f>'Income statement'!J17</f>
        <v/>
      </c>
      <c r="K8" s="19">
        <f>'Income statement'!K17</f>
        <v/>
      </c>
      <c r="L8" s="19">
        <f>'Income statement'!L17</f>
        <v/>
      </c>
      <c r="M8" s="19">
        <f>'Income statement'!M17</f>
        <v/>
      </c>
      <c r="N8" s="19">
        <f>'Income statement'!N17</f>
        <v/>
      </c>
      <c r="O8" s="18">
        <f>SUM(C8:N8)</f>
        <v/>
      </c>
    </row>
    <row r="9">
      <c r="A9" s="11" t="inlineStr">
        <is>
          <t>+ Stock-based compensation</t>
        </is>
      </c>
      <c r="C9" s="19">
        <f>Inputs!C52</f>
        <v/>
      </c>
      <c r="D9" s="19">
        <f>Inputs!D52</f>
        <v/>
      </c>
      <c r="E9" s="19">
        <f>Inputs!E52</f>
        <v/>
      </c>
      <c r="F9" s="19">
        <f>Inputs!F52</f>
        <v/>
      </c>
      <c r="G9" s="19">
        <f>Inputs!G52</f>
        <v/>
      </c>
      <c r="H9" s="19">
        <f>Inputs!H52</f>
        <v/>
      </c>
      <c r="I9" s="19">
        <f>Inputs!I52</f>
        <v/>
      </c>
      <c r="J9" s="19">
        <f>Inputs!J52</f>
        <v/>
      </c>
      <c r="K9" s="19">
        <f>Inputs!K52</f>
        <v/>
      </c>
      <c r="L9" s="19">
        <f>Inputs!L52</f>
        <v/>
      </c>
      <c r="M9" s="19">
        <f>Inputs!M52</f>
        <v/>
      </c>
      <c r="N9" s="19">
        <f>Inputs!N52</f>
        <v/>
      </c>
      <c r="O9" s="18">
        <f>SUM(C9:N9)</f>
        <v/>
      </c>
    </row>
    <row r="10">
      <c r="A10" s="11" t="inlineStr">
        <is>
          <t>- Increase in accounts receivable</t>
        </is>
      </c>
      <c r="C10" s="19">
        <f>-('Balance sheet'!C8-'Balance sheet'!B8)</f>
        <v/>
      </c>
      <c r="D10" s="19">
        <f>-('Balance sheet'!D8-'Balance sheet'!C8)</f>
        <v/>
      </c>
      <c r="E10" s="19">
        <f>-('Balance sheet'!E8-'Balance sheet'!D8)</f>
        <v/>
      </c>
      <c r="F10" s="19">
        <f>-('Balance sheet'!F8-'Balance sheet'!E8)</f>
        <v/>
      </c>
      <c r="G10" s="19">
        <f>-('Balance sheet'!G8-'Balance sheet'!F8)</f>
        <v/>
      </c>
      <c r="H10" s="19">
        <f>-('Balance sheet'!H8-'Balance sheet'!G8)</f>
        <v/>
      </c>
      <c r="I10" s="19">
        <f>-('Balance sheet'!I8-'Balance sheet'!H8)</f>
        <v/>
      </c>
      <c r="J10" s="19">
        <f>-('Balance sheet'!J8-'Balance sheet'!I8)</f>
        <v/>
      </c>
      <c r="K10" s="19">
        <f>-('Balance sheet'!K8-'Balance sheet'!J8)</f>
        <v/>
      </c>
      <c r="L10" s="19">
        <f>-('Balance sheet'!L8-'Balance sheet'!K8)</f>
        <v/>
      </c>
      <c r="M10" s="19">
        <f>-('Balance sheet'!M8-'Balance sheet'!L8)</f>
        <v/>
      </c>
      <c r="N10" s="19">
        <f>-('Balance sheet'!N8-'Balance sheet'!M8)</f>
        <v/>
      </c>
      <c r="O10" s="18">
        <f>SUM(C10:N10)</f>
        <v/>
      </c>
    </row>
    <row r="11">
      <c r="A11" s="11" t="inlineStr">
        <is>
          <t>- Increase in deferred commissions (capitalized minus amortized)</t>
        </is>
      </c>
      <c r="C11" s="19">
        <f>-('Balance sheet'!C9-'Balance sheet'!B9)</f>
        <v/>
      </c>
      <c r="D11" s="19">
        <f>-('Balance sheet'!D9-'Balance sheet'!C9)</f>
        <v/>
      </c>
      <c r="E11" s="19">
        <f>-('Balance sheet'!E9-'Balance sheet'!D9)</f>
        <v/>
      </c>
      <c r="F11" s="19">
        <f>-('Balance sheet'!F9-'Balance sheet'!E9)</f>
        <v/>
      </c>
      <c r="G11" s="19">
        <f>-('Balance sheet'!G9-'Balance sheet'!F9)</f>
        <v/>
      </c>
      <c r="H11" s="19">
        <f>-('Balance sheet'!H9-'Balance sheet'!G9)</f>
        <v/>
      </c>
      <c r="I11" s="19">
        <f>-('Balance sheet'!I9-'Balance sheet'!H9)</f>
        <v/>
      </c>
      <c r="J11" s="19">
        <f>-('Balance sheet'!J9-'Balance sheet'!I9)</f>
        <v/>
      </c>
      <c r="K11" s="19">
        <f>-('Balance sheet'!K9-'Balance sheet'!J9)</f>
        <v/>
      </c>
      <c r="L11" s="19">
        <f>-('Balance sheet'!L9-'Balance sheet'!K9)</f>
        <v/>
      </c>
      <c r="M11" s="19">
        <f>-('Balance sheet'!M9-'Balance sheet'!L9)</f>
        <v/>
      </c>
      <c r="N11" s="19">
        <f>-('Balance sheet'!N9-'Balance sheet'!M9)</f>
        <v/>
      </c>
      <c r="O11" s="18">
        <f>SUM(C11:N11)</f>
        <v/>
      </c>
    </row>
    <row r="12">
      <c r="A12" s="11" t="inlineStr">
        <is>
          <t>+ Increase in accounts payable</t>
        </is>
      </c>
      <c r="C12" s="19">
        <f>('Balance sheet'!C14-'Balance sheet'!B14)</f>
        <v/>
      </c>
      <c r="D12" s="19">
        <f>('Balance sheet'!D14-'Balance sheet'!C14)</f>
        <v/>
      </c>
      <c r="E12" s="19">
        <f>('Balance sheet'!E14-'Balance sheet'!D14)</f>
        <v/>
      </c>
      <c r="F12" s="19">
        <f>('Balance sheet'!F14-'Balance sheet'!E14)</f>
        <v/>
      </c>
      <c r="G12" s="19">
        <f>('Balance sheet'!G14-'Balance sheet'!F14)</f>
        <v/>
      </c>
      <c r="H12" s="19">
        <f>('Balance sheet'!H14-'Balance sheet'!G14)</f>
        <v/>
      </c>
      <c r="I12" s="19">
        <f>('Balance sheet'!I14-'Balance sheet'!H14)</f>
        <v/>
      </c>
      <c r="J12" s="19">
        <f>('Balance sheet'!J14-'Balance sheet'!I14)</f>
        <v/>
      </c>
      <c r="K12" s="19">
        <f>('Balance sheet'!K14-'Balance sheet'!J14)</f>
        <v/>
      </c>
      <c r="L12" s="19">
        <f>('Balance sheet'!L14-'Balance sheet'!K14)</f>
        <v/>
      </c>
      <c r="M12" s="19">
        <f>('Balance sheet'!M14-'Balance sheet'!L14)</f>
        <v/>
      </c>
      <c r="N12" s="19">
        <f>('Balance sheet'!N14-'Balance sheet'!M14)</f>
        <v/>
      </c>
      <c r="O12" s="18">
        <f>SUM(C12:N12)</f>
        <v/>
      </c>
    </row>
    <row r="13">
      <c r="A13" s="11" t="inlineStr">
        <is>
          <t>+ Increase in accrued commissions</t>
        </is>
      </c>
      <c r="C13" s="19">
        <f>('Balance sheet'!C15-'Balance sheet'!B15)</f>
        <v/>
      </c>
      <c r="D13" s="19">
        <f>('Balance sheet'!D15-'Balance sheet'!C15)</f>
        <v/>
      </c>
      <c r="E13" s="19">
        <f>('Balance sheet'!E15-'Balance sheet'!D15)</f>
        <v/>
      </c>
      <c r="F13" s="19">
        <f>('Balance sheet'!F15-'Balance sheet'!E15)</f>
        <v/>
      </c>
      <c r="G13" s="19">
        <f>('Balance sheet'!G15-'Balance sheet'!F15)</f>
        <v/>
      </c>
      <c r="H13" s="19">
        <f>('Balance sheet'!H15-'Balance sheet'!G15)</f>
        <v/>
      </c>
      <c r="I13" s="19">
        <f>('Balance sheet'!I15-'Balance sheet'!H15)</f>
        <v/>
      </c>
      <c r="J13" s="19">
        <f>('Balance sheet'!J15-'Balance sheet'!I15)</f>
        <v/>
      </c>
      <c r="K13" s="19">
        <f>('Balance sheet'!K15-'Balance sheet'!J15)</f>
        <v/>
      </c>
      <c r="L13" s="19">
        <f>('Balance sheet'!L15-'Balance sheet'!K15)</f>
        <v/>
      </c>
      <c r="M13" s="19">
        <f>('Balance sheet'!M15-'Balance sheet'!L15)</f>
        <v/>
      </c>
      <c r="N13" s="19">
        <f>('Balance sheet'!N15-'Balance sheet'!M15)</f>
        <v/>
      </c>
      <c r="O13" s="18">
        <f>SUM(C13:N13)</f>
        <v/>
      </c>
    </row>
    <row r="14">
      <c r="A14" s="11" t="inlineStr">
        <is>
          <t>+ Increase in deferred revenue</t>
        </is>
      </c>
      <c r="C14" s="19">
        <f>('Balance sheet'!C16-'Balance sheet'!B16)</f>
        <v/>
      </c>
      <c r="D14" s="19">
        <f>('Balance sheet'!D16-'Balance sheet'!C16)</f>
        <v/>
      </c>
      <c r="E14" s="19">
        <f>('Balance sheet'!E16-'Balance sheet'!D16)</f>
        <v/>
      </c>
      <c r="F14" s="19">
        <f>('Balance sheet'!F16-'Balance sheet'!E16)</f>
        <v/>
      </c>
      <c r="G14" s="19">
        <f>('Balance sheet'!G16-'Balance sheet'!F16)</f>
        <v/>
      </c>
      <c r="H14" s="19">
        <f>('Balance sheet'!H16-'Balance sheet'!G16)</f>
        <v/>
      </c>
      <c r="I14" s="19">
        <f>('Balance sheet'!I16-'Balance sheet'!H16)</f>
        <v/>
      </c>
      <c r="J14" s="19">
        <f>('Balance sheet'!J16-'Balance sheet'!I16)</f>
        <v/>
      </c>
      <c r="K14" s="19">
        <f>('Balance sheet'!K16-'Balance sheet'!J16)</f>
        <v/>
      </c>
      <c r="L14" s="19">
        <f>('Balance sheet'!L16-'Balance sheet'!K16)</f>
        <v/>
      </c>
      <c r="M14" s="19">
        <f>('Balance sheet'!M16-'Balance sheet'!L16)</f>
        <v/>
      </c>
      <c r="N14" s="19">
        <f>('Balance sheet'!N16-'Balance sheet'!M16)</f>
        <v/>
      </c>
      <c r="O14" s="18">
        <f>SUM(C14:N14)</f>
        <v/>
      </c>
    </row>
    <row r="15">
      <c r="A15" s="3" t="inlineStr">
        <is>
          <t>Cash from operating activities</t>
        </is>
      </c>
      <c r="C15" s="7">
        <f>SUM(C7:C14)</f>
        <v/>
      </c>
      <c r="D15" s="7">
        <f>SUM(D7:D14)</f>
        <v/>
      </c>
      <c r="E15" s="7">
        <f>SUM(E7:E14)</f>
        <v/>
      </c>
      <c r="F15" s="7">
        <f>SUM(F7:F14)</f>
        <v/>
      </c>
      <c r="G15" s="7">
        <f>SUM(G7:G14)</f>
        <v/>
      </c>
      <c r="H15" s="7">
        <f>SUM(H7:H14)</f>
        <v/>
      </c>
      <c r="I15" s="7">
        <f>SUM(I7:I14)</f>
        <v/>
      </c>
      <c r="J15" s="7">
        <f>SUM(J7:J14)</f>
        <v/>
      </c>
      <c r="K15" s="7">
        <f>SUM(K7:K14)</f>
        <v/>
      </c>
      <c r="L15" s="7">
        <f>SUM(L7:L14)</f>
        <v/>
      </c>
      <c r="M15" s="7">
        <f>SUM(M7:M14)</f>
        <v/>
      </c>
      <c r="N15" s="7">
        <f>SUM(N7:N14)</f>
        <v/>
      </c>
      <c r="O15" s="18">
        <f>SUM(C15:N15)</f>
        <v/>
      </c>
    </row>
    <row r="17">
      <c r="A17" s="10" t="inlineStr">
        <is>
          <t>Investing activities</t>
        </is>
      </c>
    </row>
    <row r="18">
      <c r="A18" s="11" t="inlineStr">
        <is>
          <t>- Capital expenditure</t>
        </is>
      </c>
      <c r="C18" s="19">
        <f>-Inputs!C53</f>
        <v/>
      </c>
      <c r="D18" s="19">
        <f>-Inputs!D53</f>
        <v/>
      </c>
      <c r="E18" s="19">
        <f>-Inputs!E53</f>
        <v/>
      </c>
      <c r="F18" s="19">
        <f>-Inputs!F53</f>
        <v/>
      </c>
      <c r="G18" s="19">
        <f>-Inputs!G53</f>
        <v/>
      </c>
      <c r="H18" s="19">
        <f>-Inputs!H53</f>
        <v/>
      </c>
      <c r="I18" s="19">
        <f>-Inputs!I53</f>
        <v/>
      </c>
      <c r="J18" s="19">
        <f>-Inputs!J53</f>
        <v/>
      </c>
      <c r="K18" s="19">
        <f>-Inputs!K53</f>
        <v/>
      </c>
      <c r="L18" s="19">
        <f>-Inputs!L53</f>
        <v/>
      </c>
      <c r="M18" s="19">
        <f>-Inputs!M53</f>
        <v/>
      </c>
      <c r="N18" s="19">
        <f>-Inputs!N53</f>
        <v/>
      </c>
      <c r="O18" s="18">
        <f>SUM(C18:N18)</f>
        <v/>
      </c>
    </row>
    <row r="19">
      <c r="A19" s="3" t="inlineStr">
        <is>
          <t>Cash from investing activities</t>
        </is>
      </c>
      <c r="C19" s="7">
        <f>C18</f>
        <v/>
      </c>
      <c r="D19" s="7">
        <f>D18</f>
        <v/>
      </c>
      <c r="E19" s="7">
        <f>E18</f>
        <v/>
      </c>
      <c r="F19" s="7">
        <f>F18</f>
        <v/>
      </c>
      <c r="G19" s="7">
        <f>G18</f>
        <v/>
      </c>
      <c r="H19" s="7">
        <f>H18</f>
        <v/>
      </c>
      <c r="I19" s="7">
        <f>I18</f>
        <v/>
      </c>
      <c r="J19" s="7">
        <f>J18</f>
        <v/>
      </c>
      <c r="K19" s="7">
        <f>K18</f>
        <v/>
      </c>
      <c r="L19" s="7">
        <f>L18</f>
        <v/>
      </c>
      <c r="M19" s="7">
        <f>M18</f>
        <v/>
      </c>
      <c r="N19" s="7">
        <f>N18</f>
        <v/>
      </c>
      <c r="O19" s="18">
        <f>SUM(C19:N19)</f>
        <v/>
      </c>
    </row>
    <row r="21">
      <c r="A21" s="10" t="inlineStr">
        <is>
          <t>Financing activities</t>
        </is>
      </c>
    </row>
    <row r="22">
      <c r="A22" s="11" t="inlineStr">
        <is>
          <t>+ Equity raised</t>
        </is>
      </c>
      <c r="C22" s="19">
        <f>Inputs!C55</f>
        <v/>
      </c>
      <c r="D22" s="19">
        <f>Inputs!D55</f>
        <v/>
      </c>
      <c r="E22" s="19">
        <f>Inputs!E55</f>
        <v/>
      </c>
      <c r="F22" s="19">
        <f>Inputs!F55</f>
        <v/>
      </c>
      <c r="G22" s="19">
        <f>Inputs!G55</f>
        <v/>
      </c>
      <c r="H22" s="19">
        <f>Inputs!H55</f>
        <v/>
      </c>
      <c r="I22" s="19">
        <f>Inputs!I55</f>
        <v/>
      </c>
      <c r="J22" s="19">
        <f>Inputs!J55</f>
        <v/>
      </c>
      <c r="K22" s="19">
        <f>Inputs!K55</f>
        <v/>
      </c>
      <c r="L22" s="19">
        <f>Inputs!L55</f>
        <v/>
      </c>
      <c r="M22" s="19">
        <f>Inputs!M55</f>
        <v/>
      </c>
      <c r="N22" s="19">
        <f>Inputs!N55</f>
        <v/>
      </c>
      <c r="O22" s="18">
        <f>SUM(C22:N22)</f>
        <v/>
      </c>
    </row>
    <row r="23">
      <c r="A23" s="11" t="inlineStr">
        <is>
          <t>- Debt repaid</t>
        </is>
      </c>
      <c r="C23" s="19">
        <f>-'Costs and commissions'!C45</f>
        <v/>
      </c>
      <c r="D23" s="19">
        <f>-'Costs and commissions'!D45</f>
        <v/>
      </c>
      <c r="E23" s="19">
        <f>-'Costs and commissions'!E45</f>
        <v/>
      </c>
      <c r="F23" s="19">
        <f>-'Costs and commissions'!F45</f>
        <v/>
      </c>
      <c r="G23" s="19">
        <f>-'Costs and commissions'!G45</f>
        <v/>
      </c>
      <c r="H23" s="19">
        <f>-'Costs and commissions'!H45</f>
        <v/>
      </c>
      <c r="I23" s="19">
        <f>-'Costs and commissions'!I45</f>
        <v/>
      </c>
      <c r="J23" s="19">
        <f>-'Costs and commissions'!J45</f>
        <v/>
      </c>
      <c r="K23" s="19">
        <f>-'Costs and commissions'!K45</f>
        <v/>
      </c>
      <c r="L23" s="19">
        <f>-'Costs and commissions'!L45</f>
        <v/>
      </c>
      <c r="M23" s="19">
        <f>-'Costs and commissions'!M45</f>
        <v/>
      </c>
      <c r="N23" s="19">
        <f>-'Costs and commissions'!N45</f>
        <v/>
      </c>
      <c r="O23" s="18">
        <f>SUM(C23:N23)</f>
        <v/>
      </c>
    </row>
    <row r="24">
      <c r="A24" s="3" t="inlineStr">
        <is>
          <t>Cash from financing activities</t>
        </is>
      </c>
      <c r="C24" s="7">
        <f>C22+C23</f>
        <v/>
      </c>
      <c r="D24" s="7">
        <f>D22+D23</f>
        <v/>
      </c>
      <c r="E24" s="7">
        <f>E22+E23</f>
        <v/>
      </c>
      <c r="F24" s="7">
        <f>F22+F23</f>
        <v/>
      </c>
      <c r="G24" s="7">
        <f>G22+G23</f>
        <v/>
      </c>
      <c r="H24" s="7">
        <f>H22+H23</f>
        <v/>
      </c>
      <c r="I24" s="7">
        <f>I22+I23</f>
        <v/>
      </c>
      <c r="J24" s="7">
        <f>J22+J23</f>
        <v/>
      </c>
      <c r="K24" s="7">
        <f>K22+K23</f>
        <v/>
      </c>
      <c r="L24" s="7">
        <f>L22+L23</f>
        <v/>
      </c>
      <c r="M24" s="7">
        <f>M22+M23</f>
        <v/>
      </c>
      <c r="N24" s="7">
        <f>N22+N23</f>
        <v/>
      </c>
      <c r="O24" s="18">
        <f>SUM(C24:N24)</f>
        <v/>
      </c>
    </row>
    <row r="26">
      <c r="A26" s="3" t="inlineStr">
        <is>
          <t>Net change in cash</t>
        </is>
      </c>
      <c r="C26" s="7">
        <f>C15+C19+C24</f>
        <v/>
      </c>
      <c r="D26" s="7">
        <f>D15+D19+D24</f>
        <v/>
      </c>
      <c r="E26" s="7">
        <f>E15+E19+E24</f>
        <v/>
      </c>
      <c r="F26" s="7">
        <f>F15+F19+F24</f>
        <v/>
      </c>
      <c r="G26" s="7">
        <f>G15+G19+G24</f>
        <v/>
      </c>
      <c r="H26" s="7">
        <f>H15+H19+H24</f>
        <v/>
      </c>
      <c r="I26" s="7">
        <f>I15+I19+I24</f>
        <v/>
      </c>
      <c r="J26" s="7">
        <f>J15+J19+J24</f>
        <v/>
      </c>
      <c r="K26" s="7">
        <f>K15+K19+K24</f>
        <v/>
      </c>
      <c r="L26" s="7">
        <f>L15+L19+L24</f>
        <v/>
      </c>
      <c r="M26" s="7">
        <f>M15+M19+M24</f>
        <v/>
      </c>
      <c r="N26" s="7">
        <f>N15+N19+N24</f>
        <v/>
      </c>
      <c r="O26" s="18">
        <f>SUM(C26:N26)</f>
        <v/>
      </c>
    </row>
    <row r="27">
      <c r="A27" s="11" t="inlineStr">
        <is>
          <t>Beginning cash</t>
        </is>
      </c>
      <c r="C27" s="19">
        <f>Inputs!$C$8</f>
        <v/>
      </c>
      <c r="D27" s="19">
        <f>C28</f>
        <v/>
      </c>
      <c r="E27" s="19">
        <f>D28</f>
        <v/>
      </c>
      <c r="F27" s="19">
        <f>E28</f>
        <v/>
      </c>
      <c r="G27" s="19">
        <f>F28</f>
        <v/>
      </c>
      <c r="H27" s="19">
        <f>G28</f>
        <v/>
      </c>
      <c r="I27" s="19">
        <f>H28</f>
        <v/>
      </c>
      <c r="J27" s="19">
        <f>I28</f>
        <v/>
      </c>
      <c r="K27" s="19">
        <f>J28</f>
        <v/>
      </c>
      <c r="L27" s="19">
        <f>K28</f>
        <v/>
      </c>
      <c r="M27" s="19">
        <f>L28</f>
        <v/>
      </c>
      <c r="N27" s="19">
        <f>M28</f>
        <v/>
      </c>
      <c r="O27" s="18">
        <f>C27</f>
        <v/>
      </c>
    </row>
    <row r="28">
      <c r="A28" s="3" t="inlineStr">
        <is>
          <t>Ending cash (goes to the balance sheet)</t>
        </is>
      </c>
      <c r="C28" s="7">
        <f>C27+C26</f>
        <v/>
      </c>
      <c r="D28" s="7">
        <f>D27+D26</f>
        <v/>
      </c>
      <c r="E28" s="7">
        <f>E27+E26</f>
        <v/>
      </c>
      <c r="F28" s="7">
        <f>F27+F26</f>
        <v/>
      </c>
      <c r="G28" s="7">
        <f>G27+G26</f>
        <v/>
      </c>
      <c r="H28" s="7">
        <f>H27+H26</f>
        <v/>
      </c>
      <c r="I28" s="7">
        <f>I27+I26</f>
        <v/>
      </c>
      <c r="J28" s="7">
        <f>J27+J26</f>
        <v/>
      </c>
      <c r="K28" s="7">
        <f>K27+K26</f>
        <v/>
      </c>
      <c r="L28" s="7">
        <f>L27+L26</f>
        <v/>
      </c>
      <c r="M28" s="7">
        <f>M27+M26</f>
        <v/>
      </c>
      <c r="N28" s="7">
        <f>N27+N26</f>
        <v/>
      </c>
      <c r="O28" s="18">
        <f>N28</f>
        <v/>
      </c>
    </row>
    <row r="30">
      <c r="A30" s="11" t="inlineStr">
        <is>
          <t>Free cash flow (operating cash flow - capex), memo</t>
        </is>
      </c>
      <c r="C30" s="19">
        <f>C15+C18</f>
        <v/>
      </c>
      <c r="D30" s="19">
        <f>D15+D18</f>
        <v/>
      </c>
      <c r="E30" s="19">
        <f>E15+E18</f>
        <v/>
      </c>
      <c r="F30" s="19">
        <f>F15+F18</f>
        <v/>
      </c>
      <c r="G30" s="19">
        <f>G15+G18</f>
        <v/>
      </c>
      <c r="H30" s="19">
        <f>H15+H18</f>
        <v/>
      </c>
      <c r="I30" s="19">
        <f>I15+I18</f>
        <v/>
      </c>
      <c r="J30" s="19">
        <f>J15+J18</f>
        <v/>
      </c>
      <c r="K30" s="19">
        <f>K15+K18</f>
        <v/>
      </c>
      <c r="L30" s="19">
        <f>L15+L18</f>
        <v/>
      </c>
      <c r="M30" s="19">
        <f>M15+M18</f>
        <v/>
      </c>
      <c r="N30" s="19">
        <f>N15+N18</f>
        <v/>
      </c>
      <c r="O30" s="18">
        <f>SUM(C30:N30)</f>
        <v/>
      </c>
    </row>
    <row r="31">
      <c r="A31" s="11" t="inlineStr">
        <is>
          <t>Operating cash flow minus net income, memo</t>
        </is>
      </c>
      <c r="C31" s="19">
        <f>C15-C7</f>
        <v/>
      </c>
      <c r="D31" s="19">
        <f>D15-D7</f>
        <v/>
      </c>
      <c r="E31" s="19">
        <f>E15-E7</f>
        <v/>
      </c>
      <c r="F31" s="19">
        <f>F15-F7</f>
        <v/>
      </c>
      <c r="G31" s="19">
        <f>G15-G7</f>
        <v/>
      </c>
      <c r="H31" s="19">
        <f>H15-H7</f>
        <v/>
      </c>
      <c r="I31" s="19">
        <f>I15-I7</f>
        <v/>
      </c>
      <c r="J31" s="19">
        <f>J15-J7</f>
        <v/>
      </c>
      <c r="K31" s="19">
        <f>K15-K7</f>
        <v/>
      </c>
      <c r="L31" s="19">
        <f>L15-L7</f>
        <v/>
      </c>
      <c r="M31" s="19">
        <f>M15-M7</f>
        <v/>
      </c>
      <c r="N31" s="19">
        <f>N15-N7</f>
        <v/>
      </c>
      <c r="O31" s="18">
        <f>SUM(C31:N31)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2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0" customWidth="1" min="1" max="1"/>
    <col width="16" customWidth="1" min="2" max="2"/>
    <col width="22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5" customWidth="1" min="15" max="15"/>
  </cols>
  <sheetData>
    <row r="1">
      <c r="A1" s="1" t="inlineStr">
        <is>
          <t>Checks</t>
        </is>
      </c>
    </row>
    <row r="2">
      <c r="A2" s="2" t="inlineStr">
        <is>
          <t>Every check should show 0 or OK. A non-zero value points to the link that broke.</t>
        </is>
      </c>
    </row>
    <row r="4">
      <c r="A4" s="3" t="inlineStr">
        <is>
          <t>Month</t>
        </is>
      </c>
      <c r="C4" s="17">
        <f>IF(Inputs!$C$5="","Month 1",EDATE(Inputs!$C$5,0))</f>
        <v/>
      </c>
      <c r="D4" s="17">
        <f>IF(Inputs!$C$5="","Month 2",EDATE(Inputs!$C$5,1))</f>
        <v/>
      </c>
      <c r="E4" s="17">
        <f>IF(Inputs!$C$5="","Month 3",EDATE(Inputs!$C$5,2))</f>
        <v/>
      </c>
      <c r="F4" s="17">
        <f>IF(Inputs!$C$5="","Month 4",EDATE(Inputs!$C$5,3))</f>
        <v/>
      </c>
      <c r="G4" s="17">
        <f>IF(Inputs!$C$5="","Month 5",EDATE(Inputs!$C$5,4))</f>
        <v/>
      </c>
      <c r="H4" s="17">
        <f>IF(Inputs!$C$5="","Month 6",EDATE(Inputs!$C$5,5))</f>
        <v/>
      </c>
      <c r="I4" s="17">
        <f>IF(Inputs!$C$5="","Month 7",EDATE(Inputs!$C$5,6))</f>
        <v/>
      </c>
      <c r="J4" s="17">
        <f>IF(Inputs!$C$5="","Month 8",EDATE(Inputs!$C$5,7))</f>
        <v/>
      </c>
      <c r="K4" s="17">
        <f>IF(Inputs!$C$5="","Month 9",EDATE(Inputs!$C$5,8))</f>
        <v/>
      </c>
      <c r="L4" s="17">
        <f>IF(Inputs!$C$5="","Month 10",EDATE(Inputs!$C$5,9))</f>
        <v/>
      </c>
      <c r="M4" s="17">
        <f>IF(Inputs!$C$5="","Month 11",EDATE(Inputs!$C$5,10))</f>
        <v/>
      </c>
      <c r="N4" s="17">
        <f>IF(Inputs!$C$5="","Month 12",EDATE(Inputs!$C$5,11))</f>
        <v/>
      </c>
      <c r="O4" s="5" t="inlineStr">
        <is>
          <t>Full year</t>
        </is>
      </c>
    </row>
    <row r="6">
      <c r="A6" s="11" t="inlineStr">
        <is>
          <t>Balance sheet balances (assets - liabilities - equity)</t>
        </is>
      </c>
      <c r="C6" s="19">
        <f>'Balance sheet'!C26</f>
        <v/>
      </c>
      <c r="D6" s="19">
        <f>'Balance sheet'!D26</f>
        <v/>
      </c>
      <c r="E6" s="19">
        <f>'Balance sheet'!E26</f>
        <v/>
      </c>
      <c r="F6" s="19">
        <f>'Balance sheet'!F26</f>
        <v/>
      </c>
      <c r="G6" s="19">
        <f>'Balance sheet'!G26</f>
        <v/>
      </c>
      <c r="H6" s="19">
        <f>'Balance sheet'!H26</f>
        <v/>
      </c>
      <c r="I6" s="19">
        <f>'Balance sheet'!I26</f>
        <v/>
      </c>
      <c r="J6" s="19">
        <f>'Balance sheet'!J26</f>
        <v/>
      </c>
      <c r="K6" s="19">
        <f>'Balance sheet'!K26</f>
        <v/>
      </c>
      <c r="L6" s="19">
        <f>'Balance sheet'!L26</f>
        <v/>
      </c>
      <c r="M6" s="19">
        <f>'Balance sheet'!M26</f>
        <v/>
      </c>
      <c r="N6" s="19">
        <f>'Balance sheet'!N26</f>
        <v/>
      </c>
    </row>
    <row r="7">
      <c r="A7" s="11" t="inlineStr">
        <is>
          <t>Cash built line by line (direct method) minus cash flow statement</t>
        </is>
      </c>
      <c r="C7" s="19">
        <f>ROUND('Balance sheet'!B7+'Revenue and billings'!C45+'Income statement'!C22-'Costs and commissions'!C27*(1-Inputs!$C$33)-'Costs and commissions'!C32-'Costs and commissions'!C18-'Income statement'!C23-'Income statement'!C25-Inputs!C53-'Costs and commissions'!C45+Inputs!C55-'Cash flow'!C28,2)</f>
        <v/>
      </c>
      <c r="D7" s="19">
        <f>ROUND('Balance sheet'!C7+'Revenue and billings'!D45+'Income statement'!D22-'Costs and commissions'!D27*(1-Inputs!$C$33)-'Costs and commissions'!D32-'Costs and commissions'!D18-'Income statement'!D23-'Income statement'!D25-Inputs!D53-'Costs and commissions'!D45+Inputs!D55-'Cash flow'!D28,2)</f>
        <v/>
      </c>
      <c r="E7" s="19">
        <f>ROUND('Balance sheet'!D7+'Revenue and billings'!E45+'Income statement'!E22-'Costs and commissions'!E27*(1-Inputs!$C$33)-'Costs and commissions'!E32-'Costs and commissions'!E18-'Income statement'!E23-'Income statement'!E25-Inputs!E53-'Costs and commissions'!E45+Inputs!E55-'Cash flow'!E28,2)</f>
        <v/>
      </c>
      <c r="F7" s="19">
        <f>ROUND('Balance sheet'!E7+'Revenue and billings'!F45+'Income statement'!F22-'Costs and commissions'!F27*(1-Inputs!$C$33)-'Costs and commissions'!F32-'Costs and commissions'!F18-'Income statement'!F23-'Income statement'!F25-Inputs!F53-'Costs and commissions'!F45+Inputs!F55-'Cash flow'!F28,2)</f>
        <v/>
      </c>
      <c r="G7" s="19">
        <f>ROUND('Balance sheet'!F7+'Revenue and billings'!G45+'Income statement'!G22-'Costs and commissions'!G27*(1-Inputs!$C$33)-'Costs and commissions'!G32-'Costs and commissions'!G18-'Income statement'!G23-'Income statement'!G25-Inputs!G53-'Costs and commissions'!G45+Inputs!G55-'Cash flow'!G28,2)</f>
        <v/>
      </c>
      <c r="H7" s="19">
        <f>ROUND('Balance sheet'!G7+'Revenue and billings'!H45+'Income statement'!H22-'Costs and commissions'!H27*(1-Inputs!$C$33)-'Costs and commissions'!H32-'Costs and commissions'!H18-'Income statement'!H23-'Income statement'!H25-Inputs!H53-'Costs and commissions'!H45+Inputs!H55-'Cash flow'!H28,2)</f>
        <v/>
      </c>
      <c r="I7" s="19">
        <f>ROUND('Balance sheet'!H7+'Revenue and billings'!I45+'Income statement'!I22-'Costs and commissions'!I27*(1-Inputs!$C$33)-'Costs and commissions'!I32-'Costs and commissions'!I18-'Income statement'!I23-'Income statement'!I25-Inputs!I53-'Costs and commissions'!I45+Inputs!I55-'Cash flow'!I28,2)</f>
        <v/>
      </c>
      <c r="J7" s="19">
        <f>ROUND('Balance sheet'!I7+'Revenue and billings'!J45+'Income statement'!J22-'Costs and commissions'!J27*(1-Inputs!$C$33)-'Costs and commissions'!J32-'Costs and commissions'!J18-'Income statement'!J23-'Income statement'!J25-Inputs!J53-'Costs and commissions'!J45+Inputs!J55-'Cash flow'!J28,2)</f>
        <v/>
      </c>
      <c r="K7" s="19">
        <f>ROUND('Balance sheet'!J7+'Revenue and billings'!K45+'Income statement'!K22-'Costs and commissions'!K27*(1-Inputs!$C$33)-'Costs and commissions'!K32-'Costs and commissions'!K18-'Income statement'!K23-'Income statement'!K25-Inputs!K53-'Costs and commissions'!K45+Inputs!K55-'Cash flow'!K28,2)</f>
        <v/>
      </c>
      <c r="L7" s="19">
        <f>ROUND('Balance sheet'!K7+'Revenue and billings'!L45+'Income statement'!L22-'Costs and commissions'!L27*(1-Inputs!$C$33)-'Costs and commissions'!L32-'Costs and commissions'!L18-'Income statement'!L23-'Income statement'!L25-Inputs!L53-'Costs and commissions'!L45+Inputs!L55-'Cash flow'!L28,2)</f>
        <v/>
      </c>
      <c r="M7" s="19">
        <f>ROUND('Balance sheet'!L7+'Revenue and billings'!M45+'Income statement'!M22-'Costs and commissions'!M27*(1-Inputs!$C$33)-'Costs and commissions'!M32-'Costs and commissions'!M18-'Income statement'!M23-'Income statement'!M25-Inputs!M53-'Costs and commissions'!M45+Inputs!M55-'Cash flow'!M28,2)</f>
        <v/>
      </c>
      <c r="N7" s="19">
        <f>ROUND('Balance sheet'!M7+'Revenue and billings'!N45+'Income statement'!N22-'Costs and commissions'!N27*(1-Inputs!$C$33)-'Costs and commissions'!N32-'Costs and commissions'!N18-'Income statement'!N23-'Income statement'!N25-Inputs!N53-'Costs and commissions'!N45+Inputs!N55-'Cash flow'!N28,2)</f>
        <v/>
      </c>
    </row>
    <row r="8">
      <c r="A8" s="11" t="inlineStr">
        <is>
          <t>Revenue = cash collected + change in AR - change in deferred revenue</t>
        </is>
      </c>
      <c r="C8" s="19">
        <f>ROUND('Revenue and billings'!C45+('Balance sheet'!C8-'Balance sheet'!B8)-('Balance sheet'!C16-'Balance sheet'!B16)-'Income statement'!C8,2)</f>
        <v/>
      </c>
      <c r="D8" s="19">
        <f>ROUND('Revenue and billings'!D45+('Balance sheet'!D8-'Balance sheet'!C8)-('Balance sheet'!D16-'Balance sheet'!C16)-'Income statement'!D8,2)</f>
        <v/>
      </c>
      <c r="E8" s="19">
        <f>ROUND('Revenue and billings'!E45+('Balance sheet'!E8-'Balance sheet'!D8)-('Balance sheet'!E16-'Balance sheet'!D16)-'Income statement'!E8,2)</f>
        <v/>
      </c>
      <c r="F8" s="19">
        <f>ROUND('Revenue and billings'!F45+('Balance sheet'!F8-'Balance sheet'!E8)-('Balance sheet'!F16-'Balance sheet'!E16)-'Income statement'!F8,2)</f>
        <v/>
      </c>
      <c r="G8" s="19">
        <f>ROUND('Revenue and billings'!G45+('Balance sheet'!G8-'Balance sheet'!F8)-('Balance sheet'!G16-'Balance sheet'!F16)-'Income statement'!G8,2)</f>
        <v/>
      </c>
      <c r="H8" s="19">
        <f>ROUND('Revenue and billings'!H45+('Balance sheet'!H8-'Balance sheet'!G8)-('Balance sheet'!H16-'Balance sheet'!G16)-'Income statement'!H8,2)</f>
        <v/>
      </c>
      <c r="I8" s="19">
        <f>ROUND('Revenue and billings'!I45+('Balance sheet'!I8-'Balance sheet'!H8)-('Balance sheet'!I16-'Balance sheet'!H16)-'Income statement'!I8,2)</f>
        <v/>
      </c>
      <c r="J8" s="19">
        <f>ROUND('Revenue and billings'!J45+('Balance sheet'!J8-'Balance sheet'!I8)-('Balance sheet'!J16-'Balance sheet'!I16)-'Income statement'!J8,2)</f>
        <v/>
      </c>
      <c r="K8" s="19">
        <f>ROUND('Revenue and billings'!K45+('Balance sheet'!K8-'Balance sheet'!J8)-('Balance sheet'!K16-'Balance sheet'!J16)-'Income statement'!K8,2)</f>
        <v/>
      </c>
      <c r="L8" s="19">
        <f>ROUND('Revenue and billings'!L45+('Balance sheet'!L8-'Balance sheet'!K8)-('Balance sheet'!L16-'Balance sheet'!K16)-'Income statement'!L8,2)</f>
        <v/>
      </c>
      <c r="M8" s="19">
        <f>ROUND('Revenue and billings'!M45+('Balance sheet'!M8-'Balance sheet'!L8)-('Balance sheet'!M16-'Balance sheet'!L16)-'Income statement'!M8,2)</f>
        <v/>
      </c>
      <c r="N8" s="19">
        <f>ROUND('Revenue and billings'!N45+('Balance sheet'!N8-'Balance sheet'!M8)-('Balance sheet'!N16-'Balance sheet'!M16)-'Income statement'!N8,2)</f>
        <v/>
      </c>
    </row>
    <row r="9">
      <c r="A9" s="11" t="inlineStr">
        <is>
          <t>Deferred revenue not negative (1 = problem)</t>
        </is>
      </c>
      <c r="C9" s="19">
        <f>IF('Balance sheet'!C16&lt;-0.5,1,0)</f>
        <v/>
      </c>
      <c r="D9" s="19">
        <f>IF('Balance sheet'!D16&lt;-0.5,1,0)</f>
        <v/>
      </c>
      <c r="E9" s="19">
        <f>IF('Balance sheet'!E16&lt;-0.5,1,0)</f>
        <v/>
      </c>
      <c r="F9" s="19">
        <f>IF('Balance sheet'!F16&lt;-0.5,1,0)</f>
        <v/>
      </c>
      <c r="G9" s="19">
        <f>IF('Balance sheet'!G16&lt;-0.5,1,0)</f>
        <v/>
      </c>
      <c r="H9" s="19">
        <f>IF('Balance sheet'!H16&lt;-0.5,1,0)</f>
        <v/>
      </c>
      <c r="I9" s="19">
        <f>IF('Balance sheet'!I16&lt;-0.5,1,0)</f>
        <v/>
      </c>
      <c r="J9" s="19">
        <f>IF('Balance sheet'!J16&lt;-0.5,1,0)</f>
        <v/>
      </c>
      <c r="K9" s="19">
        <f>IF('Balance sheet'!K16&lt;-0.5,1,0)</f>
        <v/>
      </c>
      <c r="L9" s="19">
        <f>IF('Balance sheet'!L16&lt;-0.5,1,0)</f>
        <v/>
      </c>
      <c r="M9" s="19">
        <f>IF('Balance sheet'!M16&lt;-0.5,1,0)</f>
        <v/>
      </c>
      <c r="N9" s="19">
        <f>IF('Balance sheet'!N16&lt;-0.5,1,0)</f>
        <v/>
      </c>
    </row>
    <row r="10">
      <c r="A10" s="11" t="inlineStr">
        <is>
          <t>Cash not negative (1 = cash runs out this month)</t>
        </is>
      </c>
      <c r="C10" s="19">
        <f>IF('Balance sheet'!C7&lt;0,1,0)</f>
        <v/>
      </c>
      <c r="D10" s="19">
        <f>IF('Balance sheet'!D7&lt;0,1,0)</f>
        <v/>
      </c>
      <c r="E10" s="19">
        <f>IF('Balance sheet'!E7&lt;0,1,0)</f>
        <v/>
      </c>
      <c r="F10" s="19">
        <f>IF('Balance sheet'!F7&lt;0,1,0)</f>
        <v/>
      </c>
      <c r="G10" s="19">
        <f>IF('Balance sheet'!G7&lt;0,1,0)</f>
        <v/>
      </c>
      <c r="H10" s="19">
        <f>IF('Balance sheet'!H7&lt;0,1,0)</f>
        <v/>
      </c>
      <c r="I10" s="19">
        <f>IF('Balance sheet'!I7&lt;0,1,0)</f>
        <v/>
      </c>
      <c r="J10" s="19">
        <f>IF('Balance sheet'!J7&lt;0,1,0)</f>
        <v/>
      </c>
      <c r="K10" s="19">
        <f>IF('Balance sheet'!K7&lt;0,1,0)</f>
        <v/>
      </c>
      <c r="L10" s="19">
        <f>IF('Balance sheet'!L7&lt;0,1,0)</f>
        <v/>
      </c>
      <c r="M10" s="19">
        <f>IF('Balance sheet'!M7&lt;0,1,0)</f>
        <v/>
      </c>
      <c r="N10" s="19">
        <f>IF('Balance sheet'!N7&lt;0,1,0)</f>
        <v/>
      </c>
    </row>
    <row r="12">
      <c r="A12" s="10" t="inlineStr">
        <is>
          <t>Input checks</t>
        </is>
      </c>
    </row>
    <row r="13">
      <c r="A13" s="11" t="inlineStr">
        <is>
          <t>Opening balance sheet balances</t>
        </is>
      </c>
      <c r="C13" s="6">
        <f>IF(ABS(Inputs!$C$18)&lt;0.5,"OK","Fix opening balances")</f>
        <v/>
      </c>
    </row>
    <row r="14">
      <c r="A14" s="11" t="inlineStr">
        <is>
          <t>Renewal schedule adds up to opening annual ARR</t>
        </is>
      </c>
      <c r="C14" s="6">
        <f>IF(ABS(SUM(Inputs!C46:N46)-Inputs!$C$21)&lt;0.5,"OK","Renewals due do not add up to opening annual ARR")</f>
        <v/>
      </c>
    </row>
    <row r="15">
      <c r="A15" s="11" t="inlineStr">
        <is>
          <t>Collection curve adds up to 100%</t>
        </is>
      </c>
      <c r="C15" s="6">
        <f>IF(ABS(Inputs!$C$26+Inputs!$C$27+Inputs!$C$28-1)&lt;0.0001,"OK","Collection shares must add to 100%")</f>
        <v/>
      </c>
    </row>
    <row r="16">
      <c r="A16" s="11" t="inlineStr">
        <is>
          <t>Opening AR collection adds up to 100%</t>
        </is>
      </c>
      <c r="C16" s="6">
        <f>IF(ABS(Inputs!$C$29+Inputs!$C$30-1)&lt;0.0001,"OK","Opening AR shares must add to 100%")</f>
        <v/>
      </c>
    </row>
    <row r="17">
      <c r="A17" s="11" t="inlineStr">
        <is>
          <t>Amortization period and useful life are 12 months or more</t>
        </is>
      </c>
      <c r="C17" s="6">
        <f>IF(AND(Inputs!$C$36&gt;=12,Inputs!$C$39&gt;=12),"OK","Use 12 months or more")</f>
        <v/>
      </c>
    </row>
    <row r="18">
      <c r="A18" s="11" t="inlineStr">
        <is>
          <t>Opening deferred revenue vs renewal schedule (difference, info only)</t>
        </is>
      </c>
      <c r="C18" s="19">
        <f>ROUND(Inputs!$C$14-(Inputs!C46*0+Inputs!D46*1+Inputs!E46*2+Inputs!F46*3+Inputs!G46*4+Inputs!H46*5+Inputs!I46*6+Inputs!J46*7+Inputs!K46*8+Inputs!L46*9+Inputs!M46*10+Inputs!N46*11)/12,0)</f>
        <v/>
      </c>
    </row>
    <row r="20">
      <c r="A20" s="3" t="inlineStr">
        <is>
          <t>All checks</t>
        </is>
      </c>
      <c r="C20" s="22">
        <f>IF(AND(COUNTIF(C6:N6,"&lt;&gt;0")=0,COUNTIF(C7:N7,"&lt;&gt;0")=0,COUNTIF(C8:N8,"&lt;&gt;0")=0,COUNTIF(C9:N9,"&lt;&gt;0")=0,C13="OK",C15="OK",C16="OK",C17="OK"),"All checks pass","Check the rows above")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2026-10-25T19:09:10Z</dcterms:created>
  <dcterms:modified xmlns:dcterms="http://purl.org/dc/terms/" xmlns:xsi="http://www.w3.org/2001/XMLSchema-instance" xsi:type="dcterms:W3CDTF">2026-10-25T19:09:10Z</dcterms:modified>
</cp:coreProperties>
</file>