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Sales log" sheetId="4" state="visible" r:id="rId4"/>
    <sheet xmlns:r="http://schemas.openxmlformats.org/officeDocument/2006/relationships" name="Pipeline created" sheetId="5" state="visible" r:id="rId5"/>
    <sheet xmlns:r="http://schemas.openxmlformats.org/officeDocument/2006/relationships" name="Daily" sheetId="6" state="visible" r:id="rId6"/>
    <sheet xmlns:r="http://schemas.openxmlformats.org/officeDocument/2006/relationships" name="Weekly" sheetId="7" state="visible" r:id="rId7"/>
    <sheet xmlns:r="http://schemas.openxmlformats.org/officeDocument/2006/relationships" name="Monthly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2430"/>
      <sz val="16"/>
    </font>
    <font>
      <name val="Calibri"/>
      <i val="1"/>
      <color rgb="005A5F6B"/>
      <sz val="10"/>
    </font>
    <font>
      <name val="Calibri"/>
      <b val="1"/>
      <color rgb="001F2430"/>
      <sz val="11"/>
    </font>
    <font>
      <name val="Calibri"/>
      <color rgb="001F2430"/>
      <sz val="11"/>
    </font>
    <font>
      <name val="Calibri"/>
      <color rgb="001A4FC4"/>
      <sz val="1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F3F1EE"/>
      </patternFill>
    </fill>
  </fills>
  <borders count="2">
    <border>
      <left/>
      <right/>
      <top/>
      <bottom/>
      <diagonal/>
    </border>
    <border>
      <left style="thin">
        <color rgb="00D9D6D0"/>
      </left>
      <right style="thin">
        <color rgb="00D9D6D0"/>
      </right>
      <top style="thin">
        <color rgb="00D9D6D0"/>
      </top>
      <bottom style="thin">
        <color rgb="00D9D6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1" pivotButton="0" quotePrefix="0" xfId="0"/>
    <xf numFmtId="164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3" fillId="3" borderId="1" applyAlignment="1" pivotButton="0" quotePrefix="0" xfId="0">
      <alignment vertical="center" wrapText="1"/>
    </xf>
    <xf numFmtId="165" fontId="0" fillId="0" borderId="1" pivotButton="0" quotePrefix="0" xfId="0"/>
    <xf numFmtId="9" fontId="0" fillId="0" borderId="1" pivotButton="0" quotePrefix="0" xfId="0"/>
    <xf numFmtId="165" fontId="3" fillId="0" borderId="1" pivotButton="0" quotePrefix="0" xfId="0"/>
    <xf numFmtId="9" fontId="3" fillId="0" borderId="1" pivotButton="0" quotePrefix="0" xfId="0"/>
    <xf numFmtId="164" fontId="5" fillId="2" borderId="1" pivotButton="0" quotePrefix="0" xfId="0"/>
    <xf numFmtId="3" fontId="0" fillId="0" borderId="1" pivotButton="0" quotePrefix="0" xfId="0"/>
    <xf numFmtId="9" fontId="5" fillId="2" borderId="1" pivotButton="0" quotePrefix="0" xfId="0"/>
    <xf numFmtId="0" fontId="5" fillId="2" borderId="1" pivotButton="0" quotePrefix="0" xfId="0"/>
    <xf numFmtId="165" fontId="5" fillId="2" borderId="1" pivotButton="0" quotePrefix="0" xfId="0"/>
    <xf numFmtId="2" fontId="5" fillId="2" borderId="1" pivotButton="0" quotePrefix="0" xfId="0"/>
    <xf numFmtId="2" fontId="3" fillId="0" borderId="1" pivotButton="0" quotePrefix="0" xfId="0"/>
    <xf numFmtId="3" fontId="5" fillId="2" borderId="1" pivotButton="0" quotePrefix="0" xfId="0"/>
    <xf numFmtId="3" fontId="3" fillId="0" borderId="1" pivotButton="0" quotePrefix="0" xfId="0"/>
    <xf numFmtId="2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CEFE0"/>
        </patternFill>
      </fill>
    </dxf>
    <dxf>
      <fill>
        <patternFill patternType="solid">
          <fgColor rgb="00FCEBD0"/>
        </patternFill>
      </fill>
    </dxf>
    <dxf>
      <fill>
        <patternFill patternType="solid">
          <fgColor rgb="00F8D9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Pace vs curve by rep (100% = on pace)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'Scorecard'!G9</f>
            </strRef>
          </tx>
          <spPr>
            <a:ln xmlns:a="http://schemas.openxmlformats.org/drawingml/2006/main">
              <a:prstDash val="solid"/>
            </a:ln>
          </spPr>
          <cat>
            <numRef>
              <f>'Scorecard'!$A$10:$A$19</f>
            </numRef>
          </cat>
          <val>
            <numRef>
              <f>'Scorecard'!$G$10:$G$19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% to goal vs expected share by today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'Scorecard'!E9</f>
            </strRef>
          </tx>
          <spPr>
            <a:ln xmlns:a="http://schemas.openxmlformats.org/drawingml/2006/main">
              <a:prstDash val="solid"/>
            </a:ln>
          </spPr>
          <cat>
            <numRef>
              <f>'Scorecard'!$A$10:$A$19</f>
            </numRef>
          </cat>
          <val>
            <numRef>
              <f>'Scorecard'!$E$10:$E$19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closed vs expected</a:t>
            </a:r>
          </a:p>
        </rich>
      </tx>
    </title>
    <plotArea>
      <lineChart>
        <grouping val="standard"/>
        <ser>
          <idx val="0"/>
          <order val="0"/>
          <tx>
            <strRef>
              <f>'Daily'!F4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'Daily'!$B$5:$B$96</f>
            </numRef>
          </cat>
          <val>
            <numRef>
              <f>'Daily'!$F$5:$F$96</f>
            </numRef>
          </val>
        </ser>
        <ser>
          <idx val="1"/>
          <order val="1"/>
          <tx>
            <strRef>
              <f>'Daily'!G4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'Daily'!$B$5:$B$96</f>
            </numRef>
          </cat>
          <val>
            <numRef>
              <f>'Daily'!$G$5:$G$96</f>
            </numRef>
          </val>
        </ser>
        <ser>
          <idx val="2"/>
          <order val="2"/>
          <tx>
            <strRef>
              <f>'Daily'!H4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'Daily'!$B$5:$B$96</f>
            </numRef>
          </cat>
          <val>
            <numRef>
              <f>'Daily'!$H$5:$H$96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Day of quarter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Team closed vs weekly target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'Weekly'!E5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'Weekly'!$A$6:$A$18</f>
            </numRef>
          </cat>
          <val>
            <numRef>
              <f>'Weekly'!$E$6:$E$18</f>
            </numRef>
          </val>
        </ser>
        <ser>
          <idx val="1"/>
          <order val="1"/>
          <tx>
            <strRef>
              <f>'Weekly'!P5</f>
            </strRef>
          </tx>
          <spPr>
            <a:ln xmlns:a="http://schemas.openxmlformats.org/drawingml/2006/main">
              <a:prstDash val="solid"/>
            </a:ln>
          </spPr>
          <cat>
            <numRef>
              <f>'Weekly'!$A$6:$A$18</f>
            </numRef>
          </cat>
          <val>
            <numRef>
              <f>'Weekly'!$P$6:$P$18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12</col>
      <colOff>0</colOff>
      <row>3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Sales tracker template</t>
        </is>
      </c>
    </row>
    <row r="2">
      <c r="A2" s="2" t="inlineStr">
        <is>
          <t>ORM Technologies, orm-tech.com/tools/sales-tracker-template/. Free to copy and adapt.</t>
        </is>
      </c>
    </row>
    <row r="4">
      <c r="A4" s="3" t="inlineStr">
        <is>
          <t>What this is</t>
        </is>
      </c>
      <c r="B4" s="4" t="inlineStr"/>
    </row>
    <row r="5">
      <c r="A5" s="5" t="inlineStr"/>
      <c r="B5" s="4" t="inlineStr">
        <is>
          <t>A sales tracker that compares what each rep and the team has closed with what they should have closed by today, for one quarter.</t>
        </is>
      </c>
    </row>
    <row r="6">
      <c r="A6" s="5" t="inlineStr"/>
      <c r="B6" s="4" t="inlineStr">
        <is>
          <t>Log each closed-won deal once on 'Sales log'. The Daily, Weekly, Monthly and Scorecard tabs calculate themselves.</t>
        </is>
      </c>
    </row>
    <row r="7">
      <c r="A7" s="5" t="inlineStr"/>
      <c r="B7" s="4" t="inlineStr">
        <is>
          <t>Example version: the reps, deals and quotas are illustrative (a made-up B2B team). Blank version: same formulas, no inputs.</t>
        </is>
      </c>
    </row>
    <row r="8">
      <c r="A8" s="5" t="inlineStr"/>
      <c r="B8" s="4" t="inlineStr"/>
    </row>
    <row r="9">
      <c r="A9" s="3" t="inlineStr">
        <is>
          <t>How to fill it in</t>
        </is>
      </c>
      <c r="B9" s="4" t="inlineStr"/>
    </row>
    <row r="10">
      <c r="A10" s="3" t="inlineStr">
        <is>
          <t>1</t>
        </is>
      </c>
      <c r="B10" s="4" t="inlineStr">
        <is>
          <t>Setup: enter the quarter start and end dates, each rep's name, team, quarterly quota and weekly pipeline target. Leave the as-of date empty to use today.</t>
        </is>
      </c>
    </row>
    <row r="11">
      <c r="A11" s="3" t="inlineStr">
        <is>
          <t>2</t>
        </is>
      </c>
      <c r="B11" s="4" t="inlineStr">
        <is>
          <t>Setup: enter 13 weekly weights for how your quarter usually closes. All 1.0 means a straight line. The example uses ORM's sample back-loaded curve.</t>
        </is>
      </c>
    </row>
    <row r="12">
      <c r="A12" s="3" t="inlineStr">
        <is>
          <t>3</t>
        </is>
      </c>
      <c r="B12" s="4" t="inlineStr">
        <is>
          <t>Sales log: one row per closed-won deal (date, rep, customer, type, amount, counts to quota Y or N). Week fills in by itself.</t>
        </is>
      </c>
    </row>
    <row r="13">
      <c r="A13" s="3" t="inlineStr">
        <is>
          <t>4</t>
        </is>
      </c>
      <c r="B13" s="4" t="inlineStr">
        <is>
          <t>Pipeline created: each week, enter new pipeline dollars and opportunities created per rep. This is the leading indicator.</t>
        </is>
      </c>
    </row>
    <row r="14">
      <c r="A14" s="3" t="inlineStr">
        <is>
          <t>5</t>
        </is>
      </c>
      <c r="B14" s="4" t="inlineStr">
        <is>
          <t>Read Scorecard every week: percent to goal, pace against the curve, projected finish and gap by rep. Daily, Weekly and Monthly show the detail.</t>
        </is>
      </c>
    </row>
    <row r="15">
      <c r="A15" s="5" t="inlineStr"/>
      <c r="B15" s="4" t="inlineStr"/>
    </row>
    <row r="16">
      <c r="A16" s="3" t="inlineStr">
        <is>
          <t>Colors</t>
        </is>
      </c>
      <c r="B16" s="4" t="inlineStr"/>
    </row>
    <row r="17">
      <c r="A17" s="3" t="inlineStr">
        <is>
          <t>Yellow cells</t>
        </is>
      </c>
      <c r="B17" s="4" t="inlineStr">
        <is>
          <t>Inputs. Type over them.</t>
        </is>
      </c>
    </row>
    <row r="18">
      <c r="A18" s="3" t="inlineStr">
        <is>
          <t>White cells</t>
        </is>
      </c>
      <c r="B18" s="4" t="inlineStr">
        <is>
          <t>Formulas. Leave them alone unless you mean to change the method.</t>
        </is>
      </c>
    </row>
    <row r="19">
      <c r="A19" s="5" t="inlineStr"/>
      <c r="B19" s="4" t="inlineStr"/>
    </row>
    <row r="20">
      <c r="A20" s="3" t="inlineStr">
        <is>
          <t>Google Sheets</t>
        </is>
      </c>
      <c r="B20" s="4" t="inlineStr"/>
    </row>
    <row r="21">
      <c r="A21" s="5" t="inlineStr"/>
      <c r="B21" s="4" t="inlineStr">
        <is>
          <t>Upload the file to Google Drive and choose Open with &gt; Google Sheets, or in Sheets use File &gt; Import &gt; Upload. Formulas and charts carry over.</t>
        </is>
      </c>
    </row>
    <row r="22">
      <c r="A22" s="5" t="inlineStr"/>
      <c r="B22" s="4" t="inlineStr"/>
    </row>
    <row r="23">
      <c r="A23" s="3" t="inlineStr">
        <is>
          <t>Method notes</t>
        </is>
      </c>
      <c r="B23" s="4" t="inlineStr"/>
    </row>
    <row r="24">
      <c r="A24" s="5" t="inlineStr"/>
      <c r="B24" s="4" t="inlineStr">
        <is>
          <t>Percent to goal = closed / quota. Expected share by today comes from the weekly weights: weeks are 7 days from the quarter start, week 13 absorbs any extra days, and a partial week counts pro rata.</t>
        </is>
      </c>
    </row>
    <row r="25">
      <c r="A25" s="5" t="inlineStr"/>
      <c r="B25" s="4" t="inlineStr">
        <is>
          <t>Expected by today = quota x expected share. Pace = closed / expected by today (100% = on pace). Projected finish = closed / expected share.</t>
        </is>
      </c>
    </row>
    <row r="26">
      <c r="A26" s="5" t="inlineStr"/>
      <c r="B26" s="4" t="inlineStr">
        <is>
          <t>Status: On pace at 100% or more, Watch between the Setup threshold and 100%, Behind below the threshold.</t>
        </is>
      </c>
    </row>
    <row r="27">
      <c r="A27" s="5" t="inlineStr"/>
      <c r="B27" s="4" t="inlineStr">
        <is>
          <t>Measure every rep against full quota, including new reps. A reduced ramp quota makes a new rep look more productive than they are.</t>
        </is>
      </c>
    </row>
    <row r="28">
      <c r="A28" s="5" t="inlineStr"/>
      <c r="B28" s="4" t="inlineStr">
        <is>
          <t>Only rows marked Y in 'Counts to quota' count. Mark renewals N if your quota covers new and expansion bookings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5" customWidth="1" min="3" max="3"/>
    <col width="15" customWidth="1" min="4" max="4"/>
    <col width="10" customWidth="1" min="5" max="5"/>
    <col width="16" customWidth="1" min="6" max="6"/>
    <col width="12" customWidth="1" min="7" max="7"/>
    <col width="16" customWidth="1" min="8" max="8"/>
    <col width="13" customWidth="1" min="9" max="9"/>
    <col width="15" customWidth="1" min="10" max="10"/>
    <col width="11" customWidth="1" min="11" max="11"/>
    <col width="17" customWidth="1" min="12" max="12"/>
    <col width="17" customWidth="1" min="13" max="13"/>
    <col width="13" customWidth="1" min="14" max="14"/>
  </cols>
  <sheetData>
    <row r="1">
      <c r="A1" s="1" t="inlineStr">
        <is>
          <t>Scorecard: sales vs target, by rep</t>
        </is>
      </c>
    </row>
    <row r="2">
      <c r="A2" s="2" t="inlineStr">
        <is>
          <t>Where each rep stands today against quota and against where they should be by today.</t>
        </is>
      </c>
    </row>
    <row r="4">
      <c r="A4" s="6" t="inlineStr">
        <is>
          <t>As of</t>
        </is>
      </c>
      <c r="B4" s="7">
        <f>Setup!B7</f>
        <v/>
      </c>
    </row>
    <row r="5">
      <c r="A5" s="6" t="inlineStr">
        <is>
          <t>Day of quarter</t>
        </is>
      </c>
      <c r="B5" s="8">
        <f>Setup!B9&amp;" of "&amp;Setup!B8</f>
        <v/>
      </c>
    </row>
    <row r="6">
      <c r="A6" s="6" t="inlineStr">
        <is>
          <t>Expected share closed by today (curve)</t>
        </is>
      </c>
      <c r="B6" s="9">
        <f>IF(Setup!B9&lt;1,0,IFERROR(INDEX(Daily!$J$5:$J$96,Setup!B9),0))</f>
        <v/>
      </c>
    </row>
    <row r="7">
      <c r="A7" s="6" t="inlineStr">
        <is>
          <t>Expected share closed by today (straight line)</t>
        </is>
      </c>
      <c r="B7" s="9">
        <f>IFERROR(Setup!B9/Setup!B8,0)</f>
        <v/>
      </c>
    </row>
    <row r="9">
      <c r="A9" s="10" t="inlineStr">
        <is>
          <t>Rep</t>
        </is>
      </c>
      <c r="B9" s="10" t="inlineStr">
        <is>
          <t>Team or segment</t>
        </is>
      </c>
      <c r="C9" s="10" t="inlineStr">
        <is>
          <t>Quarterly quota ($)</t>
        </is>
      </c>
      <c r="D9" s="10" t="inlineStr">
        <is>
          <t>Closed to date ($)</t>
        </is>
      </c>
      <c r="E9" s="10" t="inlineStr">
        <is>
          <t>% to goal</t>
        </is>
      </c>
      <c r="F9" s="10" t="inlineStr">
        <is>
          <t>Expected by today ($)</t>
        </is>
      </c>
      <c r="G9" s="10" t="inlineStr">
        <is>
          <t>Pace vs curve</t>
        </is>
      </c>
      <c r="H9" s="10" t="inlineStr">
        <is>
          <t>Projected finish ($)</t>
        </is>
      </c>
      <c r="I9" s="10" t="inlineStr">
        <is>
          <t>Projected % of quota</t>
        </is>
      </c>
      <c r="J9" s="10" t="inlineStr">
        <is>
          <t>Gap to quota ($)</t>
        </is>
      </c>
      <c r="K9" s="10" t="inlineStr">
        <is>
          <t>Status</t>
        </is>
      </c>
      <c r="L9" s="10" t="inlineStr">
        <is>
          <t>Pipeline created to date ($)</t>
        </is>
      </c>
      <c r="M9" s="10" t="inlineStr">
        <is>
          <t>Pipeline target to date ($)</t>
        </is>
      </c>
      <c r="N9" s="10" t="inlineStr">
        <is>
          <t>Pipeline vs target</t>
        </is>
      </c>
    </row>
    <row r="10">
      <c r="A10" s="8">
        <f>IF(Setup!A14="","",Setup!A14)</f>
        <v/>
      </c>
      <c r="B10" s="8">
        <f>IF(A10="","",Setup!B14)</f>
        <v/>
      </c>
      <c r="C10" s="11">
        <f>IF(A10="","",Setup!C14)</f>
        <v/>
      </c>
      <c r="D10" s="11">
        <f>IF(A10="","",SUMIFS('Sales log'!$E$5:$E$504,'Sales log'!$B$5:$B$504,A10,'Sales log'!$F$5:$F$504,"Y",'Sales log'!$A$5:$A$504,"&gt;="&amp;Setup!$B$4,'Sales log'!$A$5:$A$504,"&lt;="&amp;Setup!$B$7))</f>
        <v/>
      </c>
      <c r="E10" s="12">
        <f>IF(C10="","",IFERROR(D10/C10,""))</f>
        <v/>
      </c>
      <c r="F10" s="11">
        <f>IF(C10="","",C10*$B$6)</f>
        <v/>
      </c>
      <c r="G10" s="12">
        <f>IF(C10="","",IFERROR(D10/F10,""))</f>
        <v/>
      </c>
      <c r="H10" s="11">
        <f>IF(C10="","",IFERROR(D10/$B$6,""))</f>
        <v/>
      </c>
      <c r="I10" s="12">
        <f>IF(C10="","",IFERROR(H10/C10,""))</f>
        <v/>
      </c>
      <c r="J10" s="11">
        <f>IF(C10="","",MAX(0,C10-D10))</f>
        <v/>
      </c>
      <c r="K10" s="8">
        <f>IF(OR(C10="",G10=""),"",IF(G10&gt;=1,"On pace",IF(G10&gt;=Setup!$B$10,"Watch","Behind")))</f>
        <v/>
      </c>
      <c r="L10" s="11">
        <f>IF(A10="","",SUMIFS('Pipeline created'!C$6:C$18,'Pipeline created'!$B$6:$B$18,"&lt;="&amp;Setup!$B$7))</f>
        <v/>
      </c>
      <c r="M10" s="11">
        <f>IF(A10="","",Setup!D14*IF(Setup!$B$7&lt;Setup!$B$4,0,MIN(13,INT((Setup!$B$7-Setup!$B$4)/7)+1)))</f>
        <v/>
      </c>
      <c r="N10" s="12">
        <f>IF(OR(M10="",M10=0),"",IFERROR(L10/M10,""))</f>
        <v/>
      </c>
    </row>
    <row r="11">
      <c r="A11" s="8">
        <f>IF(Setup!A15="","",Setup!A15)</f>
        <v/>
      </c>
      <c r="B11" s="8">
        <f>IF(A11="","",Setup!B15)</f>
        <v/>
      </c>
      <c r="C11" s="11">
        <f>IF(A11="","",Setup!C15)</f>
        <v/>
      </c>
      <c r="D11" s="11">
        <f>IF(A11="","",SUMIFS('Sales log'!$E$5:$E$504,'Sales log'!$B$5:$B$504,A11,'Sales log'!$F$5:$F$504,"Y",'Sales log'!$A$5:$A$504,"&gt;="&amp;Setup!$B$4,'Sales log'!$A$5:$A$504,"&lt;="&amp;Setup!$B$7))</f>
        <v/>
      </c>
      <c r="E11" s="12">
        <f>IF(C11="","",IFERROR(D11/C11,""))</f>
        <v/>
      </c>
      <c r="F11" s="11">
        <f>IF(C11="","",C11*$B$6)</f>
        <v/>
      </c>
      <c r="G11" s="12">
        <f>IF(C11="","",IFERROR(D11/F11,""))</f>
        <v/>
      </c>
      <c r="H11" s="11">
        <f>IF(C11="","",IFERROR(D11/$B$6,""))</f>
        <v/>
      </c>
      <c r="I11" s="12">
        <f>IF(C11="","",IFERROR(H11/C11,""))</f>
        <v/>
      </c>
      <c r="J11" s="11">
        <f>IF(C11="","",MAX(0,C11-D11))</f>
        <v/>
      </c>
      <c r="K11" s="8">
        <f>IF(OR(C11="",G11=""),"",IF(G11&gt;=1,"On pace",IF(G11&gt;=Setup!$B$10,"Watch","Behind")))</f>
        <v/>
      </c>
      <c r="L11" s="11">
        <f>IF(A11="","",SUMIFS('Pipeline created'!D$6:D$18,'Pipeline created'!$B$6:$B$18,"&lt;="&amp;Setup!$B$7))</f>
        <v/>
      </c>
      <c r="M11" s="11">
        <f>IF(A11="","",Setup!D15*IF(Setup!$B$7&lt;Setup!$B$4,0,MIN(13,INT((Setup!$B$7-Setup!$B$4)/7)+1)))</f>
        <v/>
      </c>
      <c r="N11" s="12">
        <f>IF(OR(M11="",M11=0),"",IFERROR(L11/M11,""))</f>
        <v/>
      </c>
    </row>
    <row r="12">
      <c r="A12" s="8">
        <f>IF(Setup!A16="","",Setup!A16)</f>
        <v/>
      </c>
      <c r="B12" s="8">
        <f>IF(A12="","",Setup!B16)</f>
        <v/>
      </c>
      <c r="C12" s="11">
        <f>IF(A12="","",Setup!C16)</f>
        <v/>
      </c>
      <c r="D12" s="11">
        <f>IF(A12="","",SUMIFS('Sales log'!$E$5:$E$504,'Sales log'!$B$5:$B$504,A12,'Sales log'!$F$5:$F$504,"Y",'Sales log'!$A$5:$A$504,"&gt;="&amp;Setup!$B$4,'Sales log'!$A$5:$A$504,"&lt;="&amp;Setup!$B$7))</f>
        <v/>
      </c>
      <c r="E12" s="12">
        <f>IF(C12="","",IFERROR(D12/C12,""))</f>
        <v/>
      </c>
      <c r="F12" s="11">
        <f>IF(C12="","",C12*$B$6)</f>
        <v/>
      </c>
      <c r="G12" s="12">
        <f>IF(C12="","",IFERROR(D12/F12,""))</f>
        <v/>
      </c>
      <c r="H12" s="11">
        <f>IF(C12="","",IFERROR(D12/$B$6,""))</f>
        <v/>
      </c>
      <c r="I12" s="12">
        <f>IF(C12="","",IFERROR(H12/C12,""))</f>
        <v/>
      </c>
      <c r="J12" s="11">
        <f>IF(C12="","",MAX(0,C12-D12))</f>
        <v/>
      </c>
      <c r="K12" s="8">
        <f>IF(OR(C12="",G12=""),"",IF(G12&gt;=1,"On pace",IF(G12&gt;=Setup!$B$10,"Watch","Behind")))</f>
        <v/>
      </c>
      <c r="L12" s="11">
        <f>IF(A12="","",SUMIFS('Pipeline created'!E$6:E$18,'Pipeline created'!$B$6:$B$18,"&lt;="&amp;Setup!$B$7))</f>
        <v/>
      </c>
      <c r="M12" s="11">
        <f>IF(A12="","",Setup!D16*IF(Setup!$B$7&lt;Setup!$B$4,0,MIN(13,INT((Setup!$B$7-Setup!$B$4)/7)+1)))</f>
        <v/>
      </c>
      <c r="N12" s="12">
        <f>IF(OR(M12="",M12=0),"",IFERROR(L12/M12,""))</f>
        <v/>
      </c>
    </row>
    <row r="13">
      <c r="A13" s="8">
        <f>IF(Setup!A17="","",Setup!A17)</f>
        <v/>
      </c>
      <c r="B13" s="8">
        <f>IF(A13="","",Setup!B17)</f>
        <v/>
      </c>
      <c r="C13" s="11">
        <f>IF(A13="","",Setup!C17)</f>
        <v/>
      </c>
      <c r="D13" s="11">
        <f>IF(A13="","",SUMIFS('Sales log'!$E$5:$E$504,'Sales log'!$B$5:$B$504,A13,'Sales log'!$F$5:$F$504,"Y",'Sales log'!$A$5:$A$504,"&gt;="&amp;Setup!$B$4,'Sales log'!$A$5:$A$504,"&lt;="&amp;Setup!$B$7))</f>
        <v/>
      </c>
      <c r="E13" s="12">
        <f>IF(C13="","",IFERROR(D13/C13,""))</f>
        <v/>
      </c>
      <c r="F13" s="11">
        <f>IF(C13="","",C13*$B$6)</f>
        <v/>
      </c>
      <c r="G13" s="12">
        <f>IF(C13="","",IFERROR(D13/F13,""))</f>
        <v/>
      </c>
      <c r="H13" s="11">
        <f>IF(C13="","",IFERROR(D13/$B$6,""))</f>
        <v/>
      </c>
      <c r="I13" s="12">
        <f>IF(C13="","",IFERROR(H13/C13,""))</f>
        <v/>
      </c>
      <c r="J13" s="11">
        <f>IF(C13="","",MAX(0,C13-D13))</f>
        <v/>
      </c>
      <c r="K13" s="8">
        <f>IF(OR(C13="",G13=""),"",IF(G13&gt;=1,"On pace",IF(G13&gt;=Setup!$B$10,"Watch","Behind")))</f>
        <v/>
      </c>
      <c r="L13" s="11">
        <f>IF(A13="","",SUMIFS('Pipeline created'!F$6:F$18,'Pipeline created'!$B$6:$B$18,"&lt;="&amp;Setup!$B$7))</f>
        <v/>
      </c>
      <c r="M13" s="11">
        <f>IF(A13="","",Setup!D17*IF(Setup!$B$7&lt;Setup!$B$4,0,MIN(13,INT((Setup!$B$7-Setup!$B$4)/7)+1)))</f>
        <v/>
      </c>
      <c r="N13" s="12">
        <f>IF(OR(M13="",M13=0),"",IFERROR(L13/M13,""))</f>
        <v/>
      </c>
    </row>
    <row r="14">
      <c r="A14" s="8">
        <f>IF(Setup!A18="","",Setup!A18)</f>
        <v/>
      </c>
      <c r="B14" s="8">
        <f>IF(A14="","",Setup!B18)</f>
        <v/>
      </c>
      <c r="C14" s="11">
        <f>IF(A14="","",Setup!C18)</f>
        <v/>
      </c>
      <c r="D14" s="11">
        <f>IF(A14="","",SUMIFS('Sales log'!$E$5:$E$504,'Sales log'!$B$5:$B$504,A14,'Sales log'!$F$5:$F$504,"Y",'Sales log'!$A$5:$A$504,"&gt;="&amp;Setup!$B$4,'Sales log'!$A$5:$A$504,"&lt;="&amp;Setup!$B$7))</f>
        <v/>
      </c>
      <c r="E14" s="12">
        <f>IF(C14="","",IFERROR(D14/C14,""))</f>
        <v/>
      </c>
      <c r="F14" s="11">
        <f>IF(C14="","",C14*$B$6)</f>
        <v/>
      </c>
      <c r="G14" s="12">
        <f>IF(C14="","",IFERROR(D14/F14,""))</f>
        <v/>
      </c>
      <c r="H14" s="11">
        <f>IF(C14="","",IFERROR(D14/$B$6,""))</f>
        <v/>
      </c>
      <c r="I14" s="12">
        <f>IF(C14="","",IFERROR(H14/C14,""))</f>
        <v/>
      </c>
      <c r="J14" s="11">
        <f>IF(C14="","",MAX(0,C14-D14))</f>
        <v/>
      </c>
      <c r="K14" s="8">
        <f>IF(OR(C14="",G14=""),"",IF(G14&gt;=1,"On pace",IF(G14&gt;=Setup!$B$10,"Watch","Behind")))</f>
        <v/>
      </c>
      <c r="L14" s="11">
        <f>IF(A14="","",SUMIFS('Pipeline created'!G$6:G$18,'Pipeline created'!$B$6:$B$18,"&lt;="&amp;Setup!$B$7))</f>
        <v/>
      </c>
      <c r="M14" s="11">
        <f>IF(A14="","",Setup!D18*IF(Setup!$B$7&lt;Setup!$B$4,0,MIN(13,INT((Setup!$B$7-Setup!$B$4)/7)+1)))</f>
        <v/>
      </c>
      <c r="N14" s="12">
        <f>IF(OR(M14="",M14=0),"",IFERROR(L14/M14,""))</f>
        <v/>
      </c>
    </row>
    <row r="15">
      <c r="A15" s="8">
        <f>IF(Setup!A19="","",Setup!A19)</f>
        <v/>
      </c>
      <c r="B15" s="8">
        <f>IF(A15="","",Setup!B19)</f>
        <v/>
      </c>
      <c r="C15" s="11">
        <f>IF(A15="","",Setup!C19)</f>
        <v/>
      </c>
      <c r="D15" s="11">
        <f>IF(A15="","",SUMIFS('Sales log'!$E$5:$E$504,'Sales log'!$B$5:$B$504,A15,'Sales log'!$F$5:$F$504,"Y",'Sales log'!$A$5:$A$504,"&gt;="&amp;Setup!$B$4,'Sales log'!$A$5:$A$504,"&lt;="&amp;Setup!$B$7))</f>
        <v/>
      </c>
      <c r="E15" s="12">
        <f>IF(C15="","",IFERROR(D15/C15,""))</f>
        <v/>
      </c>
      <c r="F15" s="11">
        <f>IF(C15="","",C15*$B$6)</f>
        <v/>
      </c>
      <c r="G15" s="12">
        <f>IF(C15="","",IFERROR(D15/F15,""))</f>
        <v/>
      </c>
      <c r="H15" s="11">
        <f>IF(C15="","",IFERROR(D15/$B$6,""))</f>
        <v/>
      </c>
      <c r="I15" s="12">
        <f>IF(C15="","",IFERROR(H15/C15,""))</f>
        <v/>
      </c>
      <c r="J15" s="11">
        <f>IF(C15="","",MAX(0,C15-D15))</f>
        <v/>
      </c>
      <c r="K15" s="8">
        <f>IF(OR(C15="",G15=""),"",IF(G15&gt;=1,"On pace",IF(G15&gt;=Setup!$B$10,"Watch","Behind")))</f>
        <v/>
      </c>
      <c r="L15" s="11">
        <f>IF(A15="","",SUMIFS('Pipeline created'!H$6:H$18,'Pipeline created'!$B$6:$B$18,"&lt;="&amp;Setup!$B$7))</f>
        <v/>
      </c>
      <c r="M15" s="11">
        <f>IF(A15="","",Setup!D19*IF(Setup!$B$7&lt;Setup!$B$4,0,MIN(13,INT((Setup!$B$7-Setup!$B$4)/7)+1)))</f>
        <v/>
      </c>
      <c r="N15" s="12">
        <f>IF(OR(M15="",M15=0),"",IFERROR(L15/M15,""))</f>
        <v/>
      </c>
    </row>
    <row r="16">
      <c r="A16" s="8">
        <f>IF(Setup!A20="","",Setup!A20)</f>
        <v/>
      </c>
      <c r="B16" s="8">
        <f>IF(A16="","",Setup!B20)</f>
        <v/>
      </c>
      <c r="C16" s="11">
        <f>IF(A16="","",Setup!C20)</f>
        <v/>
      </c>
      <c r="D16" s="11">
        <f>IF(A16="","",SUMIFS('Sales log'!$E$5:$E$504,'Sales log'!$B$5:$B$504,A16,'Sales log'!$F$5:$F$504,"Y",'Sales log'!$A$5:$A$504,"&gt;="&amp;Setup!$B$4,'Sales log'!$A$5:$A$504,"&lt;="&amp;Setup!$B$7))</f>
        <v/>
      </c>
      <c r="E16" s="12">
        <f>IF(C16="","",IFERROR(D16/C16,""))</f>
        <v/>
      </c>
      <c r="F16" s="11">
        <f>IF(C16="","",C16*$B$6)</f>
        <v/>
      </c>
      <c r="G16" s="12">
        <f>IF(C16="","",IFERROR(D16/F16,""))</f>
        <v/>
      </c>
      <c r="H16" s="11">
        <f>IF(C16="","",IFERROR(D16/$B$6,""))</f>
        <v/>
      </c>
      <c r="I16" s="12">
        <f>IF(C16="","",IFERROR(H16/C16,""))</f>
        <v/>
      </c>
      <c r="J16" s="11">
        <f>IF(C16="","",MAX(0,C16-D16))</f>
        <v/>
      </c>
      <c r="K16" s="8">
        <f>IF(OR(C16="",G16=""),"",IF(G16&gt;=1,"On pace",IF(G16&gt;=Setup!$B$10,"Watch","Behind")))</f>
        <v/>
      </c>
      <c r="L16" s="11">
        <f>IF(A16="","",SUMIFS('Pipeline created'!I$6:I$18,'Pipeline created'!$B$6:$B$18,"&lt;="&amp;Setup!$B$7))</f>
        <v/>
      </c>
      <c r="M16" s="11">
        <f>IF(A16="","",Setup!D20*IF(Setup!$B$7&lt;Setup!$B$4,0,MIN(13,INT((Setup!$B$7-Setup!$B$4)/7)+1)))</f>
        <v/>
      </c>
      <c r="N16" s="12">
        <f>IF(OR(M16="",M16=0),"",IFERROR(L16/M16,""))</f>
        <v/>
      </c>
    </row>
    <row r="17">
      <c r="A17" s="8">
        <f>IF(Setup!A21="","",Setup!A21)</f>
        <v/>
      </c>
      <c r="B17" s="8">
        <f>IF(A17="","",Setup!B21)</f>
        <v/>
      </c>
      <c r="C17" s="11">
        <f>IF(A17="","",Setup!C21)</f>
        <v/>
      </c>
      <c r="D17" s="11">
        <f>IF(A17="","",SUMIFS('Sales log'!$E$5:$E$504,'Sales log'!$B$5:$B$504,A17,'Sales log'!$F$5:$F$504,"Y",'Sales log'!$A$5:$A$504,"&gt;="&amp;Setup!$B$4,'Sales log'!$A$5:$A$504,"&lt;="&amp;Setup!$B$7))</f>
        <v/>
      </c>
      <c r="E17" s="12">
        <f>IF(C17="","",IFERROR(D17/C17,""))</f>
        <v/>
      </c>
      <c r="F17" s="11">
        <f>IF(C17="","",C17*$B$6)</f>
        <v/>
      </c>
      <c r="G17" s="12">
        <f>IF(C17="","",IFERROR(D17/F17,""))</f>
        <v/>
      </c>
      <c r="H17" s="11">
        <f>IF(C17="","",IFERROR(D17/$B$6,""))</f>
        <v/>
      </c>
      <c r="I17" s="12">
        <f>IF(C17="","",IFERROR(H17/C17,""))</f>
        <v/>
      </c>
      <c r="J17" s="11">
        <f>IF(C17="","",MAX(0,C17-D17))</f>
        <v/>
      </c>
      <c r="K17" s="8">
        <f>IF(OR(C17="",G17=""),"",IF(G17&gt;=1,"On pace",IF(G17&gt;=Setup!$B$10,"Watch","Behind")))</f>
        <v/>
      </c>
      <c r="L17" s="11">
        <f>IF(A17="","",SUMIFS('Pipeline created'!J$6:J$18,'Pipeline created'!$B$6:$B$18,"&lt;="&amp;Setup!$B$7))</f>
        <v/>
      </c>
      <c r="M17" s="11">
        <f>IF(A17="","",Setup!D21*IF(Setup!$B$7&lt;Setup!$B$4,0,MIN(13,INT((Setup!$B$7-Setup!$B$4)/7)+1)))</f>
        <v/>
      </c>
      <c r="N17" s="12">
        <f>IF(OR(M17="",M17=0),"",IFERROR(L17/M17,""))</f>
        <v/>
      </c>
    </row>
    <row r="18">
      <c r="A18" s="8">
        <f>IF(Setup!A22="","",Setup!A22)</f>
        <v/>
      </c>
      <c r="B18" s="8">
        <f>IF(A18="","",Setup!B22)</f>
        <v/>
      </c>
      <c r="C18" s="11">
        <f>IF(A18="","",Setup!C22)</f>
        <v/>
      </c>
      <c r="D18" s="11">
        <f>IF(A18="","",SUMIFS('Sales log'!$E$5:$E$504,'Sales log'!$B$5:$B$504,A18,'Sales log'!$F$5:$F$504,"Y",'Sales log'!$A$5:$A$504,"&gt;="&amp;Setup!$B$4,'Sales log'!$A$5:$A$504,"&lt;="&amp;Setup!$B$7))</f>
        <v/>
      </c>
      <c r="E18" s="12">
        <f>IF(C18="","",IFERROR(D18/C18,""))</f>
        <v/>
      </c>
      <c r="F18" s="11">
        <f>IF(C18="","",C18*$B$6)</f>
        <v/>
      </c>
      <c r="G18" s="12">
        <f>IF(C18="","",IFERROR(D18/F18,""))</f>
        <v/>
      </c>
      <c r="H18" s="11">
        <f>IF(C18="","",IFERROR(D18/$B$6,""))</f>
        <v/>
      </c>
      <c r="I18" s="12">
        <f>IF(C18="","",IFERROR(H18/C18,""))</f>
        <v/>
      </c>
      <c r="J18" s="11">
        <f>IF(C18="","",MAX(0,C18-D18))</f>
        <v/>
      </c>
      <c r="K18" s="8">
        <f>IF(OR(C18="",G18=""),"",IF(G18&gt;=1,"On pace",IF(G18&gt;=Setup!$B$10,"Watch","Behind")))</f>
        <v/>
      </c>
      <c r="L18" s="11">
        <f>IF(A18="","",SUMIFS('Pipeline created'!K$6:K$18,'Pipeline created'!$B$6:$B$18,"&lt;="&amp;Setup!$B$7))</f>
        <v/>
      </c>
      <c r="M18" s="11">
        <f>IF(A18="","",Setup!D22*IF(Setup!$B$7&lt;Setup!$B$4,0,MIN(13,INT((Setup!$B$7-Setup!$B$4)/7)+1)))</f>
        <v/>
      </c>
      <c r="N18" s="12">
        <f>IF(OR(M18="",M18=0),"",IFERROR(L18/M18,""))</f>
        <v/>
      </c>
    </row>
    <row r="19">
      <c r="A19" s="8">
        <f>IF(Setup!A23="","",Setup!A23)</f>
        <v/>
      </c>
      <c r="B19" s="8">
        <f>IF(A19="","",Setup!B23)</f>
        <v/>
      </c>
      <c r="C19" s="11">
        <f>IF(A19="","",Setup!C23)</f>
        <v/>
      </c>
      <c r="D19" s="11">
        <f>IF(A19="","",SUMIFS('Sales log'!$E$5:$E$504,'Sales log'!$B$5:$B$504,A19,'Sales log'!$F$5:$F$504,"Y",'Sales log'!$A$5:$A$504,"&gt;="&amp;Setup!$B$4,'Sales log'!$A$5:$A$504,"&lt;="&amp;Setup!$B$7))</f>
        <v/>
      </c>
      <c r="E19" s="12">
        <f>IF(C19="","",IFERROR(D19/C19,""))</f>
        <v/>
      </c>
      <c r="F19" s="11">
        <f>IF(C19="","",C19*$B$6)</f>
        <v/>
      </c>
      <c r="G19" s="12">
        <f>IF(C19="","",IFERROR(D19/F19,""))</f>
        <v/>
      </c>
      <c r="H19" s="11">
        <f>IF(C19="","",IFERROR(D19/$B$6,""))</f>
        <v/>
      </c>
      <c r="I19" s="12">
        <f>IF(C19="","",IFERROR(H19/C19,""))</f>
        <v/>
      </c>
      <c r="J19" s="11">
        <f>IF(C19="","",MAX(0,C19-D19))</f>
        <v/>
      </c>
      <c r="K19" s="8">
        <f>IF(OR(C19="",G19=""),"",IF(G19&gt;=1,"On pace",IF(G19&gt;=Setup!$B$10,"Watch","Behind")))</f>
        <v/>
      </c>
      <c r="L19" s="11">
        <f>IF(A19="","",SUMIFS('Pipeline created'!L$6:L$18,'Pipeline created'!$B$6:$B$18,"&lt;="&amp;Setup!$B$7))</f>
        <v/>
      </c>
      <c r="M19" s="11">
        <f>IF(A19="","",Setup!D23*IF(Setup!$B$7&lt;Setup!$B$4,0,MIN(13,INT((Setup!$B$7-Setup!$B$4)/7)+1)))</f>
        <v/>
      </c>
      <c r="N19" s="12">
        <f>IF(OR(M19="",M19=0),"",IFERROR(L19/M19,""))</f>
        <v/>
      </c>
    </row>
    <row r="20">
      <c r="A20" s="6" t="inlineStr">
        <is>
          <t>Team</t>
        </is>
      </c>
      <c r="B20" s="8" t="inlineStr"/>
      <c r="C20" s="13">
        <f>Setup!B11</f>
        <v/>
      </c>
      <c r="D20" s="13">
        <f>SUMIFS('Sales log'!$E$5:$E$504,'Sales log'!$F$5:$F$504,"Y",'Sales log'!$A$5:$A$504,"&gt;="&amp;Setup!$B$4,'Sales log'!$A$5:$A$504,"&lt;="&amp;Setup!$B$7)</f>
        <v/>
      </c>
      <c r="E20" s="14">
        <f>IF(C20="","",IFERROR(D20/C20,""))</f>
        <v/>
      </c>
      <c r="F20" s="13">
        <f>IF(C20="","",C20*$B$6)</f>
        <v/>
      </c>
      <c r="G20" s="14">
        <f>IF(C20="","",IFERROR(D20/F20,""))</f>
        <v/>
      </c>
      <c r="H20" s="13">
        <f>IF(C20="","",IFERROR(D20/$B$6,""))</f>
        <v/>
      </c>
      <c r="I20" s="14">
        <f>IF(C20="","",IFERROR(H20/C20,""))</f>
        <v/>
      </c>
      <c r="J20" s="13">
        <f>IF(C20="","",MAX(0,C20-D20))</f>
        <v/>
      </c>
      <c r="K20" s="6">
        <f>IF(OR(C20="",G20=""),"",IF(G20&gt;=1,"On pace",IF(G20&gt;=Setup!$B$10,"Watch","Behind")))</f>
        <v/>
      </c>
      <c r="L20" s="13">
        <f>SUM(L10:L19)</f>
        <v/>
      </c>
      <c r="M20" s="13">
        <f>SUM(M10:M19)</f>
        <v/>
      </c>
      <c r="N20" s="14">
        <f>IF(OR(M20="",M20=0),"",IFERROR(L20/M20,""))</f>
        <v/>
      </c>
    </row>
    <row r="22">
      <c r="A22" s="2" t="inlineStr">
        <is>
          <t>Pace = closed / expected by today. Projected finish assumes the rest of the quarter closes like the curve. Pipeline target to date counts every week that has started.</t>
        </is>
      </c>
    </row>
    <row r="23">
      <c r="A23" s="2" t="inlineStr">
        <is>
          <t>Read the gap in dollars, not only the percentage: two reps at the same pace can need very different amounts to finish.</t>
        </is>
      </c>
    </row>
  </sheetData>
  <conditionalFormatting sqref="K10:K20">
    <cfRule type="cellIs" priority="1" operator="equal" dxfId="0">
      <formula>"On pace"</formula>
    </cfRule>
    <cfRule type="cellIs" priority="2" operator="equal" dxfId="1">
      <formula>"Watch"</formula>
    </cfRule>
    <cfRule type="cellIs" priority="3" operator="equal" dxfId="2">
      <formula>"Behind"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20" customWidth="1" min="3" max="3"/>
    <col width="22" customWidth="1" min="4" max="4"/>
    <col width="70" customWidth="1" min="5" max="5"/>
  </cols>
  <sheetData>
    <row r="1">
      <c r="A1" s="1" t="inlineStr">
        <is>
          <t>Setup</t>
        </is>
      </c>
    </row>
    <row r="2">
      <c r="A2" s="2" t="inlineStr">
        <is>
          <t>Quarter dates, reps and quotas, and the weekly curve your quarter usually follows.</t>
        </is>
      </c>
    </row>
    <row r="4">
      <c r="A4" s="8" t="inlineStr">
        <is>
          <t>Quarter start date</t>
        </is>
      </c>
      <c r="B4" s="15" t="n"/>
      <c r="C4" s="2" t="inlineStr">
        <is>
          <t>Use the first and last day of the quarter (calendar or fiscal).</t>
        </is>
      </c>
    </row>
    <row r="5">
      <c r="A5" s="8" t="inlineStr">
        <is>
          <t>Quarter end date</t>
        </is>
      </c>
      <c r="B5" s="15" t="n"/>
    </row>
    <row r="6">
      <c r="A6" s="8" t="inlineStr">
        <is>
          <t>As-of date (leave empty to use today)</t>
        </is>
      </c>
      <c r="B6" s="15" t="n"/>
      <c r="C6" s="2" t="inlineStr">
        <is>
          <t>Set a fixed date to look back at a past week.</t>
        </is>
      </c>
    </row>
    <row r="7">
      <c r="A7" s="8" t="inlineStr">
        <is>
          <t>As-of date used</t>
        </is>
      </c>
      <c r="B7" s="7">
        <f>IF(B6="",TODAY(),B6)</f>
        <v/>
      </c>
    </row>
    <row r="8">
      <c r="A8" s="8" t="inlineStr">
        <is>
          <t>Days in quarter</t>
        </is>
      </c>
      <c r="B8" s="16">
        <f>IF(OR(B4="",B5=""),0,B5-B4+1)</f>
        <v/>
      </c>
    </row>
    <row r="9">
      <c r="A9" s="8" t="inlineStr">
        <is>
          <t>Day of quarter (as of)</t>
        </is>
      </c>
      <c r="B9" s="16">
        <f>IFERROR(MAX(0,MIN(B8,B7-B4+1)),0)</f>
        <v/>
      </c>
    </row>
    <row r="10">
      <c r="A10" s="8" t="inlineStr">
        <is>
          <t>Status threshold: Behind below this pace</t>
        </is>
      </c>
      <c r="B10" s="17" t="n">
        <v>0.85</v>
      </c>
      <c r="C10" s="2" t="inlineStr">
        <is>
          <t>ORM template default. Pace from this level to 100% shows as Watch.</t>
        </is>
      </c>
    </row>
    <row r="11">
      <c r="A11" s="8" t="inlineStr">
        <is>
          <t>Team quota for the quarter ($)</t>
        </is>
      </c>
      <c r="B11" s="13">
        <f>SUM(C14:C23)</f>
        <v/>
      </c>
    </row>
    <row r="13">
      <c r="A13" s="10" t="inlineStr">
        <is>
          <t>Rep</t>
        </is>
      </c>
      <c r="B13" s="10" t="inlineStr">
        <is>
          <t>Team or segment</t>
        </is>
      </c>
      <c r="C13" s="10" t="inlineStr">
        <is>
          <t>Quarterly quota ($)</t>
        </is>
      </c>
      <c r="D13" s="10" t="inlineStr">
        <is>
          <t>Weekly pipeline target ($)</t>
        </is>
      </c>
      <c r="E13" s="10" t="inlineStr">
        <is>
          <t>Note</t>
        </is>
      </c>
    </row>
    <row r="14">
      <c r="A14" s="18" t="n"/>
      <c r="B14" s="18" t="n"/>
      <c r="C14" s="19" t="n"/>
      <c r="D14" s="19" t="n"/>
      <c r="E14" s="18" t="n"/>
    </row>
    <row r="15">
      <c r="A15" s="18" t="n"/>
      <c r="B15" s="18" t="n"/>
      <c r="C15" s="19" t="n"/>
      <c r="D15" s="19" t="n"/>
      <c r="E15" s="18" t="n"/>
    </row>
    <row r="16">
      <c r="A16" s="18" t="n"/>
      <c r="B16" s="18" t="n"/>
      <c r="C16" s="19" t="n"/>
      <c r="D16" s="19" t="n"/>
      <c r="E16" s="18" t="n"/>
    </row>
    <row r="17">
      <c r="A17" s="18" t="n"/>
      <c r="B17" s="18" t="n"/>
      <c r="C17" s="19" t="n"/>
      <c r="D17" s="19" t="n"/>
      <c r="E17" s="18" t="n"/>
    </row>
    <row r="18">
      <c r="A18" s="18" t="n"/>
      <c r="B18" s="18" t="n"/>
      <c r="C18" s="19" t="n"/>
      <c r="D18" s="19" t="n"/>
      <c r="E18" s="18" t="n"/>
    </row>
    <row r="19">
      <c r="A19" s="18" t="n"/>
      <c r="B19" s="18" t="n"/>
      <c r="C19" s="19" t="n"/>
      <c r="D19" s="19" t="n"/>
      <c r="E19" s="18" t="n"/>
    </row>
    <row r="20">
      <c r="A20" s="18" t="n"/>
      <c r="B20" s="18" t="n"/>
      <c r="C20" s="19" t="n"/>
      <c r="D20" s="19" t="n"/>
      <c r="E20" s="18" t="n"/>
    </row>
    <row r="21">
      <c r="A21" s="18" t="n"/>
      <c r="B21" s="18" t="n"/>
      <c r="C21" s="19" t="n"/>
      <c r="D21" s="19" t="n"/>
      <c r="E21" s="18" t="n"/>
    </row>
    <row r="22">
      <c r="A22" s="18" t="n"/>
      <c r="B22" s="18" t="n"/>
      <c r="C22" s="19" t="n"/>
      <c r="D22" s="19" t="n"/>
      <c r="E22" s="18" t="n"/>
    </row>
    <row r="23">
      <c r="A23" s="18" t="n"/>
      <c r="B23" s="18" t="n"/>
      <c r="C23" s="19" t="n"/>
      <c r="D23" s="19" t="n"/>
      <c r="E23" s="18" t="n"/>
    </row>
    <row r="25">
      <c r="A25" s="3" t="inlineStr">
        <is>
          <t>Weekly weights: how your quarter usually closes</t>
        </is>
      </c>
    </row>
    <row r="26">
      <c r="A26" s="10" t="inlineStr">
        <is>
          <t>Week</t>
        </is>
      </c>
      <c r="B26" s="10" t="inlineStr">
        <is>
          <t>Weight</t>
        </is>
      </c>
      <c r="C26" s="10" t="inlineStr">
        <is>
          <t>Share of quarter</t>
        </is>
      </c>
      <c r="D26" s="10" t="inlineStr">
        <is>
          <t>Cumulative share</t>
        </is>
      </c>
      <c r="E26" s="10" t="inlineStr">
        <is>
          <t>Note</t>
        </is>
      </c>
    </row>
    <row r="27">
      <c r="A27" s="8" t="n">
        <v>1</v>
      </c>
      <c r="B27" s="20" t="n">
        <v>1</v>
      </c>
      <c r="C27" s="9">
        <f>IFERROR(B27/$B$40,0)</f>
        <v/>
      </c>
      <c r="D27" s="9">
        <f>SUM($C$27:C27)</f>
        <v/>
      </c>
      <c r="E27" s="2" t="inlineStr">
        <is>
          <t>Example: ORM's sample 13-week curve for one customer quarter (Pete Furseth, ORM). Replace with your own.</t>
        </is>
      </c>
    </row>
    <row r="28">
      <c r="A28" s="8" t="n">
        <v>2</v>
      </c>
      <c r="B28" s="20" t="n">
        <v>1</v>
      </c>
      <c r="C28" s="9">
        <f>IFERROR(B28/$B$40,0)</f>
        <v/>
      </c>
      <c r="D28" s="9">
        <f>SUM($C$27:C28)</f>
        <v/>
      </c>
      <c r="E28" s="2" t="inlineStr">
        <is>
          <t>Build yours from 4 to 8 past quarters: each week's bookings / the quarter's average week.</t>
        </is>
      </c>
    </row>
    <row r="29">
      <c r="A29" s="8" t="n">
        <v>3</v>
      </c>
      <c r="B29" s="20" t="n">
        <v>1</v>
      </c>
      <c r="C29" s="9">
        <f>IFERROR(B29/$B$40,0)</f>
        <v/>
      </c>
      <c r="D29" s="9">
        <f>SUM($C$27:C29)</f>
        <v/>
      </c>
      <c r="E29" s="2" t="inlineStr">
        <is>
          <t>All 1.0 = a straight line by week (week 13 takes any extra days). A straight line overstates what should be closed early in the quarter.</t>
        </is>
      </c>
    </row>
    <row r="30">
      <c r="A30" s="8" t="n">
        <v>4</v>
      </c>
      <c r="B30" s="20" t="n">
        <v>1</v>
      </c>
      <c r="C30" s="9">
        <f>IFERROR(B30/$B$40,0)</f>
        <v/>
      </c>
      <c r="D30" s="9">
        <f>SUM($C$27:C30)</f>
        <v/>
      </c>
    </row>
    <row r="31">
      <c r="A31" s="8" t="n">
        <v>5</v>
      </c>
      <c r="B31" s="20" t="n">
        <v>1</v>
      </c>
      <c r="C31" s="9">
        <f>IFERROR(B31/$B$40,0)</f>
        <v/>
      </c>
      <c r="D31" s="9">
        <f>SUM($C$27:C31)</f>
        <v/>
      </c>
    </row>
    <row r="32">
      <c r="A32" s="8" t="n">
        <v>6</v>
      </c>
      <c r="B32" s="20" t="n">
        <v>1</v>
      </c>
      <c r="C32" s="9">
        <f>IFERROR(B32/$B$40,0)</f>
        <v/>
      </c>
      <c r="D32" s="9">
        <f>SUM($C$27:C32)</f>
        <v/>
      </c>
    </row>
    <row r="33">
      <c r="A33" s="8" t="n">
        <v>7</v>
      </c>
      <c r="B33" s="20" t="n">
        <v>1</v>
      </c>
      <c r="C33" s="9">
        <f>IFERROR(B33/$B$40,0)</f>
        <v/>
      </c>
      <c r="D33" s="9">
        <f>SUM($C$27:C33)</f>
        <v/>
      </c>
    </row>
    <row r="34">
      <c r="A34" s="8" t="n">
        <v>8</v>
      </c>
      <c r="B34" s="20" t="n">
        <v>1</v>
      </c>
      <c r="C34" s="9">
        <f>IFERROR(B34/$B$40,0)</f>
        <v/>
      </c>
      <c r="D34" s="9">
        <f>SUM($C$27:C34)</f>
        <v/>
      </c>
    </row>
    <row r="35">
      <c r="A35" s="8" t="n">
        <v>9</v>
      </c>
      <c r="B35" s="20" t="n">
        <v>1</v>
      </c>
      <c r="C35" s="9">
        <f>IFERROR(B35/$B$40,0)</f>
        <v/>
      </c>
      <c r="D35" s="9">
        <f>SUM($C$27:C35)</f>
        <v/>
      </c>
    </row>
    <row r="36">
      <c r="A36" s="8" t="n">
        <v>10</v>
      </c>
      <c r="B36" s="20" t="n">
        <v>1</v>
      </c>
      <c r="C36" s="9">
        <f>IFERROR(B36/$B$40,0)</f>
        <v/>
      </c>
      <c r="D36" s="9">
        <f>SUM($C$27:C36)</f>
        <v/>
      </c>
    </row>
    <row r="37">
      <c r="A37" s="8" t="n">
        <v>11</v>
      </c>
      <c r="B37" s="20" t="n">
        <v>1</v>
      </c>
      <c r="C37" s="9">
        <f>IFERROR(B37/$B$40,0)</f>
        <v/>
      </c>
      <c r="D37" s="9">
        <f>SUM($C$27:C37)</f>
        <v/>
      </c>
    </row>
    <row r="38">
      <c r="A38" s="8" t="n">
        <v>12</v>
      </c>
      <c r="B38" s="20" t="n">
        <v>1</v>
      </c>
      <c r="C38" s="9">
        <f>IFERROR(B38/$B$40,0)</f>
        <v/>
      </c>
      <c r="D38" s="9">
        <f>SUM($C$27:C38)</f>
        <v/>
      </c>
    </row>
    <row r="39">
      <c r="A39" s="8" t="n">
        <v>13</v>
      </c>
      <c r="B39" s="20" t="n">
        <v>1</v>
      </c>
      <c r="C39" s="9">
        <f>IFERROR(B39/$B$40,0)</f>
        <v/>
      </c>
      <c r="D39" s="9">
        <f>SUM($C$27:C39)</f>
        <v/>
      </c>
    </row>
    <row r="40">
      <c r="A40" s="6" t="inlineStr">
        <is>
          <t>Total</t>
        </is>
      </c>
      <c r="B40" s="21">
        <f>SUM(B27:B39)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13" customWidth="1" min="4" max="4"/>
    <col width="13" customWidth="1" min="5" max="5"/>
    <col width="12" customWidth="1" min="6" max="6"/>
    <col width="15" customWidth="1" min="7" max="7"/>
    <col width="40" customWidth="1" min="8" max="8"/>
  </cols>
  <sheetData>
    <row r="1">
      <c r="A1" s="1" t="inlineStr">
        <is>
          <t>Sales log</t>
        </is>
      </c>
    </row>
    <row r="2">
      <c r="A2" s="2" t="inlineStr">
        <is>
          <t>One row per closed-won deal. Amount = booking value that counts toward quota.</t>
        </is>
      </c>
    </row>
    <row r="4">
      <c r="A4" s="10" t="inlineStr">
        <is>
          <t>Close date</t>
        </is>
      </c>
      <c r="B4" s="10" t="inlineStr">
        <is>
          <t>Rep</t>
        </is>
      </c>
      <c r="C4" s="10" t="inlineStr">
        <is>
          <t>Customer</t>
        </is>
      </c>
      <c r="D4" s="10" t="inlineStr">
        <is>
          <t>Deal type</t>
        </is>
      </c>
      <c r="E4" s="10" t="inlineStr">
        <is>
          <t>Amount ($)</t>
        </is>
      </c>
      <c r="F4" s="10" t="inlineStr">
        <is>
          <t>Counts to quota (Y/N)</t>
        </is>
      </c>
      <c r="G4" s="10" t="inlineStr">
        <is>
          <t>Week of quarter</t>
        </is>
      </c>
      <c r="H4" s="10" t="inlineStr">
        <is>
          <t>Notes</t>
        </is>
      </c>
    </row>
    <row r="5">
      <c r="A5" s="15" t="n"/>
      <c r="B5" s="18" t="n"/>
      <c r="C5" s="18" t="n"/>
      <c r="D5" s="18" t="n"/>
      <c r="E5" s="19" t="n"/>
      <c r="F5" s="18" t="n"/>
      <c r="G5" s="8">
        <f>IF(A5="","",IF(OR(A5&lt;Setup!$B$4,A5&gt;Setup!$B$5),"Outside quarter",MIN(13,INT((A5-Setup!$B$4)/7)+1)))</f>
        <v/>
      </c>
      <c r="H5" s="18" t="n"/>
    </row>
    <row r="6">
      <c r="A6" s="15" t="n"/>
      <c r="B6" s="18" t="n"/>
      <c r="C6" s="18" t="n"/>
      <c r="D6" s="18" t="n"/>
      <c r="E6" s="19" t="n"/>
      <c r="F6" s="18" t="n"/>
      <c r="G6" s="8">
        <f>IF(A6="","",IF(OR(A6&lt;Setup!$B$4,A6&gt;Setup!$B$5),"Outside quarter",MIN(13,INT((A6-Setup!$B$4)/7)+1)))</f>
        <v/>
      </c>
      <c r="H6" s="18" t="n"/>
    </row>
    <row r="7">
      <c r="A7" s="15" t="n"/>
      <c r="B7" s="18" t="n"/>
      <c r="C7" s="18" t="n"/>
      <c r="D7" s="18" t="n"/>
      <c r="E7" s="19" t="n"/>
      <c r="F7" s="18" t="n"/>
      <c r="G7" s="8">
        <f>IF(A7="","",IF(OR(A7&lt;Setup!$B$4,A7&gt;Setup!$B$5),"Outside quarter",MIN(13,INT((A7-Setup!$B$4)/7)+1)))</f>
        <v/>
      </c>
      <c r="H7" s="18" t="n"/>
    </row>
    <row r="8">
      <c r="A8" s="15" t="n"/>
      <c r="B8" s="18" t="n"/>
      <c r="C8" s="18" t="n"/>
      <c r="D8" s="18" t="n"/>
      <c r="E8" s="19" t="n"/>
      <c r="F8" s="18" t="n"/>
      <c r="G8" s="8">
        <f>IF(A8="","",IF(OR(A8&lt;Setup!$B$4,A8&gt;Setup!$B$5),"Outside quarter",MIN(13,INT((A8-Setup!$B$4)/7)+1)))</f>
        <v/>
      </c>
      <c r="H8" s="18" t="n"/>
    </row>
    <row r="9">
      <c r="A9" s="15" t="n"/>
      <c r="B9" s="18" t="n"/>
      <c r="C9" s="18" t="n"/>
      <c r="D9" s="18" t="n"/>
      <c r="E9" s="19" t="n"/>
      <c r="F9" s="18" t="n"/>
      <c r="G9" s="8">
        <f>IF(A9="","",IF(OR(A9&lt;Setup!$B$4,A9&gt;Setup!$B$5),"Outside quarter",MIN(13,INT((A9-Setup!$B$4)/7)+1)))</f>
        <v/>
      </c>
      <c r="H9" s="18" t="n"/>
    </row>
    <row r="10">
      <c r="A10" s="15" t="n"/>
      <c r="B10" s="18" t="n"/>
      <c r="C10" s="18" t="n"/>
      <c r="D10" s="18" t="n"/>
      <c r="E10" s="19" t="n"/>
      <c r="F10" s="18" t="n"/>
      <c r="G10" s="8">
        <f>IF(A10="","",IF(OR(A10&lt;Setup!$B$4,A10&gt;Setup!$B$5),"Outside quarter",MIN(13,INT((A10-Setup!$B$4)/7)+1)))</f>
        <v/>
      </c>
      <c r="H10" s="18" t="n"/>
    </row>
    <row r="11">
      <c r="A11" s="15" t="n"/>
      <c r="B11" s="18" t="n"/>
      <c r="C11" s="18" t="n"/>
      <c r="D11" s="18" t="n"/>
      <c r="E11" s="19" t="n"/>
      <c r="F11" s="18" t="n"/>
      <c r="G11" s="8">
        <f>IF(A11="","",IF(OR(A11&lt;Setup!$B$4,A11&gt;Setup!$B$5),"Outside quarter",MIN(13,INT((A11-Setup!$B$4)/7)+1)))</f>
        <v/>
      </c>
      <c r="H11" s="18" t="n"/>
    </row>
    <row r="12">
      <c r="A12" s="15" t="n"/>
      <c r="B12" s="18" t="n"/>
      <c r="C12" s="18" t="n"/>
      <c r="D12" s="18" t="n"/>
      <c r="E12" s="19" t="n"/>
      <c r="F12" s="18" t="n"/>
      <c r="G12" s="8">
        <f>IF(A12="","",IF(OR(A12&lt;Setup!$B$4,A12&gt;Setup!$B$5),"Outside quarter",MIN(13,INT((A12-Setup!$B$4)/7)+1)))</f>
        <v/>
      </c>
      <c r="H12" s="18" t="n"/>
    </row>
    <row r="13">
      <c r="A13" s="15" t="n"/>
      <c r="B13" s="18" t="n"/>
      <c r="C13" s="18" t="n"/>
      <c r="D13" s="18" t="n"/>
      <c r="E13" s="19" t="n"/>
      <c r="F13" s="18" t="n"/>
      <c r="G13" s="8">
        <f>IF(A13="","",IF(OR(A13&lt;Setup!$B$4,A13&gt;Setup!$B$5),"Outside quarter",MIN(13,INT((A13-Setup!$B$4)/7)+1)))</f>
        <v/>
      </c>
      <c r="H13" s="18" t="n"/>
    </row>
    <row r="14">
      <c r="A14" s="15" t="n"/>
      <c r="B14" s="18" t="n"/>
      <c r="C14" s="18" t="n"/>
      <c r="D14" s="18" t="n"/>
      <c r="E14" s="19" t="n"/>
      <c r="F14" s="18" t="n"/>
      <c r="G14" s="8">
        <f>IF(A14="","",IF(OR(A14&lt;Setup!$B$4,A14&gt;Setup!$B$5),"Outside quarter",MIN(13,INT((A14-Setup!$B$4)/7)+1)))</f>
        <v/>
      </c>
      <c r="H14" s="18" t="n"/>
    </row>
    <row r="15">
      <c r="A15" s="15" t="n"/>
      <c r="B15" s="18" t="n"/>
      <c r="C15" s="18" t="n"/>
      <c r="D15" s="18" t="n"/>
      <c r="E15" s="19" t="n"/>
      <c r="F15" s="18" t="n"/>
      <c r="G15" s="8">
        <f>IF(A15="","",IF(OR(A15&lt;Setup!$B$4,A15&gt;Setup!$B$5),"Outside quarter",MIN(13,INT((A15-Setup!$B$4)/7)+1)))</f>
        <v/>
      </c>
      <c r="H15" s="18" t="n"/>
    </row>
    <row r="16">
      <c r="A16" s="15" t="n"/>
      <c r="B16" s="18" t="n"/>
      <c r="C16" s="18" t="n"/>
      <c r="D16" s="18" t="n"/>
      <c r="E16" s="19" t="n"/>
      <c r="F16" s="18" t="n"/>
      <c r="G16" s="8">
        <f>IF(A16="","",IF(OR(A16&lt;Setup!$B$4,A16&gt;Setup!$B$5),"Outside quarter",MIN(13,INT((A16-Setup!$B$4)/7)+1)))</f>
        <v/>
      </c>
      <c r="H16" s="18" t="n"/>
    </row>
    <row r="17">
      <c r="A17" s="15" t="n"/>
      <c r="B17" s="18" t="n"/>
      <c r="C17" s="18" t="n"/>
      <c r="D17" s="18" t="n"/>
      <c r="E17" s="19" t="n"/>
      <c r="F17" s="18" t="n"/>
      <c r="G17" s="8">
        <f>IF(A17="","",IF(OR(A17&lt;Setup!$B$4,A17&gt;Setup!$B$5),"Outside quarter",MIN(13,INT((A17-Setup!$B$4)/7)+1)))</f>
        <v/>
      </c>
      <c r="H17" s="18" t="n"/>
    </row>
    <row r="18">
      <c r="A18" s="15" t="n"/>
      <c r="B18" s="18" t="n"/>
      <c r="C18" s="18" t="n"/>
      <c r="D18" s="18" t="n"/>
      <c r="E18" s="19" t="n"/>
      <c r="F18" s="18" t="n"/>
      <c r="G18" s="8">
        <f>IF(A18="","",IF(OR(A18&lt;Setup!$B$4,A18&gt;Setup!$B$5),"Outside quarter",MIN(13,INT((A18-Setup!$B$4)/7)+1)))</f>
        <v/>
      </c>
      <c r="H18" s="18" t="n"/>
    </row>
    <row r="19">
      <c r="A19" s="15" t="n"/>
      <c r="B19" s="18" t="n"/>
      <c r="C19" s="18" t="n"/>
      <c r="D19" s="18" t="n"/>
      <c r="E19" s="19" t="n"/>
      <c r="F19" s="18" t="n"/>
      <c r="G19" s="8">
        <f>IF(A19="","",IF(OR(A19&lt;Setup!$B$4,A19&gt;Setup!$B$5),"Outside quarter",MIN(13,INT((A19-Setup!$B$4)/7)+1)))</f>
        <v/>
      </c>
      <c r="H19" s="18" t="n"/>
    </row>
    <row r="20">
      <c r="A20" s="15" t="n"/>
      <c r="B20" s="18" t="n"/>
      <c r="C20" s="18" t="n"/>
      <c r="D20" s="18" t="n"/>
      <c r="E20" s="19" t="n"/>
      <c r="F20" s="18" t="n"/>
      <c r="G20" s="8">
        <f>IF(A20="","",IF(OR(A20&lt;Setup!$B$4,A20&gt;Setup!$B$5),"Outside quarter",MIN(13,INT((A20-Setup!$B$4)/7)+1)))</f>
        <v/>
      </c>
      <c r="H20" s="18" t="n"/>
    </row>
    <row r="21">
      <c r="A21" s="15" t="n"/>
      <c r="B21" s="18" t="n"/>
      <c r="C21" s="18" t="n"/>
      <c r="D21" s="18" t="n"/>
      <c r="E21" s="19" t="n"/>
      <c r="F21" s="18" t="n"/>
      <c r="G21" s="8">
        <f>IF(A21="","",IF(OR(A21&lt;Setup!$B$4,A21&gt;Setup!$B$5),"Outside quarter",MIN(13,INT((A21-Setup!$B$4)/7)+1)))</f>
        <v/>
      </c>
      <c r="H21" s="18" t="n"/>
    </row>
    <row r="22">
      <c r="A22" s="15" t="n"/>
      <c r="B22" s="18" t="n"/>
      <c r="C22" s="18" t="n"/>
      <c r="D22" s="18" t="n"/>
      <c r="E22" s="19" t="n"/>
      <c r="F22" s="18" t="n"/>
      <c r="G22" s="8">
        <f>IF(A22="","",IF(OR(A22&lt;Setup!$B$4,A22&gt;Setup!$B$5),"Outside quarter",MIN(13,INT((A22-Setup!$B$4)/7)+1)))</f>
        <v/>
      </c>
      <c r="H22" s="18" t="n"/>
    </row>
    <row r="23">
      <c r="A23" s="15" t="n"/>
      <c r="B23" s="18" t="n"/>
      <c r="C23" s="18" t="n"/>
      <c r="D23" s="18" t="n"/>
      <c r="E23" s="19" t="n"/>
      <c r="F23" s="18" t="n"/>
      <c r="G23" s="8">
        <f>IF(A23="","",IF(OR(A23&lt;Setup!$B$4,A23&gt;Setup!$B$5),"Outside quarter",MIN(13,INT((A23-Setup!$B$4)/7)+1)))</f>
        <v/>
      </c>
      <c r="H23" s="18" t="n"/>
    </row>
    <row r="24">
      <c r="A24" s="15" t="n"/>
      <c r="B24" s="18" t="n"/>
      <c r="C24" s="18" t="n"/>
      <c r="D24" s="18" t="n"/>
      <c r="E24" s="19" t="n"/>
      <c r="F24" s="18" t="n"/>
      <c r="G24" s="8">
        <f>IF(A24="","",IF(OR(A24&lt;Setup!$B$4,A24&gt;Setup!$B$5),"Outside quarter",MIN(13,INT((A24-Setup!$B$4)/7)+1)))</f>
        <v/>
      </c>
      <c r="H24" s="18" t="n"/>
    </row>
    <row r="25">
      <c r="A25" s="15" t="n"/>
      <c r="B25" s="18" t="n"/>
      <c r="C25" s="18" t="n"/>
      <c r="D25" s="18" t="n"/>
      <c r="E25" s="19" t="n"/>
      <c r="F25" s="18" t="n"/>
      <c r="G25" s="8">
        <f>IF(A25="","",IF(OR(A25&lt;Setup!$B$4,A25&gt;Setup!$B$5),"Outside quarter",MIN(13,INT((A25-Setup!$B$4)/7)+1)))</f>
        <v/>
      </c>
      <c r="H25" s="18" t="n"/>
    </row>
    <row r="26">
      <c r="A26" s="15" t="n"/>
      <c r="B26" s="18" t="n"/>
      <c r="C26" s="18" t="n"/>
      <c r="D26" s="18" t="n"/>
      <c r="E26" s="19" t="n"/>
      <c r="F26" s="18" t="n"/>
      <c r="G26" s="8">
        <f>IF(A26="","",IF(OR(A26&lt;Setup!$B$4,A26&gt;Setup!$B$5),"Outside quarter",MIN(13,INT((A26-Setup!$B$4)/7)+1)))</f>
        <v/>
      </c>
      <c r="H26" s="18" t="n"/>
    </row>
    <row r="27">
      <c r="A27" s="15" t="n"/>
      <c r="B27" s="18" t="n"/>
      <c r="C27" s="18" t="n"/>
      <c r="D27" s="18" t="n"/>
      <c r="E27" s="19" t="n"/>
      <c r="F27" s="18" t="n"/>
      <c r="G27" s="8">
        <f>IF(A27="","",IF(OR(A27&lt;Setup!$B$4,A27&gt;Setup!$B$5),"Outside quarter",MIN(13,INT((A27-Setup!$B$4)/7)+1)))</f>
        <v/>
      </c>
      <c r="H27" s="18" t="n"/>
    </row>
    <row r="28">
      <c r="A28" s="15" t="n"/>
      <c r="B28" s="18" t="n"/>
      <c r="C28" s="18" t="n"/>
      <c r="D28" s="18" t="n"/>
      <c r="E28" s="19" t="n"/>
      <c r="F28" s="18" t="n"/>
      <c r="G28" s="8">
        <f>IF(A28="","",IF(OR(A28&lt;Setup!$B$4,A28&gt;Setup!$B$5),"Outside quarter",MIN(13,INT((A28-Setup!$B$4)/7)+1)))</f>
        <v/>
      </c>
      <c r="H28" s="18" t="n"/>
    </row>
    <row r="29">
      <c r="A29" s="15" t="n"/>
      <c r="B29" s="18" t="n"/>
      <c r="C29" s="18" t="n"/>
      <c r="D29" s="18" t="n"/>
      <c r="E29" s="19" t="n"/>
      <c r="F29" s="18" t="n"/>
      <c r="G29" s="8">
        <f>IF(A29="","",IF(OR(A29&lt;Setup!$B$4,A29&gt;Setup!$B$5),"Outside quarter",MIN(13,INT((A29-Setup!$B$4)/7)+1)))</f>
        <v/>
      </c>
      <c r="H29" s="18" t="n"/>
    </row>
    <row r="30">
      <c r="A30" s="15" t="n"/>
      <c r="B30" s="18" t="n"/>
      <c r="C30" s="18" t="n"/>
      <c r="D30" s="18" t="n"/>
      <c r="E30" s="19" t="n"/>
      <c r="F30" s="18" t="n"/>
      <c r="G30" s="8">
        <f>IF(A30="","",IF(OR(A30&lt;Setup!$B$4,A30&gt;Setup!$B$5),"Outside quarter",MIN(13,INT((A30-Setup!$B$4)/7)+1)))</f>
        <v/>
      </c>
      <c r="H30" s="18" t="n"/>
    </row>
    <row r="31">
      <c r="A31" s="15" t="n"/>
      <c r="B31" s="18" t="n"/>
      <c r="C31" s="18" t="n"/>
      <c r="D31" s="18" t="n"/>
      <c r="E31" s="19" t="n"/>
      <c r="F31" s="18" t="n"/>
      <c r="G31" s="8">
        <f>IF(A31="","",IF(OR(A31&lt;Setup!$B$4,A31&gt;Setup!$B$5),"Outside quarter",MIN(13,INT((A31-Setup!$B$4)/7)+1)))</f>
        <v/>
      </c>
      <c r="H31" s="18" t="n"/>
    </row>
    <row r="32">
      <c r="A32" s="15" t="n"/>
      <c r="B32" s="18" t="n"/>
      <c r="C32" s="18" t="n"/>
      <c r="D32" s="18" t="n"/>
      <c r="E32" s="19" t="n"/>
      <c r="F32" s="18" t="n"/>
      <c r="G32" s="8">
        <f>IF(A32="","",IF(OR(A32&lt;Setup!$B$4,A32&gt;Setup!$B$5),"Outside quarter",MIN(13,INT((A32-Setup!$B$4)/7)+1)))</f>
        <v/>
      </c>
      <c r="H32" s="18" t="n"/>
    </row>
    <row r="33">
      <c r="A33" s="15" t="n"/>
      <c r="B33" s="18" t="n"/>
      <c r="C33" s="18" t="n"/>
      <c r="D33" s="18" t="n"/>
      <c r="E33" s="19" t="n"/>
      <c r="F33" s="18" t="n"/>
      <c r="G33" s="8">
        <f>IF(A33="","",IF(OR(A33&lt;Setup!$B$4,A33&gt;Setup!$B$5),"Outside quarter",MIN(13,INT((A33-Setup!$B$4)/7)+1)))</f>
        <v/>
      </c>
      <c r="H33" s="18" t="n"/>
    </row>
    <row r="34">
      <c r="A34" s="15" t="n"/>
      <c r="B34" s="18" t="n"/>
      <c r="C34" s="18" t="n"/>
      <c r="D34" s="18" t="n"/>
      <c r="E34" s="19" t="n"/>
      <c r="F34" s="18" t="n"/>
      <c r="G34" s="8">
        <f>IF(A34="","",IF(OR(A34&lt;Setup!$B$4,A34&gt;Setup!$B$5),"Outside quarter",MIN(13,INT((A34-Setup!$B$4)/7)+1)))</f>
        <v/>
      </c>
      <c r="H34" s="18" t="n"/>
    </row>
    <row r="35">
      <c r="A35" s="15" t="n"/>
      <c r="B35" s="18" t="n"/>
      <c r="C35" s="18" t="n"/>
      <c r="D35" s="18" t="n"/>
      <c r="E35" s="19" t="n"/>
      <c r="F35" s="18" t="n"/>
      <c r="G35" s="8">
        <f>IF(A35="","",IF(OR(A35&lt;Setup!$B$4,A35&gt;Setup!$B$5),"Outside quarter",MIN(13,INT((A35-Setup!$B$4)/7)+1)))</f>
        <v/>
      </c>
      <c r="H35" s="18" t="n"/>
    </row>
    <row r="36">
      <c r="A36" s="15" t="n"/>
      <c r="B36" s="18" t="n"/>
      <c r="C36" s="18" t="n"/>
      <c r="D36" s="18" t="n"/>
      <c r="E36" s="19" t="n"/>
      <c r="F36" s="18" t="n"/>
      <c r="G36" s="8">
        <f>IF(A36="","",IF(OR(A36&lt;Setup!$B$4,A36&gt;Setup!$B$5),"Outside quarter",MIN(13,INT((A36-Setup!$B$4)/7)+1)))</f>
        <v/>
      </c>
      <c r="H36" s="18" t="n"/>
    </row>
    <row r="37">
      <c r="A37" s="15" t="n"/>
      <c r="B37" s="18" t="n"/>
      <c r="C37" s="18" t="n"/>
      <c r="D37" s="18" t="n"/>
      <c r="E37" s="19" t="n"/>
      <c r="F37" s="18" t="n"/>
      <c r="G37" s="8">
        <f>IF(A37="","",IF(OR(A37&lt;Setup!$B$4,A37&gt;Setup!$B$5),"Outside quarter",MIN(13,INT((A37-Setup!$B$4)/7)+1)))</f>
        <v/>
      </c>
      <c r="H37" s="18" t="n"/>
    </row>
    <row r="38">
      <c r="A38" s="15" t="n"/>
      <c r="B38" s="18" t="n"/>
      <c r="C38" s="18" t="n"/>
      <c r="D38" s="18" t="n"/>
      <c r="E38" s="19" t="n"/>
      <c r="F38" s="18" t="n"/>
      <c r="G38" s="8">
        <f>IF(A38="","",IF(OR(A38&lt;Setup!$B$4,A38&gt;Setup!$B$5),"Outside quarter",MIN(13,INT((A38-Setup!$B$4)/7)+1)))</f>
        <v/>
      </c>
      <c r="H38" s="18" t="n"/>
    </row>
    <row r="39">
      <c r="A39" s="15" t="n"/>
      <c r="B39" s="18" t="n"/>
      <c r="C39" s="18" t="n"/>
      <c r="D39" s="18" t="n"/>
      <c r="E39" s="19" t="n"/>
      <c r="F39" s="18" t="n"/>
      <c r="G39" s="8">
        <f>IF(A39="","",IF(OR(A39&lt;Setup!$B$4,A39&gt;Setup!$B$5),"Outside quarter",MIN(13,INT((A39-Setup!$B$4)/7)+1)))</f>
        <v/>
      </c>
      <c r="H39" s="18" t="n"/>
    </row>
    <row r="40">
      <c r="A40" s="15" t="n"/>
      <c r="B40" s="18" t="n"/>
      <c r="C40" s="18" t="n"/>
      <c r="D40" s="18" t="n"/>
      <c r="E40" s="19" t="n"/>
      <c r="F40" s="18" t="n"/>
      <c r="G40" s="8">
        <f>IF(A40="","",IF(OR(A40&lt;Setup!$B$4,A40&gt;Setup!$B$5),"Outside quarter",MIN(13,INT((A40-Setup!$B$4)/7)+1)))</f>
        <v/>
      </c>
      <c r="H40" s="18" t="n"/>
    </row>
    <row r="41">
      <c r="A41" s="15" t="n"/>
      <c r="B41" s="18" t="n"/>
      <c r="C41" s="18" t="n"/>
      <c r="D41" s="18" t="n"/>
      <c r="E41" s="19" t="n"/>
      <c r="F41" s="18" t="n"/>
      <c r="G41" s="8">
        <f>IF(A41="","",IF(OR(A41&lt;Setup!$B$4,A41&gt;Setup!$B$5),"Outside quarter",MIN(13,INT((A41-Setup!$B$4)/7)+1)))</f>
        <v/>
      </c>
      <c r="H41" s="18" t="n"/>
    </row>
    <row r="42">
      <c r="A42" s="15" t="n"/>
      <c r="B42" s="18" t="n"/>
      <c r="C42" s="18" t="n"/>
      <c r="D42" s="18" t="n"/>
      <c r="E42" s="19" t="n"/>
      <c r="F42" s="18" t="n"/>
      <c r="G42" s="8">
        <f>IF(A42="","",IF(OR(A42&lt;Setup!$B$4,A42&gt;Setup!$B$5),"Outside quarter",MIN(13,INT((A42-Setup!$B$4)/7)+1)))</f>
        <v/>
      </c>
      <c r="H42" s="18" t="n"/>
    </row>
    <row r="43">
      <c r="A43" s="15" t="n"/>
      <c r="B43" s="18" t="n"/>
      <c r="C43" s="18" t="n"/>
      <c r="D43" s="18" t="n"/>
      <c r="E43" s="19" t="n"/>
      <c r="F43" s="18" t="n"/>
      <c r="G43" s="8">
        <f>IF(A43="","",IF(OR(A43&lt;Setup!$B$4,A43&gt;Setup!$B$5),"Outside quarter",MIN(13,INT((A43-Setup!$B$4)/7)+1)))</f>
        <v/>
      </c>
      <c r="H43" s="18" t="n"/>
    </row>
    <row r="44">
      <c r="A44" s="15" t="n"/>
      <c r="B44" s="18" t="n"/>
      <c r="C44" s="18" t="n"/>
      <c r="D44" s="18" t="n"/>
      <c r="E44" s="19" t="n"/>
      <c r="F44" s="18" t="n"/>
      <c r="G44" s="8">
        <f>IF(A44="","",IF(OR(A44&lt;Setup!$B$4,A44&gt;Setup!$B$5),"Outside quarter",MIN(13,INT((A44-Setup!$B$4)/7)+1)))</f>
        <v/>
      </c>
      <c r="H44" s="18" t="n"/>
    </row>
    <row r="45">
      <c r="A45" s="15" t="n"/>
      <c r="B45" s="18" t="n"/>
      <c r="C45" s="18" t="n"/>
      <c r="D45" s="18" t="n"/>
      <c r="E45" s="19" t="n"/>
      <c r="F45" s="18" t="n"/>
      <c r="G45" s="8">
        <f>IF(A45="","",IF(OR(A45&lt;Setup!$B$4,A45&gt;Setup!$B$5),"Outside quarter",MIN(13,INT((A45-Setup!$B$4)/7)+1)))</f>
        <v/>
      </c>
      <c r="H45" s="18" t="n"/>
    </row>
    <row r="46">
      <c r="A46" s="15" t="n"/>
      <c r="B46" s="18" t="n"/>
      <c r="C46" s="18" t="n"/>
      <c r="D46" s="18" t="n"/>
      <c r="E46" s="19" t="n"/>
      <c r="F46" s="18" t="n"/>
      <c r="G46" s="8">
        <f>IF(A46="","",IF(OR(A46&lt;Setup!$B$4,A46&gt;Setup!$B$5),"Outside quarter",MIN(13,INT((A46-Setup!$B$4)/7)+1)))</f>
        <v/>
      </c>
      <c r="H46" s="18" t="n"/>
    </row>
    <row r="47">
      <c r="A47" s="15" t="n"/>
      <c r="B47" s="18" t="n"/>
      <c r="C47" s="18" t="n"/>
      <c r="D47" s="18" t="n"/>
      <c r="E47" s="19" t="n"/>
      <c r="F47" s="18" t="n"/>
      <c r="G47" s="8">
        <f>IF(A47="","",IF(OR(A47&lt;Setup!$B$4,A47&gt;Setup!$B$5),"Outside quarter",MIN(13,INT((A47-Setup!$B$4)/7)+1)))</f>
        <v/>
      </c>
      <c r="H47" s="18" t="n"/>
    </row>
    <row r="48">
      <c r="A48" s="15" t="n"/>
      <c r="B48" s="18" t="n"/>
      <c r="C48" s="18" t="n"/>
      <c r="D48" s="18" t="n"/>
      <c r="E48" s="19" t="n"/>
      <c r="F48" s="18" t="n"/>
      <c r="G48" s="8">
        <f>IF(A48="","",IF(OR(A48&lt;Setup!$B$4,A48&gt;Setup!$B$5),"Outside quarter",MIN(13,INT((A48-Setup!$B$4)/7)+1)))</f>
        <v/>
      </c>
      <c r="H48" s="18" t="n"/>
    </row>
    <row r="49">
      <c r="A49" s="15" t="n"/>
      <c r="B49" s="18" t="n"/>
      <c r="C49" s="18" t="n"/>
      <c r="D49" s="18" t="n"/>
      <c r="E49" s="19" t="n"/>
      <c r="F49" s="18" t="n"/>
      <c r="G49" s="8">
        <f>IF(A49="","",IF(OR(A49&lt;Setup!$B$4,A49&gt;Setup!$B$5),"Outside quarter",MIN(13,INT((A49-Setup!$B$4)/7)+1)))</f>
        <v/>
      </c>
      <c r="H49" s="18" t="n"/>
    </row>
    <row r="50">
      <c r="A50" s="15" t="n"/>
      <c r="B50" s="18" t="n"/>
      <c r="C50" s="18" t="n"/>
      <c r="D50" s="18" t="n"/>
      <c r="E50" s="19" t="n"/>
      <c r="F50" s="18" t="n"/>
      <c r="G50" s="8">
        <f>IF(A50="","",IF(OR(A50&lt;Setup!$B$4,A50&gt;Setup!$B$5),"Outside quarter",MIN(13,INT((A50-Setup!$B$4)/7)+1)))</f>
        <v/>
      </c>
      <c r="H50" s="18" t="n"/>
    </row>
    <row r="51">
      <c r="A51" s="15" t="n"/>
      <c r="B51" s="18" t="n"/>
      <c r="C51" s="18" t="n"/>
      <c r="D51" s="18" t="n"/>
      <c r="E51" s="19" t="n"/>
      <c r="F51" s="18" t="n"/>
      <c r="G51" s="8">
        <f>IF(A51="","",IF(OR(A51&lt;Setup!$B$4,A51&gt;Setup!$B$5),"Outside quarter",MIN(13,INT((A51-Setup!$B$4)/7)+1)))</f>
        <v/>
      </c>
      <c r="H51" s="18" t="n"/>
    </row>
    <row r="52">
      <c r="A52" s="15" t="n"/>
      <c r="B52" s="18" t="n"/>
      <c r="C52" s="18" t="n"/>
      <c r="D52" s="18" t="n"/>
      <c r="E52" s="19" t="n"/>
      <c r="F52" s="18" t="n"/>
      <c r="G52" s="8">
        <f>IF(A52="","",IF(OR(A52&lt;Setup!$B$4,A52&gt;Setup!$B$5),"Outside quarter",MIN(13,INT((A52-Setup!$B$4)/7)+1)))</f>
        <v/>
      </c>
      <c r="H52" s="18" t="n"/>
    </row>
    <row r="53">
      <c r="A53" s="15" t="n"/>
      <c r="B53" s="18" t="n"/>
      <c r="C53" s="18" t="n"/>
      <c r="D53" s="18" t="n"/>
      <c r="E53" s="19" t="n"/>
      <c r="F53" s="18" t="n"/>
      <c r="G53" s="8">
        <f>IF(A53="","",IF(OR(A53&lt;Setup!$B$4,A53&gt;Setup!$B$5),"Outside quarter",MIN(13,INT((A53-Setup!$B$4)/7)+1)))</f>
        <v/>
      </c>
      <c r="H53" s="18" t="n"/>
    </row>
    <row r="54">
      <c r="A54" s="15" t="n"/>
      <c r="B54" s="18" t="n"/>
      <c r="C54" s="18" t="n"/>
      <c r="D54" s="18" t="n"/>
      <c r="E54" s="19" t="n"/>
      <c r="F54" s="18" t="n"/>
      <c r="G54" s="8">
        <f>IF(A54="","",IF(OR(A54&lt;Setup!$B$4,A54&gt;Setup!$B$5),"Outside quarter",MIN(13,INT((A54-Setup!$B$4)/7)+1)))</f>
        <v/>
      </c>
      <c r="H54" s="18" t="n"/>
    </row>
    <row r="55">
      <c r="A55" s="15" t="n"/>
      <c r="B55" s="18" t="n"/>
      <c r="C55" s="18" t="n"/>
      <c r="D55" s="18" t="n"/>
      <c r="E55" s="19" t="n"/>
      <c r="F55" s="18" t="n"/>
      <c r="G55" s="8">
        <f>IF(A55="","",IF(OR(A55&lt;Setup!$B$4,A55&gt;Setup!$B$5),"Outside quarter",MIN(13,INT((A55-Setup!$B$4)/7)+1)))</f>
        <v/>
      </c>
      <c r="H55" s="18" t="n"/>
    </row>
    <row r="56">
      <c r="A56" s="15" t="n"/>
      <c r="B56" s="18" t="n"/>
      <c r="C56" s="18" t="n"/>
      <c r="D56" s="18" t="n"/>
      <c r="E56" s="19" t="n"/>
      <c r="F56" s="18" t="n"/>
      <c r="G56" s="8">
        <f>IF(A56="","",IF(OR(A56&lt;Setup!$B$4,A56&gt;Setup!$B$5),"Outside quarter",MIN(13,INT((A56-Setup!$B$4)/7)+1)))</f>
        <v/>
      </c>
      <c r="H56" s="18" t="n"/>
    </row>
    <row r="57">
      <c r="A57" s="15" t="n"/>
      <c r="B57" s="18" t="n"/>
      <c r="C57" s="18" t="n"/>
      <c r="D57" s="18" t="n"/>
      <c r="E57" s="19" t="n"/>
      <c r="F57" s="18" t="n"/>
      <c r="G57" s="8">
        <f>IF(A57="","",IF(OR(A57&lt;Setup!$B$4,A57&gt;Setup!$B$5),"Outside quarter",MIN(13,INT((A57-Setup!$B$4)/7)+1)))</f>
        <v/>
      </c>
      <c r="H57" s="18" t="n"/>
    </row>
    <row r="58">
      <c r="A58" s="15" t="n"/>
      <c r="B58" s="18" t="n"/>
      <c r="C58" s="18" t="n"/>
      <c r="D58" s="18" t="n"/>
      <c r="E58" s="19" t="n"/>
      <c r="F58" s="18" t="n"/>
      <c r="G58" s="8">
        <f>IF(A58="","",IF(OR(A58&lt;Setup!$B$4,A58&gt;Setup!$B$5),"Outside quarter",MIN(13,INT((A58-Setup!$B$4)/7)+1)))</f>
        <v/>
      </c>
      <c r="H58" s="18" t="n"/>
    </row>
    <row r="59">
      <c r="A59" s="15" t="n"/>
      <c r="B59" s="18" t="n"/>
      <c r="C59" s="18" t="n"/>
      <c r="D59" s="18" t="n"/>
      <c r="E59" s="19" t="n"/>
      <c r="F59" s="18" t="n"/>
      <c r="G59" s="8">
        <f>IF(A59="","",IF(OR(A59&lt;Setup!$B$4,A59&gt;Setup!$B$5),"Outside quarter",MIN(13,INT((A59-Setup!$B$4)/7)+1)))</f>
        <v/>
      </c>
      <c r="H59" s="18" t="n"/>
    </row>
    <row r="60">
      <c r="A60" s="15" t="n"/>
      <c r="B60" s="18" t="n"/>
      <c r="C60" s="18" t="n"/>
      <c r="D60" s="18" t="n"/>
      <c r="E60" s="19" t="n"/>
      <c r="F60" s="18" t="n"/>
      <c r="G60" s="8">
        <f>IF(A60="","",IF(OR(A60&lt;Setup!$B$4,A60&gt;Setup!$B$5),"Outside quarter",MIN(13,INT((A60-Setup!$B$4)/7)+1)))</f>
        <v/>
      </c>
      <c r="H60" s="18" t="n"/>
    </row>
    <row r="61">
      <c r="A61" s="15" t="n"/>
      <c r="B61" s="18" t="n"/>
      <c r="C61" s="18" t="n"/>
      <c r="D61" s="18" t="n"/>
      <c r="E61" s="19" t="n"/>
      <c r="F61" s="18" t="n"/>
      <c r="G61" s="8">
        <f>IF(A61="","",IF(OR(A61&lt;Setup!$B$4,A61&gt;Setup!$B$5),"Outside quarter",MIN(13,INT((A61-Setup!$B$4)/7)+1)))</f>
        <v/>
      </c>
      <c r="H61" s="18" t="n"/>
    </row>
    <row r="62">
      <c r="A62" s="15" t="n"/>
      <c r="B62" s="18" t="n"/>
      <c r="C62" s="18" t="n"/>
      <c r="D62" s="18" t="n"/>
      <c r="E62" s="19" t="n"/>
      <c r="F62" s="18" t="n"/>
      <c r="G62" s="8">
        <f>IF(A62="","",IF(OR(A62&lt;Setup!$B$4,A62&gt;Setup!$B$5),"Outside quarter",MIN(13,INT((A62-Setup!$B$4)/7)+1)))</f>
        <v/>
      </c>
      <c r="H62" s="18" t="n"/>
    </row>
    <row r="63">
      <c r="A63" s="15" t="n"/>
      <c r="B63" s="18" t="n"/>
      <c r="C63" s="18" t="n"/>
      <c r="D63" s="18" t="n"/>
      <c r="E63" s="19" t="n"/>
      <c r="F63" s="18" t="n"/>
      <c r="G63" s="8">
        <f>IF(A63="","",IF(OR(A63&lt;Setup!$B$4,A63&gt;Setup!$B$5),"Outside quarter",MIN(13,INT((A63-Setup!$B$4)/7)+1)))</f>
        <v/>
      </c>
      <c r="H63" s="18" t="n"/>
    </row>
    <row r="64">
      <c r="A64" s="15" t="n"/>
      <c r="B64" s="18" t="n"/>
      <c r="C64" s="18" t="n"/>
      <c r="D64" s="18" t="n"/>
      <c r="E64" s="19" t="n"/>
      <c r="F64" s="18" t="n"/>
      <c r="G64" s="8">
        <f>IF(A64="","",IF(OR(A64&lt;Setup!$B$4,A64&gt;Setup!$B$5),"Outside quarter",MIN(13,INT((A64-Setup!$B$4)/7)+1)))</f>
        <v/>
      </c>
      <c r="H64" s="18" t="n"/>
    </row>
    <row r="65">
      <c r="A65" s="15" t="n"/>
      <c r="B65" s="18" t="n"/>
      <c r="C65" s="18" t="n"/>
      <c r="D65" s="18" t="n"/>
      <c r="E65" s="19" t="n"/>
      <c r="F65" s="18" t="n"/>
      <c r="G65" s="8">
        <f>IF(A65="","",IF(OR(A65&lt;Setup!$B$4,A65&gt;Setup!$B$5),"Outside quarter",MIN(13,INT((A65-Setup!$B$4)/7)+1)))</f>
        <v/>
      </c>
      <c r="H65" s="18" t="n"/>
    </row>
    <row r="66">
      <c r="A66" s="15" t="n"/>
      <c r="B66" s="18" t="n"/>
      <c r="C66" s="18" t="n"/>
      <c r="D66" s="18" t="n"/>
      <c r="E66" s="19" t="n"/>
      <c r="F66" s="18" t="n"/>
      <c r="G66" s="8">
        <f>IF(A66="","",IF(OR(A66&lt;Setup!$B$4,A66&gt;Setup!$B$5),"Outside quarter",MIN(13,INT((A66-Setup!$B$4)/7)+1)))</f>
        <v/>
      </c>
      <c r="H66" s="18" t="n"/>
    </row>
    <row r="67">
      <c r="A67" s="15" t="n"/>
      <c r="B67" s="18" t="n"/>
      <c r="C67" s="18" t="n"/>
      <c r="D67" s="18" t="n"/>
      <c r="E67" s="19" t="n"/>
      <c r="F67" s="18" t="n"/>
      <c r="G67" s="8">
        <f>IF(A67="","",IF(OR(A67&lt;Setup!$B$4,A67&gt;Setup!$B$5),"Outside quarter",MIN(13,INT((A67-Setup!$B$4)/7)+1)))</f>
        <v/>
      </c>
      <c r="H67" s="18" t="n"/>
    </row>
    <row r="68">
      <c r="A68" s="15" t="n"/>
      <c r="B68" s="18" t="n"/>
      <c r="C68" s="18" t="n"/>
      <c r="D68" s="18" t="n"/>
      <c r="E68" s="19" t="n"/>
      <c r="F68" s="18" t="n"/>
      <c r="G68" s="8">
        <f>IF(A68="","",IF(OR(A68&lt;Setup!$B$4,A68&gt;Setup!$B$5),"Outside quarter",MIN(13,INT((A68-Setup!$B$4)/7)+1)))</f>
        <v/>
      </c>
      <c r="H68" s="18" t="n"/>
    </row>
    <row r="69">
      <c r="A69" s="15" t="n"/>
      <c r="B69" s="18" t="n"/>
      <c r="C69" s="18" t="n"/>
      <c r="D69" s="18" t="n"/>
      <c r="E69" s="19" t="n"/>
      <c r="F69" s="18" t="n"/>
      <c r="G69" s="8">
        <f>IF(A69="","",IF(OR(A69&lt;Setup!$B$4,A69&gt;Setup!$B$5),"Outside quarter",MIN(13,INT((A69-Setup!$B$4)/7)+1)))</f>
        <v/>
      </c>
      <c r="H69" s="18" t="n"/>
    </row>
    <row r="70">
      <c r="A70" s="15" t="n"/>
      <c r="B70" s="18" t="n"/>
      <c r="C70" s="18" t="n"/>
      <c r="D70" s="18" t="n"/>
      <c r="E70" s="19" t="n"/>
      <c r="F70" s="18" t="n"/>
      <c r="G70" s="8">
        <f>IF(A70="","",IF(OR(A70&lt;Setup!$B$4,A70&gt;Setup!$B$5),"Outside quarter",MIN(13,INT((A70-Setup!$B$4)/7)+1)))</f>
        <v/>
      </c>
      <c r="H70" s="18" t="n"/>
    </row>
    <row r="71">
      <c r="A71" s="15" t="n"/>
      <c r="B71" s="18" t="n"/>
      <c r="C71" s="18" t="n"/>
      <c r="D71" s="18" t="n"/>
      <c r="E71" s="19" t="n"/>
      <c r="F71" s="18" t="n"/>
      <c r="G71" s="8">
        <f>IF(A71="","",IF(OR(A71&lt;Setup!$B$4,A71&gt;Setup!$B$5),"Outside quarter",MIN(13,INT((A71-Setup!$B$4)/7)+1)))</f>
        <v/>
      </c>
      <c r="H71" s="18" t="n"/>
    </row>
    <row r="72">
      <c r="A72" s="15" t="n"/>
      <c r="B72" s="18" t="n"/>
      <c r="C72" s="18" t="n"/>
      <c r="D72" s="18" t="n"/>
      <c r="E72" s="19" t="n"/>
      <c r="F72" s="18" t="n"/>
      <c r="G72" s="8">
        <f>IF(A72="","",IF(OR(A72&lt;Setup!$B$4,A72&gt;Setup!$B$5),"Outside quarter",MIN(13,INT((A72-Setup!$B$4)/7)+1)))</f>
        <v/>
      </c>
      <c r="H72" s="18" t="n"/>
    </row>
    <row r="73">
      <c r="A73" s="15" t="n"/>
      <c r="B73" s="18" t="n"/>
      <c r="C73" s="18" t="n"/>
      <c r="D73" s="18" t="n"/>
      <c r="E73" s="19" t="n"/>
      <c r="F73" s="18" t="n"/>
      <c r="G73" s="8">
        <f>IF(A73="","",IF(OR(A73&lt;Setup!$B$4,A73&gt;Setup!$B$5),"Outside quarter",MIN(13,INT((A73-Setup!$B$4)/7)+1)))</f>
        <v/>
      </c>
      <c r="H73" s="18" t="n"/>
    </row>
    <row r="74">
      <c r="A74" s="15" t="n"/>
      <c r="B74" s="18" t="n"/>
      <c r="C74" s="18" t="n"/>
      <c r="D74" s="18" t="n"/>
      <c r="E74" s="19" t="n"/>
      <c r="F74" s="18" t="n"/>
      <c r="G74" s="8">
        <f>IF(A74="","",IF(OR(A74&lt;Setup!$B$4,A74&gt;Setup!$B$5),"Outside quarter",MIN(13,INT((A74-Setup!$B$4)/7)+1)))</f>
        <v/>
      </c>
      <c r="H74" s="18" t="n"/>
    </row>
    <row r="75">
      <c r="A75" s="15" t="n"/>
      <c r="B75" s="18" t="n"/>
      <c r="C75" s="18" t="n"/>
      <c r="D75" s="18" t="n"/>
      <c r="E75" s="19" t="n"/>
      <c r="F75" s="18" t="n"/>
      <c r="G75" s="8">
        <f>IF(A75="","",IF(OR(A75&lt;Setup!$B$4,A75&gt;Setup!$B$5),"Outside quarter",MIN(13,INT((A75-Setup!$B$4)/7)+1)))</f>
        <v/>
      </c>
      <c r="H75" s="18" t="n"/>
    </row>
    <row r="76">
      <c r="A76" s="15" t="n"/>
      <c r="B76" s="18" t="n"/>
      <c r="C76" s="18" t="n"/>
      <c r="D76" s="18" t="n"/>
      <c r="E76" s="19" t="n"/>
      <c r="F76" s="18" t="n"/>
      <c r="G76" s="8">
        <f>IF(A76="","",IF(OR(A76&lt;Setup!$B$4,A76&gt;Setup!$B$5),"Outside quarter",MIN(13,INT((A76-Setup!$B$4)/7)+1)))</f>
        <v/>
      </c>
      <c r="H76" s="18" t="n"/>
    </row>
    <row r="77">
      <c r="A77" s="15" t="n"/>
      <c r="B77" s="18" t="n"/>
      <c r="C77" s="18" t="n"/>
      <c r="D77" s="18" t="n"/>
      <c r="E77" s="19" t="n"/>
      <c r="F77" s="18" t="n"/>
      <c r="G77" s="8">
        <f>IF(A77="","",IF(OR(A77&lt;Setup!$B$4,A77&gt;Setup!$B$5),"Outside quarter",MIN(13,INT((A77-Setup!$B$4)/7)+1)))</f>
        <v/>
      </c>
      <c r="H77" s="18" t="n"/>
    </row>
    <row r="78">
      <c r="A78" s="15" t="n"/>
      <c r="B78" s="18" t="n"/>
      <c r="C78" s="18" t="n"/>
      <c r="D78" s="18" t="n"/>
      <c r="E78" s="19" t="n"/>
      <c r="F78" s="18" t="n"/>
      <c r="G78" s="8">
        <f>IF(A78="","",IF(OR(A78&lt;Setup!$B$4,A78&gt;Setup!$B$5),"Outside quarter",MIN(13,INT((A78-Setup!$B$4)/7)+1)))</f>
        <v/>
      </c>
      <c r="H78" s="18" t="n"/>
    </row>
    <row r="79">
      <c r="A79" s="15" t="n"/>
      <c r="B79" s="18" t="n"/>
      <c r="C79" s="18" t="n"/>
      <c r="D79" s="18" t="n"/>
      <c r="E79" s="19" t="n"/>
      <c r="F79" s="18" t="n"/>
      <c r="G79" s="8">
        <f>IF(A79="","",IF(OR(A79&lt;Setup!$B$4,A79&gt;Setup!$B$5),"Outside quarter",MIN(13,INT((A79-Setup!$B$4)/7)+1)))</f>
        <v/>
      </c>
      <c r="H79" s="18" t="n"/>
    </row>
    <row r="80">
      <c r="A80" s="15" t="n"/>
      <c r="B80" s="18" t="n"/>
      <c r="C80" s="18" t="n"/>
      <c r="D80" s="18" t="n"/>
      <c r="E80" s="19" t="n"/>
      <c r="F80" s="18" t="n"/>
      <c r="G80" s="8">
        <f>IF(A80="","",IF(OR(A80&lt;Setup!$B$4,A80&gt;Setup!$B$5),"Outside quarter",MIN(13,INT((A80-Setup!$B$4)/7)+1)))</f>
        <v/>
      </c>
      <c r="H80" s="18" t="n"/>
    </row>
    <row r="81">
      <c r="A81" s="15" t="n"/>
      <c r="B81" s="18" t="n"/>
      <c r="C81" s="18" t="n"/>
      <c r="D81" s="18" t="n"/>
      <c r="E81" s="19" t="n"/>
      <c r="F81" s="18" t="n"/>
      <c r="G81" s="8">
        <f>IF(A81="","",IF(OR(A81&lt;Setup!$B$4,A81&gt;Setup!$B$5),"Outside quarter",MIN(13,INT((A81-Setup!$B$4)/7)+1)))</f>
        <v/>
      </c>
      <c r="H81" s="18" t="n"/>
    </row>
    <row r="82">
      <c r="A82" s="15" t="n"/>
      <c r="B82" s="18" t="n"/>
      <c r="C82" s="18" t="n"/>
      <c r="D82" s="18" t="n"/>
      <c r="E82" s="19" t="n"/>
      <c r="F82" s="18" t="n"/>
      <c r="G82" s="8">
        <f>IF(A82="","",IF(OR(A82&lt;Setup!$B$4,A82&gt;Setup!$B$5),"Outside quarter",MIN(13,INT((A82-Setup!$B$4)/7)+1)))</f>
        <v/>
      </c>
      <c r="H82" s="18" t="n"/>
    </row>
    <row r="83">
      <c r="A83" s="15" t="n"/>
      <c r="B83" s="18" t="n"/>
      <c r="C83" s="18" t="n"/>
      <c r="D83" s="18" t="n"/>
      <c r="E83" s="19" t="n"/>
      <c r="F83" s="18" t="n"/>
      <c r="G83" s="8">
        <f>IF(A83="","",IF(OR(A83&lt;Setup!$B$4,A83&gt;Setup!$B$5),"Outside quarter",MIN(13,INT((A83-Setup!$B$4)/7)+1)))</f>
        <v/>
      </c>
      <c r="H83" s="18" t="n"/>
    </row>
    <row r="84">
      <c r="A84" s="15" t="n"/>
      <c r="B84" s="18" t="n"/>
      <c r="C84" s="18" t="n"/>
      <c r="D84" s="18" t="n"/>
      <c r="E84" s="19" t="n"/>
      <c r="F84" s="18" t="n"/>
      <c r="G84" s="8">
        <f>IF(A84="","",IF(OR(A84&lt;Setup!$B$4,A84&gt;Setup!$B$5),"Outside quarter",MIN(13,INT((A84-Setup!$B$4)/7)+1)))</f>
        <v/>
      </c>
      <c r="H84" s="18" t="n"/>
    </row>
    <row r="85">
      <c r="A85" s="15" t="n"/>
      <c r="B85" s="18" t="n"/>
      <c r="C85" s="18" t="n"/>
      <c r="D85" s="18" t="n"/>
      <c r="E85" s="19" t="n"/>
      <c r="F85" s="18" t="n"/>
      <c r="G85" s="8">
        <f>IF(A85="","",IF(OR(A85&lt;Setup!$B$4,A85&gt;Setup!$B$5),"Outside quarter",MIN(13,INT((A85-Setup!$B$4)/7)+1)))</f>
        <v/>
      </c>
      <c r="H85" s="18" t="n"/>
    </row>
    <row r="86">
      <c r="A86" s="15" t="n"/>
      <c r="B86" s="18" t="n"/>
      <c r="C86" s="18" t="n"/>
      <c r="D86" s="18" t="n"/>
      <c r="E86" s="19" t="n"/>
      <c r="F86" s="18" t="n"/>
      <c r="G86" s="8">
        <f>IF(A86="","",IF(OR(A86&lt;Setup!$B$4,A86&gt;Setup!$B$5),"Outside quarter",MIN(13,INT((A86-Setup!$B$4)/7)+1)))</f>
        <v/>
      </c>
      <c r="H86" s="18" t="n"/>
    </row>
    <row r="87">
      <c r="A87" s="15" t="n"/>
      <c r="B87" s="18" t="n"/>
      <c r="C87" s="18" t="n"/>
      <c r="D87" s="18" t="n"/>
      <c r="E87" s="19" t="n"/>
      <c r="F87" s="18" t="n"/>
      <c r="G87" s="8">
        <f>IF(A87="","",IF(OR(A87&lt;Setup!$B$4,A87&gt;Setup!$B$5),"Outside quarter",MIN(13,INT((A87-Setup!$B$4)/7)+1)))</f>
        <v/>
      </c>
      <c r="H87" s="18" t="n"/>
    </row>
    <row r="88">
      <c r="A88" s="15" t="n"/>
      <c r="B88" s="18" t="n"/>
      <c r="C88" s="18" t="n"/>
      <c r="D88" s="18" t="n"/>
      <c r="E88" s="19" t="n"/>
      <c r="F88" s="18" t="n"/>
      <c r="G88" s="8">
        <f>IF(A88="","",IF(OR(A88&lt;Setup!$B$4,A88&gt;Setup!$B$5),"Outside quarter",MIN(13,INT((A88-Setup!$B$4)/7)+1)))</f>
        <v/>
      </c>
      <c r="H88" s="18" t="n"/>
    </row>
    <row r="89">
      <c r="A89" s="15" t="n"/>
      <c r="B89" s="18" t="n"/>
      <c r="C89" s="18" t="n"/>
      <c r="D89" s="18" t="n"/>
      <c r="E89" s="19" t="n"/>
      <c r="F89" s="18" t="n"/>
      <c r="G89" s="8">
        <f>IF(A89="","",IF(OR(A89&lt;Setup!$B$4,A89&gt;Setup!$B$5),"Outside quarter",MIN(13,INT((A89-Setup!$B$4)/7)+1)))</f>
        <v/>
      </c>
      <c r="H89" s="18" t="n"/>
    </row>
    <row r="90">
      <c r="A90" s="15" t="n"/>
      <c r="B90" s="18" t="n"/>
      <c r="C90" s="18" t="n"/>
      <c r="D90" s="18" t="n"/>
      <c r="E90" s="19" t="n"/>
      <c r="F90" s="18" t="n"/>
      <c r="G90" s="8">
        <f>IF(A90="","",IF(OR(A90&lt;Setup!$B$4,A90&gt;Setup!$B$5),"Outside quarter",MIN(13,INT((A90-Setup!$B$4)/7)+1)))</f>
        <v/>
      </c>
      <c r="H90" s="18" t="n"/>
    </row>
    <row r="91">
      <c r="A91" s="15" t="n"/>
      <c r="B91" s="18" t="n"/>
      <c r="C91" s="18" t="n"/>
      <c r="D91" s="18" t="n"/>
      <c r="E91" s="19" t="n"/>
      <c r="F91" s="18" t="n"/>
      <c r="G91" s="8">
        <f>IF(A91="","",IF(OR(A91&lt;Setup!$B$4,A91&gt;Setup!$B$5),"Outside quarter",MIN(13,INT((A91-Setup!$B$4)/7)+1)))</f>
        <v/>
      </c>
      <c r="H91" s="18" t="n"/>
    </row>
    <row r="92">
      <c r="A92" s="15" t="n"/>
      <c r="B92" s="18" t="n"/>
      <c r="C92" s="18" t="n"/>
      <c r="D92" s="18" t="n"/>
      <c r="E92" s="19" t="n"/>
      <c r="F92" s="18" t="n"/>
      <c r="G92" s="8">
        <f>IF(A92="","",IF(OR(A92&lt;Setup!$B$4,A92&gt;Setup!$B$5),"Outside quarter",MIN(13,INT((A92-Setup!$B$4)/7)+1)))</f>
        <v/>
      </c>
      <c r="H92" s="18" t="n"/>
    </row>
    <row r="93">
      <c r="A93" s="15" t="n"/>
      <c r="B93" s="18" t="n"/>
      <c r="C93" s="18" t="n"/>
      <c r="D93" s="18" t="n"/>
      <c r="E93" s="19" t="n"/>
      <c r="F93" s="18" t="n"/>
      <c r="G93" s="8">
        <f>IF(A93="","",IF(OR(A93&lt;Setup!$B$4,A93&gt;Setup!$B$5),"Outside quarter",MIN(13,INT((A93-Setup!$B$4)/7)+1)))</f>
        <v/>
      </c>
      <c r="H93" s="18" t="n"/>
    </row>
    <row r="94">
      <c r="A94" s="15" t="n"/>
      <c r="B94" s="18" t="n"/>
      <c r="C94" s="18" t="n"/>
      <c r="D94" s="18" t="n"/>
      <c r="E94" s="19" t="n"/>
      <c r="F94" s="18" t="n"/>
      <c r="G94" s="8">
        <f>IF(A94="","",IF(OR(A94&lt;Setup!$B$4,A94&gt;Setup!$B$5),"Outside quarter",MIN(13,INT((A94-Setup!$B$4)/7)+1)))</f>
        <v/>
      </c>
      <c r="H94" s="18" t="n"/>
    </row>
    <row r="95">
      <c r="A95" s="15" t="n"/>
      <c r="B95" s="18" t="n"/>
      <c r="C95" s="18" t="n"/>
      <c r="D95" s="18" t="n"/>
      <c r="E95" s="19" t="n"/>
      <c r="F95" s="18" t="n"/>
      <c r="G95" s="8">
        <f>IF(A95="","",IF(OR(A95&lt;Setup!$B$4,A95&gt;Setup!$B$5),"Outside quarter",MIN(13,INT((A95-Setup!$B$4)/7)+1)))</f>
        <v/>
      </c>
      <c r="H95" s="18" t="n"/>
    </row>
    <row r="96">
      <c r="A96" s="15" t="n"/>
      <c r="B96" s="18" t="n"/>
      <c r="C96" s="18" t="n"/>
      <c r="D96" s="18" t="n"/>
      <c r="E96" s="19" t="n"/>
      <c r="F96" s="18" t="n"/>
      <c r="G96" s="8">
        <f>IF(A96="","",IF(OR(A96&lt;Setup!$B$4,A96&gt;Setup!$B$5),"Outside quarter",MIN(13,INT((A96-Setup!$B$4)/7)+1)))</f>
        <v/>
      </c>
      <c r="H96" s="18" t="n"/>
    </row>
    <row r="97">
      <c r="A97" s="15" t="n"/>
      <c r="B97" s="18" t="n"/>
      <c r="C97" s="18" t="n"/>
      <c r="D97" s="18" t="n"/>
      <c r="E97" s="19" t="n"/>
      <c r="F97" s="18" t="n"/>
      <c r="G97" s="8">
        <f>IF(A97="","",IF(OR(A97&lt;Setup!$B$4,A97&gt;Setup!$B$5),"Outside quarter",MIN(13,INT((A97-Setup!$B$4)/7)+1)))</f>
        <v/>
      </c>
      <c r="H97" s="18" t="n"/>
    </row>
    <row r="98">
      <c r="A98" s="15" t="n"/>
      <c r="B98" s="18" t="n"/>
      <c r="C98" s="18" t="n"/>
      <c r="D98" s="18" t="n"/>
      <c r="E98" s="19" t="n"/>
      <c r="F98" s="18" t="n"/>
      <c r="G98" s="8">
        <f>IF(A98="","",IF(OR(A98&lt;Setup!$B$4,A98&gt;Setup!$B$5),"Outside quarter",MIN(13,INT((A98-Setup!$B$4)/7)+1)))</f>
        <v/>
      </c>
      <c r="H98" s="18" t="n"/>
    </row>
    <row r="99">
      <c r="A99" s="15" t="n"/>
      <c r="B99" s="18" t="n"/>
      <c r="C99" s="18" t="n"/>
      <c r="D99" s="18" t="n"/>
      <c r="E99" s="19" t="n"/>
      <c r="F99" s="18" t="n"/>
      <c r="G99" s="8">
        <f>IF(A99="","",IF(OR(A99&lt;Setup!$B$4,A99&gt;Setup!$B$5),"Outside quarter",MIN(13,INT((A99-Setup!$B$4)/7)+1)))</f>
        <v/>
      </c>
      <c r="H99" s="18" t="n"/>
    </row>
    <row r="100">
      <c r="A100" s="15" t="n"/>
      <c r="B100" s="18" t="n"/>
      <c r="C100" s="18" t="n"/>
      <c r="D100" s="18" t="n"/>
      <c r="E100" s="19" t="n"/>
      <c r="F100" s="18" t="n"/>
      <c r="G100" s="8">
        <f>IF(A100="","",IF(OR(A100&lt;Setup!$B$4,A100&gt;Setup!$B$5),"Outside quarter",MIN(13,INT((A100-Setup!$B$4)/7)+1)))</f>
        <v/>
      </c>
      <c r="H100" s="18" t="n"/>
    </row>
    <row r="101">
      <c r="A101" s="15" t="n"/>
      <c r="B101" s="18" t="n"/>
      <c r="C101" s="18" t="n"/>
      <c r="D101" s="18" t="n"/>
      <c r="E101" s="19" t="n"/>
      <c r="F101" s="18" t="n"/>
      <c r="G101" s="8">
        <f>IF(A101="","",IF(OR(A101&lt;Setup!$B$4,A101&gt;Setup!$B$5),"Outside quarter",MIN(13,INT((A101-Setup!$B$4)/7)+1)))</f>
        <v/>
      </c>
      <c r="H101" s="18" t="n"/>
    </row>
    <row r="102">
      <c r="A102" s="15" t="n"/>
      <c r="B102" s="18" t="n"/>
      <c r="C102" s="18" t="n"/>
      <c r="D102" s="18" t="n"/>
      <c r="E102" s="19" t="n"/>
      <c r="F102" s="18" t="n"/>
      <c r="G102" s="8">
        <f>IF(A102="","",IF(OR(A102&lt;Setup!$B$4,A102&gt;Setup!$B$5),"Outside quarter",MIN(13,INT((A102-Setup!$B$4)/7)+1)))</f>
        <v/>
      </c>
      <c r="H102" s="18" t="n"/>
    </row>
    <row r="103">
      <c r="A103" s="15" t="n"/>
      <c r="B103" s="18" t="n"/>
      <c r="C103" s="18" t="n"/>
      <c r="D103" s="18" t="n"/>
      <c r="E103" s="19" t="n"/>
      <c r="F103" s="18" t="n"/>
      <c r="G103" s="8">
        <f>IF(A103="","",IF(OR(A103&lt;Setup!$B$4,A103&gt;Setup!$B$5),"Outside quarter",MIN(13,INT((A103-Setup!$B$4)/7)+1)))</f>
        <v/>
      </c>
      <c r="H103" s="18" t="n"/>
    </row>
    <row r="104">
      <c r="A104" s="15" t="n"/>
      <c r="B104" s="18" t="n"/>
      <c r="C104" s="18" t="n"/>
      <c r="D104" s="18" t="n"/>
      <c r="E104" s="19" t="n"/>
      <c r="F104" s="18" t="n"/>
      <c r="G104" s="8">
        <f>IF(A104="","",IF(OR(A104&lt;Setup!$B$4,A104&gt;Setup!$B$5),"Outside quarter",MIN(13,INT((A104-Setup!$B$4)/7)+1)))</f>
        <v/>
      </c>
      <c r="H104" s="18" t="n"/>
    </row>
    <row r="105">
      <c r="A105" s="15" t="n"/>
      <c r="B105" s="18" t="n"/>
      <c r="C105" s="18" t="n"/>
      <c r="D105" s="18" t="n"/>
      <c r="E105" s="19" t="n"/>
      <c r="F105" s="18" t="n"/>
      <c r="G105" s="8">
        <f>IF(A105="","",IF(OR(A105&lt;Setup!$B$4,A105&gt;Setup!$B$5),"Outside quarter",MIN(13,INT((A105-Setup!$B$4)/7)+1)))</f>
        <v/>
      </c>
      <c r="H105" s="18" t="n"/>
    </row>
    <row r="106">
      <c r="A106" s="15" t="n"/>
      <c r="B106" s="18" t="n"/>
      <c r="C106" s="18" t="n"/>
      <c r="D106" s="18" t="n"/>
      <c r="E106" s="19" t="n"/>
      <c r="F106" s="18" t="n"/>
      <c r="G106" s="8">
        <f>IF(A106="","",IF(OR(A106&lt;Setup!$B$4,A106&gt;Setup!$B$5),"Outside quarter",MIN(13,INT((A106-Setup!$B$4)/7)+1)))</f>
        <v/>
      </c>
      <c r="H106" s="18" t="n"/>
    </row>
    <row r="107">
      <c r="A107" s="15" t="n"/>
      <c r="B107" s="18" t="n"/>
      <c r="C107" s="18" t="n"/>
      <c r="D107" s="18" t="n"/>
      <c r="E107" s="19" t="n"/>
      <c r="F107" s="18" t="n"/>
      <c r="G107" s="8">
        <f>IF(A107="","",IF(OR(A107&lt;Setup!$B$4,A107&gt;Setup!$B$5),"Outside quarter",MIN(13,INT((A107-Setup!$B$4)/7)+1)))</f>
        <v/>
      </c>
      <c r="H107" s="18" t="n"/>
    </row>
    <row r="108">
      <c r="A108" s="15" t="n"/>
      <c r="B108" s="18" t="n"/>
      <c r="C108" s="18" t="n"/>
      <c r="D108" s="18" t="n"/>
      <c r="E108" s="19" t="n"/>
      <c r="F108" s="18" t="n"/>
      <c r="G108" s="8">
        <f>IF(A108="","",IF(OR(A108&lt;Setup!$B$4,A108&gt;Setup!$B$5),"Outside quarter",MIN(13,INT((A108-Setup!$B$4)/7)+1)))</f>
        <v/>
      </c>
      <c r="H108" s="18" t="n"/>
    </row>
    <row r="109">
      <c r="A109" s="15" t="n"/>
      <c r="B109" s="18" t="n"/>
      <c r="C109" s="18" t="n"/>
      <c r="D109" s="18" t="n"/>
      <c r="E109" s="19" t="n"/>
      <c r="F109" s="18" t="n"/>
      <c r="G109" s="8">
        <f>IF(A109="","",IF(OR(A109&lt;Setup!$B$4,A109&gt;Setup!$B$5),"Outside quarter",MIN(13,INT((A109-Setup!$B$4)/7)+1)))</f>
        <v/>
      </c>
      <c r="H109" s="18" t="n"/>
    </row>
    <row r="110">
      <c r="A110" s="15" t="n"/>
      <c r="B110" s="18" t="n"/>
      <c r="C110" s="18" t="n"/>
      <c r="D110" s="18" t="n"/>
      <c r="E110" s="19" t="n"/>
      <c r="F110" s="18" t="n"/>
      <c r="G110" s="8">
        <f>IF(A110="","",IF(OR(A110&lt;Setup!$B$4,A110&gt;Setup!$B$5),"Outside quarter",MIN(13,INT((A110-Setup!$B$4)/7)+1)))</f>
        <v/>
      </c>
      <c r="H110" s="18" t="n"/>
    </row>
    <row r="111">
      <c r="A111" s="15" t="n"/>
      <c r="B111" s="18" t="n"/>
      <c r="C111" s="18" t="n"/>
      <c r="D111" s="18" t="n"/>
      <c r="E111" s="19" t="n"/>
      <c r="F111" s="18" t="n"/>
      <c r="G111" s="8">
        <f>IF(A111="","",IF(OR(A111&lt;Setup!$B$4,A111&gt;Setup!$B$5),"Outside quarter",MIN(13,INT((A111-Setup!$B$4)/7)+1)))</f>
        <v/>
      </c>
      <c r="H111" s="18" t="n"/>
    </row>
    <row r="112">
      <c r="A112" s="15" t="n"/>
      <c r="B112" s="18" t="n"/>
      <c r="C112" s="18" t="n"/>
      <c r="D112" s="18" t="n"/>
      <c r="E112" s="19" t="n"/>
      <c r="F112" s="18" t="n"/>
      <c r="G112" s="8">
        <f>IF(A112="","",IF(OR(A112&lt;Setup!$B$4,A112&gt;Setup!$B$5),"Outside quarter",MIN(13,INT((A112-Setup!$B$4)/7)+1)))</f>
        <v/>
      </c>
      <c r="H112" s="18" t="n"/>
    </row>
    <row r="113">
      <c r="A113" s="15" t="n"/>
      <c r="B113" s="18" t="n"/>
      <c r="C113" s="18" t="n"/>
      <c r="D113" s="18" t="n"/>
      <c r="E113" s="19" t="n"/>
      <c r="F113" s="18" t="n"/>
      <c r="G113" s="8">
        <f>IF(A113="","",IF(OR(A113&lt;Setup!$B$4,A113&gt;Setup!$B$5),"Outside quarter",MIN(13,INT((A113-Setup!$B$4)/7)+1)))</f>
        <v/>
      </c>
      <c r="H113" s="18" t="n"/>
    </row>
    <row r="114">
      <c r="A114" s="15" t="n"/>
      <c r="B114" s="18" t="n"/>
      <c r="C114" s="18" t="n"/>
      <c r="D114" s="18" t="n"/>
      <c r="E114" s="19" t="n"/>
      <c r="F114" s="18" t="n"/>
      <c r="G114" s="8">
        <f>IF(A114="","",IF(OR(A114&lt;Setup!$B$4,A114&gt;Setup!$B$5),"Outside quarter",MIN(13,INT((A114-Setup!$B$4)/7)+1)))</f>
        <v/>
      </c>
      <c r="H114" s="18" t="n"/>
    </row>
    <row r="115">
      <c r="A115" s="15" t="n"/>
      <c r="B115" s="18" t="n"/>
      <c r="C115" s="18" t="n"/>
      <c r="D115" s="18" t="n"/>
      <c r="E115" s="19" t="n"/>
      <c r="F115" s="18" t="n"/>
      <c r="G115" s="8">
        <f>IF(A115="","",IF(OR(A115&lt;Setup!$B$4,A115&gt;Setup!$B$5),"Outside quarter",MIN(13,INT((A115-Setup!$B$4)/7)+1)))</f>
        <v/>
      </c>
      <c r="H115" s="18" t="n"/>
    </row>
    <row r="116">
      <c r="A116" s="15" t="n"/>
      <c r="B116" s="18" t="n"/>
      <c r="C116" s="18" t="n"/>
      <c r="D116" s="18" t="n"/>
      <c r="E116" s="19" t="n"/>
      <c r="F116" s="18" t="n"/>
      <c r="G116" s="8">
        <f>IF(A116="","",IF(OR(A116&lt;Setup!$B$4,A116&gt;Setup!$B$5),"Outside quarter",MIN(13,INT((A116-Setup!$B$4)/7)+1)))</f>
        <v/>
      </c>
      <c r="H116" s="18" t="n"/>
    </row>
    <row r="117">
      <c r="A117" s="15" t="n"/>
      <c r="B117" s="18" t="n"/>
      <c r="C117" s="18" t="n"/>
      <c r="D117" s="18" t="n"/>
      <c r="E117" s="19" t="n"/>
      <c r="F117" s="18" t="n"/>
      <c r="G117" s="8">
        <f>IF(A117="","",IF(OR(A117&lt;Setup!$B$4,A117&gt;Setup!$B$5),"Outside quarter",MIN(13,INT((A117-Setup!$B$4)/7)+1)))</f>
        <v/>
      </c>
      <c r="H117" s="18" t="n"/>
    </row>
    <row r="118">
      <c r="A118" s="15" t="n"/>
      <c r="B118" s="18" t="n"/>
      <c r="C118" s="18" t="n"/>
      <c r="D118" s="18" t="n"/>
      <c r="E118" s="19" t="n"/>
      <c r="F118" s="18" t="n"/>
      <c r="G118" s="8">
        <f>IF(A118="","",IF(OR(A118&lt;Setup!$B$4,A118&gt;Setup!$B$5),"Outside quarter",MIN(13,INT((A118-Setup!$B$4)/7)+1)))</f>
        <v/>
      </c>
      <c r="H118" s="18" t="n"/>
    </row>
    <row r="119">
      <c r="A119" s="15" t="n"/>
      <c r="B119" s="18" t="n"/>
      <c r="C119" s="18" t="n"/>
      <c r="D119" s="18" t="n"/>
      <c r="E119" s="19" t="n"/>
      <c r="F119" s="18" t="n"/>
      <c r="G119" s="8">
        <f>IF(A119="","",IF(OR(A119&lt;Setup!$B$4,A119&gt;Setup!$B$5),"Outside quarter",MIN(13,INT((A119-Setup!$B$4)/7)+1)))</f>
        <v/>
      </c>
      <c r="H119" s="18" t="n"/>
    </row>
    <row r="120">
      <c r="A120" s="15" t="n"/>
      <c r="B120" s="18" t="n"/>
      <c r="C120" s="18" t="n"/>
      <c r="D120" s="18" t="n"/>
      <c r="E120" s="19" t="n"/>
      <c r="F120" s="18" t="n"/>
      <c r="G120" s="8">
        <f>IF(A120="","",IF(OR(A120&lt;Setup!$B$4,A120&gt;Setup!$B$5),"Outside quarter",MIN(13,INT((A120-Setup!$B$4)/7)+1)))</f>
        <v/>
      </c>
      <c r="H120" s="18" t="n"/>
    </row>
    <row r="121">
      <c r="A121" s="15" t="n"/>
      <c r="B121" s="18" t="n"/>
      <c r="C121" s="18" t="n"/>
      <c r="D121" s="18" t="n"/>
      <c r="E121" s="19" t="n"/>
      <c r="F121" s="18" t="n"/>
      <c r="G121" s="8">
        <f>IF(A121="","",IF(OR(A121&lt;Setup!$B$4,A121&gt;Setup!$B$5),"Outside quarter",MIN(13,INT((A121-Setup!$B$4)/7)+1)))</f>
        <v/>
      </c>
      <c r="H121" s="18" t="n"/>
    </row>
    <row r="122">
      <c r="A122" s="15" t="n"/>
      <c r="B122" s="18" t="n"/>
      <c r="C122" s="18" t="n"/>
      <c r="D122" s="18" t="n"/>
      <c r="E122" s="19" t="n"/>
      <c r="F122" s="18" t="n"/>
      <c r="G122" s="8">
        <f>IF(A122="","",IF(OR(A122&lt;Setup!$B$4,A122&gt;Setup!$B$5),"Outside quarter",MIN(13,INT((A122-Setup!$B$4)/7)+1)))</f>
        <v/>
      </c>
      <c r="H122" s="18" t="n"/>
    </row>
    <row r="123">
      <c r="A123" s="15" t="n"/>
      <c r="B123" s="18" t="n"/>
      <c r="C123" s="18" t="n"/>
      <c r="D123" s="18" t="n"/>
      <c r="E123" s="19" t="n"/>
      <c r="F123" s="18" t="n"/>
      <c r="G123" s="8">
        <f>IF(A123="","",IF(OR(A123&lt;Setup!$B$4,A123&gt;Setup!$B$5),"Outside quarter",MIN(13,INT((A123-Setup!$B$4)/7)+1)))</f>
        <v/>
      </c>
      <c r="H123" s="18" t="n"/>
    </row>
    <row r="124">
      <c r="A124" s="15" t="n"/>
      <c r="B124" s="18" t="n"/>
      <c r="C124" s="18" t="n"/>
      <c r="D124" s="18" t="n"/>
      <c r="E124" s="19" t="n"/>
      <c r="F124" s="18" t="n"/>
      <c r="G124" s="8">
        <f>IF(A124="","",IF(OR(A124&lt;Setup!$B$4,A124&gt;Setup!$B$5),"Outside quarter",MIN(13,INT((A124-Setup!$B$4)/7)+1)))</f>
        <v/>
      </c>
      <c r="H124" s="18" t="n"/>
    </row>
    <row r="125">
      <c r="A125" s="15" t="n"/>
      <c r="B125" s="18" t="n"/>
      <c r="C125" s="18" t="n"/>
      <c r="D125" s="18" t="n"/>
      <c r="E125" s="19" t="n"/>
      <c r="F125" s="18" t="n"/>
      <c r="G125" s="8">
        <f>IF(A125="","",IF(OR(A125&lt;Setup!$B$4,A125&gt;Setup!$B$5),"Outside quarter",MIN(13,INT((A125-Setup!$B$4)/7)+1)))</f>
        <v/>
      </c>
      <c r="H125" s="18" t="n"/>
    </row>
    <row r="126">
      <c r="A126" s="15" t="n"/>
      <c r="B126" s="18" t="n"/>
      <c r="C126" s="18" t="n"/>
      <c r="D126" s="18" t="n"/>
      <c r="E126" s="19" t="n"/>
      <c r="F126" s="18" t="n"/>
      <c r="G126" s="8">
        <f>IF(A126="","",IF(OR(A126&lt;Setup!$B$4,A126&gt;Setup!$B$5),"Outside quarter",MIN(13,INT((A126-Setup!$B$4)/7)+1)))</f>
        <v/>
      </c>
      <c r="H126" s="18" t="n"/>
    </row>
    <row r="127">
      <c r="A127" s="15" t="n"/>
      <c r="B127" s="18" t="n"/>
      <c r="C127" s="18" t="n"/>
      <c r="D127" s="18" t="n"/>
      <c r="E127" s="19" t="n"/>
      <c r="F127" s="18" t="n"/>
      <c r="G127" s="8">
        <f>IF(A127="","",IF(OR(A127&lt;Setup!$B$4,A127&gt;Setup!$B$5),"Outside quarter",MIN(13,INT((A127-Setup!$B$4)/7)+1)))</f>
        <v/>
      </c>
      <c r="H127" s="18" t="n"/>
    </row>
    <row r="128">
      <c r="A128" s="15" t="n"/>
      <c r="B128" s="18" t="n"/>
      <c r="C128" s="18" t="n"/>
      <c r="D128" s="18" t="n"/>
      <c r="E128" s="19" t="n"/>
      <c r="F128" s="18" t="n"/>
      <c r="G128" s="8">
        <f>IF(A128="","",IF(OR(A128&lt;Setup!$B$4,A128&gt;Setup!$B$5),"Outside quarter",MIN(13,INT((A128-Setup!$B$4)/7)+1)))</f>
        <v/>
      </c>
      <c r="H128" s="18" t="n"/>
    </row>
    <row r="129">
      <c r="A129" s="15" t="n"/>
      <c r="B129" s="18" t="n"/>
      <c r="C129" s="18" t="n"/>
      <c r="D129" s="18" t="n"/>
      <c r="E129" s="19" t="n"/>
      <c r="F129" s="18" t="n"/>
      <c r="G129" s="8">
        <f>IF(A129="","",IF(OR(A129&lt;Setup!$B$4,A129&gt;Setup!$B$5),"Outside quarter",MIN(13,INT((A129-Setup!$B$4)/7)+1)))</f>
        <v/>
      </c>
      <c r="H129" s="18" t="n"/>
    </row>
    <row r="130">
      <c r="A130" s="15" t="n"/>
      <c r="B130" s="18" t="n"/>
      <c r="C130" s="18" t="n"/>
      <c r="D130" s="18" t="n"/>
      <c r="E130" s="19" t="n"/>
      <c r="F130" s="18" t="n"/>
      <c r="G130" s="8">
        <f>IF(A130="","",IF(OR(A130&lt;Setup!$B$4,A130&gt;Setup!$B$5),"Outside quarter",MIN(13,INT((A130-Setup!$B$4)/7)+1)))</f>
        <v/>
      </c>
      <c r="H130" s="18" t="n"/>
    </row>
    <row r="131">
      <c r="A131" s="15" t="n"/>
      <c r="B131" s="18" t="n"/>
      <c r="C131" s="18" t="n"/>
      <c r="D131" s="18" t="n"/>
      <c r="E131" s="19" t="n"/>
      <c r="F131" s="18" t="n"/>
      <c r="G131" s="8">
        <f>IF(A131="","",IF(OR(A131&lt;Setup!$B$4,A131&gt;Setup!$B$5),"Outside quarter",MIN(13,INT((A131-Setup!$B$4)/7)+1)))</f>
        <v/>
      </c>
      <c r="H131" s="18" t="n"/>
    </row>
    <row r="132">
      <c r="A132" s="15" t="n"/>
      <c r="B132" s="18" t="n"/>
      <c r="C132" s="18" t="n"/>
      <c r="D132" s="18" t="n"/>
      <c r="E132" s="19" t="n"/>
      <c r="F132" s="18" t="n"/>
      <c r="G132" s="8">
        <f>IF(A132="","",IF(OR(A132&lt;Setup!$B$4,A132&gt;Setup!$B$5),"Outside quarter",MIN(13,INT((A132-Setup!$B$4)/7)+1)))</f>
        <v/>
      </c>
      <c r="H132" s="18" t="n"/>
    </row>
    <row r="133">
      <c r="A133" s="15" t="n"/>
      <c r="B133" s="18" t="n"/>
      <c r="C133" s="18" t="n"/>
      <c r="D133" s="18" t="n"/>
      <c r="E133" s="19" t="n"/>
      <c r="F133" s="18" t="n"/>
      <c r="G133" s="8">
        <f>IF(A133="","",IF(OR(A133&lt;Setup!$B$4,A133&gt;Setup!$B$5),"Outside quarter",MIN(13,INT((A133-Setup!$B$4)/7)+1)))</f>
        <v/>
      </c>
      <c r="H133" s="18" t="n"/>
    </row>
    <row r="134">
      <c r="A134" s="15" t="n"/>
      <c r="B134" s="18" t="n"/>
      <c r="C134" s="18" t="n"/>
      <c r="D134" s="18" t="n"/>
      <c r="E134" s="19" t="n"/>
      <c r="F134" s="18" t="n"/>
      <c r="G134" s="8">
        <f>IF(A134="","",IF(OR(A134&lt;Setup!$B$4,A134&gt;Setup!$B$5),"Outside quarter",MIN(13,INT((A134-Setup!$B$4)/7)+1)))</f>
        <v/>
      </c>
      <c r="H134" s="18" t="n"/>
    </row>
    <row r="135">
      <c r="A135" s="15" t="n"/>
      <c r="B135" s="18" t="n"/>
      <c r="C135" s="18" t="n"/>
      <c r="D135" s="18" t="n"/>
      <c r="E135" s="19" t="n"/>
      <c r="F135" s="18" t="n"/>
      <c r="G135" s="8">
        <f>IF(A135="","",IF(OR(A135&lt;Setup!$B$4,A135&gt;Setup!$B$5),"Outside quarter",MIN(13,INT((A135-Setup!$B$4)/7)+1)))</f>
        <v/>
      </c>
      <c r="H135" s="18" t="n"/>
    </row>
    <row r="136">
      <c r="A136" s="15" t="n"/>
      <c r="B136" s="18" t="n"/>
      <c r="C136" s="18" t="n"/>
      <c r="D136" s="18" t="n"/>
      <c r="E136" s="19" t="n"/>
      <c r="F136" s="18" t="n"/>
      <c r="G136" s="8">
        <f>IF(A136="","",IF(OR(A136&lt;Setup!$B$4,A136&gt;Setup!$B$5),"Outside quarter",MIN(13,INT((A136-Setup!$B$4)/7)+1)))</f>
        <v/>
      </c>
      <c r="H136" s="18" t="n"/>
    </row>
    <row r="137">
      <c r="A137" s="15" t="n"/>
      <c r="B137" s="18" t="n"/>
      <c r="C137" s="18" t="n"/>
      <c r="D137" s="18" t="n"/>
      <c r="E137" s="19" t="n"/>
      <c r="F137" s="18" t="n"/>
      <c r="G137" s="8">
        <f>IF(A137="","",IF(OR(A137&lt;Setup!$B$4,A137&gt;Setup!$B$5),"Outside quarter",MIN(13,INT((A137-Setup!$B$4)/7)+1)))</f>
        <v/>
      </c>
      <c r="H137" s="18" t="n"/>
    </row>
    <row r="138">
      <c r="A138" s="15" t="n"/>
      <c r="B138" s="18" t="n"/>
      <c r="C138" s="18" t="n"/>
      <c r="D138" s="18" t="n"/>
      <c r="E138" s="19" t="n"/>
      <c r="F138" s="18" t="n"/>
      <c r="G138" s="8">
        <f>IF(A138="","",IF(OR(A138&lt;Setup!$B$4,A138&gt;Setup!$B$5),"Outside quarter",MIN(13,INT((A138-Setup!$B$4)/7)+1)))</f>
        <v/>
      </c>
      <c r="H138" s="18" t="n"/>
    </row>
    <row r="139">
      <c r="A139" s="15" t="n"/>
      <c r="B139" s="18" t="n"/>
      <c r="C139" s="18" t="n"/>
      <c r="D139" s="18" t="n"/>
      <c r="E139" s="19" t="n"/>
      <c r="F139" s="18" t="n"/>
      <c r="G139" s="8">
        <f>IF(A139="","",IF(OR(A139&lt;Setup!$B$4,A139&gt;Setup!$B$5),"Outside quarter",MIN(13,INT((A139-Setup!$B$4)/7)+1)))</f>
        <v/>
      </c>
      <c r="H139" s="18" t="n"/>
    </row>
    <row r="140">
      <c r="A140" s="15" t="n"/>
      <c r="B140" s="18" t="n"/>
      <c r="C140" s="18" t="n"/>
      <c r="D140" s="18" t="n"/>
      <c r="E140" s="19" t="n"/>
      <c r="F140" s="18" t="n"/>
      <c r="G140" s="8">
        <f>IF(A140="","",IF(OR(A140&lt;Setup!$B$4,A140&gt;Setup!$B$5),"Outside quarter",MIN(13,INT((A140-Setup!$B$4)/7)+1)))</f>
        <v/>
      </c>
      <c r="H140" s="18" t="n"/>
    </row>
    <row r="141">
      <c r="A141" s="15" t="n"/>
      <c r="B141" s="18" t="n"/>
      <c r="C141" s="18" t="n"/>
      <c r="D141" s="18" t="n"/>
      <c r="E141" s="19" t="n"/>
      <c r="F141" s="18" t="n"/>
      <c r="G141" s="8">
        <f>IF(A141="","",IF(OR(A141&lt;Setup!$B$4,A141&gt;Setup!$B$5),"Outside quarter",MIN(13,INT((A141-Setup!$B$4)/7)+1)))</f>
        <v/>
      </c>
      <c r="H141" s="18" t="n"/>
    </row>
    <row r="142">
      <c r="A142" s="15" t="n"/>
      <c r="B142" s="18" t="n"/>
      <c r="C142" s="18" t="n"/>
      <c r="D142" s="18" t="n"/>
      <c r="E142" s="19" t="n"/>
      <c r="F142" s="18" t="n"/>
      <c r="G142" s="8">
        <f>IF(A142="","",IF(OR(A142&lt;Setup!$B$4,A142&gt;Setup!$B$5),"Outside quarter",MIN(13,INT((A142-Setup!$B$4)/7)+1)))</f>
        <v/>
      </c>
      <c r="H142" s="18" t="n"/>
    </row>
    <row r="143">
      <c r="A143" s="15" t="n"/>
      <c r="B143" s="18" t="n"/>
      <c r="C143" s="18" t="n"/>
      <c r="D143" s="18" t="n"/>
      <c r="E143" s="19" t="n"/>
      <c r="F143" s="18" t="n"/>
      <c r="G143" s="8">
        <f>IF(A143="","",IF(OR(A143&lt;Setup!$B$4,A143&gt;Setup!$B$5),"Outside quarter",MIN(13,INT((A143-Setup!$B$4)/7)+1)))</f>
        <v/>
      </c>
      <c r="H143" s="18" t="n"/>
    </row>
    <row r="144">
      <c r="A144" s="15" t="n"/>
      <c r="B144" s="18" t="n"/>
      <c r="C144" s="18" t="n"/>
      <c r="D144" s="18" t="n"/>
      <c r="E144" s="19" t="n"/>
      <c r="F144" s="18" t="n"/>
      <c r="G144" s="8">
        <f>IF(A144="","",IF(OR(A144&lt;Setup!$B$4,A144&gt;Setup!$B$5),"Outside quarter",MIN(13,INT((A144-Setup!$B$4)/7)+1)))</f>
        <v/>
      </c>
      <c r="H144" s="18" t="n"/>
    </row>
    <row r="145">
      <c r="A145" s="15" t="n"/>
      <c r="B145" s="18" t="n"/>
      <c r="C145" s="18" t="n"/>
      <c r="D145" s="18" t="n"/>
      <c r="E145" s="19" t="n"/>
      <c r="F145" s="18" t="n"/>
      <c r="G145" s="8">
        <f>IF(A145="","",IF(OR(A145&lt;Setup!$B$4,A145&gt;Setup!$B$5),"Outside quarter",MIN(13,INT((A145-Setup!$B$4)/7)+1)))</f>
        <v/>
      </c>
      <c r="H145" s="18" t="n"/>
    </row>
    <row r="146">
      <c r="A146" s="15" t="n"/>
      <c r="B146" s="18" t="n"/>
      <c r="C146" s="18" t="n"/>
      <c r="D146" s="18" t="n"/>
      <c r="E146" s="19" t="n"/>
      <c r="F146" s="18" t="n"/>
      <c r="G146" s="8">
        <f>IF(A146="","",IF(OR(A146&lt;Setup!$B$4,A146&gt;Setup!$B$5),"Outside quarter",MIN(13,INT((A146-Setup!$B$4)/7)+1)))</f>
        <v/>
      </c>
      <c r="H146" s="18" t="n"/>
    </row>
    <row r="147">
      <c r="A147" s="15" t="n"/>
      <c r="B147" s="18" t="n"/>
      <c r="C147" s="18" t="n"/>
      <c r="D147" s="18" t="n"/>
      <c r="E147" s="19" t="n"/>
      <c r="F147" s="18" t="n"/>
      <c r="G147" s="8">
        <f>IF(A147="","",IF(OR(A147&lt;Setup!$B$4,A147&gt;Setup!$B$5),"Outside quarter",MIN(13,INT((A147-Setup!$B$4)/7)+1)))</f>
        <v/>
      </c>
      <c r="H147" s="18" t="n"/>
    </row>
    <row r="148">
      <c r="A148" s="15" t="n"/>
      <c r="B148" s="18" t="n"/>
      <c r="C148" s="18" t="n"/>
      <c r="D148" s="18" t="n"/>
      <c r="E148" s="19" t="n"/>
      <c r="F148" s="18" t="n"/>
      <c r="G148" s="8">
        <f>IF(A148="","",IF(OR(A148&lt;Setup!$B$4,A148&gt;Setup!$B$5),"Outside quarter",MIN(13,INT((A148-Setup!$B$4)/7)+1)))</f>
        <v/>
      </c>
      <c r="H148" s="18" t="n"/>
    </row>
    <row r="149">
      <c r="A149" s="15" t="n"/>
      <c r="B149" s="18" t="n"/>
      <c r="C149" s="18" t="n"/>
      <c r="D149" s="18" t="n"/>
      <c r="E149" s="19" t="n"/>
      <c r="F149" s="18" t="n"/>
      <c r="G149" s="8">
        <f>IF(A149="","",IF(OR(A149&lt;Setup!$B$4,A149&gt;Setup!$B$5),"Outside quarter",MIN(13,INT((A149-Setup!$B$4)/7)+1)))</f>
        <v/>
      </c>
      <c r="H149" s="18" t="n"/>
    </row>
    <row r="150">
      <c r="A150" s="15" t="n"/>
      <c r="B150" s="18" t="n"/>
      <c r="C150" s="18" t="n"/>
      <c r="D150" s="18" t="n"/>
      <c r="E150" s="19" t="n"/>
      <c r="F150" s="18" t="n"/>
      <c r="G150" s="8">
        <f>IF(A150="","",IF(OR(A150&lt;Setup!$B$4,A150&gt;Setup!$B$5),"Outside quarter",MIN(13,INT((A150-Setup!$B$4)/7)+1)))</f>
        <v/>
      </c>
      <c r="H150" s="18" t="n"/>
    </row>
    <row r="151">
      <c r="A151" s="15" t="n"/>
      <c r="B151" s="18" t="n"/>
      <c r="C151" s="18" t="n"/>
      <c r="D151" s="18" t="n"/>
      <c r="E151" s="19" t="n"/>
      <c r="F151" s="18" t="n"/>
      <c r="G151" s="8">
        <f>IF(A151="","",IF(OR(A151&lt;Setup!$B$4,A151&gt;Setup!$B$5),"Outside quarter",MIN(13,INT((A151-Setup!$B$4)/7)+1)))</f>
        <v/>
      </c>
      <c r="H151" s="18" t="n"/>
    </row>
    <row r="152">
      <c r="A152" s="15" t="n"/>
      <c r="B152" s="18" t="n"/>
      <c r="C152" s="18" t="n"/>
      <c r="D152" s="18" t="n"/>
      <c r="E152" s="19" t="n"/>
      <c r="F152" s="18" t="n"/>
      <c r="G152" s="8">
        <f>IF(A152="","",IF(OR(A152&lt;Setup!$B$4,A152&gt;Setup!$B$5),"Outside quarter",MIN(13,INT((A152-Setup!$B$4)/7)+1)))</f>
        <v/>
      </c>
      <c r="H152" s="18" t="n"/>
    </row>
    <row r="153">
      <c r="A153" s="15" t="n"/>
      <c r="B153" s="18" t="n"/>
      <c r="C153" s="18" t="n"/>
      <c r="D153" s="18" t="n"/>
      <c r="E153" s="19" t="n"/>
      <c r="F153" s="18" t="n"/>
      <c r="G153" s="8">
        <f>IF(A153="","",IF(OR(A153&lt;Setup!$B$4,A153&gt;Setup!$B$5),"Outside quarter",MIN(13,INT((A153-Setup!$B$4)/7)+1)))</f>
        <v/>
      </c>
      <c r="H153" s="18" t="n"/>
    </row>
    <row r="154">
      <c r="A154" s="15" t="n"/>
      <c r="B154" s="18" t="n"/>
      <c r="C154" s="18" t="n"/>
      <c r="D154" s="18" t="n"/>
      <c r="E154" s="19" t="n"/>
      <c r="F154" s="18" t="n"/>
      <c r="G154" s="8">
        <f>IF(A154="","",IF(OR(A154&lt;Setup!$B$4,A154&gt;Setup!$B$5),"Outside quarter",MIN(13,INT((A154-Setup!$B$4)/7)+1)))</f>
        <v/>
      </c>
      <c r="H154" s="18" t="n"/>
    </row>
    <row r="155">
      <c r="A155" s="15" t="n"/>
      <c r="B155" s="18" t="n"/>
      <c r="C155" s="18" t="n"/>
      <c r="D155" s="18" t="n"/>
      <c r="E155" s="19" t="n"/>
      <c r="F155" s="18" t="n"/>
      <c r="G155" s="8">
        <f>IF(A155="","",IF(OR(A155&lt;Setup!$B$4,A155&gt;Setup!$B$5),"Outside quarter",MIN(13,INT((A155-Setup!$B$4)/7)+1)))</f>
        <v/>
      </c>
      <c r="H155" s="18" t="n"/>
    </row>
    <row r="156">
      <c r="A156" s="15" t="n"/>
      <c r="B156" s="18" t="n"/>
      <c r="C156" s="18" t="n"/>
      <c r="D156" s="18" t="n"/>
      <c r="E156" s="19" t="n"/>
      <c r="F156" s="18" t="n"/>
      <c r="G156" s="8">
        <f>IF(A156="","",IF(OR(A156&lt;Setup!$B$4,A156&gt;Setup!$B$5),"Outside quarter",MIN(13,INT((A156-Setup!$B$4)/7)+1)))</f>
        <v/>
      </c>
      <c r="H156" s="18" t="n"/>
    </row>
    <row r="157">
      <c r="A157" s="15" t="n"/>
      <c r="B157" s="18" t="n"/>
      <c r="C157" s="18" t="n"/>
      <c r="D157" s="18" t="n"/>
      <c r="E157" s="19" t="n"/>
      <c r="F157" s="18" t="n"/>
      <c r="G157" s="8">
        <f>IF(A157="","",IF(OR(A157&lt;Setup!$B$4,A157&gt;Setup!$B$5),"Outside quarter",MIN(13,INT((A157-Setup!$B$4)/7)+1)))</f>
        <v/>
      </c>
      <c r="H157" s="18" t="n"/>
    </row>
    <row r="158">
      <c r="A158" s="15" t="n"/>
      <c r="B158" s="18" t="n"/>
      <c r="C158" s="18" t="n"/>
      <c r="D158" s="18" t="n"/>
      <c r="E158" s="19" t="n"/>
      <c r="F158" s="18" t="n"/>
      <c r="G158" s="8">
        <f>IF(A158="","",IF(OR(A158&lt;Setup!$B$4,A158&gt;Setup!$B$5),"Outside quarter",MIN(13,INT((A158-Setup!$B$4)/7)+1)))</f>
        <v/>
      </c>
      <c r="H158" s="18" t="n"/>
    </row>
    <row r="159">
      <c r="A159" s="15" t="n"/>
      <c r="B159" s="18" t="n"/>
      <c r="C159" s="18" t="n"/>
      <c r="D159" s="18" t="n"/>
      <c r="E159" s="19" t="n"/>
      <c r="F159" s="18" t="n"/>
      <c r="G159" s="8">
        <f>IF(A159="","",IF(OR(A159&lt;Setup!$B$4,A159&gt;Setup!$B$5),"Outside quarter",MIN(13,INT((A159-Setup!$B$4)/7)+1)))</f>
        <v/>
      </c>
      <c r="H159" s="18" t="n"/>
    </row>
    <row r="160">
      <c r="A160" s="15" t="n"/>
      <c r="B160" s="18" t="n"/>
      <c r="C160" s="18" t="n"/>
      <c r="D160" s="18" t="n"/>
      <c r="E160" s="19" t="n"/>
      <c r="F160" s="18" t="n"/>
      <c r="G160" s="8">
        <f>IF(A160="","",IF(OR(A160&lt;Setup!$B$4,A160&gt;Setup!$B$5),"Outside quarter",MIN(13,INT((A160-Setup!$B$4)/7)+1)))</f>
        <v/>
      </c>
      <c r="H160" s="18" t="n"/>
    </row>
    <row r="161">
      <c r="A161" s="15" t="n"/>
      <c r="B161" s="18" t="n"/>
      <c r="C161" s="18" t="n"/>
      <c r="D161" s="18" t="n"/>
      <c r="E161" s="19" t="n"/>
      <c r="F161" s="18" t="n"/>
      <c r="G161" s="8">
        <f>IF(A161="","",IF(OR(A161&lt;Setup!$B$4,A161&gt;Setup!$B$5),"Outside quarter",MIN(13,INT((A161-Setup!$B$4)/7)+1)))</f>
        <v/>
      </c>
      <c r="H161" s="18" t="n"/>
    </row>
    <row r="162">
      <c r="A162" s="15" t="n"/>
      <c r="B162" s="18" t="n"/>
      <c r="C162" s="18" t="n"/>
      <c r="D162" s="18" t="n"/>
      <c r="E162" s="19" t="n"/>
      <c r="F162" s="18" t="n"/>
      <c r="G162" s="8">
        <f>IF(A162="","",IF(OR(A162&lt;Setup!$B$4,A162&gt;Setup!$B$5),"Outside quarter",MIN(13,INT((A162-Setup!$B$4)/7)+1)))</f>
        <v/>
      </c>
      <c r="H162" s="18" t="n"/>
    </row>
    <row r="163">
      <c r="A163" s="15" t="n"/>
      <c r="B163" s="18" t="n"/>
      <c r="C163" s="18" t="n"/>
      <c r="D163" s="18" t="n"/>
      <c r="E163" s="19" t="n"/>
      <c r="F163" s="18" t="n"/>
      <c r="G163" s="8">
        <f>IF(A163="","",IF(OR(A163&lt;Setup!$B$4,A163&gt;Setup!$B$5),"Outside quarter",MIN(13,INT((A163-Setup!$B$4)/7)+1)))</f>
        <v/>
      </c>
      <c r="H163" s="18" t="n"/>
    </row>
    <row r="164">
      <c r="A164" s="15" t="n"/>
      <c r="B164" s="18" t="n"/>
      <c r="C164" s="18" t="n"/>
      <c r="D164" s="18" t="n"/>
      <c r="E164" s="19" t="n"/>
      <c r="F164" s="18" t="n"/>
      <c r="G164" s="8">
        <f>IF(A164="","",IF(OR(A164&lt;Setup!$B$4,A164&gt;Setup!$B$5),"Outside quarter",MIN(13,INT((A164-Setup!$B$4)/7)+1)))</f>
        <v/>
      </c>
      <c r="H164" s="18" t="n"/>
    </row>
    <row r="165">
      <c r="A165" s="15" t="n"/>
      <c r="B165" s="18" t="n"/>
      <c r="C165" s="18" t="n"/>
      <c r="D165" s="18" t="n"/>
      <c r="E165" s="19" t="n"/>
      <c r="F165" s="18" t="n"/>
      <c r="G165" s="8">
        <f>IF(A165="","",IF(OR(A165&lt;Setup!$B$4,A165&gt;Setup!$B$5),"Outside quarter",MIN(13,INT((A165-Setup!$B$4)/7)+1)))</f>
        <v/>
      </c>
      <c r="H165" s="18" t="n"/>
    </row>
    <row r="166">
      <c r="A166" s="15" t="n"/>
      <c r="B166" s="18" t="n"/>
      <c r="C166" s="18" t="n"/>
      <c r="D166" s="18" t="n"/>
      <c r="E166" s="19" t="n"/>
      <c r="F166" s="18" t="n"/>
      <c r="G166" s="8">
        <f>IF(A166="","",IF(OR(A166&lt;Setup!$B$4,A166&gt;Setup!$B$5),"Outside quarter",MIN(13,INT((A166-Setup!$B$4)/7)+1)))</f>
        <v/>
      </c>
      <c r="H166" s="18" t="n"/>
    </row>
    <row r="167">
      <c r="A167" s="15" t="n"/>
      <c r="B167" s="18" t="n"/>
      <c r="C167" s="18" t="n"/>
      <c r="D167" s="18" t="n"/>
      <c r="E167" s="19" t="n"/>
      <c r="F167" s="18" t="n"/>
      <c r="G167" s="8">
        <f>IF(A167="","",IF(OR(A167&lt;Setup!$B$4,A167&gt;Setup!$B$5),"Outside quarter",MIN(13,INT((A167-Setup!$B$4)/7)+1)))</f>
        <v/>
      </c>
      <c r="H167" s="18" t="n"/>
    </row>
    <row r="168">
      <c r="A168" s="15" t="n"/>
      <c r="B168" s="18" t="n"/>
      <c r="C168" s="18" t="n"/>
      <c r="D168" s="18" t="n"/>
      <c r="E168" s="19" t="n"/>
      <c r="F168" s="18" t="n"/>
      <c r="G168" s="8">
        <f>IF(A168="","",IF(OR(A168&lt;Setup!$B$4,A168&gt;Setup!$B$5),"Outside quarter",MIN(13,INT((A168-Setup!$B$4)/7)+1)))</f>
        <v/>
      </c>
      <c r="H168" s="18" t="n"/>
    </row>
    <row r="169">
      <c r="A169" s="15" t="n"/>
      <c r="B169" s="18" t="n"/>
      <c r="C169" s="18" t="n"/>
      <c r="D169" s="18" t="n"/>
      <c r="E169" s="19" t="n"/>
      <c r="F169" s="18" t="n"/>
      <c r="G169" s="8">
        <f>IF(A169="","",IF(OR(A169&lt;Setup!$B$4,A169&gt;Setup!$B$5),"Outside quarter",MIN(13,INT((A169-Setup!$B$4)/7)+1)))</f>
        <v/>
      </c>
      <c r="H169" s="18" t="n"/>
    </row>
    <row r="170">
      <c r="A170" s="15" t="n"/>
      <c r="B170" s="18" t="n"/>
      <c r="C170" s="18" t="n"/>
      <c r="D170" s="18" t="n"/>
      <c r="E170" s="19" t="n"/>
      <c r="F170" s="18" t="n"/>
      <c r="G170" s="8">
        <f>IF(A170="","",IF(OR(A170&lt;Setup!$B$4,A170&gt;Setup!$B$5),"Outside quarter",MIN(13,INT((A170-Setup!$B$4)/7)+1)))</f>
        <v/>
      </c>
      <c r="H170" s="18" t="n"/>
    </row>
    <row r="171">
      <c r="A171" s="15" t="n"/>
      <c r="B171" s="18" t="n"/>
      <c r="C171" s="18" t="n"/>
      <c r="D171" s="18" t="n"/>
      <c r="E171" s="19" t="n"/>
      <c r="F171" s="18" t="n"/>
      <c r="G171" s="8">
        <f>IF(A171="","",IF(OR(A171&lt;Setup!$B$4,A171&gt;Setup!$B$5),"Outside quarter",MIN(13,INT((A171-Setup!$B$4)/7)+1)))</f>
        <v/>
      </c>
      <c r="H171" s="18" t="n"/>
    </row>
    <row r="172">
      <c r="A172" s="15" t="n"/>
      <c r="B172" s="18" t="n"/>
      <c r="C172" s="18" t="n"/>
      <c r="D172" s="18" t="n"/>
      <c r="E172" s="19" t="n"/>
      <c r="F172" s="18" t="n"/>
      <c r="G172" s="8">
        <f>IF(A172="","",IF(OR(A172&lt;Setup!$B$4,A172&gt;Setup!$B$5),"Outside quarter",MIN(13,INT((A172-Setup!$B$4)/7)+1)))</f>
        <v/>
      </c>
      <c r="H172" s="18" t="n"/>
    </row>
    <row r="173">
      <c r="A173" s="15" t="n"/>
      <c r="B173" s="18" t="n"/>
      <c r="C173" s="18" t="n"/>
      <c r="D173" s="18" t="n"/>
      <c r="E173" s="19" t="n"/>
      <c r="F173" s="18" t="n"/>
      <c r="G173" s="8">
        <f>IF(A173="","",IF(OR(A173&lt;Setup!$B$4,A173&gt;Setup!$B$5),"Outside quarter",MIN(13,INT((A173-Setup!$B$4)/7)+1)))</f>
        <v/>
      </c>
      <c r="H173" s="18" t="n"/>
    </row>
    <row r="174">
      <c r="A174" s="15" t="n"/>
      <c r="B174" s="18" t="n"/>
      <c r="C174" s="18" t="n"/>
      <c r="D174" s="18" t="n"/>
      <c r="E174" s="19" t="n"/>
      <c r="F174" s="18" t="n"/>
      <c r="G174" s="8">
        <f>IF(A174="","",IF(OR(A174&lt;Setup!$B$4,A174&gt;Setup!$B$5),"Outside quarter",MIN(13,INT((A174-Setup!$B$4)/7)+1)))</f>
        <v/>
      </c>
      <c r="H174" s="18" t="n"/>
    </row>
    <row r="175">
      <c r="A175" s="15" t="n"/>
      <c r="B175" s="18" t="n"/>
      <c r="C175" s="18" t="n"/>
      <c r="D175" s="18" t="n"/>
      <c r="E175" s="19" t="n"/>
      <c r="F175" s="18" t="n"/>
      <c r="G175" s="8">
        <f>IF(A175="","",IF(OR(A175&lt;Setup!$B$4,A175&gt;Setup!$B$5),"Outside quarter",MIN(13,INT((A175-Setup!$B$4)/7)+1)))</f>
        <v/>
      </c>
      <c r="H175" s="18" t="n"/>
    </row>
    <row r="176">
      <c r="A176" s="15" t="n"/>
      <c r="B176" s="18" t="n"/>
      <c r="C176" s="18" t="n"/>
      <c r="D176" s="18" t="n"/>
      <c r="E176" s="19" t="n"/>
      <c r="F176" s="18" t="n"/>
      <c r="G176" s="8">
        <f>IF(A176="","",IF(OR(A176&lt;Setup!$B$4,A176&gt;Setup!$B$5),"Outside quarter",MIN(13,INT((A176-Setup!$B$4)/7)+1)))</f>
        <v/>
      </c>
      <c r="H176" s="18" t="n"/>
    </row>
    <row r="177">
      <c r="A177" s="15" t="n"/>
      <c r="B177" s="18" t="n"/>
      <c r="C177" s="18" t="n"/>
      <c r="D177" s="18" t="n"/>
      <c r="E177" s="19" t="n"/>
      <c r="F177" s="18" t="n"/>
      <c r="G177" s="8">
        <f>IF(A177="","",IF(OR(A177&lt;Setup!$B$4,A177&gt;Setup!$B$5),"Outside quarter",MIN(13,INT((A177-Setup!$B$4)/7)+1)))</f>
        <v/>
      </c>
      <c r="H177" s="18" t="n"/>
    </row>
    <row r="178">
      <c r="A178" s="15" t="n"/>
      <c r="B178" s="18" t="n"/>
      <c r="C178" s="18" t="n"/>
      <c r="D178" s="18" t="n"/>
      <c r="E178" s="19" t="n"/>
      <c r="F178" s="18" t="n"/>
      <c r="G178" s="8">
        <f>IF(A178="","",IF(OR(A178&lt;Setup!$B$4,A178&gt;Setup!$B$5),"Outside quarter",MIN(13,INT((A178-Setup!$B$4)/7)+1)))</f>
        <v/>
      </c>
      <c r="H178" s="18" t="n"/>
    </row>
    <row r="179">
      <c r="A179" s="15" t="n"/>
      <c r="B179" s="18" t="n"/>
      <c r="C179" s="18" t="n"/>
      <c r="D179" s="18" t="n"/>
      <c r="E179" s="19" t="n"/>
      <c r="F179" s="18" t="n"/>
      <c r="G179" s="8">
        <f>IF(A179="","",IF(OR(A179&lt;Setup!$B$4,A179&gt;Setup!$B$5),"Outside quarter",MIN(13,INT((A179-Setup!$B$4)/7)+1)))</f>
        <v/>
      </c>
      <c r="H179" s="18" t="n"/>
    </row>
    <row r="180">
      <c r="A180" s="15" t="n"/>
      <c r="B180" s="18" t="n"/>
      <c r="C180" s="18" t="n"/>
      <c r="D180" s="18" t="n"/>
      <c r="E180" s="19" t="n"/>
      <c r="F180" s="18" t="n"/>
      <c r="G180" s="8">
        <f>IF(A180="","",IF(OR(A180&lt;Setup!$B$4,A180&gt;Setup!$B$5),"Outside quarter",MIN(13,INT((A180-Setup!$B$4)/7)+1)))</f>
        <v/>
      </c>
      <c r="H180" s="18" t="n"/>
    </row>
    <row r="181">
      <c r="A181" s="15" t="n"/>
      <c r="B181" s="18" t="n"/>
      <c r="C181" s="18" t="n"/>
      <c r="D181" s="18" t="n"/>
      <c r="E181" s="19" t="n"/>
      <c r="F181" s="18" t="n"/>
      <c r="G181" s="8">
        <f>IF(A181="","",IF(OR(A181&lt;Setup!$B$4,A181&gt;Setup!$B$5),"Outside quarter",MIN(13,INT((A181-Setup!$B$4)/7)+1)))</f>
        <v/>
      </c>
      <c r="H181" s="18" t="n"/>
    </row>
    <row r="182">
      <c r="A182" s="15" t="n"/>
      <c r="B182" s="18" t="n"/>
      <c r="C182" s="18" t="n"/>
      <c r="D182" s="18" t="n"/>
      <c r="E182" s="19" t="n"/>
      <c r="F182" s="18" t="n"/>
      <c r="G182" s="8">
        <f>IF(A182="","",IF(OR(A182&lt;Setup!$B$4,A182&gt;Setup!$B$5),"Outside quarter",MIN(13,INT((A182-Setup!$B$4)/7)+1)))</f>
        <v/>
      </c>
      <c r="H182" s="18" t="n"/>
    </row>
    <row r="183">
      <c r="A183" s="15" t="n"/>
      <c r="B183" s="18" t="n"/>
      <c r="C183" s="18" t="n"/>
      <c r="D183" s="18" t="n"/>
      <c r="E183" s="19" t="n"/>
      <c r="F183" s="18" t="n"/>
      <c r="G183" s="8">
        <f>IF(A183="","",IF(OR(A183&lt;Setup!$B$4,A183&gt;Setup!$B$5),"Outside quarter",MIN(13,INT((A183-Setup!$B$4)/7)+1)))</f>
        <v/>
      </c>
      <c r="H183" s="18" t="n"/>
    </row>
    <row r="184">
      <c r="A184" s="15" t="n"/>
      <c r="B184" s="18" t="n"/>
      <c r="C184" s="18" t="n"/>
      <c r="D184" s="18" t="n"/>
      <c r="E184" s="19" t="n"/>
      <c r="F184" s="18" t="n"/>
      <c r="G184" s="8">
        <f>IF(A184="","",IF(OR(A184&lt;Setup!$B$4,A184&gt;Setup!$B$5),"Outside quarter",MIN(13,INT((A184-Setup!$B$4)/7)+1)))</f>
        <v/>
      </c>
      <c r="H184" s="18" t="n"/>
    </row>
    <row r="185">
      <c r="A185" s="15" t="n"/>
      <c r="B185" s="18" t="n"/>
      <c r="C185" s="18" t="n"/>
      <c r="D185" s="18" t="n"/>
      <c r="E185" s="19" t="n"/>
      <c r="F185" s="18" t="n"/>
      <c r="G185" s="8">
        <f>IF(A185="","",IF(OR(A185&lt;Setup!$B$4,A185&gt;Setup!$B$5),"Outside quarter",MIN(13,INT((A185-Setup!$B$4)/7)+1)))</f>
        <v/>
      </c>
      <c r="H185" s="18" t="n"/>
    </row>
    <row r="186">
      <c r="A186" s="15" t="n"/>
      <c r="B186" s="18" t="n"/>
      <c r="C186" s="18" t="n"/>
      <c r="D186" s="18" t="n"/>
      <c r="E186" s="19" t="n"/>
      <c r="F186" s="18" t="n"/>
      <c r="G186" s="8">
        <f>IF(A186="","",IF(OR(A186&lt;Setup!$B$4,A186&gt;Setup!$B$5),"Outside quarter",MIN(13,INT((A186-Setup!$B$4)/7)+1)))</f>
        <v/>
      </c>
      <c r="H186" s="18" t="n"/>
    </row>
    <row r="187">
      <c r="A187" s="15" t="n"/>
      <c r="B187" s="18" t="n"/>
      <c r="C187" s="18" t="n"/>
      <c r="D187" s="18" t="n"/>
      <c r="E187" s="19" t="n"/>
      <c r="F187" s="18" t="n"/>
      <c r="G187" s="8">
        <f>IF(A187="","",IF(OR(A187&lt;Setup!$B$4,A187&gt;Setup!$B$5),"Outside quarter",MIN(13,INT((A187-Setup!$B$4)/7)+1)))</f>
        <v/>
      </c>
      <c r="H187" s="18" t="n"/>
    </row>
    <row r="188">
      <c r="A188" s="15" t="n"/>
      <c r="B188" s="18" t="n"/>
      <c r="C188" s="18" t="n"/>
      <c r="D188" s="18" t="n"/>
      <c r="E188" s="19" t="n"/>
      <c r="F188" s="18" t="n"/>
      <c r="G188" s="8">
        <f>IF(A188="","",IF(OR(A188&lt;Setup!$B$4,A188&gt;Setup!$B$5),"Outside quarter",MIN(13,INT((A188-Setup!$B$4)/7)+1)))</f>
        <v/>
      </c>
      <c r="H188" s="18" t="n"/>
    </row>
    <row r="189">
      <c r="A189" s="15" t="n"/>
      <c r="B189" s="18" t="n"/>
      <c r="C189" s="18" t="n"/>
      <c r="D189" s="18" t="n"/>
      <c r="E189" s="19" t="n"/>
      <c r="F189" s="18" t="n"/>
      <c r="G189" s="8">
        <f>IF(A189="","",IF(OR(A189&lt;Setup!$B$4,A189&gt;Setup!$B$5),"Outside quarter",MIN(13,INT((A189-Setup!$B$4)/7)+1)))</f>
        <v/>
      </c>
      <c r="H189" s="18" t="n"/>
    </row>
    <row r="190">
      <c r="A190" s="15" t="n"/>
      <c r="B190" s="18" t="n"/>
      <c r="C190" s="18" t="n"/>
      <c r="D190" s="18" t="n"/>
      <c r="E190" s="19" t="n"/>
      <c r="F190" s="18" t="n"/>
      <c r="G190" s="8">
        <f>IF(A190="","",IF(OR(A190&lt;Setup!$B$4,A190&gt;Setup!$B$5),"Outside quarter",MIN(13,INT((A190-Setup!$B$4)/7)+1)))</f>
        <v/>
      </c>
      <c r="H190" s="18" t="n"/>
    </row>
    <row r="191">
      <c r="A191" s="15" t="n"/>
      <c r="B191" s="18" t="n"/>
      <c r="C191" s="18" t="n"/>
      <c r="D191" s="18" t="n"/>
      <c r="E191" s="19" t="n"/>
      <c r="F191" s="18" t="n"/>
      <c r="G191" s="8">
        <f>IF(A191="","",IF(OR(A191&lt;Setup!$B$4,A191&gt;Setup!$B$5),"Outside quarter",MIN(13,INT((A191-Setup!$B$4)/7)+1)))</f>
        <v/>
      </c>
      <c r="H191" s="18" t="n"/>
    </row>
    <row r="192">
      <c r="A192" s="15" t="n"/>
      <c r="B192" s="18" t="n"/>
      <c r="C192" s="18" t="n"/>
      <c r="D192" s="18" t="n"/>
      <c r="E192" s="19" t="n"/>
      <c r="F192" s="18" t="n"/>
      <c r="G192" s="8">
        <f>IF(A192="","",IF(OR(A192&lt;Setup!$B$4,A192&gt;Setup!$B$5),"Outside quarter",MIN(13,INT((A192-Setup!$B$4)/7)+1)))</f>
        <v/>
      </c>
      <c r="H192" s="18" t="n"/>
    </row>
    <row r="193">
      <c r="A193" s="15" t="n"/>
      <c r="B193" s="18" t="n"/>
      <c r="C193" s="18" t="n"/>
      <c r="D193" s="18" t="n"/>
      <c r="E193" s="19" t="n"/>
      <c r="F193" s="18" t="n"/>
      <c r="G193" s="8">
        <f>IF(A193="","",IF(OR(A193&lt;Setup!$B$4,A193&gt;Setup!$B$5),"Outside quarter",MIN(13,INT((A193-Setup!$B$4)/7)+1)))</f>
        <v/>
      </c>
      <c r="H193" s="18" t="n"/>
    </row>
    <row r="194">
      <c r="A194" s="15" t="n"/>
      <c r="B194" s="18" t="n"/>
      <c r="C194" s="18" t="n"/>
      <c r="D194" s="18" t="n"/>
      <c r="E194" s="19" t="n"/>
      <c r="F194" s="18" t="n"/>
      <c r="G194" s="8">
        <f>IF(A194="","",IF(OR(A194&lt;Setup!$B$4,A194&gt;Setup!$B$5),"Outside quarter",MIN(13,INT((A194-Setup!$B$4)/7)+1)))</f>
        <v/>
      </c>
      <c r="H194" s="18" t="n"/>
    </row>
    <row r="195">
      <c r="A195" s="15" t="n"/>
      <c r="B195" s="18" t="n"/>
      <c r="C195" s="18" t="n"/>
      <c r="D195" s="18" t="n"/>
      <c r="E195" s="19" t="n"/>
      <c r="F195" s="18" t="n"/>
      <c r="G195" s="8">
        <f>IF(A195="","",IF(OR(A195&lt;Setup!$B$4,A195&gt;Setup!$B$5),"Outside quarter",MIN(13,INT((A195-Setup!$B$4)/7)+1)))</f>
        <v/>
      </c>
      <c r="H195" s="18" t="n"/>
    </row>
    <row r="196">
      <c r="A196" s="15" t="n"/>
      <c r="B196" s="18" t="n"/>
      <c r="C196" s="18" t="n"/>
      <c r="D196" s="18" t="n"/>
      <c r="E196" s="19" t="n"/>
      <c r="F196" s="18" t="n"/>
      <c r="G196" s="8">
        <f>IF(A196="","",IF(OR(A196&lt;Setup!$B$4,A196&gt;Setup!$B$5),"Outside quarter",MIN(13,INT((A196-Setup!$B$4)/7)+1)))</f>
        <v/>
      </c>
      <c r="H196" s="18" t="n"/>
    </row>
    <row r="197">
      <c r="A197" s="15" t="n"/>
      <c r="B197" s="18" t="n"/>
      <c r="C197" s="18" t="n"/>
      <c r="D197" s="18" t="n"/>
      <c r="E197" s="19" t="n"/>
      <c r="F197" s="18" t="n"/>
      <c r="G197" s="8">
        <f>IF(A197="","",IF(OR(A197&lt;Setup!$B$4,A197&gt;Setup!$B$5),"Outside quarter",MIN(13,INT((A197-Setup!$B$4)/7)+1)))</f>
        <v/>
      </c>
      <c r="H197" s="18" t="n"/>
    </row>
    <row r="198">
      <c r="A198" s="15" t="n"/>
      <c r="B198" s="18" t="n"/>
      <c r="C198" s="18" t="n"/>
      <c r="D198" s="18" t="n"/>
      <c r="E198" s="19" t="n"/>
      <c r="F198" s="18" t="n"/>
      <c r="G198" s="8">
        <f>IF(A198="","",IF(OR(A198&lt;Setup!$B$4,A198&gt;Setup!$B$5),"Outside quarter",MIN(13,INT((A198-Setup!$B$4)/7)+1)))</f>
        <v/>
      </c>
      <c r="H198" s="18" t="n"/>
    </row>
    <row r="199">
      <c r="A199" s="15" t="n"/>
      <c r="B199" s="18" t="n"/>
      <c r="C199" s="18" t="n"/>
      <c r="D199" s="18" t="n"/>
      <c r="E199" s="19" t="n"/>
      <c r="F199" s="18" t="n"/>
      <c r="G199" s="8">
        <f>IF(A199="","",IF(OR(A199&lt;Setup!$B$4,A199&gt;Setup!$B$5),"Outside quarter",MIN(13,INT((A199-Setup!$B$4)/7)+1)))</f>
        <v/>
      </c>
      <c r="H199" s="18" t="n"/>
    </row>
    <row r="200">
      <c r="A200" s="15" t="n"/>
      <c r="B200" s="18" t="n"/>
      <c r="C200" s="18" t="n"/>
      <c r="D200" s="18" t="n"/>
      <c r="E200" s="19" t="n"/>
      <c r="F200" s="18" t="n"/>
      <c r="G200" s="8">
        <f>IF(A200="","",IF(OR(A200&lt;Setup!$B$4,A200&gt;Setup!$B$5),"Outside quarter",MIN(13,INT((A200-Setup!$B$4)/7)+1)))</f>
        <v/>
      </c>
      <c r="H200" s="18" t="n"/>
    </row>
    <row r="201">
      <c r="A201" s="15" t="n"/>
      <c r="B201" s="18" t="n"/>
      <c r="C201" s="18" t="n"/>
      <c r="D201" s="18" t="n"/>
      <c r="E201" s="19" t="n"/>
      <c r="F201" s="18" t="n"/>
      <c r="G201" s="8">
        <f>IF(A201="","",IF(OR(A201&lt;Setup!$B$4,A201&gt;Setup!$B$5),"Outside quarter",MIN(13,INT((A201-Setup!$B$4)/7)+1)))</f>
        <v/>
      </c>
      <c r="H201" s="18" t="n"/>
    </row>
    <row r="202">
      <c r="A202" s="15" t="n"/>
      <c r="B202" s="18" t="n"/>
      <c r="C202" s="18" t="n"/>
      <c r="D202" s="18" t="n"/>
      <c r="E202" s="19" t="n"/>
      <c r="F202" s="18" t="n"/>
      <c r="G202" s="8">
        <f>IF(A202="","",IF(OR(A202&lt;Setup!$B$4,A202&gt;Setup!$B$5),"Outside quarter",MIN(13,INT((A202-Setup!$B$4)/7)+1)))</f>
        <v/>
      </c>
      <c r="H202" s="18" t="n"/>
    </row>
    <row r="203">
      <c r="A203" s="15" t="n"/>
      <c r="B203" s="18" t="n"/>
      <c r="C203" s="18" t="n"/>
      <c r="D203" s="18" t="n"/>
      <c r="E203" s="19" t="n"/>
      <c r="F203" s="18" t="n"/>
      <c r="G203" s="8">
        <f>IF(A203="","",IF(OR(A203&lt;Setup!$B$4,A203&gt;Setup!$B$5),"Outside quarter",MIN(13,INT((A203-Setup!$B$4)/7)+1)))</f>
        <v/>
      </c>
      <c r="H203" s="18" t="n"/>
    </row>
    <row r="204">
      <c r="A204" s="15" t="n"/>
      <c r="B204" s="18" t="n"/>
      <c r="C204" s="18" t="n"/>
      <c r="D204" s="18" t="n"/>
      <c r="E204" s="19" t="n"/>
      <c r="F204" s="18" t="n"/>
      <c r="G204" s="8">
        <f>IF(A204="","",IF(OR(A204&lt;Setup!$B$4,A204&gt;Setup!$B$5),"Outside quarter",MIN(13,INT((A204-Setup!$B$4)/7)+1)))</f>
        <v/>
      </c>
      <c r="H204" s="18" t="n"/>
    </row>
    <row r="205">
      <c r="A205" s="15" t="n"/>
      <c r="B205" s="18" t="n"/>
      <c r="C205" s="18" t="n"/>
      <c r="D205" s="18" t="n"/>
      <c r="E205" s="19" t="n"/>
      <c r="F205" s="18" t="n"/>
      <c r="G205" s="8">
        <f>IF(A205="","",IF(OR(A205&lt;Setup!$B$4,A205&gt;Setup!$B$5),"Outside quarter",MIN(13,INT((A205-Setup!$B$4)/7)+1)))</f>
        <v/>
      </c>
      <c r="H205" s="18" t="n"/>
    </row>
    <row r="206">
      <c r="A206" s="15" t="n"/>
      <c r="B206" s="18" t="n"/>
      <c r="C206" s="18" t="n"/>
      <c r="D206" s="18" t="n"/>
      <c r="E206" s="19" t="n"/>
      <c r="F206" s="18" t="n"/>
      <c r="G206" s="8">
        <f>IF(A206="","",IF(OR(A206&lt;Setup!$B$4,A206&gt;Setup!$B$5),"Outside quarter",MIN(13,INT((A206-Setup!$B$4)/7)+1)))</f>
        <v/>
      </c>
      <c r="H206" s="18" t="n"/>
    </row>
    <row r="207">
      <c r="A207" s="15" t="n"/>
      <c r="B207" s="18" t="n"/>
      <c r="C207" s="18" t="n"/>
      <c r="D207" s="18" t="n"/>
      <c r="E207" s="19" t="n"/>
      <c r="F207" s="18" t="n"/>
      <c r="G207" s="8">
        <f>IF(A207="","",IF(OR(A207&lt;Setup!$B$4,A207&gt;Setup!$B$5),"Outside quarter",MIN(13,INT((A207-Setup!$B$4)/7)+1)))</f>
        <v/>
      </c>
      <c r="H207" s="18" t="n"/>
    </row>
    <row r="208">
      <c r="A208" s="15" t="n"/>
      <c r="B208" s="18" t="n"/>
      <c r="C208" s="18" t="n"/>
      <c r="D208" s="18" t="n"/>
      <c r="E208" s="19" t="n"/>
      <c r="F208" s="18" t="n"/>
      <c r="G208" s="8">
        <f>IF(A208="","",IF(OR(A208&lt;Setup!$B$4,A208&gt;Setup!$B$5),"Outside quarter",MIN(13,INT((A208-Setup!$B$4)/7)+1)))</f>
        <v/>
      </c>
      <c r="H208" s="18" t="n"/>
    </row>
    <row r="209">
      <c r="A209" s="15" t="n"/>
      <c r="B209" s="18" t="n"/>
      <c r="C209" s="18" t="n"/>
      <c r="D209" s="18" t="n"/>
      <c r="E209" s="19" t="n"/>
      <c r="F209" s="18" t="n"/>
      <c r="G209" s="8">
        <f>IF(A209="","",IF(OR(A209&lt;Setup!$B$4,A209&gt;Setup!$B$5),"Outside quarter",MIN(13,INT((A209-Setup!$B$4)/7)+1)))</f>
        <v/>
      </c>
      <c r="H209" s="18" t="n"/>
    </row>
    <row r="210">
      <c r="A210" s="15" t="n"/>
      <c r="B210" s="18" t="n"/>
      <c r="C210" s="18" t="n"/>
      <c r="D210" s="18" t="n"/>
      <c r="E210" s="19" t="n"/>
      <c r="F210" s="18" t="n"/>
      <c r="G210" s="8">
        <f>IF(A210="","",IF(OR(A210&lt;Setup!$B$4,A210&gt;Setup!$B$5),"Outside quarter",MIN(13,INT((A210-Setup!$B$4)/7)+1)))</f>
        <v/>
      </c>
      <c r="H210" s="18" t="n"/>
    </row>
    <row r="211">
      <c r="A211" s="15" t="n"/>
      <c r="B211" s="18" t="n"/>
      <c r="C211" s="18" t="n"/>
      <c r="D211" s="18" t="n"/>
      <c r="E211" s="19" t="n"/>
      <c r="F211" s="18" t="n"/>
      <c r="G211" s="8">
        <f>IF(A211="","",IF(OR(A211&lt;Setup!$B$4,A211&gt;Setup!$B$5),"Outside quarter",MIN(13,INT((A211-Setup!$B$4)/7)+1)))</f>
        <v/>
      </c>
      <c r="H211" s="18" t="n"/>
    </row>
    <row r="212">
      <c r="A212" s="15" t="n"/>
      <c r="B212" s="18" t="n"/>
      <c r="C212" s="18" t="n"/>
      <c r="D212" s="18" t="n"/>
      <c r="E212" s="19" t="n"/>
      <c r="F212" s="18" t="n"/>
      <c r="G212" s="8">
        <f>IF(A212="","",IF(OR(A212&lt;Setup!$B$4,A212&gt;Setup!$B$5),"Outside quarter",MIN(13,INT((A212-Setup!$B$4)/7)+1)))</f>
        <v/>
      </c>
      <c r="H212" s="18" t="n"/>
    </row>
    <row r="213">
      <c r="A213" s="15" t="n"/>
      <c r="B213" s="18" t="n"/>
      <c r="C213" s="18" t="n"/>
      <c r="D213" s="18" t="n"/>
      <c r="E213" s="19" t="n"/>
      <c r="F213" s="18" t="n"/>
      <c r="G213" s="8">
        <f>IF(A213="","",IF(OR(A213&lt;Setup!$B$4,A213&gt;Setup!$B$5),"Outside quarter",MIN(13,INT((A213-Setup!$B$4)/7)+1)))</f>
        <v/>
      </c>
      <c r="H213" s="18" t="n"/>
    </row>
    <row r="214">
      <c r="A214" s="15" t="n"/>
      <c r="B214" s="18" t="n"/>
      <c r="C214" s="18" t="n"/>
      <c r="D214" s="18" t="n"/>
      <c r="E214" s="19" t="n"/>
      <c r="F214" s="18" t="n"/>
      <c r="G214" s="8">
        <f>IF(A214="","",IF(OR(A214&lt;Setup!$B$4,A214&gt;Setup!$B$5),"Outside quarter",MIN(13,INT((A214-Setup!$B$4)/7)+1)))</f>
        <v/>
      </c>
      <c r="H214" s="18" t="n"/>
    </row>
    <row r="215">
      <c r="A215" s="15" t="n"/>
      <c r="B215" s="18" t="n"/>
      <c r="C215" s="18" t="n"/>
      <c r="D215" s="18" t="n"/>
      <c r="E215" s="19" t="n"/>
      <c r="F215" s="18" t="n"/>
      <c r="G215" s="8">
        <f>IF(A215="","",IF(OR(A215&lt;Setup!$B$4,A215&gt;Setup!$B$5),"Outside quarter",MIN(13,INT((A215-Setup!$B$4)/7)+1)))</f>
        <v/>
      </c>
      <c r="H215" s="18" t="n"/>
    </row>
    <row r="216">
      <c r="A216" s="15" t="n"/>
      <c r="B216" s="18" t="n"/>
      <c r="C216" s="18" t="n"/>
      <c r="D216" s="18" t="n"/>
      <c r="E216" s="19" t="n"/>
      <c r="F216" s="18" t="n"/>
      <c r="G216" s="8">
        <f>IF(A216="","",IF(OR(A216&lt;Setup!$B$4,A216&gt;Setup!$B$5),"Outside quarter",MIN(13,INT((A216-Setup!$B$4)/7)+1)))</f>
        <v/>
      </c>
      <c r="H216" s="18" t="n"/>
    </row>
    <row r="217">
      <c r="A217" s="15" t="n"/>
      <c r="B217" s="18" t="n"/>
      <c r="C217" s="18" t="n"/>
      <c r="D217" s="18" t="n"/>
      <c r="E217" s="19" t="n"/>
      <c r="F217" s="18" t="n"/>
      <c r="G217" s="8">
        <f>IF(A217="","",IF(OR(A217&lt;Setup!$B$4,A217&gt;Setup!$B$5),"Outside quarter",MIN(13,INT((A217-Setup!$B$4)/7)+1)))</f>
        <v/>
      </c>
      <c r="H217" s="18" t="n"/>
    </row>
    <row r="218">
      <c r="A218" s="15" t="n"/>
      <c r="B218" s="18" t="n"/>
      <c r="C218" s="18" t="n"/>
      <c r="D218" s="18" t="n"/>
      <c r="E218" s="19" t="n"/>
      <c r="F218" s="18" t="n"/>
      <c r="G218" s="8">
        <f>IF(A218="","",IF(OR(A218&lt;Setup!$B$4,A218&gt;Setup!$B$5),"Outside quarter",MIN(13,INT((A218-Setup!$B$4)/7)+1)))</f>
        <v/>
      </c>
      <c r="H218" s="18" t="n"/>
    </row>
    <row r="219">
      <c r="A219" s="15" t="n"/>
      <c r="B219" s="18" t="n"/>
      <c r="C219" s="18" t="n"/>
      <c r="D219" s="18" t="n"/>
      <c r="E219" s="19" t="n"/>
      <c r="F219" s="18" t="n"/>
      <c r="G219" s="8">
        <f>IF(A219="","",IF(OR(A219&lt;Setup!$B$4,A219&gt;Setup!$B$5),"Outside quarter",MIN(13,INT((A219-Setup!$B$4)/7)+1)))</f>
        <v/>
      </c>
      <c r="H219" s="18" t="n"/>
    </row>
    <row r="220">
      <c r="A220" s="15" t="n"/>
      <c r="B220" s="18" t="n"/>
      <c r="C220" s="18" t="n"/>
      <c r="D220" s="18" t="n"/>
      <c r="E220" s="19" t="n"/>
      <c r="F220" s="18" t="n"/>
      <c r="G220" s="8">
        <f>IF(A220="","",IF(OR(A220&lt;Setup!$B$4,A220&gt;Setup!$B$5),"Outside quarter",MIN(13,INT((A220-Setup!$B$4)/7)+1)))</f>
        <v/>
      </c>
      <c r="H220" s="18" t="n"/>
    </row>
    <row r="221">
      <c r="A221" s="15" t="n"/>
      <c r="B221" s="18" t="n"/>
      <c r="C221" s="18" t="n"/>
      <c r="D221" s="18" t="n"/>
      <c r="E221" s="19" t="n"/>
      <c r="F221" s="18" t="n"/>
      <c r="G221" s="8">
        <f>IF(A221="","",IF(OR(A221&lt;Setup!$B$4,A221&gt;Setup!$B$5),"Outside quarter",MIN(13,INT((A221-Setup!$B$4)/7)+1)))</f>
        <v/>
      </c>
      <c r="H221" s="18" t="n"/>
    </row>
    <row r="222">
      <c r="A222" s="15" t="n"/>
      <c r="B222" s="18" t="n"/>
      <c r="C222" s="18" t="n"/>
      <c r="D222" s="18" t="n"/>
      <c r="E222" s="19" t="n"/>
      <c r="F222" s="18" t="n"/>
      <c r="G222" s="8">
        <f>IF(A222="","",IF(OR(A222&lt;Setup!$B$4,A222&gt;Setup!$B$5),"Outside quarter",MIN(13,INT((A222-Setup!$B$4)/7)+1)))</f>
        <v/>
      </c>
      <c r="H222" s="18" t="n"/>
    </row>
    <row r="223">
      <c r="A223" s="15" t="n"/>
      <c r="B223" s="18" t="n"/>
      <c r="C223" s="18" t="n"/>
      <c r="D223" s="18" t="n"/>
      <c r="E223" s="19" t="n"/>
      <c r="F223" s="18" t="n"/>
      <c r="G223" s="8">
        <f>IF(A223="","",IF(OR(A223&lt;Setup!$B$4,A223&gt;Setup!$B$5),"Outside quarter",MIN(13,INT((A223-Setup!$B$4)/7)+1)))</f>
        <v/>
      </c>
      <c r="H223" s="18" t="n"/>
    </row>
    <row r="224">
      <c r="A224" s="15" t="n"/>
      <c r="B224" s="18" t="n"/>
      <c r="C224" s="18" t="n"/>
      <c r="D224" s="18" t="n"/>
      <c r="E224" s="19" t="n"/>
      <c r="F224" s="18" t="n"/>
      <c r="G224" s="8">
        <f>IF(A224="","",IF(OR(A224&lt;Setup!$B$4,A224&gt;Setup!$B$5),"Outside quarter",MIN(13,INT((A224-Setup!$B$4)/7)+1)))</f>
        <v/>
      </c>
      <c r="H224" s="18" t="n"/>
    </row>
    <row r="225">
      <c r="A225" s="15" t="n"/>
      <c r="B225" s="18" t="n"/>
      <c r="C225" s="18" t="n"/>
      <c r="D225" s="18" t="n"/>
      <c r="E225" s="19" t="n"/>
      <c r="F225" s="18" t="n"/>
      <c r="G225" s="8">
        <f>IF(A225="","",IF(OR(A225&lt;Setup!$B$4,A225&gt;Setup!$B$5),"Outside quarter",MIN(13,INT((A225-Setup!$B$4)/7)+1)))</f>
        <v/>
      </c>
      <c r="H225" s="18" t="n"/>
    </row>
    <row r="226">
      <c r="A226" s="15" t="n"/>
      <c r="B226" s="18" t="n"/>
      <c r="C226" s="18" t="n"/>
      <c r="D226" s="18" t="n"/>
      <c r="E226" s="19" t="n"/>
      <c r="F226" s="18" t="n"/>
      <c r="G226" s="8">
        <f>IF(A226="","",IF(OR(A226&lt;Setup!$B$4,A226&gt;Setup!$B$5),"Outside quarter",MIN(13,INT((A226-Setup!$B$4)/7)+1)))</f>
        <v/>
      </c>
      <c r="H226" s="18" t="n"/>
    </row>
    <row r="227">
      <c r="A227" s="15" t="n"/>
      <c r="B227" s="18" t="n"/>
      <c r="C227" s="18" t="n"/>
      <c r="D227" s="18" t="n"/>
      <c r="E227" s="19" t="n"/>
      <c r="F227" s="18" t="n"/>
      <c r="G227" s="8">
        <f>IF(A227="","",IF(OR(A227&lt;Setup!$B$4,A227&gt;Setup!$B$5),"Outside quarter",MIN(13,INT((A227-Setup!$B$4)/7)+1)))</f>
        <v/>
      </c>
      <c r="H227" s="18" t="n"/>
    </row>
    <row r="228">
      <c r="A228" s="15" t="n"/>
      <c r="B228" s="18" t="n"/>
      <c r="C228" s="18" t="n"/>
      <c r="D228" s="18" t="n"/>
      <c r="E228" s="19" t="n"/>
      <c r="F228" s="18" t="n"/>
      <c r="G228" s="8">
        <f>IF(A228="","",IF(OR(A228&lt;Setup!$B$4,A228&gt;Setup!$B$5),"Outside quarter",MIN(13,INT((A228-Setup!$B$4)/7)+1)))</f>
        <v/>
      </c>
      <c r="H228" s="18" t="n"/>
    </row>
    <row r="229">
      <c r="A229" s="15" t="n"/>
      <c r="B229" s="18" t="n"/>
      <c r="C229" s="18" t="n"/>
      <c r="D229" s="18" t="n"/>
      <c r="E229" s="19" t="n"/>
      <c r="F229" s="18" t="n"/>
      <c r="G229" s="8">
        <f>IF(A229="","",IF(OR(A229&lt;Setup!$B$4,A229&gt;Setup!$B$5),"Outside quarter",MIN(13,INT((A229-Setup!$B$4)/7)+1)))</f>
        <v/>
      </c>
      <c r="H229" s="18" t="n"/>
    </row>
    <row r="230">
      <c r="A230" s="15" t="n"/>
      <c r="B230" s="18" t="n"/>
      <c r="C230" s="18" t="n"/>
      <c r="D230" s="18" t="n"/>
      <c r="E230" s="19" t="n"/>
      <c r="F230" s="18" t="n"/>
      <c r="G230" s="8">
        <f>IF(A230="","",IF(OR(A230&lt;Setup!$B$4,A230&gt;Setup!$B$5),"Outside quarter",MIN(13,INT((A230-Setup!$B$4)/7)+1)))</f>
        <v/>
      </c>
      <c r="H230" s="18" t="n"/>
    </row>
    <row r="231">
      <c r="A231" s="15" t="n"/>
      <c r="B231" s="18" t="n"/>
      <c r="C231" s="18" t="n"/>
      <c r="D231" s="18" t="n"/>
      <c r="E231" s="19" t="n"/>
      <c r="F231" s="18" t="n"/>
      <c r="G231" s="8">
        <f>IF(A231="","",IF(OR(A231&lt;Setup!$B$4,A231&gt;Setup!$B$5),"Outside quarter",MIN(13,INT((A231-Setup!$B$4)/7)+1)))</f>
        <v/>
      </c>
      <c r="H231" s="18" t="n"/>
    </row>
    <row r="232">
      <c r="A232" s="15" t="n"/>
      <c r="B232" s="18" t="n"/>
      <c r="C232" s="18" t="n"/>
      <c r="D232" s="18" t="n"/>
      <c r="E232" s="19" t="n"/>
      <c r="F232" s="18" t="n"/>
      <c r="G232" s="8">
        <f>IF(A232="","",IF(OR(A232&lt;Setup!$B$4,A232&gt;Setup!$B$5),"Outside quarter",MIN(13,INT((A232-Setup!$B$4)/7)+1)))</f>
        <v/>
      </c>
      <c r="H232" s="18" t="n"/>
    </row>
    <row r="233">
      <c r="A233" s="15" t="n"/>
      <c r="B233" s="18" t="n"/>
      <c r="C233" s="18" t="n"/>
      <c r="D233" s="18" t="n"/>
      <c r="E233" s="19" t="n"/>
      <c r="F233" s="18" t="n"/>
      <c r="G233" s="8">
        <f>IF(A233="","",IF(OR(A233&lt;Setup!$B$4,A233&gt;Setup!$B$5),"Outside quarter",MIN(13,INT((A233-Setup!$B$4)/7)+1)))</f>
        <v/>
      </c>
      <c r="H233" s="18" t="n"/>
    </row>
    <row r="234">
      <c r="A234" s="15" t="n"/>
      <c r="B234" s="18" t="n"/>
      <c r="C234" s="18" t="n"/>
      <c r="D234" s="18" t="n"/>
      <c r="E234" s="19" t="n"/>
      <c r="F234" s="18" t="n"/>
      <c r="G234" s="8">
        <f>IF(A234="","",IF(OR(A234&lt;Setup!$B$4,A234&gt;Setup!$B$5),"Outside quarter",MIN(13,INT((A234-Setup!$B$4)/7)+1)))</f>
        <v/>
      </c>
      <c r="H234" s="18" t="n"/>
    </row>
    <row r="235">
      <c r="A235" s="15" t="n"/>
      <c r="B235" s="18" t="n"/>
      <c r="C235" s="18" t="n"/>
      <c r="D235" s="18" t="n"/>
      <c r="E235" s="19" t="n"/>
      <c r="F235" s="18" t="n"/>
      <c r="G235" s="8">
        <f>IF(A235="","",IF(OR(A235&lt;Setup!$B$4,A235&gt;Setup!$B$5),"Outside quarter",MIN(13,INT((A235-Setup!$B$4)/7)+1)))</f>
        <v/>
      </c>
      <c r="H235" s="18" t="n"/>
    </row>
    <row r="236">
      <c r="A236" s="15" t="n"/>
      <c r="B236" s="18" t="n"/>
      <c r="C236" s="18" t="n"/>
      <c r="D236" s="18" t="n"/>
      <c r="E236" s="19" t="n"/>
      <c r="F236" s="18" t="n"/>
      <c r="G236" s="8">
        <f>IF(A236="","",IF(OR(A236&lt;Setup!$B$4,A236&gt;Setup!$B$5),"Outside quarter",MIN(13,INT((A236-Setup!$B$4)/7)+1)))</f>
        <v/>
      </c>
      <c r="H236" s="18" t="n"/>
    </row>
    <row r="237">
      <c r="A237" s="15" t="n"/>
      <c r="B237" s="18" t="n"/>
      <c r="C237" s="18" t="n"/>
      <c r="D237" s="18" t="n"/>
      <c r="E237" s="19" t="n"/>
      <c r="F237" s="18" t="n"/>
      <c r="G237" s="8">
        <f>IF(A237="","",IF(OR(A237&lt;Setup!$B$4,A237&gt;Setup!$B$5),"Outside quarter",MIN(13,INT((A237-Setup!$B$4)/7)+1)))</f>
        <v/>
      </c>
      <c r="H237" s="18" t="n"/>
    </row>
    <row r="238">
      <c r="A238" s="15" t="n"/>
      <c r="B238" s="18" t="n"/>
      <c r="C238" s="18" t="n"/>
      <c r="D238" s="18" t="n"/>
      <c r="E238" s="19" t="n"/>
      <c r="F238" s="18" t="n"/>
      <c r="G238" s="8">
        <f>IF(A238="","",IF(OR(A238&lt;Setup!$B$4,A238&gt;Setup!$B$5),"Outside quarter",MIN(13,INT((A238-Setup!$B$4)/7)+1)))</f>
        <v/>
      </c>
      <c r="H238" s="18" t="n"/>
    </row>
    <row r="239">
      <c r="A239" s="15" t="n"/>
      <c r="B239" s="18" t="n"/>
      <c r="C239" s="18" t="n"/>
      <c r="D239" s="18" t="n"/>
      <c r="E239" s="19" t="n"/>
      <c r="F239" s="18" t="n"/>
      <c r="G239" s="8">
        <f>IF(A239="","",IF(OR(A239&lt;Setup!$B$4,A239&gt;Setup!$B$5),"Outside quarter",MIN(13,INT((A239-Setup!$B$4)/7)+1)))</f>
        <v/>
      </c>
      <c r="H239" s="18" t="n"/>
    </row>
    <row r="240">
      <c r="A240" s="15" t="n"/>
      <c r="B240" s="18" t="n"/>
      <c r="C240" s="18" t="n"/>
      <c r="D240" s="18" t="n"/>
      <c r="E240" s="19" t="n"/>
      <c r="F240" s="18" t="n"/>
      <c r="G240" s="8">
        <f>IF(A240="","",IF(OR(A240&lt;Setup!$B$4,A240&gt;Setup!$B$5),"Outside quarter",MIN(13,INT((A240-Setup!$B$4)/7)+1)))</f>
        <v/>
      </c>
      <c r="H240" s="18" t="n"/>
    </row>
    <row r="241">
      <c r="A241" s="15" t="n"/>
      <c r="B241" s="18" t="n"/>
      <c r="C241" s="18" t="n"/>
      <c r="D241" s="18" t="n"/>
      <c r="E241" s="19" t="n"/>
      <c r="F241" s="18" t="n"/>
      <c r="G241" s="8">
        <f>IF(A241="","",IF(OR(A241&lt;Setup!$B$4,A241&gt;Setup!$B$5),"Outside quarter",MIN(13,INT((A241-Setup!$B$4)/7)+1)))</f>
        <v/>
      </c>
      <c r="H241" s="18" t="n"/>
    </row>
    <row r="242">
      <c r="A242" s="15" t="n"/>
      <c r="B242" s="18" t="n"/>
      <c r="C242" s="18" t="n"/>
      <c r="D242" s="18" t="n"/>
      <c r="E242" s="19" t="n"/>
      <c r="F242" s="18" t="n"/>
      <c r="G242" s="8">
        <f>IF(A242="","",IF(OR(A242&lt;Setup!$B$4,A242&gt;Setup!$B$5),"Outside quarter",MIN(13,INT((A242-Setup!$B$4)/7)+1)))</f>
        <v/>
      </c>
      <c r="H242" s="18" t="n"/>
    </row>
    <row r="243">
      <c r="A243" s="15" t="n"/>
      <c r="B243" s="18" t="n"/>
      <c r="C243" s="18" t="n"/>
      <c r="D243" s="18" t="n"/>
      <c r="E243" s="19" t="n"/>
      <c r="F243" s="18" t="n"/>
      <c r="G243" s="8">
        <f>IF(A243="","",IF(OR(A243&lt;Setup!$B$4,A243&gt;Setup!$B$5),"Outside quarter",MIN(13,INT((A243-Setup!$B$4)/7)+1)))</f>
        <v/>
      </c>
      <c r="H243" s="18" t="n"/>
    </row>
    <row r="244">
      <c r="A244" s="15" t="n"/>
      <c r="B244" s="18" t="n"/>
      <c r="C244" s="18" t="n"/>
      <c r="D244" s="18" t="n"/>
      <c r="E244" s="19" t="n"/>
      <c r="F244" s="18" t="n"/>
      <c r="G244" s="8">
        <f>IF(A244="","",IF(OR(A244&lt;Setup!$B$4,A244&gt;Setup!$B$5),"Outside quarter",MIN(13,INT((A244-Setup!$B$4)/7)+1)))</f>
        <v/>
      </c>
      <c r="H244" s="18" t="n"/>
    </row>
    <row r="245">
      <c r="A245" s="15" t="n"/>
      <c r="B245" s="18" t="n"/>
      <c r="C245" s="18" t="n"/>
      <c r="D245" s="18" t="n"/>
      <c r="E245" s="19" t="n"/>
      <c r="F245" s="18" t="n"/>
      <c r="G245" s="8">
        <f>IF(A245="","",IF(OR(A245&lt;Setup!$B$4,A245&gt;Setup!$B$5),"Outside quarter",MIN(13,INT((A245-Setup!$B$4)/7)+1)))</f>
        <v/>
      </c>
      <c r="H245" s="18" t="n"/>
    </row>
    <row r="246">
      <c r="A246" s="15" t="n"/>
      <c r="B246" s="18" t="n"/>
      <c r="C246" s="18" t="n"/>
      <c r="D246" s="18" t="n"/>
      <c r="E246" s="19" t="n"/>
      <c r="F246" s="18" t="n"/>
      <c r="G246" s="8">
        <f>IF(A246="","",IF(OR(A246&lt;Setup!$B$4,A246&gt;Setup!$B$5),"Outside quarter",MIN(13,INT((A246-Setup!$B$4)/7)+1)))</f>
        <v/>
      </c>
      <c r="H246" s="18" t="n"/>
    </row>
    <row r="247">
      <c r="A247" s="15" t="n"/>
      <c r="B247" s="18" t="n"/>
      <c r="C247" s="18" t="n"/>
      <c r="D247" s="18" t="n"/>
      <c r="E247" s="19" t="n"/>
      <c r="F247" s="18" t="n"/>
      <c r="G247" s="8">
        <f>IF(A247="","",IF(OR(A247&lt;Setup!$B$4,A247&gt;Setup!$B$5),"Outside quarter",MIN(13,INT((A247-Setup!$B$4)/7)+1)))</f>
        <v/>
      </c>
      <c r="H247" s="18" t="n"/>
    </row>
    <row r="248">
      <c r="A248" s="15" t="n"/>
      <c r="B248" s="18" t="n"/>
      <c r="C248" s="18" t="n"/>
      <c r="D248" s="18" t="n"/>
      <c r="E248" s="19" t="n"/>
      <c r="F248" s="18" t="n"/>
      <c r="G248" s="8">
        <f>IF(A248="","",IF(OR(A248&lt;Setup!$B$4,A248&gt;Setup!$B$5),"Outside quarter",MIN(13,INT((A248-Setup!$B$4)/7)+1)))</f>
        <v/>
      </c>
      <c r="H248" s="18" t="n"/>
    </row>
    <row r="249">
      <c r="A249" s="15" t="n"/>
      <c r="B249" s="18" t="n"/>
      <c r="C249" s="18" t="n"/>
      <c r="D249" s="18" t="n"/>
      <c r="E249" s="19" t="n"/>
      <c r="F249" s="18" t="n"/>
      <c r="G249" s="8">
        <f>IF(A249="","",IF(OR(A249&lt;Setup!$B$4,A249&gt;Setup!$B$5),"Outside quarter",MIN(13,INT((A249-Setup!$B$4)/7)+1)))</f>
        <v/>
      </c>
      <c r="H249" s="18" t="n"/>
    </row>
    <row r="250">
      <c r="A250" s="15" t="n"/>
      <c r="B250" s="18" t="n"/>
      <c r="C250" s="18" t="n"/>
      <c r="D250" s="18" t="n"/>
      <c r="E250" s="19" t="n"/>
      <c r="F250" s="18" t="n"/>
      <c r="G250" s="8">
        <f>IF(A250="","",IF(OR(A250&lt;Setup!$B$4,A250&gt;Setup!$B$5),"Outside quarter",MIN(13,INT((A250-Setup!$B$4)/7)+1)))</f>
        <v/>
      </c>
      <c r="H250" s="18" t="n"/>
    </row>
    <row r="251">
      <c r="A251" s="15" t="n"/>
      <c r="B251" s="18" t="n"/>
      <c r="C251" s="18" t="n"/>
      <c r="D251" s="18" t="n"/>
      <c r="E251" s="19" t="n"/>
      <c r="F251" s="18" t="n"/>
      <c r="G251" s="8">
        <f>IF(A251="","",IF(OR(A251&lt;Setup!$B$4,A251&gt;Setup!$B$5),"Outside quarter",MIN(13,INT((A251-Setup!$B$4)/7)+1)))</f>
        <v/>
      </c>
      <c r="H251" s="18" t="n"/>
    </row>
    <row r="252">
      <c r="A252" s="15" t="n"/>
      <c r="B252" s="18" t="n"/>
      <c r="C252" s="18" t="n"/>
      <c r="D252" s="18" t="n"/>
      <c r="E252" s="19" t="n"/>
      <c r="F252" s="18" t="n"/>
      <c r="G252" s="8">
        <f>IF(A252="","",IF(OR(A252&lt;Setup!$B$4,A252&gt;Setup!$B$5),"Outside quarter",MIN(13,INT((A252-Setup!$B$4)/7)+1)))</f>
        <v/>
      </c>
      <c r="H252" s="18" t="n"/>
    </row>
    <row r="253">
      <c r="A253" s="15" t="n"/>
      <c r="B253" s="18" t="n"/>
      <c r="C253" s="18" t="n"/>
      <c r="D253" s="18" t="n"/>
      <c r="E253" s="19" t="n"/>
      <c r="F253" s="18" t="n"/>
      <c r="G253" s="8">
        <f>IF(A253="","",IF(OR(A253&lt;Setup!$B$4,A253&gt;Setup!$B$5),"Outside quarter",MIN(13,INT((A253-Setup!$B$4)/7)+1)))</f>
        <v/>
      </c>
      <c r="H253" s="18" t="n"/>
    </row>
    <row r="254">
      <c r="A254" s="15" t="n"/>
      <c r="B254" s="18" t="n"/>
      <c r="C254" s="18" t="n"/>
      <c r="D254" s="18" t="n"/>
      <c r="E254" s="19" t="n"/>
      <c r="F254" s="18" t="n"/>
      <c r="G254" s="8">
        <f>IF(A254="","",IF(OR(A254&lt;Setup!$B$4,A254&gt;Setup!$B$5),"Outside quarter",MIN(13,INT((A254-Setup!$B$4)/7)+1)))</f>
        <v/>
      </c>
      <c r="H254" s="18" t="n"/>
    </row>
    <row r="255">
      <c r="A255" s="15" t="n"/>
      <c r="B255" s="18" t="n"/>
      <c r="C255" s="18" t="n"/>
      <c r="D255" s="18" t="n"/>
      <c r="E255" s="19" t="n"/>
      <c r="F255" s="18" t="n"/>
      <c r="G255" s="8">
        <f>IF(A255="","",IF(OR(A255&lt;Setup!$B$4,A255&gt;Setup!$B$5),"Outside quarter",MIN(13,INT((A255-Setup!$B$4)/7)+1)))</f>
        <v/>
      </c>
      <c r="H255" s="18" t="n"/>
    </row>
    <row r="256">
      <c r="A256" s="15" t="n"/>
      <c r="B256" s="18" t="n"/>
      <c r="C256" s="18" t="n"/>
      <c r="D256" s="18" t="n"/>
      <c r="E256" s="19" t="n"/>
      <c r="F256" s="18" t="n"/>
      <c r="G256" s="8">
        <f>IF(A256="","",IF(OR(A256&lt;Setup!$B$4,A256&gt;Setup!$B$5),"Outside quarter",MIN(13,INT((A256-Setup!$B$4)/7)+1)))</f>
        <v/>
      </c>
      <c r="H256" s="18" t="n"/>
    </row>
    <row r="257">
      <c r="A257" s="15" t="n"/>
      <c r="B257" s="18" t="n"/>
      <c r="C257" s="18" t="n"/>
      <c r="D257" s="18" t="n"/>
      <c r="E257" s="19" t="n"/>
      <c r="F257" s="18" t="n"/>
      <c r="G257" s="8">
        <f>IF(A257="","",IF(OR(A257&lt;Setup!$B$4,A257&gt;Setup!$B$5),"Outside quarter",MIN(13,INT((A257-Setup!$B$4)/7)+1)))</f>
        <v/>
      </c>
      <c r="H257" s="18" t="n"/>
    </row>
    <row r="258">
      <c r="A258" s="15" t="n"/>
      <c r="B258" s="18" t="n"/>
      <c r="C258" s="18" t="n"/>
      <c r="D258" s="18" t="n"/>
      <c r="E258" s="19" t="n"/>
      <c r="F258" s="18" t="n"/>
      <c r="G258" s="8">
        <f>IF(A258="","",IF(OR(A258&lt;Setup!$B$4,A258&gt;Setup!$B$5),"Outside quarter",MIN(13,INT((A258-Setup!$B$4)/7)+1)))</f>
        <v/>
      </c>
      <c r="H258" s="18" t="n"/>
    </row>
    <row r="259">
      <c r="A259" s="15" t="n"/>
      <c r="B259" s="18" t="n"/>
      <c r="C259" s="18" t="n"/>
      <c r="D259" s="18" t="n"/>
      <c r="E259" s="19" t="n"/>
      <c r="F259" s="18" t="n"/>
      <c r="G259" s="8">
        <f>IF(A259="","",IF(OR(A259&lt;Setup!$B$4,A259&gt;Setup!$B$5),"Outside quarter",MIN(13,INT((A259-Setup!$B$4)/7)+1)))</f>
        <v/>
      </c>
      <c r="H259" s="18" t="n"/>
    </row>
    <row r="260">
      <c r="A260" s="15" t="n"/>
      <c r="B260" s="18" t="n"/>
      <c r="C260" s="18" t="n"/>
      <c r="D260" s="18" t="n"/>
      <c r="E260" s="19" t="n"/>
      <c r="F260" s="18" t="n"/>
      <c r="G260" s="8">
        <f>IF(A260="","",IF(OR(A260&lt;Setup!$B$4,A260&gt;Setup!$B$5),"Outside quarter",MIN(13,INT((A260-Setup!$B$4)/7)+1)))</f>
        <v/>
      </c>
      <c r="H260" s="18" t="n"/>
    </row>
    <row r="261">
      <c r="A261" s="15" t="n"/>
      <c r="B261" s="18" t="n"/>
      <c r="C261" s="18" t="n"/>
      <c r="D261" s="18" t="n"/>
      <c r="E261" s="19" t="n"/>
      <c r="F261" s="18" t="n"/>
      <c r="G261" s="8">
        <f>IF(A261="","",IF(OR(A261&lt;Setup!$B$4,A261&gt;Setup!$B$5),"Outside quarter",MIN(13,INT((A261-Setup!$B$4)/7)+1)))</f>
        <v/>
      </c>
      <c r="H261" s="18" t="n"/>
    </row>
    <row r="262">
      <c r="A262" s="15" t="n"/>
      <c r="B262" s="18" t="n"/>
      <c r="C262" s="18" t="n"/>
      <c r="D262" s="18" t="n"/>
      <c r="E262" s="19" t="n"/>
      <c r="F262" s="18" t="n"/>
      <c r="G262" s="8">
        <f>IF(A262="","",IF(OR(A262&lt;Setup!$B$4,A262&gt;Setup!$B$5),"Outside quarter",MIN(13,INT((A262-Setup!$B$4)/7)+1)))</f>
        <v/>
      </c>
      <c r="H262" s="18" t="n"/>
    </row>
    <row r="263">
      <c r="A263" s="15" t="n"/>
      <c r="B263" s="18" t="n"/>
      <c r="C263" s="18" t="n"/>
      <c r="D263" s="18" t="n"/>
      <c r="E263" s="19" t="n"/>
      <c r="F263" s="18" t="n"/>
      <c r="G263" s="8">
        <f>IF(A263="","",IF(OR(A263&lt;Setup!$B$4,A263&gt;Setup!$B$5),"Outside quarter",MIN(13,INT((A263-Setup!$B$4)/7)+1)))</f>
        <v/>
      </c>
      <c r="H263" s="18" t="n"/>
    </row>
    <row r="264">
      <c r="A264" s="15" t="n"/>
      <c r="B264" s="18" t="n"/>
      <c r="C264" s="18" t="n"/>
      <c r="D264" s="18" t="n"/>
      <c r="E264" s="19" t="n"/>
      <c r="F264" s="18" t="n"/>
      <c r="G264" s="8">
        <f>IF(A264="","",IF(OR(A264&lt;Setup!$B$4,A264&gt;Setup!$B$5),"Outside quarter",MIN(13,INT((A264-Setup!$B$4)/7)+1)))</f>
        <v/>
      </c>
      <c r="H264" s="18" t="n"/>
    </row>
    <row r="265">
      <c r="A265" s="15" t="n"/>
      <c r="B265" s="18" t="n"/>
      <c r="C265" s="18" t="n"/>
      <c r="D265" s="18" t="n"/>
      <c r="E265" s="19" t="n"/>
      <c r="F265" s="18" t="n"/>
      <c r="G265" s="8">
        <f>IF(A265="","",IF(OR(A265&lt;Setup!$B$4,A265&gt;Setup!$B$5),"Outside quarter",MIN(13,INT((A265-Setup!$B$4)/7)+1)))</f>
        <v/>
      </c>
      <c r="H265" s="18" t="n"/>
    </row>
    <row r="266">
      <c r="A266" s="15" t="n"/>
      <c r="B266" s="18" t="n"/>
      <c r="C266" s="18" t="n"/>
      <c r="D266" s="18" t="n"/>
      <c r="E266" s="19" t="n"/>
      <c r="F266" s="18" t="n"/>
      <c r="G266" s="8">
        <f>IF(A266="","",IF(OR(A266&lt;Setup!$B$4,A266&gt;Setup!$B$5),"Outside quarter",MIN(13,INT((A266-Setup!$B$4)/7)+1)))</f>
        <v/>
      </c>
      <c r="H266" s="18" t="n"/>
    </row>
    <row r="267">
      <c r="A267" s="15" t="n"/>
      <c r="B267" s="18" t="n"/>
      <c r="C267" s="18" t="n"/>
      <c r="D267" s="18" t="n"/>
      <c r="E267" s="19" t="n"/>
      <c r="F267" s="18" t="n"/>
      <c r="G267" s="8">
        <f>IF(A267="","",IF(OR(A267&lt;Setup!$B$4,A267&gt;Setup!$B$5),"Outside quarter",MIN(13,INT((A267-Setup!$B$4)/7)+1)))</f>
        <v/>
      </c>
      <c r="H267" s="18" t="n"/>
    </row>
    <row r="268">
      <c r="A268" s="15" t="n"/>
      <c r="B268" s="18" t="n"/>
      <c r="C268" s="18" t="n"/>
      <c r="D268" s="18" t="n"/>
      <c r="E268" s="19" t="n"/>
      <c r="F268" s="18" t="n"/>
      <c r="G268" s="8">
        <f>IF(A268="","",IF(OR(A268&lt;Setup!$B$4,A268&gt;Setup!$B$5),"Outside quarter",MIN(13,INT((A268-Setup!$B$4)/7)+1)))</f>
        <v/>
      </c>
      <c r="H268" s="18" t="n"/>
    </row>
    <row r="269">
      <c r="A269" s="15" t="n"/>
      <c r="B269" s="18" t="n"/>
      <c r="C269" s="18" t="n"/>
      <c r="D269" s="18" t="n"/>
      <c r="E269" s="19" t="n"/>
      <c r="F269" s="18" t="n"/>
      <c r="G269" s="8">
        <f>IF(A269="","",IF(OR(A269&lt;Setup!$B$4,A269&gt;Setup!$B$5),"Outside quarter",MIN(13,INT((A269-Setup!$B$4)/7)+1)))</f>
        <v/>
      </c>
      <c r="H269" s="18" t="n"/>
    </row>
    <row r="270">
      <c r="A270" s="15" t="n"/>
      <c r="B270" s="18" t="n"/>
      <c r="C270" s="18" t="n"/>
      <c r="D270" s="18" t="n"/>
      <c r="E270" s="19" t="n"/>
      <c r="F270" s="18" t="n"/>
      <c r="G270" s="8">
        <f>IF(A270="","",IF(OR(A270&lt;Setup!$B$4,A270&gt;Setup!$B$5),"Outside quarter",MIN(13,INT((A270-Setup!$B$4)/7)+1)))</f>
        <v/>
      </c>
      <c r="H270" s="18" t="n"/>
    </row>
    <row r="271">
      <c r="A271" s="15" t="n"/>
      <c r="B271" s="18" t="n"/>
      <c r="C271" s="18" t="n"/>
      <c r="D271" s="18" t="n"/>
      <c r="E271" s="19" t="n"/>
      <c r="F271" s="18" t="n"/>
      <c r="G271" s="8">
        <f>IF(A271="","",IF(OR(A271&lt;Setup!$B$4,A271&gt;Setup!$B$5),"Outside quarter",MIN(13,INT((A271-Setup!$B$4)/7)+1)))</f>
        <v/>
      </c>
      <c r="H271" s="18" t="n"/>
    </row>
    <row r="272">
      <c r="A272" s="15" t="n"/>
      <c r="B272" s="18" t="n"/>
      <c r="C272" s="18" t="n"/>
      <c r="D272" s="18" t="n"/>
      <c r="E272" s="19" t="n"/>
      <c r="F272" s="18" t="n"/>
      <c r="G272" s="8">
        <f>IF(A272="","",IF(OR(A272&lt;Setup!$B$4,A272&gt;Setup!$B$5),"Outside quarter",MIN(13,INT((A272-Setup!$B$4)/7)+1)))</f>
        <v/>
      </c>
      <c r="H272" s="18" t="n"/>
    </row>
    <row r="273">
      <c r="A273" s="15" t="n"/>
      <c r="B273" s="18" t="n"/>
      <c r="C273" s="18" t="n"/>
      <c r="D273" s="18" t="n"/>
      <c r="E273" s="19" t="n"/>
      <c r="F273" s="18" t="n"/>
      <c r="G273" s="8">
        <f>IF(A273="","",IF(OR(A273&lt;Setup!$B$4,A273&gt;Setup!$B$5),"Outside quarter",MIN(13,INT((A273-Setup!$B$4)/7)+1)))</f>
        <v/>
      </c>
      <c r="H273" s="18" t="n"/>
    </row>
    <row r="274">
      <c r="A274" s="15" t="n"/>
      <c r="B274" s="18" t="n"/>
      <c r="C274" s="18" t="n"/>
      <c r="D274" s="18" t="n"/>
      <c r="E274" s="19" t="n"/>
      <c r="F274" s="18" t="n"/>
      <c r="G274" s="8">
        <f>IF(A274="","",IF(OR(A274&lt;Setup!$B$4,A274&gt;Setup!$B$5),"Outside quarter",MIN(13,INT((A274-Setup!$B$4)/7)+1)))</f>
        <v/>
      </c>
      <c r="H274" s="18" t="n"/>
    </row>
    <row r="275">
      <c r="A275" s="15" t="n"/>
      <c r="B275" s="18" t="n"/>
      <c r="C275" s="18" t="n"/>
      <c r="D275" s="18" t="n"/>
      <c r="E275" s="19" t="n"/>
      <c r="F275" s="18" t="n"/>
      <c r="G275" s="8">
        <f>IF(A275="","",IF(OR(A275&lt;Setup!$B$4,A275&gt;Setup!$B$5),"Outside quarter",MIN(13,INT((A275-Setup!$B$4)/7)+1)))</f>
        <v/>
      </c>
      <c r="H275" s="18" t="n"/>
    </row>
    <row r="276">
      <c r="A276" s="15" t="n"/>
      <c r="B276" s="18" t="n"/>
      <c r="C276" s="18" t="n"/>
      <c r="D276" s="18" t="n"/>
      <c r="E276" s="19" t="n"/>
      <c r="F276" s="18" t="n"/>
      <c r="G276" s="8">
        <f>IF(A276="","",IF(OR(A276&lt;Setup!$B$4,A276&gt;Setup!$B$5),"Outside quarter",MIN(13,INT((A276-Setup!$B$4)/7)+1)))</f>
        <v/>
      </c>
      <c r="H276" s="18" t="n"/>
    </row>
    <row r="277">
      <c r="A277" s="15" t="n"/>
      <c r="B277" s="18" t="n"/>
      <c r="C277" s="18" t="n"/>
      <c r="D277" s="18" t="n"/>
      <c r="E277" s="19" t="n"/>
      <c r="F277" s="18" t="n"/>
      <c r="G277" s="8">
        <f>IF(A277="","",IF(OR(A277&lt;Setup!$B$4,A277&gt;Setup!$B$5),"Outside quarter",MIN(13,INT((A277-Setup!$B$4)/7)+1)))</f>
        <v/>
      </c>
      <c r="H277" s="18" t="n"/>
    </row>
    <row r="278">
      <c r="A278" s="15" t="n"/>
      <c r="B278" s="18" t="n"/>
      <c r="C278" s="18" t="n"/>
      <c r="D278" s="18" t="n"/>
      <c r="E278" s="19" t="n"/>
      <c r="F278" s="18" t="n"/>
      <c r="G278" s="8">
        <f>IF(A278="","",IF(OR(A278&lt;Setup!$B$4,A278&gt;Setup!$B$5),"Outside quarter",MIN(13,INT((A278-Setup!$B$4)/7)+1)))</f>
        <v/>
      </c>
      <c r="H278" s="18" t="n"/>
    </row>
    <row r="279">
      <c r="A279" s="15" t="n"/>
      <c r="B279" s="18" t="n"/>
      <c r="C279" s="18" t="n"/>
      <c r="D279" s="18" t="n"/>
      <c r="E279" s="19" t="n"/>
      <c r="F279" s="18" t="n"/>
      <c r="G279" s="8">
        <f>IF(A279="","",IF(OR(A279&lt;Setup!$B$4,A279&gt;Setup!$B$5),"Outside quarter",MIN(13,INT((A279-Setup!$B$4)/7)+1)))</f>
        <v/>
      </c>
      <c r="H279" s="18" t="n"/>
    </row>
    <row r="280">
      <c r="A280" s="15" t="n"/>
      <c r="B280" s="18" t="n"/>
      <c r="C280" s="18" t="n"/>
      <c r="D280" s="18" t="n"/>
      <c r="E280" s="19" t="n"/>
      <c r="F280" s="18" t="n"/>
      <c r="G280" s="8">
        <f>IF(A280="","",IF(OR(A280&lt;Setup!$B$4,A280&gt;Setup!$B$5),"Outside quarter",MIN(13,INT((A280-Setup!$B$4)/7)+1)))</f>
        <v/>
      </c>
      <c r="H280" s="18" t="n"/>
    </row>
    <row r="281">
      <c r="A281" s="15" t="n"/>
      <c r="B281" s="18" t="n"/>
      <c r="C281" s="18" t="n"/>
      <c r="D281" s="18" t="n"/>
      <c r="E281" s="19" t="n"/>
      <c r="F281" s="18" t="n"/>
      <c r="G281" s="8">
        <f>IF(A281="","",IF(OR(A281&lt;Setup!$B$4,A281&gt;Setup!$B$5),"Outside quarter",MIN(13,INT((A281-Setup!$B$4)/7)+1)))</f>
        <v/>
      </c>
      <c r="H281" s="18" t="n"/>
    </row>
    <row r="282">
      <c r="A282" s="15" t="n"/>
      <c r="B282" s="18" t="n"/>
      <c r="C282" s="18" t="n"/>
      <c r="D282" s="18" t="n"/>
      <c r="E282" s="19" t="n"/>
      <c r="F282" s="18" t="n"/>
      <c r="G282" s="8">
        <f>IF(A282="","",IF(OR(A282&lt;Setup!$B$4,A282&gt;Setup!$B$5),"Outside quarter",MIN(13,INT((A282-Setup!$B$4)/7)+1)))</f>
        <v/>
      </c>
      <c r="H282" s="18" t="n"/>
    </row>
    <row r="283">
      <c r="A283" s="15" t="n"/>
      <c r="B283" s="18" t="n"/>
      <c r="C283" s="18" t="n"/>
      <c r="D283" s="18" t="n"/>
      <c r="E283" s="19" t="n"/>
      <c r="F283" s="18" t="n"/>
      <c r="G283" s="8">
        <f>IF(A283="","",IF(OR(A283&lt;Setup!$B$4,A283&gt;Setup!$B$5),"Outside quarter",MIN(13,INT((A283-Setup!$B$4)/7)+1)))</f>
        <v/>
      </c>
      <c r="H283" s="18" t="n"/>
    </row>
    <row r="284">
      <c r="A284" s="15" t="n"/>
      <c r="B284" s="18" t="n"/>
      <c r="C284" s="18" t="n"/>
      <c r="D284" s="18" t="n"/>
      <c r="E284" s="19" t="n"/>
      <c r="F284" s="18" t="n"/>
      <c r="G284" s="8">
        <f>IF(A284="","",IF(OR(A284&lt;Setup!$B$4,A284&gt;Setup!$B$5),"Outside quarter",MIN(13,INT((A284-Setup!$B$4)/7)+1)))</f>
        <v/>
      </c>
      <c r="H284" s="18" t="n"/>
    </row>
    <row r="285">
      <c r="A285" s="15" t="n"/>
      <c r="B285" s="18" t="n"/>
      <c r="C285" s="18" t="n"/>
      <c r="D285" s="18" t="n"/>
      <c r="E285" s="19" t="n"/>
      <c r="F285" s="18" t="n"/>
      <c r="G285" s="8">
        <f>IF(A285="","",IF(OR(A285&lt;Setup!$B$4,A285&gt;Setup!$B$5),"Outside quarter",MIN(13,INT((A285-Setup!$B$4)/7)+1)))</f>
        <v/>
      </c>
      <c r="H285" s="18" t="n"/>
    </row>
    <row r="286">
      <c r="A286" s="15" t="n"/>
      <c r="B286" s="18" t="n"/>
      <c r="C286" s="18" t="n"/>
      <c r="D286" s="18" t="n"/>
      <c r="E286" s="19" t="n"/>
      <c r="F286" s="18" t="n"/>
      <c r="G286" s="8">
        <f>IF(A286="","",IF(OR(A286&lt;Setup!$B$4,A286&gt;Setup!$B$5),"Outside quarter",MIN(13,INT((A286-Setup!$B$4)/7)+1)))</f>
        <v/>
      </c>
      <c r="H286" s="18" t="n"/>
    </row>
    <row r="287">
      <c r="A287" s="15" t="n"/>
      <c r="B287" s="18" t="n"/>
      <c r="C287" s="18" t="n"/>
      <c r="D287" s="18" t="n"/>
      <c r="E287" s="19" t="n"/>
      <c r="F287" s="18" t="n"/>
      <c r="G287" s="8">
        <f>IF(A287="","",IF(OR(A287&lt;Setup!$B$4,A287&gt;Setup!$B$5),"Outside quarter",MIN(13,INT((A287-Setup!$B$4)/7)+1)))</f>
        <v/>
      </c>
      <c r="H287" s="18" t="n"/>
    </row>
    <row r="288">
      <c r="A288" s="15" t="n"/>
      <c r="B288" s="18" t="n"/>
      <c r="C288" s="18" t="n"/>
      <c r="D288" s="18" t="n"/>
      <c r="E288" s="19" t="n"/>
      <c r="F288" s="18" t="n"/>
      <c r="G288" s="8">
        <f>IF(A288="","",IF(OR(A288&lt;Setup!$B$4,A288&gt;Setup!$B$5),"Outside quarter",MIN(13,INT((A288-Setup!$B$4)/7)+1)))</f>
        <v/>
      </c>
      <c r="H288" s="18" t="n"/>
    </row>
    <row r="289">
      <c r="A289" s="15" t="n"/>
      <c r="B289" s="18" t="n"/>
      <c r="C289" s="18" t="n"/>
      <c r="D289" s="18" t="n"/>
      <c r="E289" s="19" t="n"/>
      <c r="F289" s="18" t="n"/>
      <c r="G289" s="8">
        <f>IF(A289="","",IF(OR(A289&lt;Setup!$B$4,A289&gt;Setup!$B$5),"Outside quarter",MIN(13,INT((A289-Setup!$B$4)/7)+1)))</f>
        <v/>
      </c>
      <c r="H289" s="18" t="n"/>
    </row>
    <row r="290">
      <c r="A290" s="15" t="n"/>
      <c r="B290" s="18" t="n"/>
      <c r="C290" s="18" t="n"/>
      <c r="D290" s="18" t="n"/>
      <c r="E290" s="19" t="n"/>
      <c r="F290" s="18" t="n"/>
      <c r="G290" s="8">
        <f>IF(A290="","",IF(OR(A290&lt;Setup!$B$4,A290&gt;Setup!$B$5),"Outside quarter",MIN(13,INT((A290-Setup!$B$4)/7)+1)))</f>
        <v/>
      </c>
      <c r="H290" s="18" t="n"/>
    </row>
    <row r="291">
      <c r="A291" s="15" t="n"/>
      <c r="B291" s="18" t="n"/>
      <c r="C291" s="18" t="n"/>
      <c r="D291" s="18" t="n"/>
      <c r="E291" s="19" t="n"/>
      <c r="F291" s="18" t="n"/>
      <c r="G291" s="8">
        <f>IF(A291="","",IF(OR(A291&lt;Setup!$B$4,A291&gt;Setup!$B$5),"Outside quarter",MIN(13,INT((A291-Setup!$B$4)/7)+1)))</f>
        <v/>
      </c>
      <c r="H291" s="18" t="n"/>
    </row>
    <row r="292">
      <c r="A292" s="15" t="n"/>
      <c r="B292" s="18" t="n"/>
      <c r="C292" s="18" t="n"/>
      <c r="D292" s="18" t="n"/>
      <c r="E292" s="19" t="n"/>
      <c r="F292" s="18" t="n"/>
      <c r="G292" s="8">
        <f>IF(A292="","",IF(OR(A292&lt;Setup!$B$4,A292&gt;Setup!$B$5),"Outside quarter",MIN(13,INT((A292-Setup!$B$4)/7)+1)))</f>
        <v/>
      </c>
      <c r="H292" s="18" t="n"/>
    </row>
    <row r="293">
      <c r="A293" s="15" t="n"/>
      <c r="B293" s="18" t="n"/>
      <c r="C293" s="18" t="n"/>
      <c r="D293" s="18" t="n"/>
      <c r="E293" s="19" t="n"/>
      <c r="F293" s="18" t="n"/>
      <c r="G293" s="8">
        <f>IF(A293="","",IF(OR(A293&lt;Setup!$B$4,A293&gt;Setup!$B$5),"Outside quarter",MIN(13,INT((A293-Setup!$B$4)/7)+1)))</f>
        <v/>
      </c>
      <c r="H293" s="18" t="n"/>
    </row>
    <row r="294">
      <c r="A294" s="15" t="n"/>
      <c r="B294" s="18" t="n"/>
      <c r="C294" s="18" t="n"/>
      <c r="D294" s="18" t="n"/>
      <c r="E294" s="19" t="n"/>
      <c r="F294" s="18" t="n"/>
      <c r="G294" s="8">
        <f>IF(A294="","",IF(OR(A294&lt;Setup!$B$4,A294&gt;Setup!$B$5),"Outside quarter",MIN(13,INT((A294-Setup!$B$4)/7)+1)))</f>
        <v/>
      </c>
      <c r="H294" s="18" t="n"/>
    </row>
    <row r="295">
      <c r="A295" s="15" t="n"/>
      <c r="B295" s="18" t="n"/>
      <c r="C295" s="18" t="n"/>
      <c r="D295" s="18" t="n"/>
      <c r="E295" s="19" t="n"/>
      <c r="F295" s="18" t="n"/>
      <c r="G295" s="8">
        <f>IF(A295="","",IF(OR(A295&lt;Setup!$B$4,A295&gt;Setup!$B$5),"Outside quarter",MIN(13,INT((A295-Setup!$B$4)/7)+1)))</f>
        <v/>
      </c>
      <c r="H295" s="18" t="n"/>
    </row>
    <row r="296">
      <c r="A296" s="15" t="n"/>
      <c r="B296" s="18" t="n"/>
      <c r="C296" s="18" t="n"/>
      <c r="D296" s="18" t="n"/>
      <c r="E296" s="19" t="n"/>
      <c r="F296" s="18" t="n"/>
      <c r="G296" s="8">
        <f>IF(A296="","",IF(OR(A296&lt;Setup!$B$4,A296&gt;Setup!$B$5),"Outside quarter",MIN(13,INT((A296-Setup!$B$4)/7)+1)))</f>
        <v/>
      </c>
      <c r="H296" s="18" t="n"/>
    </row>
    <row r="297">
      <c r="A297" s="15" t="n"/>
      <c r="B297" s="18" t="n"/>
      <c r="C297" s="18" t="n"/>
      <c r="D297" s="18" t="n"/>
      <c r="E297" s="19" t="n"/>
      <c r="F297" s="18" t="n"/>
      <c r="G297" s="8">
        <f>IF(A297="","",IF(OR(A297&lt;Setup!$B$4,A297&gt;Setup!$B$5),"Outside quarter",MIN(13,INT((A297-Setup!$B$4)/7)+1)))</f>
        <v/>
      </c>
      <c r="H297" s="18" t="n"/>
    </row>
    <row r="298">
      <c r="A298" s="15" t="n"/>
      <c r="B298" s="18" t="n"/>
      <c r="C298" s="18" t="n"/>
      <c r="D298" s="18" t="n"/>
      <c r="E298" s="19" t="n"/>
      <c r="F298" s="18" t="n"/>
      <c r="G298" s="8">
        <f>IF(A298="","",IF(OR(A298&lt;Setup!$B$4,A298&gt;Setup!$B$5),"Outside quarter",MIN(13,INT((A298-Setup!$B$4)/7)+1)))</f>
        <v/>
      </c>
      <c r="H298" s="18" t="n"/>
    </row>
    <row r="299">
      <c r="A299" s="15" t="n"/>
      <c r="B299" s="18" t="n"/>
      <c r="C299" s="18" t="n"/>
      <c r="D299" s="18" t="n"/>
      <c r="E299" s="19" t="n"/>
      <c r="F299" s="18" t="n"/>
      <c r="G299" s="8">
        <f>IF(A299="","",IF(OR(A299&lt;Setup!$B$4,A299&gt;Setup!$B$5),"Outside quarter",MIN(13,INT((A299-Setup!$B$4)/7)+1)))</f>
        <v/>
      </c>
      <c r="H299" s="18" t="n"/>
    </row>
    <row r="300">
      <c r="A300" s="15" t="n"/>
      <c r="B300" s="18" t="n"/>
      <c r="C300" s="18" t="n"/>
      <c r="D300" s="18" t="n"/>
      <c r="E300" s="19" t="n"/>
      <c r="F300" s="18" t="n"/>
      <c r="G300" s="8">
        <f>IF(A300="","",IF(OR(A300&lt;Setup!$B$4,A300&gt;Setup!$B$5),"Outside quarter",MIN(13,INT((A300-Setup!$B$4)/7)+1)))</f>
        <v/>
      </c>
      <c r="H300" s="18" t="n"/>
    </row>
    <row r="301">
      <c r="A301" s="15" t="n"/>
      <c r="B301" s="18" t="n"/>
      <c r="C301" s="18" t="n"/>
      <c r="D301" s="18" t="n"/>
      <c r="E301" s="19" t="n"/>
      <c r="F301" s="18" t="n"/>
      <c r="G301" s="8">
        <f>IF(A301="","",IF(OR(A301&lt;Setup!$B$4,A301&gt;Setup!$B$5),"Outside quarter",MIN(13,INT((A301-Setup!$B$4)/7)+1)))</f>
        <v/>
      </c>
      <c r="H301" s="18" t="n"/>
    </row>
    <row r="302">
      <c r="A302" s="15" t="n"/>
      <c r="B302" s="18" t="n"/>
      <c r="C302" s="18" t="n"/>
      <c r="D302" s="18" t="n"/>
      <c r="E302" s="19" t="n"/>
      <c r="F302" s="18" t="n"/>
      <c r="G302" s="8">
        <f>IF(A302="","",IF(OR(A302&lt;Setup!$B$4,A302&gt;Setup!$B$5),"Outside quarter",MIN(13,INT((A302-Setup!$B$4)/7)+1)))</f>
        <v/>
      </c>
      <c r="H302" s="18" t="n"/>
    </row>
    <row r="303">
      <c r="A303" s="15" t="n"/>
      <c r="B303" s="18" t="n"/>
      <c r="C303" s="18" t="n"/>
      <c r="D303" s="18" t="n"/>
      <c r="E303" s="19" t="n"/>
      <c r="F303" s="18" t="n"/>
      <c r="G303" s="8">
        <f>IF(A303="","",IF(OR(A303&lt;Setup!$B$4,A303&gt;Setup!$B$5),"Outside quarter",MIN(13,INT((A303-Setup!$B$4)/7)+1)))</f>
        <v/>
      </c>
      <c r="H303" s="18" t="n"/>
    </row>
    <row r="304">
      <c r="A304" s="15" t="n"/>
      <c r="B304" s="18" t="n"/>
      <c r="C304" s="18" t="n"/>
      <c r="D304" s="18" t="n"/>
      <c r="E304" s="19" t="n"/>
      <c r="F304" s="18" t="n"/>
      <c r="G304" s="8">
        <f>IF(A304="","",IF(OR(A304&lt;Setup!$B$4,A304&gt;Setup!$B$5),"Outside quarter",MIN(13,INT((A304-Setup!$B$4)/7)+1)))</f>
        <v/>
      </c>
      <c r="H304" s="18" t="n"/>
    </row>
    <row r="305">
      <c r="A305" s="15" t="n"/>
      <c r="B305" s="18" t="n"/>
      <c r="C305" s="18" t="n"/>
      <c r="D305" s="18" t="n"/>
      <c r="E305" s="19" t="n"/>
      <c r="F305" s="18" t="n"/>
      <c r="G305" s="8">
        <f>IF(A305="","",IF(OR(A305&lt;Setup!$B$4,A305&gt;Setup!$B$5),"Outside quarter",MIN(13,INT((A305-Setup!$B$4)/7)+1)))</f>
        <v/>
      </c>
      <c r="H305" s="18" t="n"/>
    </row>
    <row r="306">
      <c r="A306" s="15" t="n"/>
      <c r="B306" s="18" t="n"/>
      <c r="C306" s="18" t="n"/>
      <c r="D306" s="18" t="n"/>
      <c r="E306" s="19" t="n"/>
      <c r="F306" s="18" t="n"/>
      <c r="G306" s="8">
        <f>IF(A306="","",IF(OR(A306&lt;Setup!$B$4,A306&gt;Setup!$B$5),"Outside quarter",MIN(13,INT((A306-Setup!$B$4)/7)+1)))</f>
        <v/>
      </c>
      <c r="H306" s="18" t="n"/>
    </row>
    <row r="307">
      <c r="A307" s="15" t="n"/>
      <c r="B307" s="18" t="n"/>
      <c r="C307" s="18" t="n"/>
      <c r="D307" s="18" t="n"/>
      <c r="E307" s="19" t="n"/>
      <c r="F307" s="18" t="n"/>
      <c r="G307" s="8">
        <f>IF(A307="","",IF(OR(A307&lt;Setup!$B$4,A307&gt;Setup!$B$5),"Outside quarter",MIN(13,INT((A307-Setup!$B$4)/7)+1)))</f>
        <v/>
      </c>
      <c r="H307" s="18" t="n"/>
    </row>
    <row r="308">
      <c r="A308" s="15" t="n"/>
      <c r="B308" s="18" t="n"/>
      <c r="C308" s="18" t="n"/>
      <c r="D308" s="18" t="n"/>
      <c r="E308" s="19" t="n"/>
      <c r="F308" s="18" t="n"/>
      <c r="G308" s="8">
        <f>IF(A308="","",IF(OR(A308&lt;Setup!$B$4,A308&gt;Setup!$B$5),"Outside quarter",MIN(13,INT((A308-Setup!$B$4)/7)+1)))</f>
        <v/>
      </c>
      <c r="H308" s="18" t="n"/>
    </row>
    <row r="309">
      <c r="A309" s="15" t="n"/>
      <c r="B309" s="18" t="n"/>
      <c r="C309" s="18" t="n"/>
      <c r="D309" s="18" t="n"/>
      <c r="E309" s="19" t="n"/>
      <c r="F309" s="18" t="n"/>
      <c r="G309" s="8">
        <f>IF(A309="","",IF(OR(A309&lt;Setup!$B$4,A309&gt;Setup!$B$5),"Outside quarter",MIN(13,INT((A309-Setup!$B$4)/7)+1)))</f>
        <v/>
      </c>
      <c r="H309" s="18" t="n"/>
    </row>
    <row r="310">
      <c r="A310" s="15" t="n"/>
      <c r="B310" s="18" t="n"/>
      <c r="C310" s="18" t="n"/>
      <c r="D310" s="18" t="n"/>
      <c r="E310" s="19" t="n"/>
      <c r="F310" s="18" t="n"/>
      <c r="G310" s="8">
        <f>IF(A310="","",IF(OR(A310&lt;Setup!$B$4,A310&gt;Setup!$B$5),"Outside quarter",MIN(13,INT((A310-Setup!$B$4)/7)+1)))</f>
        <v/>
      </c>
      <c r="H310" s="18" t="n"/>
    </row>
    <row r="311">
      <c r="A311" s="15" t="n"/>
      <c r="B311" s="18" t="n"/>
      <c r="C311" s="18" t="n"/>
      <c r="D311" s="18" t="n"/>
      <c r="E311" s="19" t="n"/>
      <c r="F311" s="18" t="n"/>
      <c r="G311" s="8">
        <f>IF(A311="","",IF(OR(A311&lt;Setup!$B$4,A311&gt;Setup!$B$5),"Outside quarter",MIN(13,INT((A311-Setup!$B$4)/7)+1)))</f>
        <v/>
      </c>
      <c r="H311" s="18" t="n"/>
    </row>
    <row r="312">
      <c r="A312" s="15" t="n"/>
      <c r="B312" s="18" t="n"/>
      <c r="C312" s="18" t="n"/>
      <c r="D312" s="18" t="n"/>
      <c r="E312" s="19" t="n"/>
      <c r="F312" s="18" t="n"/>
      <c r="G312" s="8">
        <f>IF(A312="","",IF(OR(A312&lt;Setup!$B$4,A312&gt;Setup!$B$5),"Outside quarter",MIN(13,INT((A312-Setup!$B$4)/7)+1)))</f>
        <v/>
      </c>
      <c r="H312" s="18" t="n"/>
    </row>
    <row r="313">
      <c r="A313" s="15" t="n"/>
      <c r="B313" s="18" t="n"/>
      <c r="C313" s="18" t="n"/>
      <c r="D313" s="18" t="n"/>
      <c r="E313" s="19" t="n"/>
      <c r="F313" s="18" t="n"/>
      <c r="G313" s="8">
        <f>IF(A313="","",IF(OR(A313&lt;Setup!$B$4,A313&gt;Setup!$B$5),"Outside quarter",MIN(13,INT((A313-Setup!$B$4)/7)+1)))</f>
        <v/>
      </c>
      <c r="H313" s="18" t="n"/>
    </row>
    <row r="314">
      <c r="A314" s="15" t="n"/>
      <c r="B314" s="18" t="n"/>
      <c r="C314" s="18" t="n"/>
      <c r="D314" s="18" t="n"/>
      <c r="E314" s="19" t="n"/>
      <c r="F314" s="18" t="n"/>
      <c r="G314" s="8">
        <f>IF(A314="","",IF(OR(A314&lt;Setup!$B$4,A314&gt;Setup!$B$5),"Outside quarter",MIN(13,INT((A314-Setup!$B$4)/7)+1)))</f>
        <v/>
      </c>
      <c r="H314" s="18" t="n"/>
    </row>
    <row r="315">
      <c r="A315" s="15" t="n"/>
      <c r="B315" s="18" t="n"/>
      <c r="C315" s="18" t="n"/>
      <c r="D315" s="18" t="n"/>
      <c r="E315" s="19" t="n"/>
      <c r="F315" s="18" t="n"/>
      <c r="G315" s="8">
        <f>IF(A315="","",IF(OR(A315&lt;Setup!$B$4,A315&gt;Setup!$B$5),"Outside quarter",MIN(13,INT((A315-Setup!$B$4)/7)+1)))</f>
        <v/>
      </c>
      <c r="H315" s="18" t="n"/>
    </row>
    <row r="316">
      <c r="A316" s="15" t="n"/>
      <c r="B316" s="18" t="n"/>
      <c r="C316" s="18" t="n"/>
      <c r="D316" s="18" t="n"/>
      <c r="E316" s="19" t="n"/>
      <c r="F316" s="18" t="n"/>
      <c r="G316" s="8">
        <f>IF(A316="","",IF(OR(A316&lt;Setup!$B$4,A316&gt;Setup!$B$5),"Outside quarter",MIN(13,INT((A316-Setup!$B$4)/7)+1)))</f>
        <v/>
      </c>
      <c r="H316" s="18" t="n"/>
    </row>
    <row r="317">
      <c r="A317" s="15" t="n"/>
      <c r="B317" s="18" t="n"/>
      <c r="C317" s="18" t="n"/>
      <c r="D317" s="18" t="n"/>
      <c r="E317" s="19" t="n"/>
      <c r="F317" s="18" t="n"/>
      <c r="G317" s="8">
        <f>IF(A317="","",IF(OR(A317&lt;Setup!$B$4,A317&gt;Setup!$B$5),"Outside quarter",MIN(13,INT((A317-Setup!$B$4)/7)+1)))</f>
        <v/>
      </c>
      <c r="H317" s="18" t="n"/>
    </row>
    <row r="318">
      <c r="A318" s="15" t="n"/>
      <c r="B318" s="18" t="n"/>
      <c r="C318" s="18" t="n"/>
      <c r="D318" s="18" t="n"/>
      <c r="E318" s="19" t="n"/>
      <c r="F318" s="18" t="n"/>
      <c r="G318" s="8">
        <f>IF(A318="","",IF(OR(A318&lt;Setup!$B$4,A318&gt;Setup!$B$5),"Outside quarter",MIN(13,INT((A318-Setup!$B$4)/7)+1)))</f>
        <v/>
      </c>
      <c r="H318" s="18" t="n"/>
    </row>
    <row r="319">
      <c r="A319" s="15" t="n"/>
      <c r="B319" s="18" t="n"/>
      <c r="C319" s="18" t="n"/>
      <c r="D319" s="18" t="n"/>
      <c r="E319" s="19" t="n"/>
      <c r="F319" s="18" t="n"/>
      <c r="G319" s="8">
        <f>IF(A319="","",IF(OR(A319&lt;Setup!$B$4,A319&gt;Setup!$B$5),"Outside quarter",MIN(13,INT((A319-Setup!$B$4)/7)+1)))</f>
        <v/>
      </c>
      <c r="H319" s="18" t="n"/>
    </row>
    <row r="320">
      <c r="A320" s="15" t="n"/>
      <c r="B320" s="18" t="n"/>
      <c r="C320" s="18" t="n"/>
      <c r="D320" s="18" t="n"/>
      <c r="E320" s="19" t="n"/>
      <c r="F320" s="18" t="n"/>
      <c r="G320" s="8">
        <f>IF(A320="","",IF(OR(A320&lt;Setup!$B$4,A320&gt;Setup!$B$5),"Outside quarter",MIN(13,INT((A320-Setup!$B$4)/7)+1)))</f>
        <v/>
      </c>
      <c r="H320" s="18" t="n"/>
    </row>
    <row r="321">
      <c r="A321" s="15" t="n"/>
      <c r="B321" s="18" t="n"/>
      <c r="C321" s="18" t="n"/>
      <c r="D321" s="18" t="n"/>
      <c r="E321" s="19" t="n"/>
      <c r="F321" s="18" t="n"/>
      <c r="G321" s="8">
        <f>IF(A321="","",IF(OR(A321&lt;Setup!$B$4,A321&gt;Setup!$B$5),"Outside quarter",MIN(13,INT((A321-Setup!$B$4)/7)+1)))</f>
        <v/>
      </c>
      <c r="H321" s="18" t="n"/>
    </row>
    <row r="322">
      <c r="A322" s="15" t="n"/>
      <c r="B322" s="18" t="n"/>
      <c r="C322" s="18" t="n"/>
      <c r="D322" s="18" t="n"/>
      <c r="E322" s="19" t="n"/>
      <c r="F322" s="18" t="n"/>
      <c r="G322" s="8">
        <f>IF(A322="","",IF(OR(A322&lt;Setup!$B$4,A322&gt;Setup!$B$5),"Outside quarter",MIN(13,INT((A322-Setup!$B$4)/7)+1)))</f>
        <v/>
      </c>
      <c r="H322" s="18" t="n"/>
    </row>
    <row r="323">
      <c r="A323" s="15" t="n"/>
      <c r="B323" s="18" t="n"/>
      <c r="C323" s="18" t="n"/>
      <c r="D323" s="18" t="n"/>
      <c r="E323" s="19" t="n"/>
      <c r="F323" s="18" t="n"/>
      <c r="G323" s="8">
        <f>IF(A323="","",IF(OR(A323&lt;Setup!$B$4,A323&gt;Setup!$B$5),"Outside quarter",MIN(13,INT((A323-Setup!$B$4)/7)+1)))</f>
        <v/>
      </c>
      <c r="H323" s="18" t="n"/>
    </row>
    <row r="324">
      <c r="A324" s="15" t="n"/>
      <c r="B324" s="18" t="n"/>
      <c r="C324" s="18" t="n"/>
      <c r="D324" s="18" t="n"/>
      <c r="E324" s="19" t="n"/>
      <c r="F324" s="18" t="n"/>
      <c r="G324" s="8">
        <f>IF(A324="","",IF(OR(A324&lt;Setup!$B$4,A324&gt;Setup!$B$5),"Outside quarter",MIN(13,INT((A324-Setup!$B$4)/7)+1)))</f>
        <v/>
      </c>
      <c r="H324" s="18" t="n"/>
    </row>
    <row r="325">
      <c r="A325" s="15" t="n"/>
      <c r="B325" s="18" t="n"/>
      <c r="C325" s="18" t="n"/>
      <c r="D325" s="18" t="n"/>
      <c r="E325" s="19" t="n"/>
      <c r="F325" s="18" t="n"/>
      <c r="G325" s="8">
        <f>IF(A325="","",IF(OR(A325&lt;Setup!$B$4,A325&gt;Setup!$B$5),"Outside quarter",MIN(13,INT((A325-Setup!$B$4)/7)+1)))</f>
        <v/>
      </c>
      <c r="H325" s="18" t="n"/>
    </row>
    <row r="326">
      <c r="A326" s="15" t="n"/>
      <c r="B326" s="18" t="n"/>
      <c r="C326" s="18" t="n"/>
      <c r="D326" s="18" t="n"/>
      <c r="E326" s="19" t="n"/>
      <c r="F326" s="18" t="n"/>
      <c r="G326" s="8">
        <f>IF(A326="","",IF(OR(A326&lt;Setup!$B$4,A326&gt;Setup!$B$5),"Outside quarter",MIN(13,INT((A326-Setup!$B$4)/7)+1)))</f>
        <v/>
      </c>
      <c r="H326" s="18" t="n"/>
    </row>
    <row r="327">
      <c r="A327" s="15" t="n"/>
      <c r="B327" s="18" t="n"/>
      <c r="C327" s="18" t="n"/>
      <c r="D327" s="18" t="n"/>
      <c r="E327" s="19" t="n"/>
      <c r="F327" s="18" t="n"/>
      <c r="G327" s="8">
        <f>IF(A327="","",IF(OR(A327&lt;Setup!$B$4,A327&gt;Setup!$B$5),"Outside quarter",MIN(13,INT((A327-Setup!$B$4)/7)+1)))</f>
        <v/>
      </c>
      <c r="H327" s="18" t="n"/>
    </row>
    <row r="328">
      <c r="A328" s="15" t="n"/>
      <c r="B328" s="18" t="n"/>
      <c r="C328" s="18" t="n"/>
      <c r="D328" s="18" t="n"/>
      <c r="E328" s="19" t="n"/>
      <c r="F328" s="18" t="n"/>
      <c r="G328" s="8">
        <f>IF(A328="","",IF(OR(A328&lt;Setup!$B$4,A328&gt;Setup!$B$5),"Outside quarter",MIN(13,INT((A328-Setup!$B$4)/7)+1)))</f>
        <v/>
      </c>
      <c r="H328" s="18" t="n"/>
    </row>
    <row r="329">
      <c r="A329" s="15" t="n"/>
      <c r="B329" s="18" t="n"/>
      <c r="C329" s="18" t="n"/>
      <c r="D329" s="18" t="n"/>
      <c r="E329" s="19" t="n"/>
      <c r="F329" s="18" t="n"/>
      <c r="G329" s="8">
        <f>IF(A329="","",IF(OR(A329&lt;Setup!$B$4,A329&gt;Setup!$B$5),"Outside quarter",MIN(13,INT((A329-Setup!$B$4)/7)+1)))</f>
        <v/>
      </c>
      <c r="H329" s="18" t="n"/>
    </row>
    <row r="330">
      <c r="A330" s="15" t="n"/>
      <c r="B330" s="18" t="n"/>
      <c r="C330" s="18" t="n"/>
      <c r="D330" s="18" t="n"/>
      <c r="E330" s="19" t="n"/>
      <c r="F330" s="18" t="n"/>
      <c r="G330" s="8">
        <f>IF(A330="","",IF(OR(A330&lt;Setup!$B$4,A330&gt;Setup!$B$5),"Outside quarter",MIN(13,INT((A330-Setup!$B$4)/7)+1)))</f>
        <v/>
      </c>
      <c r="H330" s="18" t="n"/>
    </row>
    <row r="331">
      <c r="A331" s="15" t="n"/>
      <c r="B331" s="18" t="n"/>
      <c r="C331" s="18" t="n"/>
      <c r="D331" s="18" t="n"/>
      <c r="E331" s="19" t="n"/>
      <c r="F331" s="18" t="n"/>
      <c r="G331" s="8">
        <f>IF(A331="","",IF(OR(A331&lt;Setup!$B$4,A331&gt;Setup!$B$5),"Outside quarter",MIN(13,INT((A331-Setup!$B$4)/7)+1)))</f>
        <v/>
      </c>
      <c r="H331" s="18" t="n"/>
    </row>
    <row r="332">
      <c r="A332" s="15" t="n"/>
      <c r="B332" s="18" t="n"/>
      <c r="C332" s="18" t="n"/>
      <c r="D332" s="18" t="n"/>
      <c r="E332" s="19" t="n"/>
      <c r="F332" s="18" t="n"/>
      <c r="G332" s="8">
        <f>IF(A332="","",IF(OR(A332&lt;Setup!$B$4,A332&gt;Setup!$B$5),"Outside quarter",MIN(13,INT((A332-Setup!$B$4)/7)+1)))</f>
        <v/>
      </c>
      <c r="H332" s="18" t="n"/>
    </row>
    <row r="333">
      <c r="A333" s="15" t="n"/>
      <c r="B333" s="18" t="n"/>
      <c r="C333" s="18" t="n"/>
      <c r="D333" s="18" t="n"/>
      <c r="E333" s="19" t="n"/>
      <c r="F333" s="18" t="n"/>
      <c r="G333" s="8">
        <f>IF(A333="","",IF(OR(A333&lt;Setup!$B$4,A333&gt;Setup!$B$5),"Outside quarter",MIN(13,INT((A333-Setup!$B$4)/7)+1)))</f>
        <v/>
      </c>
      <c r="H333" s="18" t="n"/>
    </row>
    <row r="334">
      <c r="A334" s="15" t="n"/>
      <c r="B334" s="18" t="n"/>
      <c r="C334" s="18" t="n"/>
      <c r="D334" s="18" t="n"/>
      <c r="E334" s="19" t="n"/>
      <c r="F334" s="18" t="n"/>
      <c r="G334" s="8">
        <f>IF(A334="","",IF(OR(A334&lt;Setup!$B$4,A334&gt;Setup!$B$5),"Outside quarter",MIN(13,INT((A334-Setup!$B$4)/7)+1)))</f>
        <v/>
      </c>
      <c r="H334" s="18" t="n"/>
    </row>
    <row r="335">
      <c r="A335" s="15" t="n"/>
      <c r="B335" s="18" t="n"/>
      <c r="C335" s="18" t="n"/>
      <c r="D335" s="18" t="n"/>
      <c r="E335" s="19" t="n"/>
      <c r="F335" s="18" t="n"/>
      <c r="G335" s="8">
        <f>IF(A335="","",IF(OR(A335&lt;Setup!$B$4,A335&gt;Setup!$B$5),"Outside quarter",MIN(13,INT((A335-Setup!$B$4)/7)+1)))</f>
        <v/>
      </c>
      <c r="H335" s="18" t="n"/>
    </row>
    <row r="336">
      <c r="A336" s="15" t="n"/>
      <c r="B336" s="18" t="n"/>
      <c r="C336" s="18" t="n"/>
      <c r="D336" s="18" t="n"/>
      <c r="E336" s="19" t="n"/>
      <c r="F336" s="18" t="n"/>
      <c r="G336" s="8">
        <f>IF(A336="","",IF(OR(A336&lt;Setup!$B$4,A336&gt;Setup!$B$5),"Outside quarter",MIN(13,INT((A336-Setup!$B$4)/7)+1)))</f>
        <v/>
      </c>
      <c r="H336" s="18" t="n"/>
    </row>
    <row r="337">
      <c r="A337" s="15" t="n"/>
      <c r="B337" s="18" t="n"/>
      <c r="C337" s="18" t="n"/>
      <c r="D337" s="18" t="n"/>
      <c r="E337" s="19" t="n"/>
      <c r="F337" s="18" t="n"/>
      <c r="G337" s="8">
        <f>IF(A337="","",IF(OR(A337&lt;Setup!$B$4,A337&gt;Setup!$B$5),"Outside quarter",MIN(13,INT((A337-Setup!$B$4)/7)+1)))</f>
        <v/>
      </c>
      <c r="H337" s="18" t="n"/>
    </row>
    <row r="338">
      <c r="A338" s="15" t="n"/>
      <c r="B338" s="18" t="n"/>
      <c r="C338" s="18" t="n"/>
      <c r="D338" s="18" t="n"/>
      <c r="E338" s="19" t="n"/>
      <c r="F338" s="18" t="n"/>
      <c r="G338" s="8">
        <f>IF(A338="","",IF(OR(A338&lt;Setup!$B$4,A338&gt;Setup!$B$5),"Outside quarter",MIN(13,INT((A338-Setup!$B$4)/7)+1)))</f>
        <v/>
      </c>
      <c r="H338" s="18" t="n"/>
    </row>
    <row r="339">
      <c r="A339" s="15" t="n"/>
      <c r="B339" s="18" t="n"/>
      <c r="C339" s="18" t="n"/>
      <c r="D339" s="18" t="n"/>
      <c r="E339" s="19" t="n"/>
      <c r="F339" s="18" t="n"/>
      <c r="G339" s="8">
        <f>IF(A339="","",IF(OR(A339&lt;Setup!$B$4,A339&gt;Setup!$B$5),"Outside quarter",MIN(13,INT((A339-Setup!$B$4)/7)+1)))</f>
        <v/>
      </c>
      <c r="H339" s="18" t="n"/>
    </row>
    <row r="340">
      <c r="A340" s="15" t="n"/>
      <c r="B340" s="18" t="n"/>
      <c r="C340" s="18" t="n"/>
      <c r="D340" s="18" t="n"/>
      <c r="E340" s="19" t="n"/>
      <c r="F340" s="18" t="n"/>
      <c r="G340" s="8">
        <f>IF(A340="","",IF(OR(A340&lt;Setup!$B$4,A340&gt;Setup!$B$5),"Outside quarter",MIN(13,INT((A340-Setup!$B$4)/7)+1)))</f>
        <v/>
      </c>
      <c r="H340" s="18" t="n"/>
    </row>
    <row r="341">
      <c r="A341" s="15" t="n"/>
      <c r="B341" s="18" t="n"/>
      <c r="C341" s="18" t="n"/>
      <c r="D341" s="18" t="n"/>
      <c r="E341" s="19" t="n"/>
      <c r="F341" s="18" t="n"/>
      <c r="G341" s="8">
        <f>IF(A341="","",IF(OR(A341&lt;Setup!$B$4,A341&gt;Setup!$B$5),"Outside quarter",MIN(13,INT((A341-Setup!$B$4)/7)+1)))</f>
        <v/>
      </c>
      <c r="H341" s="18" t="n"/>
    </row>
    <row r="342">
      <c r="A342" s="15" t="n"/>
      <c r="B342" s="18" t="n"/>
      <c r="C342" s="18" t="n"/>
      <c r="D342" s="18" t="n"/>
      <c r="E342" s="19" t="n"/>
      <c r="F342" s="18" t="n"/>
      <c r="G342" s="8">
        <f>IF(A342="","",IF(OR(A342&lt;Setup!$B$4,A342&gt;Setup!$B$5),"Outside quarter",MIN(13,INT((A342-Setup!$B$4)/7)+1)))</f>
        <v/>
      </c>
      <c r="H342" s="18" t="n"/>
    </row>
    <row r="343">
      <c r="A343" s="15" t="n"/>
      <c r="B343" s="18" t="n"/>
      <c r="C343" s="18" t="n"/>
      <c r="D343" s="18" t="n"/>
      <c r="E343" s="19" t="n"/>
      <c r="F343" s="18" t="n"/>
      <c r="G343" s="8">
        <f>IF(A343="","",IF(OR(A343&lt;Setup!$B$4,A343&gt;Setup!$B$5),"Outside quarter",MIN(13,INT((A343-Setup!$B$4)/7)+1)))</f>
        <v/>
      </c>
      <c r="H343" s="18" t="n"/>
    </row>
    <row r="344">
      <c r="A344" s="15" t="n"/>
      <c r="B344" s="18" t="n"/>
      <c r="C344" s="18" t="n"/>
      <c r="D344" s="18" t="n"/>
      <c r="E344" s="19" t="n"/>
      <c r="F344" s="18" t="n"/>
      <c r="G344" s="8">
        <f>IF(A344="","",IF(OR(A344&lt;Setup!$B$4,A344&gt;Setup!$B$5),"Outside quarter",MIN(13,INT((A344-Setup!$B$4)/7)+1)))</f>
        <v/>
      </c>
      <c r="H344" s="18" t="n"/>
    </row>
    <row r="345">
      <c r="A345" s="15" t="n"/>
      <c r="B345" s="18" t="n"/>
      <c r="C345" s="18" t="n"/>
      <c r="D345" s="18" t="n"/>
      <c r="E345" s="19" t="n"/>
      <c r="F345" s="18" t="n"/>
      <c r="G345" s="8">
        <f>IF(A345="","",IF(OR(A345&lt;Setup!$B$4,A345&gt;Setup!$B$5),"Outside quarter",MIN(13,INT((A345-Setup!$B$4)/7)+1)))</f>
        <v/>
      </c>
      <c r="H345" s="18" t="n"/>
    </row>
    <row r="346">
      <c r="A346" s="15" t="n"/>
      <c r="B346" s="18" t="n"/>
      <c r="C346" s="18" t="n"/>
      <c r="D346" s="18" t="n"/>
      <c r="E346" s="19" t="n"/>
      <c r="F346" s="18" t="n"/>
      <c r="G346" s="8">
        <f>IF(A346="","",IF(OR(A346&lt;Setup!$B$4,A346&gt;Setup!$B$5),"Outside quarter",MIN(13,INT((A346-Setup!$B$4)/7)+1)))</f>
        <v/>
      </c>
      <c r="H346" s="18" t="n"/>
    </row>
    <row r="347">
      <c r="A347" s="15" t="n"/>
      <c r="B347" s="18" t="n"/>
      <c r="C347" s="18" t="n"/>
      <c r="D347" s="18" t="n"/>
      <c r="E347" s="19" t="n"/>
      <c r="F347" s="18" t="n"/>
      <c r="G347" s="8">
        <f>IF(A347="","",IF(OR(A347&lt;Setup!$B$4,A347&gt;Setup!$B$5),"Outside quarter",MIN(13,INT((A347-Setup!$B$4)/7)+1)))</f>
        <v/>
      </c>
      <c r="H347" s="18" t="n"/>
    </row>
    <row r="348">
      <c r="A348" s="15" t="n"/>
      <c r="B348" s="18" t="n"/>
      <c r="C348" s="18" t="n"/>
      <c r="D348" s="18" t="n"/>
      <c r="E348" s="19" t="n"/>
      <c r="F348" s="18" t="n"/>
      <c r="G348" s="8">
        <f>IF(A348="","",IF(OR(A348&lt;Setup!$B$4,A348&gt;Setup!$B$5),"Outside quarter",MIN(13,INT((A348-Setup!$B$4)/7)+1)))</f>
        <v/>
      </c>
      <c r="H348" s="18" t="n"/>
    </row>
    <row r="349">
      <c r="A349" s="15" t="n"/>
      <c r="B349" s="18" t="n"/>
      <c r="C349" s="18" t="n"/>
      <c r="D349" s="18" t="n"/>
      <c r="E349" s="19" t="n"/>
      <c r="F349" s="18" t="n"/>
      <c r="G349" s="8">
        <f>IF(A349="","",IF(OR(A349&lt;Setup!$B$4,A349&gt;Setup!$B$5),"Outside quarter",MIN(13,INT((A349-Setup!$B$4)/7)+1)))</f>
        <v/>
      </c>
      <c r="H349" s="18" t="n"/>
    </row>
    <row r="350">
      <c r="A350" s="15" t="n"/>
      <c r="B350" s="18" t="n"/>
      <c r="C350" s="18" t="n"/>
      <c r="D350" s="18" t="n"/>
      <c r="E350" s="19" t="n"/>
      <c r="F350" s="18" t="n"/>
      <c r="G350" s="8">
        <f>IF(A350="","",IF(OR(A350&lt;Setup!$B$4,A350&gt;Setup!$B$5),"Outside quarter",MIN(13,INT((A350-Setup!$B$4)/7)+1)))</f>
        <v/>
      </c>
      <c r="H350" s="18" t="n"/>
    </row>
    <row r="351">
      <c r="A351" s="15" t="n"/>
      <c r="B351" s="18" t="n"/>
      <c r="C351" s="18" t="n"/>
      <c r="D351" s="18" t="n"/>
      <c r="E351" s="19" t="n"/>
      <c r="F351" s="18" t="n"/>
      <c r="G351" s="8">
        <f>IF(A351="","",IF(OR(A351&lt;Setup!$B$4,A351&gt;Setup!$B$5),"Outside quarter",MIN(13,INT((A351-Setup!$B$4)/7)+1)))</f>
        <v/>
      </c>
      <c r="H351" s="18" t="n"/>
    </row>
    <row r="352">
      <c r="A352" s="15" t="n"/>
      <c r="B352" s="18" t="n"/>
      <c r="C352" s="18" t="n"/>
      <c r="D352" s="18" t="n"/>
      <c r="E352" s="19" t="n"/>
      <c r="F352" s="18" t="n"/>
      <c r="G352" s="8">
        <f>IF(A352="","",IF(OR(A352&lt;Setup!$B$4,A352&gt;Setup!$B$5),"Outside quarter",MIN(13,INT((A352-Setup!$B$4)/7)+1)))</f>
        <v/>
      </c>
      <c r="H352" s="18" t="n"/>
    </row>
    <row r="353">
      <c r="A353" s="15" t="n"/>
      <c r="B353" s="18" t="n"/>
      <c r="C353" s="18" t="n"/>
      <c r="D353" s="18" t="n"/>
      <c r="E353" s="19" t="n"/>
      <c r="F353" s="18" t="n"/>
      <c r="G353" s="8">
        <f>IF(A353="","",IF(OR(A353&lt;Setup!$B$4,A353&gt;Setup!$B$5),"Outside quarter",MIN(13,INT((A353-Setup!$B$4)/7)+1)))</f>
        <v/>
      </c>
      <c r="H353" s="18" t="n"/>
    </row>
    <row r="354">
      <c r="A354" s="15" t="n"/>
      <c r="B354" s="18" t="n"/>
      <c r="C354" s="18" t="n"/>
      <c r="D354" s="18" t="n"/>
      <c r="E354" s="19" t="n"/>
      <c r="F354" s="18" t="n"/>
      <c r="G354" s="8">
        <f>IF(A354="","",IF(OR(A354&lt;Setup!$B$4,A354&gt;Setup!$B$5),"Outside quarter",MIN(13,INT((A354-Setup!$B$4)/7)+1)))</f>
        <v/>
      </c>
      <c r="H354" s="18" t="n"/>
    </row>
    <row r="355">
      <c r="A355" s="15" t="n"/>
      <c r="B355" s="18" t="n"/>
      <c r="C355" s="18" t="n"/>
      <c r="D355" s="18" t="n"/>
      <c r="E355" s="19" t="n"/>
      <c r="F355" s="18" t="n"/>
      <c r="G355" s="8">
        <f>IF(A355="","",IF(OR(A355&lt;Setup!$B$4,A355&gt;Setup!$B$5),"Outside quarter",MIN(13,INT((A355-Setup!$B$4)/7)+1)))</f>
        <v/>
      </c>
      <c r="H355" s="18" t="n"/>
    </row>
    <row r="356">
      <c r="A356" s="15" t="n"/>
      <c r="B356" s="18" t="n"/>
      <c r="C356" s="18" t="n"/>
      <c r="D356" s="18" t="n"/>
      <c r="E356" s="19" t="n"/>
      <c r="F356" s="18" t="n"/>
      <c r="G356" s="8">
        <f>IF(A356="","",IF(OR(A356&lt;Setup!$B$4,A356&gt;Setup!$B$5),"Outside quarter",MIN(13,INT((A356-Setup!$B$4)/7)+1)))</f>
        <v/>
      </c>
      <c r="H356" s="18" t="n"/>
    </row>
    <row r="357">
      <c r="A357" s="15" t="n"/>
      <c r="B357" s="18" t="n"/>
      <c r="C357" s="18" t="n"/>
      <c r="D357" s="18" t="n"/>
      <c r="E357" s="19" t="n"/>
      <c r="F357" s="18" t="n"/>
      <c r="G357" s="8">
        <f>IF(A357="","",IF(OR(A357&lt;Setup!$B$4,A357&gt;Setup!$B$5),"Outside quarter",MIN(13,INT((A357-Setup!$B$4)/7)+1)))</f>
        <v/>
      </c>
      <c r="H357" s="18" t="n"/>
    </row>
    <row r="358">
      <c r="A358" s="15" t="n"/>
      <c r="B358" s="18" t="n"/>
      <c r="C358" s="18" t="n"/>
      <c r="D358" s="18" t="n"/>
      <c r="E358" s="19" t="n"/>
      <c r="F358" s="18" t="n"/>
      <c r="G358" s="8">
        <f>IF(A358="","",IF(OR(A358&lt;Setup!$B$4,A358&gt;Setup!$B$5),"Outside quarter",MIN(13,INT((A358-Setup!$B$4)/7)+1)))</f>
        <v/>
      </c>
      <c r="H358" s="18" t="n"/>
    </row>
    <row r="359">
      <c r="A359" s="15" t="n"/>
      <c r="B359" s="18" t="n"/>
      <c r="C359" s="18" t="n"/>
      <c r="D359" s="18" t="n"/>
      <c r="E359" s="19" t="n"/>
      <c r="F359" s="18" t="n"/>
      <c r="G359" s="8">
        <f>IF(A359="","",IF(OR(A359&lt;Setup!$B$4,A359&gt;Setup!$B$5),"Outside quarter",MIN(13,INT((A359-Setup!$B$4)/7)+1)))</f>
        <v/>
      </c>
      <c r="H359" s="18" t="n"/>
    </row>
    <row r="360">
      <c r="A360" s="15" t="n"/>
      <c r="B360" s="18" t="n"/>
      <c r="C360" s="18" t="n"/>
      <c r="D360" s="18" t="n"/>
      <c r="E360" s="19" t="n"/>
      <c r="F360" s="18" t="n"/>
      <c r="G360" s="8">
        <f>IF(A360="","",IF(OR(A360&lt;Setup!$B$4,A360&gt;Setup!$B$5),"Outside quarter",MIN(13,INT((A360-Setup!$B$4)/7)+1)))</f>
        <v/>
      </c>
      <c r="H360" s="18" t="n"/>
    </row>
    <row r="361">
      <c r="A361" s="15" t="n"/>
      <c r="B361" s="18" t="n"/>
      <c r="C361" s="18" t="n"/>
      <c r="D361" s="18" t="n"/>
      <c r="E361" s="19" t="n"/>
      <c r="F361" s="18" t="n"/>
      <c r="G361" s="8">
        <f>IF(A361="","",IF(OR(A361&lt;Setup!$B$4,A361&gt;Setup!$B$5),"Outside quarter",MIN(13,INT((A361-Setup!$B$4)/7)+1)))</f>
        <v/>
      </c>
      <c r="H361" s="18" t="n"/>
    </row>
    <row r="362">
      <c r="A362" s="15" t="n"/>
      <c r="B362" s="18" t="n"/>
      <c r="C362" s="18" t="n"/>
      <c r="D362" s="18" t="n"/>
      <c r="E362" s="19" t="n"/>
      <c r="F362" s="18" t="n"/>
      <c r="G362" s="8">
        <f>IF(A362="","",IF(OR(A362&lt;Setup!$B$4,A362&gt;Setup!$B$5),"Outside quarter",MIN(13,INT((A362-Setup!$B$4)/7)+1)))</f>
        <v/>
      </c>
      <c r="H362" s="18" t="n"/>
    </row>
    <row r="363">
      <c r="A363" s="15" t="n"/>
      <c r="B363" s="18" t="n"/>
      <c r="C363" s="18" t="n"/>
      <c r="D363" s="18" t="n"/>
      <c r="E363" s="19" t="n"/>
      <c r="F363" s="18" t="n"/>
      <c r="G363" s="8">
        <f>IF(A363="","",IF(OR(A363&lt;Setup!$B$4,A363&gt;Setup!$B$5),"Outside quarter",MIN(13,INT((A363-Setup!$B$4)/7)+1)))</f>
        <v/>
      </c>
      <c r="H363" s="18" t="n"/>
    </row>
    <row r="364">
      <c r="A364" s="15" t="n"/>
      <c r="B364" s="18" t="n"/>
      <c r="C364" s="18" t="n"/>
      <c r="D364" s="18" t="n"/>
      <c r="E364" s="19" t="n"/>
      <c r="F364" s="18" t="n"/>
      <c r="G364" s="8">
        <f>IF(A364="","",IF(OR(A364&lt;Setup!$B$4,A364&gt;Setup!$B$5),"Outside quarter",MIN(13,INT((A364-Setup!$B$4)/7)+1)))</f>
        <v/>
      </c>
      <c r="H364" s="18" t="n"/>
    </row>
    <row r="365">
      <c r="A365" s="15" t="n"/>
      <c r="B365" s="18" t="n"/>
      <c r="C365" s="18" t="n"/>
      <c r="D365" s="18" t="n"/>
      <c r="E365" s="19" t="n"/>
      <c r="F365" s="18" t="n"/>
      <c r="G365" s="8">
        <f>IF(A365="","",IF(OR(A365&lt;Setup!$B$4,A365&gt;Setup!$B$5),"Outside quarter",MIN(13,INT((A365-Setup!$B$4)/7)+1)))</f>
        <v/>
      </c>
      <c r="H365" s="18" t="n"/>
    </row>
    <row r="366">
      <c r="A366" s="15" t="n"/>
      <c r="B366" s="18" t="n"/>
      <c r="C366" s="18" t="n"/>
      <c r="D366" s="18" t="n"/>
      <c r="E366" s="19" t="n"/>
      <c r="F366" s="18" t="n"/>
      <c r="G366" s="8">
        <f>IF(A366="","",IF(OR(A366&lt;Setup!$B$4,A366&gt;Setup!$B$5),"Outside quarter",MIN(13,INT((A366-Setup!$B$4)/7)+1)))</f>
        <v/>
      </c>
      <c r="H366" s="18" t="n"/>
    </row>
    <row r="367">
      <c r="A367" s="15" t="n"/>
      <c r="B367" s="18" t="n"/>
      <c r="C367" s="18" t="n"/>
      <c r="D367" s="18" t="n"/>
      <c r="E367" s="19" t="n"/>
      <c r="F367" s="18" t="n"/>
      <c r="G367" s="8">
        <f>IF(A367="","",IF(OR(A367&lt;Setup!$B$4,A367&gt;Setup!$B$5),"Outside quarter",MIN(13,INT((A367-Setup!$B$4)/7)+1)))</f>
        <v/>
      </c>
      <c r="H367" s="18" t="n"/>
    </row>
    <row r="368">
      <c r="A368" s="15" t="n"/>
      <c r="B368" s="18" t="n"/>
      <c r="C368" s="18" t="n"/>
      <c r="D368" s="18" t="n"/>
      <c r="E368" s="19" t="n"/>
      <c r="F368" s="18" t="n"/>
      <c r="G368" s="8">
        <f>IF(A368="","",IF(OR(A368&lt;Setup!$B$4,A368&gt;Setup!$B$5),"Outside quarter",MIN(13,INT((A368-Setup!$B$4)/7)+1)))</f>
        <v/>
      </c>
      <c r="H368" s="18" t="n"/>
    </row>
    <row r="369">
      <c r="A369" s="15" t="n"/>
      <c r="B369" s="18" t="n"/>
      <c r="C369" s="18" t="n"/>
      <c r="D369" s="18" t="n"/>
      <c r="E369" s="19" t="n"/>
      <c r="F369" s="18" t="n"/>
      <c r="G369" s="8">
        <f>IF(A369="","",IF(OR(A369&lt;Setup!$B$4,A369&gt;Setup!$B$5),"Outside quarter",MIN(13,INT((A369-Setup!$B$4)/7)+1)))</f>
        <v/>
      </c>
      <c r="H369" s="18" t="n"/>
    </row>
    <row r="370">
      <c r="A370" s="15" t="n"/>
      <c r="B370" s="18" t="n"/>
      <c r="C370" s="18" t="n"/>
      <c r="D370" s="18" t="n"/>
      <c r="E370" s="19" t="n"/>
      <c r="F370" s="18" t="n"/>
      <c r="G370" s="8">
        <f>IF(A370="","",IF(OR(A370&lt;Setup!$B$4,A370&gt;Setup!$B$5),"Outside quarter",MIN(13,INT((A370-Setup!$B$4)/7)+1)))</f>
        <v/>
      </c>
      <c r="H370" s="18" t="n"/>
    </row>
    <row r="371">
      <c r="A371" s="15" t="n"/>
      <c r="B371" s="18" t="n"/>
      <c r="C371" s="18" t="n"/>
      <c r="D371" s="18" t="n"/>
      <c r="E371" s="19" t="n"/>
      <c r="F371" s="18" t="n"/>
      <c r="G371" s="8">
        <f>IF(A371="","",IF(OR(A371&lt;Setup!$B$4,A371&gt;Setup!$B$5),"Outside quarter",MIN(13,INT((A371-Setup!$B$4)/7)+1)))</f>
        <v/>
      </c>
      <c r="H371" s="18" t="n"/>
    </row>
    <row r="372">
      <c r="A372" s="15" t="n"/>
      <c r="B372" s="18" t="n"/>
      <c r="C372" s="18" t="n"/>
      <c r="D372" s="18" t="n"/>
      <c r="E372" s="19" t="n"/>
      <c r="F372" s="18" t="n"/>
      <c r="G372" s="8">
        <f>IF(A372="","",IF(OR(A372&lt;Setup!$B$4,A372&gt;Setup!$B$5),"Outside quarter",MIN(13,INT((A372-Setup!$B$4)/7)+1)))</f>
        <v/>
      </c>
      <c r="H372" s="18" t="n"/>
    </row>
    <row r="373">
      <c r="A373" s="15" t="n"/>
      <c r="B373" s="18" t="n"/>
      <c r="C373" s="18" t="n"/>
      <c r="D373" s="18" t="n"/>
      <c r="E373" s="19" t="n"/>
      <c r="F373" s="18" t="n"/>
      <c r="G373" s="8">
        <f>IF(A373="","",IF(OR(A373&lt;Setup!$B$4,A373&gt;Setup!$B$5),"Outside quarter",MIN(13,INT((A373-Setup!$B$4)/7)+1)))</f>
        <v/>
      </c>
      <c r="H373" s="18" t="n"/>
    </row>
    <row r="374">
      <c r="A374" s="15" t="n"/>
      <c r="B374" s="18" t="n"/>
      <c r="C374" s="18" t="n"/>
      <c r="D374" s="18" t="n"/>
      <c r="E374" s="19" t="n"/>
      <c r="F374" s="18" t="n"/>
      <c r="G374" s="8">
        <f>IF(A374="","",IF(OR(A374&lt;Setup!$B$4,A374&gt;Setup!$B$5),"Outside quarter",MIN(13,INT((A374-Setup!$B$4)/7)+1)))</f>
        <v/>
      </c>
      <c r="H374" s="18" t="n"/>
    </row>
    <row r="375">
      <c r="A375" s="15" t="n"/>
      <c r="B375" s="18" t="n"/>
      <c r="C375" s="18" t="n"/>
      <c r="D375" s="18" t="n"/>
      <c r="E375" s="19" t="n"/>
      <c r="F375" s="18" t="n"/>
      <c r="G375" s="8">
        <f>IF(A375="","",IF(OR(A375&lt;Setup!$B$4,A375&gt;Setup!$B$5),"Outside quarter",MIN(13,INT((A375-Setup!$B$4)/7)+1)))</f>
        <v/>
      </c>
      <c r="H375" s="18" t="n"/>
    </row>
    <row r="376">
      <c r="A376" s="15" t="n"/>
      <c r="B376" s="18" t="n"/>
      <c r="C376" s="18" t="n"/>
      <c r="D376" s="18" t="n"/>
      <c r="E376" s="19" t="n"/>
      <c r="F376" s="18" t="n"/>
      <c r="G376" s="8">
        <f>IF(A376="","",IF(OR(A376&lt;Setup!$B$4,A376&gt;Setup!$B$5),"Outside quarter",MIN(13,INT((A376-Setup!$B$4)/7)+1)))</f>
        <v/>
      </c>
      <c r="H376" s="18" t="n"/>
    </row>
    <row r="377">
      <c r="A377" s="15" t="n"/>
      <c r="B377" s="18" t="n"/>
      <c r="C377" s="18" t="n"/>
      <c r="D377" s="18" t="n"/>
      <c r="E377" s="19" t="n"/>
      <c r="F377" s="18" t="n"/>
      <c r="G377" s="8">
        <f>IF(A377="","",IF(OR(A377&lt;Setup!$B$4,A377&gt;Setup!$B$5),"Outside quarter",MIN(13,INT((A377-Setup!$B$4)/7)+1)))</f>
        <v/>
      </c>
      <c r="H377" s="18" t="n"/>
    </row>
    <row r="378">
      <c r="A378" s="15" t="n"/>
      <c r="B378" s="18" t="n"/>
      <c r="C378" s="18" t="n"/>
      <c r="D378" s="18" t="n"/>
      <c r="E378" s="19" t="n"/>
      <c r="F378" s="18" t="n"/>
      <c r="G378" s="8">
        <f>IF(A378="","",IF(OR(A378&lt;Setup!$B$4,A378&gt;Setup!$B$5),"Outside quarter",MIN(13,INT((A378-Setup!$B$4)/7)+1)))</f>
        <v/>
      </c>
      <c r="H378" s="18" t="n"/>
    </row>
    <row r="379">
      <c r="A379" s="15" t="n"/>
      <c r="B379" s="18" t="n"/>
      <c r="C379" s="18" t="n"/>
      <c r="D379" s="18" t="n"/>
      <c r="E379" s="19" t="n"/>
      <c r="F379" s="18" t="n"/>
      <c r="G379" s="8">
        <f>IF(A379="","",IF(OR(A379&lt;Setup!$B$4,A379&gt;Setup!$B$5),"Outside quarter",MIN(13,INT((A379-Setup!$B$4)/7)+1)))</f>
        <v/>
      </c>
      <c r="H379" s="18" t="n"/>
    </row>
    <row r="380">
      <c r="A380" s="15" t="n"/>
      <c r="B380" s="18" t="n"/>
      <c r="C380" s="18" t="n"/>
      <c r="D380" s="18" t="n"/>
      <c r="E380" s="19" t="n"/>
      <c r="F380" s="18" t="n"/>
      <c r="G380" s="8">
        <f>IF(A380="","",IF(OR(A380&lt;Setup!$B$4,A380&gt;Setup!$B$5),"Outside quarter",MIN(13,INT((A380-Setup!$B$4)/7)+1)))</f>
        <v/>
      </c>
      <c r="H380" s="18" t="n"/>
    </row>
    <row r="381">
      <c r="A381" s="15" t="n"/>
      <c r="B381" s="18" t="n"/>
      <c r="C381" s="18" t="n"/>
      <c r="D381" s="18" t="n"/>
      <c r="E381" s="19" t="n"/>
      <c r="F381" s="18" t="n"/>
      <c r="G381" s="8">
        <f>IF(A381="","",IF(OR(A381&lt;Setup!$B$4,A381&gt;Setup!$B$5),"Outside quarter",MIN(13,INT((A381-Setup!$B$4)/7)+1)))</f>
        <v/>
      </c>
      <c r="H381" s="18" t="n"/>
    </row>
    <row r="382">
      <c r="A382" s="15" t="n"/>
      <c r="B382" s="18" t="n"/>
      <c r="C382" s="18" t="n"/>
      <c r="D382" s="18" t="n"/>
      <c r="E382" s="19" t="n"/>
      <c r="F382" s="18" t="n"/>
      <c r="G382" s="8">
        <f>IF(A382="","",IF(OR(A382&lt;Setup!$B$4,A382&gt;Setup!$B$5),"Outside quarter",MIN(13,INT((A382-Setup!$B$4)/7)+1)))</f>
        <v/>
      </c>
      <c r="H382" s="18" t="n"/>
    </row>
    <row r="383">
      <c r="A383" s="15" t="n"/>
      <c r="B383" s="18" t="n"/>
      <c r="C383" s="18" t="n"/>
      <c r="D383" s="18" t="n"/>
      <c r="E383" s="19" t="n"/>
      <c r="F383" s="18" t="n"/>
      <c r="G383" s="8">
        <f>IF(A383="","",IF(OR(A383&lt;Setup!$B$4,A383&gt;Setup!$B$5),"Outside quarter",MIN(13,INT((A383-Setup!$B$4)/7)+1)))</f>
        <v/>
      </c>
      <c r="H383" s="18" t="n"/>
    </row>
    <row r="384">
      <c r="A384" s="15" t="n"/>
      <c r="B384" s="18" t="n"/>
      <c r="C384" s="18" t="n"/>
      <c r="D384" s="18" t="n"/>
      <c r="E384" s="19" t="n"/>
      <c r="F384" s="18" t="n"/>
      <c r="G384" s="8">
        <f>IF(A384="","",IF(OR(A384&lt;Setup!$B$4,A384&gt;Setup!$B$5),"Outside quarter",MIN(13,INT((A384-Setup!$B$4)/7)+1)))</f>
        <v/>
      </c>
      <c r="H384" s="18" t="n"/>
    </row>
    <row r="385">
      <c r="A385" s="15" t="n"/>
      <c r="B385" s="18" t="n"/>
      <c r="C385" s="18" t="n"/>
      <c r="D385" s="18" t="n"/>
      <c r="E385" s="19" t="n"/>
      <c r="F385" s="18" t="n"/>
      <c r="G385" s="8">
        <f>IF(A385="","",IF(OR(A385&lt;Setup!$B$4,A385&gt;Setup!$B$5),"Outside quarter",MIN(13,INT((A385-Setup!$B$4)/7)+1)))</f>
        <v/>
      </c>
      <c r="H385" s="18" t="n"/>
    </row>
    <row r="386">
      <c r="A386" s="15" t="n"/>
      <c r="B386" s="18" t="n"/>
      <c r="C386" s="18" t="n"/>
      <c r="D386" s="18" t="n"/>
      <c r="E386" s="19" t="n"/>
      <c r="F386" s="18" t="n"/>
      <c r="G386" s="8">
        <f>IF(A386="","",IF(OR(A386&lt;Setup!$B$4,A386&gt;Setup!$B$5),"Outside quarter",MIN(13,INT((A386-Setup!$B$4)/7)+1)))</f>
        <v/>
      </c>
      <c r="H386" s="18" t="n"/>
    </row>
    <row r="387">
      <c r="A387" s="15" t="n"/>
      <c r="B387" s="18" t="n"/>
      <c r="C387" s="18" t="n"/>
      <c r="D387" s="18" t="n"/>
      <c r="E387" s="19" t="n"/>
      <c r="F387" s="18" t="n"/>
      <c r="G387" s="8">
        <f>IF(A387="","",IF(OR(A387&lt;Setup!$B$4,A387&gt;Setup!$B$5),"Outside quarter",MIN(13,INT((A387-Setup!$B$4)/7)+1)))</f>
        <v/>
      </c>
      <c r="H387" s="18" t="n"/>
    </row>
    <row r="388">
      <c r="A388" s="15" t="n"/>
      <c r="B388" s="18" t="n"/>
      <c r="C388" s="18" t="n"/>
      <c r="D388" s="18" t="n"/>
      <c r="E388" s="19" t="n"/>
      <c r="F388" s="18" t="n"/>
      <c r="G388" s="8">
        <f>IF(A388="","",IF(OR(A388&lt;Setup!$B$4,A388&gt;Setup!$B$5),"Outside quarter",MIN(13,INT((A388-Setup!$B$4)/7)+1)))</f>
        <v/>
      </c>
      <c r="H388" s="18" t="n"/>
    </row>
    <row r="389">
      <c r="A389" s="15" t="n"/>
      <c r="B389" s="18" t="n"/>
      <c r="C389" s="18" t="n"/>
      <c r="D389" s="18" t="n"/>
      <c r="E389" s="19" t="n"/>
      <c r="F389" s="18" t="n"/>
      <c r="G389" s="8">
        <f>IF(A389="","",IF(OR(A389&lt;Setup!$B$4,A389&gt;Setup!$B$5),"Outside quarter",MIN(13,INT((A389-Setup!$B$4)/7)+1)))</f>
        <v/>
      </c>
      <c r="H389" s="18" t="n"/>
    </row>
    <row r="390">
      <c r="A390" s="15" t="n"/>
      <c r="B390" s="18" t="n"/>
      <c r="C390" s="18" t="n"/>
      <c r="D390" s="18" t="n"/>
      <c r="E390" s="19" t="n"/>
      <c r="F390" s="18" t="n"/>
      <c r="G390" s="8">
        <f>IF(A390="","",IF(OR(A390&lt;Setup!$B$4,A390&gt;Setup!$B$5),"Outside quarter",MIN(13,INT((A390-Setup!$B$4)/7)+1)))</f>
        <v/>
      </c>
      <c r="H390" s="18" t="n"/>
    </row>
    <row r="391">
      <c r="A391" s="15" t="n"/>
      <c r="B391" s="18" t="n"/>
      <c r="C391" s="18" t="n"/>
      <c r="D391" s="18" t="n"/>
      <c r="E391" s="19" t="n"/>
      <c r="F391" s="18" t="n"/>
      <c r="G391" s="8">
        <f>IF(A391="","",IF(OR(A391&lt;Setup!$B$4,A391&gt;Setup!$B$5),"Outside quarter",MIN(13,INT((A391-Setup!$B$4)/7)+1)))</f>
        <v/>
      </c>
      <c r="H391" s="18" t="n"/>
    </row>
    <row r="392">
      <c r="A392" s="15" t="n"/>
      <c r="B392" s="18" t="n"/>
      <c r="C392" s="18" t="n"/>
      <c r="D392" s="18" t="n"/>
      <c r="E392" s="19" t="n"/>
      <c r="F392" s="18" t="n"/>
      <c r="G392" s="8">
        <f>IF(A392="","",IF(OR(A392&lt;Setup!$B$4,A392&gt;Setup!$B$5),"Outside quarter",MIN(13,INT((A392-Setup!$B$4)/7)+1)))</f>
        <v/>
      </c>
      <c r="H392" s="18" t="n"/>
    </row>
    <row r="393">
      <c r="A393" s="15" t="n"/>
      <c r="B393" s="18" t="n"/>
      <c r="C393" s="18" t="n"/>
      <c r="D393" s="18" t="n"/>
      <c r="E393" s="19" t="n"/>
      <c r="F393" s="18" t="n"/>
      <c r="G393" s="8">
        <f>IF(A393="","",IF(OR(A393&lt;Setup!$B$4,A393&gt;Setup!$B$5),"Outside quarter",MIN(13,INT((A393-Setup!$B$4)/7)+1)))</f>
        <v/>
      </c>
      <c r="H393" s="18" t="n"/>
    </row>
    <row r="394">
      <c r="A394" s="15" t="n"/>
      <c r="B394" s="18" t="n"/>
      <c r="C394" s="18" t="n"/>
      <c r="D394" s="18" t="n"/>
      <c r="E394" s="19" t="n"/>
      <c r="F394" s="18" t="n"/>
      <c r="G394" s="8">
        <f>IF(A394="","",IF(OR(A394&lt;Setup!$B$4,A394&gt;Setup!$B$5),"Outside quarter",MIN(13,INT((A394-Setup!$B$4)/7)+1)))</f>
        <v/>
      </c>
      <c r="H394" s="18" t="n"/>
    </row>
    <row r="395">
      <c r="A395" s="15" t="n"/>
      <c r="B395" s="18" t="n"/>
      <c r="C395" s="18" t="n"/>
      <c r="D395" s="18" t="n"/>
      <c r="E395" s="19" t="n"/>
      <c r="F395" s="18" t="n"/>
      <c r="G395" s="8">
        <f>IF(A395="","",IF(OR(A395&lt;Setup!$B$4,A395&gt;Setup!$B$5),"Outside quarter",MIN(13,INT((A395-Setup!$B$4)/7)+1)))</f>
        <v/>
      </c>
      <c r="H395" s="18" t="n"/>
    </row>
    <row r="396">
      <c r="A396" s="15" t="n"/>
      <c r="B396" s="18" t="n"/>
      <c r="C396" s="18" t="n"/>
      <c r="D396" s="18" t="n"/>
      <c r="E396" s="19" t="n"/>
      <c r="F396" s="18" t="n"/>
      <c r="G396" s="8">
        <f>IF(A396="","",IF(OR(A396&lt;Setup!$B$4,A396&gt;Setup!$B$5),"Outside quarter",MIN(13,INT((A396-Setup!$B$4)/7)+1)))</f>
        <v/>
      </c>
      <c r="H396" s="18" t="n"/>
    </row>
    <row r="397">
      <c r="A397" s="15" t="n"/>
      <c r="B397" s="18" t="n"/>
      <c r="C397" s="18" t="n"/>
      <c r="D397" s="18" t="n"/>
      <c r="E397" s="19" t="n"/>
      <c r="F397" s="18" t="n"/>
      <c r="G397" s="8">
        <f>IF(A397="","",IF(OR(A397&lt;Setup!$B$4,A397&gt;Setup!$B$5),"Outside quarter",MIN(13,INT((A397-Setup!$B$4)/7)+1)))</f>
        <v/>
      </c>
      <c r="H397" s="18" t="n"/>
    </row>
    <row r="398">
      <c r="A398" s="15" t="n"/>
      <c r="B398" s="18" t="n"/>
      <c r="C398" s="18" t="n"/>
      <c r="D398" s="18" t="n"/>
      <c r="E398" s="19" t="n"/>
      <c r="F398" s="18" t="n"/>
      <c r="G398" s="8">
        <f>IF(A398="","",IF(OR(A398&lt;Setup!$B$4,A398&gt;Setup!$B$5),"Outside quarter",MIN(13,INT((A398-Setup!$B$4)/7)+1)))</f>
        <v/>
      </c>
      <c r="H398" s="18" t="n"/>
    </row>
    <row r="399">
      <c r="A399" s="15" t="n"/>
      <c r="B399" s="18" t="n"/>
      <c r="C399" s="18" t="n"/>
      <c r="D399" s="18" t="n"/>
      <c r="E399" s="19" t="n"/>
      <c r="F399" s="18" t="n"/>
      <c r="G399" s="8">
        <f>IF(A399="","",IF(OR(A399&lt;Setup!$B$4,A399&gt;Setup!$B$5),"Outside quarter",MIN(13,INT((A399-Setup!$B$4)/7)+1)))</f>
        <v/>
      </c>
      <c r="H399" s="18" t="n"/>
    </row>
    <row r="400">
      <c r="A400" s="15" t="n"/>
      <c r="B400" s="18" t="n"/>
      <c r="C400" s="18" t="n"/>
      <c r="D400" s="18" t="n"/>
      <c r="E400" s="19" t="n"/>
      <c r="F400" s="18" t="n"/>
      <c r="G400" s="8">
        <f>IF(A400="","",IF(OR(A400&lt;Setup!$B$4,A400&gt;Setup!$B$5),"Outside quarter",MIN(13,INT((A400-Setup!$B$4)/7)+1)))</f>
        <v/>
      </c>
      <c r="H400" s="18" t="n"/>
    </row>
    <row r="401">
      <c r="A401" s="15" t="n"/>
      <c r="B401" s="18" t="n"/>
      <c r="C401" s="18" t="n"/>
      <c r="D401" s="18" t="n"/>
      <c r="E401" s="19" t="n"/>
      <c r="F401" s="18" t="n"/>
      <c r="G401" s="8">
        <f>IF(A401="","",IF(OR(A401&lt;Setup!$B$4,A401&gt;Setup!$B$5),"Outside quarter",MIN(13,INT((A401-Setup!$B$4)/7)+1)))</f>
        <v/>
      </c>
      <c r="H401" s="18" t="n"/>
    </row>
    <row r="402">
      <c r="A402" s="15" t="n"/>
      <c r="B402" s="18" t="n"/>
      <c r="C402" s="18" t="n"/>
      <c r="D402" s="18" t="n"/>
      <c r="E402" s="19" t="n"/>
      <c r="F402" s="18" t="n"/>
      <c r="G402" s="8">
        <f>IF(A402="","",IF(OR(A402&lt;Setup!$B$4,A402&gt;Setup!$B$5),"Outside quarter",MIN(13,INT((A402-Setup!$B$4)/7)+1)))</f>
        <v/>
      </c>
      <c r="H402" s="18" t="n"/>
    </row>
    <row r="403">
      <c r="A403" s="15" t="n"/>
      <c r="B403" s="18" t="n"/>
      <c r="C403" s="18" t="n"/>
      <c r="D403" s="18" t="n"/>
      <c r="E403" s="19" t="n"/>
      <c r="F403" s="18" t="n"/>
      <c r="G403" s="8">
        <f>IF(A403="","",IF(OR(A403&lt;Setup!$B$4,A403&gt;Setup!$B$5),"Outside quarter",MIN(13,INT((A403-Setup!$B$4)/7)+1)))</f>
        <v/>
      </c>
      <c r="H403" s="18" t="n"/>
    </row>
    <row r="404">
      <c r="A404" s="15" t="n"/>
      <c r="B404" s="18" t="n"/>
      <c r="C404" s="18" t="n"/>
      <c r="D404" s="18" t="n"/>
      <c r="E404" s="19" t="n"/>
      <c r="F404" s="18" t="n"/>
      <c r="G404" s="8">
        <f>IF(A404="","",IF(OR(A404&lt;Setup!$B$4,A404&gt;Setup!$B$5),"Outside quarter",MIN(13,INT((A404-Setup!$B$4)/7)+1)))</f>
        <v/>
      </c>
      <c r="H404" s="18" t="n"/>
    </row>
    <row r="405">
      <c r="A405" s="15" t="n"/>
      <c r="B405" s="18" t="n"/>
      <c r="C405" s="18" t="n"/>
      <c r="D405" s="18" t="n"/>
      <c r="E405" s="19" t="n"/>
      <c r="F405" s="18" t="n"/>
      <c r="G405" s="8">
        <f>IF(A405="","",IF(OR(A405&lt;Setup!$B$4,A405&gt;Setup!$B$5),"Outside quarter",MIN(13,INT((A405-Setup!$B$4)/7)+1)))</f>
        <v/>
      </c>
      <c r="H405" s="18" t="n"/>
    </row>
    <row r="406">
      <c r="A406" s="15" t="n"/>
      <c r="B406" s="18" t="n"/>
      <c r="C406" s="18" t="n"/>
      <c r="D406" s="18" t="n"/>
      <c r="E406" s="19" t="n"/>
      <c r="F406" s="18" t="n"/>
      <c r="G406" s="8">
        <f>IF(A406="","",IF(OR(A406&lt;Setup!$B$4,A406&gt;Setup!$B$5),"Outside quarter",MIN(13,INT((A406-Setup!$B$4)/7)+1)))</f>
        <v/>
      </c>
      <c r="H406" s="18" t="n"/>
    </row>
    <row r="407">
      <c r="A407" s="15" t="n"/>
      <c r="B407" s="18" t="n"/>
      <c r="C407" s="18" t="n"/>
      <c r="D407" s="18" t="n"/>
      <c r="E407" s="19" t="n"/>
      <c r="F407" s="18" t="n"/>
      <c r="G407" s="8">
        <f>IF(A407="","",IF(OR(A407&lt;Setup!$B$4,A407&gt;Setup!$B$5),"Outside quarter",MIN(13,INT((A407-Setup!$B$4)/7)+1)))</f>
        <v/>
      </c>
      <c r="H407" s="18" t="n"/>
    </row>
    <row r="408">
      <c r="A408" s="15" t="n"/>
      <c r="B408" s="18" t="n"/>
      <c r="C408" s="18" t="n"/>
      <c r="D408" s="18" t="n"/>
      <c r="E408" s="19" t="n"/>
      <c r="F408" s="18" t="n"/>
      <c r="G408" s="8">
        <f>IF(A408="","",IF(OR(A408&lt;Setup!$B$4,A408&gt;Setup!$B$5),"Outside quarter",MIN(13,INT((A408-Setup!$B$4)/7)+1)))</f>
        <v/>
      </c>
      <c r="H408" s="18" t="n"/>
    </row>
    <row r="409">
      <c r="A409" s="15" t="n"/>
      <c r="B409" s="18" t="n"/>
      <c r="C409" s="18" t="n"/>
      <c r="D409" s="18" t="n"/>
      <c r="E409" s="19" t="n"/>
      <c r="F409" s="18" t="n"/>
      <c r="G409" s="8">
        <f>IF(A409="","",IF(OR(A409&lt;Setup!$B$4,A409&gt;Setup!$B$5),"Outside quarter",MIN(13,INT((A409-Setup!$B$4)/7)+1)))</f>
        <v/>
      </c>
      <c r="H409" s="18" t="n"/>
    </row>
    <row r="410">
      <c r="A410" s="15" t="n"/>
      <c r="B410" s="18" t="n"/>
      <c r="C410" s="18" t="n"/>
      <c r="D410" s="18" t="n"/>
      <c r="E410" s="19" t="n"/>
      <c r="F410" s="18" t="n"/>
      <c r="G410" s="8">
        <f>IF(A410="","",IF(OR(A410&lt;Setup!$B$4,A410&gt;Setup!$B$5),"Outside quarter",MIN(13,INT((A410-Setup!$B$4)/7)+1)))</f>
        <v/>
      </c>
      <c r="H410" s="18" t="n"/>
    </row>
    <row r="411">
      <c r="A411" s="15" t="n"/>
      <c r="B411" s="18" t="n"/>
      <c r="C411" s="18" t="n"/>
      <c r="D411" s="18" t="n"/>
      <c r="E411" s="19" t="n"/>
      <c r="F411" s="18" t="n"/>
      <c r="G411" s="8">
        <f>IF(A411="","",IF(OR(A411&lt;Setup!$B$4,A411&gt;Setup!$B$5),"Outside quarter",MIN(13,INT((A411-Setup!$B$4)/7)+1)))</f>
        <v/>
      </c>
      <c r="H411" s="18" t="n"/>
    </row>
    <row r="412">
      <c r="A412" s="15" t="n"/>
      <c r="B412" s="18" t="n"/>
      <c r="C412" s="18" t="n"/>
      <c r="D412" s="18" t="n"/>
      <c r="E412" s="19" t="n"/>
      <c r="F412" s="18" t="n"/>
      <c r="G412" s="8">
        <f>IF(A412="","",IF(OR(A412&lt;Setup!$B$4,A412&gt;Setup!$B$5),"Outside quarter",MIN(13,INT((A412-Setup!$B$4)/7)+1)))</f>
        <v/>
      </c>
      <c r="H412" s="18" t="n"/>
    </row>
    <row r="413">
      <c r="A413" s="15" t="n"/>
      <c r="B413" s="18" t="n"/>
      <c r="C413" s="18" t="n"/>
      <c r="D413" s="18" t="n"/>
      <c r="E413" s="19" t="n"/>
      <c r="F413" s="18" t="n"/>
      <c r="G413" s="8">
        <f>IF(A413="","",IF(OR(A413&lt;Setup!$B$4,A413&gt;Setup!$B$5),"Outside quarter",MIN(13,INT((A413-Setup!$B$4)/7)+1)))</f>
        <v/>
      </c>
      <c r="H413" s="18" t="n"/>
    </row>
    <row r="414">
      <c r="A414" s="15" t="n"/>
      <c r="B414" s="18" t="n"/>
      <c r="C414" s="18" t="n"/>
      <c r="D414" s="18" t="n"/>
      <c r="E414" s="19" t="n"/>
      <c r="F414" s="18" t="n"/>
      <c r="G414" s="8">
        <f>IF(A414="","",IF(OR(A414&lt;Setup!$B$4,A414&gt;Setup!$B$5),"Outside quarter",MIN(13,INT((A414-Setup!$B$4)/7)+1)))</f>
        <v/>
      </c>
      <c r="H414" s="18" t="n"/>
    </row>
    <row r="415">
      <c r="A415" s="15" t="n"/>
      <c r="B415" s="18" t="n"/>
      <c r="C415" s="18" t="n"/>
      <c r="D415" s="18" t="n"/>
      <c r="E415" s="19" t="n"/>
      <c r="F415" s="18" t="n"/>
      <c r="G415" s="8">
        <f>IF(A415="","",IF(OR(A415&lt;Setup!$B$4,A415&gt;Setup!$B$5),"Outside quarter",MIN(13,INT((A415-Setup!$B$4)/7)+1)))</f>
        <v/>
      </c>
      <c r="H415" s="18" t="n"/>
    </row>
    <row r="416">
      <c r="A416" s="15" t="n"/>
      <c r="B416" s="18" t="n"/>
      <c r="C416" s="18" t="n"/>
      <c r="D416" s="18" t="n"/>
      <c r="E416" s="19" t="n"/>
      <c r="F416" s="18" t="n"/>
      <c r="G416" s="8">
        <f>IF(A416="","",IF(OR(A416&lt;Setup!$B$4,A416&gt;Setup!$B$5),"Outside quarter",MIN(13,INT((A416-Setup!$B$4)/7)+1)))</f>
        <v/>
      </c>
      <c r="H416" s="18" t="n"/>
    </row>
    <row r="417">
      <c r="A417" s="15" t="n"/>
      <c r="B417" s="18" t="n"/>
      <c r="C417" s="18" t="n"/>
      <c r="D417" s="18" t="n"/>
      <c r="E417" s="19" t="n"/>
      <c r="F417" s="18" t="n"/>
      <c r="G417" s="8">
        <f>IF(A417="","",IF(OR(A417&lt;Setup!$B$4,A417&gt;Setup!$B$5),"Outside quarter",MIN(13,INT((A417-Setup!$B$4)/7)+1)))</f>
        <v/>
      </c>
      <c r="H417" s="18" t="n"/>
    </row>
    <row r="418">
      <c r="A418" s="15" t="n"/>
      <c r="B418" s="18" t="n"/>
      <c r="C418" s="18" t="n"/>
      <c r="D418" s="18" t="n"/>
      <c r="E418" s="19" t="n"/>
      <c r="F418" s="18" t="n"/>
      <c r="G418" s="8">
        <f>IF(A418="","",IF(OR(A418&lt;Setup!$B$4,A418&gt;Setup!$B$5),"Outside quarter",MIN(13,INT((A418-Setup!$B$4)/7)+1)))</f>
        <v/>
      </c>
      <c r="H418" s="18" t="n"/>
    </row>
    <row r="419">
      <c r="A419" s="15" t="n"/>
      <c r="B419" s="18" t="n"/>
      <c r="C419" s="18" t="n"/>
      <c r="D419" s="18" t="n"/>
      <c r="E419" s="19" t="n"/>
      <c r="F419" s="18" t="n"/>
      <c r="G419" s="8">
        <f>IF(A419="","",IF(OR(A419&lt;Setup!$B$4,A419&gt;Setup!$B$5),"Outside quarter",MIN(13,INT((A419-Setup!$B$4)/7)+1)))</f>
        <v/>
      </c>
      <c r="H419" s="18" t="n"/>
    </row>
    <row r="420">
      <c r="A420" s="15" t="n"/>
      <c r="B420" s="18" t="n"/>
      <c r="C420" s="18" t="n"/>
      <c r="D420" s="18" t="n"/>
      <c r="E420" s="19" t="n"/>
      <c r="F420" s="18" t="n"/>
      <c r="G420" s="8">
        <f>IF(A420="","",IF(OR(A420&lt;Setup!$B$4,A420&gt;Setup!$B$5),"Outside quarter",MIN(13,INT((A420-Setup!$B$4)/7)+1)))</f>
        <v/>
      </c>
      <c r="H420" s="18" t="n"/>
    </row>
    <row r="421">
      <c r="A421" s="15" t="n"/>
      <c r="B421" s="18" t="n"/>
      <c r="C421" s="18" t="n"/>
      <c r="D421" s="18" t="n"/>
      <c r="E421" s="19" t="n"/>
      <c r="F421" s="18" t="n"/>
      <c r="G421" s="8">
        <f>IF(A421="","",IF(OR(A421&lt;Setup!$B$4,A421&gt;Setup!$B$5),"Outside quarter",MIN(13,INT((A421-Setup!$B$4)/7)+1)))</f>
        <v/>
      </c>
      <c r="H421" s="18" t="n"/>
    </row>
    <row r="422">
      <c r="A422" s="15" t="n"/>
      <c r="B422" s="18" t="n"/>
      <c r="C422" s="18" t="n"/>
      <c r="D422" s="18" t="n"/>
      <c r="E422" s="19" t="n"/>
      <c r="F422" s="18" t="n"/>
      <c r="G422" s="8">
        <f>IF(A422="","",IF(OR(A422&lt;Setup!$B$4,A422&gt;Setup!$B$5),"Outside quarter",MIN(13,INT((A422-Setup!$B$4)/7)+1)))</f>
        <v/>
      </c>
      <c r="H422" s="18" t="n"/>
    </row>
    <row r="423">
      <c r="A423" s="15" t="n"/>
      <c r="B423" s="18" t="n"/>
      <c r="C423" s="18" t="n"/>
      <c r="D423" s="18" t="n"/>
      <c r="E423" s="19" t="n"/>
      <c r="F423" s="18" t="n"/>
      <c r="G423" s="8">
        <f>IF(A423="","",IF(OR(A423&lt;Setup!$B$4,A423&gt;Setup!$B$5),"Outside quarter",MIN(13,INT((A423-Setup!$B$4)/7)+1)))</f>
        <v/>
      </c>
      <c r="H423" s="18" t="n"/>
    </row>
    <row r="424">
      <c r="A424" s="15" t="n"/>
      <c r="B424" s="18" t="n"/>
      <c r="C424" s="18" t="n"/>
      <c r="D424" s="18" t="n"/>
      <c r="E424" s="19" t="n"/>
      <c r="F424" s="18" t="n"/>
      <c r="G424" s="8">
        <f>IF(A424="","",IF(OR(A424&lt;Setup!$B$4,A424&gt;Setup!$B$5),"Outside quarter",MIN(13,INT((A424-Setup!$B$4)/7)+1)))</f>
        <v/>
      </c>
      <c r="H424" s="18" t="n"/>
    </row>
    <row r="425">
      <c r="A425" s="15" t="n"/>
      <c r="B425" s="18" t="n"/>
      <c r="C425" s="18" t="n"/>
      <c r="D425" s="18" t="n"/>
      <c r="E425" s="19" t="n"/>
      <c r="F425" s="18" t="n"/>
      <c r="G425" s="8">
        <f>IF(A425="","",IF(OR(A425&lt;Setup!$B$4,A425&gt;Setup!$B$5),"Outside quarter",MIN(13,INT((A425-Setup!$B$4)/7)+1)))</f>
        <v/>
      </c>
      <c r="H425" s="18" t="n"/>
    </row>
    <row r="426">
      <c r="A426" s="15" t="n"/>
      <c r="B426" s="18" t="n"/>
      <c r="C426" s="18" t="n"/>
      <c r="D426" s="18" t="n"/>
      <c r="E426" s="19" t="n"/>
      <c r="F426" s="18" t="n"/>
      <c r="G426" s="8">
        <f>IF(A426="","",IF(OR(A426&lt;Setup!$B$4,A426&gt;Setup!$B$5),"Outside quarter",MIN(13,INT((A426-Setup!$B$4)/7)+1)))</f>
        <v/>
      </c>
      <c r="H426" s="18" t="n"/>
    </row>
    <row r="427">
      <c r="A427" s="15" t="n"/>
      <c r="B427" s="18" t="n"/>
      <c r="C427" s="18" t="n"/>
      <c r="D427" s="18" t="n"/>
      <c r="E427" s="19" t="n"/>
      <c r="F427" s="18" t="n"/>
      <c r="G427" s="8">
        <f>IF(A427="","",IF(OR(A427&lt;Setup!$B$4,A427&gt;Setup!$B$5),"Outside quarter",MIN(13,INT((A427-Setup!$B$4)/7)+1)))</f>
        <v/>
      </c>
      <c r="H427" s="18" t="n"/>
    </row>
    <row r="428">
      <c r="A428" s="15" t="n"/>
      <c r="B428" s="18" t="n"/>
      <c r="C428" s="18" t="n"/>
      <c r="D428" s="18" t="n"/>
      <c r="E428" s="19" t="n"/>
      <c r="F428" s="18" t="n"/>
      <c r="G428" s="8">
        <f>IF(A428="","",IF(OR(A428&lt;Setup!$B$4,A428&gt;Setup!$B$5),"Outside quarter",MIN(13,INT((A428-Setup!$B$4)/7)+1)))</f>
        <v/>
      </c>
      <c r="H428" s="18" t="n"/>
    </row>
    <row r="429">
      <c r="A429" s="15" t="n"/>
      <c r="B429" s="18" t="n"/>
      <c r="C429" s="18" t="n"/>
      <c r="D429" s="18" t="n"/>
      <c r="E429" s="19" t="n"/>
      <c r="F429" s="18" t="n"/>
      <c r="G429" s="8">
        <f>IF(A429="","",IF(OR(A429&lt;Setup!$B$4,A429&gt;Setup!$B$5),"Outside quarter",MIN(13,INT((A429-Setup!$B$4)/7)+1)))</f>
        <v/>
      </c>
      <c r="H429" s="18" t="n"/>
    </row>
    <row r="430">
      <c r="A430" s="15" t="n"/>
      <c r="B430" s="18" t="n"/>
      <c r="C430" s="18" t="n"/>
      <c r="D430" s="18" t="n"/>
      <c r="E430" s="19" t="n"/>
      <c r="F430" s="18" t="n"/>
      <c r="G430" s="8">
        <f>IF(A430="","",IF(OR(A430&lt;Setup!$B$4,A430&gt;Setup!$B$5),"Outside quarter",MIN(13,INT((A430-Setup!$B$4)/7)+1)))</f>
        <v/>
      </c>
      <c r="H430" s="18" t="n"/>
    </row>
    <row r="431">
      <c r="A431" s="15" t="n"/>
      <c r="B431" s="18" t="n"/>
      <c r="C431" s="18" t="n"/>
      <c r="D431" s="18" t="n"/>
      <c r="E431" s="19" t="n"/>
      <c r="F431" s="18" t="n"/>
      <c r="G431" s="8">
        <f>IF(A431="","",IF(OR(A431&lt;Setup!$B$4,A431&gt;Setup!$B$5),"Outside quarter",MIN(13,INT((A431-Setup!$B$4)/7)+1)))</f>
        <v/>
      </c>
      <c r="H431" s="18" t="n"/>
    </row>
    <row r="432">
      <c r="A432" s="15" t="n"/>
      <c r="B432" s="18" t="n"/>
      <c r="C432" s="18" t="n"/>
      <c r="D432" s="18" t="n"/>
      <c r="E432" s="19" t="n"/>
      <c r="F432" s="18" t="n"/>
      <c r="G432" s="8">
        <f>IF(A432="","",IF(OR(A432&lt;Setup!$B$4,A432&gt;Setup!$B$5),"Outside quarter",MIN(13,INT((A432-Setup!$B$4)/7)+1)))</f>
        <v/>
      </c>
      <c r="H432" s="18" t="n"/>
    </row>
    <row r="433">
      <c r="A433" s="15" t="n"/>
      <c r="B433" s="18" t="n"/>
      <c r="C433" s="18" t="n"/>
      <c r="D433" s="18" t="n"/>
      <c r="E433" s="19" t="n"/>
      <c r="F433" s="18" t="n"/>
      <c r="G433" s="8">
        <f>IF(A433="","",IF(OR(A433&lt;Setup!$B$4,A433&gt;Setup!$B$5),"Outside quarter",MIN(13,INT((A433-Setup!$B$4)/7)+1)))</f>
        <v/>
      </c>
      <c r="H433" s="18" t="n"/>
    </row>
    <row r="434">
      <c r="A434" s="15" t="n"/>
      <c r="B434" s="18" t="n"/>
      <c r="C434" s="18" t="n"/>
      <c r="D434" s="18" t="n"/>
      <c r="E434" s="19" t="n"/>
      <c r="F434" s="18" t="n"/>
      <c r="G434" s="8">
        <f>IF(A434="","",IF(OR(A434&lt;Setup!$B$4,A434&gt;Setup!$B$5),"Outside quarter",MIN(13,INT((A434-Setup!$B$4)/7)+1)))</f>
        <v/>
      </c>
      <c r="H434" s="18" t="n"/>
    </row>
    <row r="435">
      <c r="A435" s="15" t="n"/>
      <c r="B435" s="18" t="n"/>
      <c r="C435" s="18" t="n"/>
      <c r="D435" s="18" t="n"/>
      <c r="E435" s="19" t="n"/>
      <c r="F435" s="18" t="n"/>
      <c r="G435" s="8">
        <f>IF(A435="","",IF(OR(A435&lt;Setup!$B$4,A435&gt;Setup!$B$5),"Outside quarter",MIN(13,INT((A435-Setup!$B$4)/7)+1)))</f>
        <v/>
      </c>
      <c r="H435" s="18" t="n"/>
    </row>
    <row r="436">
      <c r="A436" s="15" t="n"/>
      <c r="B436" s="18" t="n"/>
      <c r="C436" s="18" t="n"/>
      <c r="D436" s="18" t="n"/>
      <c r="E436" s="19" t="n"/>
      <c r="F436" s="18" t="n"/>
      <c r="G436" s="8">
        <f>IF(A436="","",IF(OR(A436&lt;Setup!$B$4,A436&gt;Setup!$B$5),"Outside quarter",MIN(13,INT((A436-Setup!$B$4)/7)+1)))</f>
        <v/>
      </c>
      <c r="H436" s="18" t="n"/>
    </row>
    <row r="437">
      <c r="A437" s="15" t="n"/>
      <c r="B437" s="18" t="n"/>
      <c r="C437" s="18" t="n"/>
      <c r="D437" s="18" t="n"/>
      <c r="E437" s="19" t="n"/>
      <c r="F437" s="18" t="n"/>
      <c r="G437" s="8">
        <f>IF(A437="","",IF(OR(A437&lt;Setup!$B$4,A437&gt;Setup!$B$5),"Outside quarter",MIN(13,INT((A437-Setup!$B$4)/7)+1)))</f>
        <v/>
      </c>
      <c r="H437" s="18" t="n"/>
    </row>
    <row r="438">
      <c r="A438" s="15" t="n"/>
      <c r="B438" s="18" t="n"/>
      <c r="C438" s="18" t="n"/>
      <c r="D438" s="18" t="n"/>
      <c r="E438" s="19" t="n"/>
      <c r="F438" s="18" t="n"/>
      <c r="G438" s="8">
        <f>IF(A438="","",IF(OR(A438&lt;Setup!$B$4,A438&gt;Setup!$B$5),"Outside quarter",MIN(13,INT((A438-Setup!$B$4)/7)+1)))</f>
        <v/>
      </c>
      <c r="H438" s="18" t="n"/>
    </row>
    <row r="439">
      <c r="A439" s="15" t="n"/>
      <c r="B439" s="18" t="n"/>
      <c r="C439" s="18" t="n"/>
      <c r="D439" s="18" t="n"/>
      <c r="E439" s="19" t="n"/>
      <c r="F439" s="18" t="n"/>
      <c r="G439" s="8">
        <f>IF(A439="","",IF(OR(A439&lt;Setup!$B$4,A439&gt;Setup!$B$5),"Outside quarter",MIN(13,INT((A439-Setup!$B$4)/7)+1)))</f>
        <v/>
      </c>
      <c r="H439" s="18" t="n"/>
    </row>
    <row r="440">
      <c r="A440" s="15" t="n"/>
      <c r="B440" s="18" t="n"/>
      <c r="C440" s="18" t="n"/>
      <c r="D440" s="18" t="n"/>
      <c r="E440" s="19" t="n"/>
      <c r="F440" s="18" t="n"/>
      <c r="G440" s="8">
        <f>IF(A440="","",IF(OR(A440&lt;Setup!$B$4,A440&gt;Setup!$B$5),"Outside quarter",MIN(13,INT((A440-Setup!$B$4)/7)+1)))</f>
        <v/>
      </c>
      <c r="H440" s="18" t="n"/>
    </row>
    <row r="441">
      <c r="A441" s="15" t="n"/>
      <c r="B441" s="18" t="n"/>
      <c r="C441" s="18" t="n"/>
      <c r="D441" s="18" t="n"/>
      <c r="E441" s="19" t="n"/>
      <c r="F441" s="18" t="n"/>
      <c r="G441" s="8">
        <f>IF(A441="","",IF(OR(A441&lt;Setup!$B$4,A441&gt;Setup!$B$5),"Outside quarter",MIN(13,INT((A441-Setup!$B$4)/7)+1)))</f>
        <v/>
      </c>
      <c r="H441" s="18" t="n"/>
    </row>
    <row r="442">
      <c r="A442" s="15" t="n"/>
      <c r="B442" s="18" t="n"/>
      <c r="C442" s="18" t="n"/>
      <c r="D442" s="18" t="n"/>
      <c r="E442" s="19" t="n"/>
      <c r="F442" s="18" t="n"/>
      <c r="G442" s="8">
        <f>IF(A442="","",IF(OR(A442&lt;Setup!$B$4,A442&gt;Setup!$B$5),"Outside quarter",MIN(13,INT((A442-Setup!$B$4)/7)+1)))</f>
        <v/>
      </c>
      <c r="H442" s="18" t="n"/>
    </row>
    <row r="443">
      <c r="A443" s="15" t="n"/>
      <c r="B443" s="18" t="n"/>
      <c r="C443" s="18" t="n"/>
      <c r="D443" s="18" t="n"/>
      <c r="E443" s="19" t="n"/>
      <c r="F443" s="18" t="n"/>
      <c r="G443" s="8">
        <f>IF(A443="","",IF(OR(A443&lt;Setup!$B$4,A443&gt;Setup!$B$5),"Outside quarter",MIN(13,INT((A443-Setup!$B$4)/7)+1)))</f>
        <v/>
      </c>
      <c r="H443" s="18" t="n"/>
    </row>
    <row r="444">
      <c r="A444" s="15" t="n"/>
      <c r="B444" s="18" t="n"/>
      <c r="C444" s="18" t="n"/>
      <c r="D444" s="18" t="n"/>
      <c r="E444" s="19" t="n"/>
      <c r="F444" s="18" t="n"/>
      <c r="G444" s="8">
        <f>IF(A444="","",IF(OR(A444&lt;Setup!$B$4,A444&gt;Setup!$B$5),"Outside quarter",MIN(13,INT((A444-Setup!$B$4)/7)+1)))</f>
        <v/>
      </c>
      <c r="H444" s="18" t="n"/>
    </row>
    <row r="445">
      <c r="A445" s="15" t="n"/>
      <c r="B445" s="18" t="n"/>
      <c r="C445" s="18" t="n"/>
      <c r="D445" s="18" t="n"/>
      <c r="E445" s="19" t="n"/>
      <c r="F445" s="18" t="n"/>
      <c r="G445" s="8">
        <f>IF(A445="","",IF(OR(A445&lt;Setup!$B$4,A445&gt;Setup!$B$5),"Outside quarter",MIN(13,INT((A445-Setup!$B$4)/7)+1)))</f>
        <v/>
      </c>
      <c r="H445" s="18" t="n"/>
    </row>
    <row r="446">
      <c r="A446" s="15" t="n"/>
      <c r="B446" s="18" t="n"/>
      <c r="C446" s="18" t="n"/>
      <c r="D446" s="18" t="n"/>
      <c r="E446" s="19" t="n"/>
      <c r="F446" s="18" t="n"/>
      <c r="G446" s="8">
        <f>IF(A446="","",IF(OR(A446&lt;Setup!$B$4,A446&gt;Setup!$B$5),"Outside quarter",MIN(13,INT((A446-Setup!$B$4)/7)+1)))</f>
        <v/>
      </c>
      <c r="H446" s="18" t="n"/>
    </row>
    <row r="447">
      <c r="A447" s="15" t="n"/>
      <c r="B447" s="18" t="n"/>
      <c r="C447" s="18" t="n"/>
      <c r="D447" s="18" t="n"/>
      <c r="E447" s="19" t="n"/>
      <c r="F447" s="18" t="n"/>
      <c r="G447" s="8">
        <f>IF(A447="","",IF(OR(A447&lt;Setup!$B$4,A447&gt;Setup!$B$5),"Outside quarter",MIN(13,INT((A447-Setup!$B$4)/7)+1)))</f>
        <v/>
      </c>
      <c r="H447" s="18" t="n"/>
    </row>
    <row r="448">
      <c r="A448" s="15" t="n"/>
      <c r="B448" s="18" t="n"/>
      <c r="C448" s="18" t="n"/>
      <c r="D448" s="18" t="n"/>
      <c r="E448" s="19" t="n"/>
      <c r="F448" s="18" t="n"/>
      <c r="G448" s="8">
        <f>IF(A448="","",IF(OR(A448&lt;Setup!$B$4,A448&gt;Setup!$B$5),"Outside quarter",MIN(13,INT((A448-Setup!$B$4)/7)+1)))</f>
        <v/>
      </c>
      <c r="H448" s="18" t="n"/>
    </row>
    <row r="449">
      <c r="A449" s="15" t="n"/>
      <c r="B449" s="18" t="n"/>
      <c r="C449" s="18" t="n"/>
      <c r="D449" s="18" t="n"/>
      <c r="E449" s="19" t="n"/>
      <c r="F449" s="18" t="n"/>
      <c r="G449" s="8">
        <f>IF(A449="","",IF(OR(A449&lt;Setup!$B$4,A449&gt;Setup!$B$5),"Outside quarter",MIN(13,INT((A449-Setup!$B$4)/7)+1)))</f>
        <v/>
      </c>
      <c r="H449" s="18" t="n"/>
    </row>
    <row r="450">
      <c r="A450" s="15" t="n"/>
      <c r="B450" s="18" t="n"/>
      <c r="C450" s="18" t="n"/>
      <c r="D450" s="18" t="n"/>
      <c r="E450" s="19" t="n"/>
      <c r="F450" s="18" t="n"/>
      <c r="G450" s="8">
        <f>IF(A450="","",IF(OR(A450&lt;Setup!$B$4,A450&gt;Setup!$B$5),"Outside quarter",MIN(13,INT((A450-Setup!$B$4)/7)+1)))</f>
        <v/>
      </c>
      <c r="H450" s="18" t="n"/>
    </row>
    <row r="451">
      <c r="A451" s="15" t="n"/>
      <c r="B451" s="18" t="n"/>
      <c r="C451" s="18" t="n"/>
      <c r="D451" s="18" t="n"/>
      <c r="E451" s="19" t="n"/>
      <c r="F451" s="18" t="n"/>
      <c r="G451" s="8">
        <f>IF(A451="","",IF(OR(A451&lt;Setup!$B$4,A451&gt;Setup!$B$5),"Outside quarter",MIN(13,INT((A451-Setup!$B$4)/7)+1)))</f>
        <v/>
      </c>
      <c r="H451" s="18" t="n"/>
    </row>
    <row r="452">
      <c r="A452" s="15" t="n"/>
      <c r="B452" s="18" t="n"/>
      <c r="C452" s="18" t="n"/>
      <c r="D452" s="18" t="n"/>
      <c r="E452" s="19" t="n"/>
      <c r="F452" s="18" t="n"/>
      <c r="G452" s="8">
        <f>IF(A452="","",IF(OR(A452&lt;Setup!$B$4,A452&gt;Setup!$B$5),"Outside quarter",MIN(13,INT((A452-Setup!$B$4)/7)+1)))</f>
        <v/>
      </c>
      <c r="H452" s="18" t="n"/>
    </row>
    <row r="453">
      <c r="A453" s="15" t="n"/>
      <c r="B453" s="18" t="n"/>
      <c r="C453" s="18" t="n"/>
      <c r="D453" s="18" t="n"/>
      <c r="E453" s="19" t="n"/>
      <c r="F453" s="18" t="n"/>
      <c r="G453" s="8">
        <f>IF(A453="","",IF(OR(A453&lt;Setup!$B$4,A453&gt;Setup!$B$5),"Outside quarter",MIN(13,INT((A453-Setup!$B$4)/7)+1)))</f>
        <v/>
      </c>
      <c r="H453" s="18" t="n"/>
    </row>
    <row r="454">
      <c r="A454" s="15" t="n"/>
      <c r="B454" s="18" t="n"/>
      <c r="C454" s="18" t="n"/>
      <c r="D454" s="18" t="n"/>
      <c r="E454" s="19" t="n"/>
      <c r="F454" s="18" t="n"/>
      <c r="G454" s="8">
        <f>IF(A454="","",IF(OR(A454&lt;Setup!$B$4,A454&gt;Setup!$B$5),"Outside quarter",MIN(13,INT((A454-Setup!$B$4)/7)+1)))</f>
        <v/>
      </c>
      <c r="H454" s="18" t="n"/>
    </row>
    <row r="455">
      <c r="A455" s="15" t="n"/>
      <c r="B455" s="18" t="n"/>
      <c r="C455" s="18" t="n"/>
      <c r="D455" s="18" t="n"/>
      <c r="E455" s="19" t="n"/>
      <c r="F455" s="18" t="n"/>
      <c r="G455" s="8">
        <f>IF(A455="","",IF(OR(A455&lt;Setup!$B$4,A455&gt;Setup!$B$5),"Outside quarter",MIN(13,INT((A455-Setup!$B$4)/7)+1)))</f>
        <v/>
      </c>
      <c r="H455" s="18" t="n"/>
    </row>
    <row r="456">
      <c r="A456" s="15" t="n"/>
      <c r="B456" s="18" t="n"/>
      <c r="C456" s="18" t="n"/>
      <c r="D456" s="18" t="n"/>
      <c r="E456" s="19" t="n"/>
      <c r="F456" s="18" t="n"/>
      <c r="G456" s="8">
        <f>IF(A456="","",IF(OR(A456&lt;Setup!$B$4,A456&gt;Setup!$B$5),"Outside quarter",MIN(13,INT((A456-Setup!$B$4)/7)+1)))</f>
        <v/>
      </c>
      <c r="H456" s="18" t="n"/>
    </row>
    <row r="457">
      <c r="A457" s="15" t="n"/>
      <c r="B457" s="18" t="n"/>
      <c r="C457" s="18" t="n"/>
      <c r="D457" s="18" t="n"/>
      <c r="E457" s="19" t="n"/>
      <c r="F457" s="18" t="n"/>
      <c r="G457" s="8">
        <f>IF(A457="","",IF(OR(A457&lt;Setup!$B$4,A457&gt;Setup!$B$5),"Outside quarter",MIN(13,INT((A457-Setup!$B$4)/7)+1)))</f>
        <v/>
      </c>
      <c r="H457" s="18" t="n"/>
    </row>
    <row r="458">
      <c r="A458" s="15" t="n"/>
      <c r="B458" s="18" t="n"/>
      <c r="C458" s="18" t="n"/>
      <c r="D458" s="18" t="n"/>
      <c r="E458" s="19" t="n"/>
      <c r="F458" s="18" t="n"/>
      <c r="G458" s="8">
        <f>IF(A458="","",IF(OR(A458&lt;Setup!$B$4,A458&gt;Setup!$B$5),"Outside quarter",MIN(13,INT((A458-Setup!$B$4)/7)+1)))</f>
        <v/>
      </c>
      <c r="H458" s="18" t="n"/>
    </row>
    <row r="459">
      <c r="A459" s="15" t="n"/>
      <c r="B459" s="18" t="n"/>
      <c r="C459" s="18" t="n"/>
      <c r="D459" s="18" t="n"/>
      <c r="E459" s="19" t="n"/>
      <c r="F459" s="18" t="n"/>
      <c r="G459" s="8">
        <f>IF(A459="","",IF(OR(A459&lt;Setup!$B$4,A459&gt;Setup!$B$5),"Outside quarter",MIN(13,INT((A459-Setup!$B$4)/7)+1)))</f>
        <v/>
      </c>
      <c r="H459" s="18" t="n"/>
    </row>
    <row r="460">
      <c r="A460" s="15" t="n"/>
      <c r="B460" s="18" t="n"/>
      <c r="C460" s="18" t="n"/>
      <c r="D460" s="18" t="n"/>
      <c r="E460" s="19" t="n"/>
      <c r="F460" s="18" t="n"/>
      <c r="G460" s="8">
        <f>IF(A460="","",IF(OR(A460&lt;Setup!$B$4,A460&gt;Setup!$B$5),"Outside quarter",MIN(13,INT((A460-Setup!$B$4)/7)+1)))</f>
        <v/>
      </c>
      <c r="H460" s="18" t="n"/>
    </row>
    <row r="461">
      <c r="A461" s="15" t="n"/>
      <c r="B461" s="18" t="n"/>
      <c r="C461" s="18" t="n"/>
      <c r="D461" s="18" t="n"/>
      <c r="E461" s="19" t="n"/>
      <c r="F461" s="18" t="n"/>
      <c r="G461" s="8">
        <f>IF(A461="","",IF(OR(A461&lt;Setup!$B$4,A461&gt;Setup!$B$5),"Outside quarter",MIN(13,INT((A461-Setup!$B$4)/7)+1)))</f>
        <v/>
      </c>
      <c r="H461" s="18" t="n"/>
    </row>
    <row r="462">
      <c r="A462" s="15" t="n"/>
      <c r="B462" s="18" t="n"/>
      <c r="C462" s="18" t="n"/>
      <c r="D462" s="18" t="n"/>
      <c r="E462" s="19" t="n"/>
      <c r="F462" s="18" t="n"/>
      <c r="G462" s="8">
        <f>IF(A462="","",IF(OR(A462&lt;Setup!$B$4,A462&gt;Setup!$B$5),"Outside quarter",MIN(13,INT((A462-Setup!$B$4)/7)+1)))</f>
        <v/>
      </c>
      <c r="H462" s="18" t="n"/>
    </row>
    <row r="463">
      <c r="A463" s="15" t="n"/>
      <c r="B463" s="18" t="n"/>
      <c r="C463" s="18" t="n"/>
      <c r="D463" s="18" t="n"/>
      <c r="E463" s="19" t="n"/>
      <c r="F463" s="18" t="n"/>
      <c r="G463" s="8">
        <f>IF(A463="","",IF(OR(A463&lt;Setup!$B$4,A463&gt;Setup!$B$5),"Outside quarter",MIN(13,INT((A463-Setup!$B$4)/7)+1)))</f>
        <v/>
      </c>
      <c r="H463" s="18" t="n"/>
    </row>
    <row r="464">
      <c r="A464" s="15" t="n"/>
      <c r="B464" s="18" t="n"/>
      <c r="C464" s="18" t="n"/>
      <c r="D464" s="18" t="n"/>
      <c r="E464" s="19" t="n"/>
      <c r="F464" s="18" t="n"/>
      <c r="G464" s="8">
        <f>IF(A464="","",IF(OR(A464&lt;Setup!$B$4,A464&gt;Setup!$B$5),"Outside quarter",MIN(13,INT((A464-Setup!$B$4)/7)+1)))</f>
        <v/>
      </c>
      <c r="H464" s="18" t="n"/>
    </row>
    <row r="465">
      <c r="A465" s="15" t="n"/>
      <c r="B465" s="18" t="n"/>
      <c r="C465" s="18" t="n"/>
      <c r="D465" s="18" t="n"/>
      <c r="E465" s="19" t="n"/>
      <c r="F465" s="18" t="n"/>
      <c r="G465" s="8">
        <f>IF(A465="","",IF(OR(A465&lt;Setup!$B$4,A465&gt;Setup!$B$5),"Outside quarter",MIN(13,INT((A465-Setup!$B$4)/7)+1)))</f>
        <v/>
      </c>
      <c r="H465" s="18" t="n"/>
    </row>
    <row r="466">
      <c r="A466" s="15" t="n"/>
      <c r="B466" s="18" t="n"/>
      <c r="C466" s="18" t="n"/>
      <c r="D466" s="18" t="n"/>
      <c r="E466" s="19" t="n"/>
      <c r="F466" s="18" t="n"/>
      <c r="G466" s="8">
        <f>IF(A466="","",IF(OR(A466&lt;Setup!$B$4,A466&gt;Setup!$B$5),"Outside quarter",MIN(13,INT((A466-Setup!$B$4)/7)+1)))</f>
        <v/>
      </c>
      <c r="H466" s="18" t="n"/>
    </row>
    <row r="467">
      <c r="A467" s="15" t="n"/>
      <c r="B467" s="18" t="n"/>
      <c r="C467" s="18" t="n"/>
      <c r="D467" s="18" t="n"/>
      <c r="E467" s="19" t="n"/>
      <c r="F467" s="18" t="n"/>
      <c r="G467" s="8">
        <f>IF(A467="","",IF(OR(A467&lt;Setup!$B$4,A467&gt;Setup!$B$5),"Outside quarter",MIN(13,INT((A467-Setup!$B$4)/7)+1)))</f>
        <v/>
      </c>
      <c r="H467" s="18" t="n"/>
    </row>
    <row r="468">
      <c r="A468" s="15" t="n"/>
      <c r="B468" s="18" t="n"/>
      <c r="C468" s="18" t="n"/>
      <c r="D468" s="18" t="n"/>
      <c r="E468" s="19" t="n"/>
      <c r="F468" s="18" t="n"/>
      <c r="G468" s="8">
        <f>IF(A468="","",IF(OR(A468&lt;Setup!$B$4,A468&gt;Setup!$B$5),"Outside quarter",MIN(13,INT((A468-Setup!$B$4)/7)+1)))</f>
        <v/>
      </c>
      <c r="H468" s="18" t="n"/>
    </row>
    <row r="469">
      <c r="A469" s="15" t="n"/>
      <c r="B469" s="18" t="n"/>
      <c r="C469" s="18" t="n"/>
      <c r="D469" s="18" t="n"/>
      <c r="E469" s="19" t="n"/>
      <c r="F469" s="18" t="n"/>
      <c r="G469" s="8">
        <f>IF(A469="","",IF(OR(A469&lt;Setup!$B$4,A469&gt;Setup!$B$5),"Outside quarter",MIN(13,INT((A469-Setup!$B$4)/7)+1)))</f>
        <v/>
      </c>
      <c r="H469" s="18" t="n"/>
    </row>
    <row r="470">
      <c r="A470" s="15" t="n"/>
      <c r="B470" s="18" t="n"/>
      <c r="C470" s="18" t="n"/>
      <c r="D470" s="18" t="n"/>
      <c r="E470" s="19" t="n"/>
      <c r="F470" s="18" t="n"/>
      <c r="G470" s="8">
        <f>IF(A470="","",IF(OR(A470&lt;Setup!$B$4,A470&gt;Setup!$B$5),"Outside quarter",MIN(13,INT((A470-Setup!$B$4)/7)+1)))</f>
        <v/>
      </c>
      <c r="H470" s="18" t="n"/>
    </row>
    <row r="471">
      <c r="A471" s="15" t="n"/>
      <c r="B471" s="18" t="n"/>
      <c r="C471" s="18" t="n"/>
      <c r="D471" s="18" t="n"/>
      <c r="E471" s="19" t="n"/>
      <c r="F471" s="18" t="n"/>
      <c r="G471" s="8">
        <f>IF(A471="","",IF(OR(A471&lt;Setup!$B$4,A471&gt;Setup!$B$5),"Outside quarter",MIN(13,INT((A471-Setup!$B$4)/7)+1)))</f>
        <v/>
      </c>
      <c r="H471" s="18" t="n"/>
    </row>
    <row r="472">
      <c r="A472" s="15" t="n"/>
      <c r="B472" s="18" t="n"/>
      <c r="C472" s="18" t="n"/>
      <c r="D472" s="18" t="n"/>
      <c r="E472" s="19" t="n"/>
      <c r="F472" s="18" t="n"/>
      <c r="G472" s="8">
        <f>IF(A472="","",IF(OR(A472&lt;Setup!$B$4,A472&gt;Setup!$B$5),"Outside quarter",MIN(13,INT((A472-Setup!$B$4)/7)+1)))</f>
        <v/>
      </c>
      <c r="H472" s="18" t="n"/>
    </row>
    <row r="473">
      <c r="A473" s="15" t="n"/>
      <c r="B473" s="18" t="n"/>
      <c r="C473" s="18" t="n"/>
      <c r="D473" s="18" t="n"/>
      <c r="E473" s="19" t="n"/>
      <c r="F473" s="18" t="n"/>
      <c r="G473" s="8">
        <f>IF(A473="","",IF(OR(A473&lt;Setup!$B$4,A473&gt;Setup!$B$5),"Outside quarter",MIN(13,INT((A473-Setup!$B$4)/7)+1)))</f>
        <v/>
      </c>
      <c r="H473" s="18" t="n"/>
    </row>
    <row r="474">
      <c r="A474" s="15" t="n"/>
      <c r="B474" s="18" t="n"/>
      <c r="C474" s="18" t="n"/>
      <c r="D474" s="18" t="n"/>
      <c r="E474" s="19" t="n"/>
      <c r="F474" s="18" t="n"/>
      <c r="G474" s="8">
        <f>IF(A474="","",IF(OR(A474&lt;Setup!$B$4,A474&gt;Setup!$B$5),"Outside quarter",MIN(13,INT((A474-Setup!$B$4)/7)+1)))</f>
        <v/>
      </c>
      <c r="H474" s="18" t="n"/>
    </row>
    <row r="475">
      <c r="A475" s="15" t="n"/>
      <c r="B475" s="18" t="n"/>
      <c r="C475" s="18" t="n"/>
      <c r="D475" s="18" t="n"/>
      <c r="E475" s="19" t="n"/>
      <c r="F475" s="18" t="n"/>
      <c r="G475" s="8">
        <f>IF(A475="","",IF(OR(A475&lt;Setup!$B$4,A475&gt;Setup!$B$5),"Outside quarter",MIN(13,INT((A475-Setup!$B$4)/7)+1)))</f>
        <v/>
      </c>
      <c r="H475" s="18" t="n"/>
    </row>
    <row r="476">
      <c r="A476" s="15" t="n"/>
      <c r="B476" s="18" t="n"/>
      <c r="C476" s="18" t="n"/>
      <c r="D476" s="18" t="n"/>
      <c r="E476" s="19" t="n"/>
      <c r="F476" s="18" t="n"/>
      <c r="G476" s="8">
        <f>IF(A476="","",IF(OR(A476&lt;Setup!$B$4,A476&gt;Setup!$B$5),"Outside quarter",MIN(13,INT((A476-Setup!$B$4)/7)+1)))</f>
        <v/>
      </c>
      <c r="H476" s="18" t="n"/>
    </row>
    <row r="477">
      <c r="A477" s="15" t="n"/>
      <c r="B477" s="18" t="n"/>
      <c r="C477" s="18" t="n"/>
      <c r="D477" s="18" t="n"/>
      <c r="E477" s="19" t="n"/>
      <c r="F477" s="18" t="n"/>
      <c r="G477" s="8">
        <f>IF(A477="","",IF(OR(A477&lt;Setup!$B$4,A477&gt;Setup!$B$5),"Outside quarter",MIN(13,INT((A477-Setup!$B$4)/7)+1)))</f>
        <v/>
      </c>
      <c r="H477" s="18" t="n"/>
    </row>
    <row r="478">
      <c r="A478" s="15" t="n"/>
      <c r="B478" s="18" t="n"/>
      <c r="C478" s="18" t="n"/>
      <c r="D478" s="18" t="n"/>
      <c r="E478" s="19" t="n"/>
      <c r="F478" s="18" t="n"/>
      <c r="G478" s="8">
        <f>IF(A478="","",IF(OR(A478&lt;Setup!$B$4,A478&gt;Setup!$B$5),"Outside quarter",MIN(13,INT((A478-Setup!$B$4)/7)+1)))</f>
        <v/>
      </c>
      <c r="H478" s="18" t="n"/>
    </row>
    <row r="479">
      <c r="A479" s="15" t="n"/>
      <c r="B479" s="18" t="n"/>
      <c r="C479" s="18" t="n"/>
      <c r="D479" s="18" t="n"/>
      <c r="E479" s="19" t="n"/>
      <c r="F479" s="18" t="n"/>
      <c r="G479" s="8">
        <f>IF(A479="","",IF(OR(A479&lt;Setup!$B$4,A479&gt;Setup!$B$5),"Outside quarter",MIN(13,INT((A479-Setup!$B$4)/7)+1)))</f>
        <v/>
      </c>
      <c r="H479" s="18" t="n"/>
    </row>
    <row r="480">
      <c r="A480" s="15" t="n"/>
      <c r="B480" s="18" t="n"/>
      <c r="C480" s="18" t="n"/>
      <c r="D480" s="18" t="n"/>
      <c r="E480" s="19" t="n"/>
      <c r="F480" s="18" t="n"/>
      <c r="G480" s="8">
        <f>IF(A480="","",IF(OR(A480&lt;Setup!$B$4,A480&gt;Setup!$B$5),"Outside quarter",MIN(13,INT((A480-Setup!$B$4)/7)+1)))</f>
        <v/>
      </c>
      <c r="H480" s="18" t="n"/>
    </row>
    <row r="481">
      <c r="A481" s="15" t="n"/>
      <c r="B481" s="18" t="n"/>
      <c r="C481" s="18" t="n"/>
      <c r="D481" s="18" t="n"/>
      <c r="E481" s="19" t="n"/>
      <c r="F481" s="18" t="n"/>
      <c r="G481" s="8">
        <f>IF(A481="","",IF(OR(A481&lt;Setup!$B$4,A481&gt;Setup!$B$5),"Outside quarter",MIN(13,INT((A481-Setup!$B$4)/7)+1)))</f>
        <v/>
      </c>
      <c r="H481" s="18" t="n"/>
    </row>
    <row r="482">
      <c r="A482" s="15" t="n"/>
      <c r="B482" s="18" t="n"/>
      <c r="C482" s="18" t="n"/>
      <c r="D482" s="18" t="n"/>
      <c r="E482" s="19" t="n"/>
      <c r="F482" s="18" t="n"/>
      <c r="G482" s="8">
        <f>IF(A482="","",IF(OR(A482&lt;Setup!$B$4,A482&gt;Setup!$B$5),"Outside quarter",MIN(13,INT((A482-Setup!$B$4)/7)+1)))</f>
        <v/>
      </c>
      <c r="H482" s="18" t="n"/>
    </row>
    <row r="483">
      <c r="A483" s="15" t="n"/>
      <c r="B483" s="18" t="n"/>
      <c r="C483" s="18" t="n"/>
      <c r="D483" s="18" t="n"/>
      <c r="E483" s="19" t="n"/>
      <c r="F483" s="18" t="n"/>
      <c r="G483" s="8">
        <f>IF(A483="","",IF(OR(A483&lt;Setup!$B$4,A483&gt;Setup!$B$5),"Outside quarter",MIN(13,INT((A483-Setup!$B$4)/7)+1)))</f>
        <v/>
      </c>
      <c r="H483" s="18" t="n"/>
    </row>
    <row r="484">
      <c r="A484" s="15" t="n"/>
      <c r="B484" s="18" t="n"/>
      <c r="C484" s="18" t="n"/>
      <c r="D484" s="18" t="n"/>
      <c r="E484" s="19" t="n"/>
      <c r="F484" s="18" t="n"/>
      <c r="G484" s="8">
        <f>IF(A484="","",IF(OR(A484&lt;Setup!$B$4,A484&gt;Setup!$B$5),"Outside quarter",MIN(13,INT((A484-Setup!$B$4)/7)+1)))</f>
        <v/>
      </c>
      <c r="H484" s="18" t="n"/>
    </row>
    <row r="485">
      <c r="A485" s="15" t="n"/>
      <c r="B485" s="18" t="n"/>
      <c r="C485" s="18" t="n"/>
      <c r="D485" s="18" t="n"/>
      <c r="E485" s="19" t="n"/>
      <c r="F485" s="18" t="n"/>
      <c r="G485" s="8">
        <f>IF(A485="","",IF(OR(A485&lt;Setup!$B$4,A485&gt;Setup!$B$5),"Outside quarter",MIN(13,INT((A485-Setup!$B$4)/7)+1)))</f>
        <v/>
      </c>
      <c r="H485" s="18" t="n"/>
    </row>
    <row r="486">
      <c r="A486" s="15" t="n"/>
      <c r="B486" s="18" t="n"/>
      <c r="C486" s="18" t="n"/>
      <c r="D486" s="18" t="n"/>
      <c r="E486" s="19" t="n"/>
      <c r="F486" s="18" t="n"/>
      <c r="G486" s="8">
        <f>IF(A486="","",IF(OR(A486&lt;Setup!$B$4,A486&gt;Setup!$B$5),"Outside quarter",MIN(13,INT((A486-Setup!$B$4)/7)+1)))</f>
        <v/>
      </c>
      <c r="H486" s="18" t="n"/>
    </row>
    <row r="487">
      <c r="A487" s="15" t="n"/>
      <c r="B487" s="18" t="n"/>
      <c r="C487" s="18" t="n"/>
      <c r="D487" s="18" t="n"/>
      <c r="E487" s="19" t="n"/>
      <c r="F487" s="18" t="n"/>
      <c r="G487" s="8">
        <f>IF(A487="","",IF(OR(A487&lt;Setup!$B$4,A487&gt;Setup!$B$5),"Outside quarter",MIN(13,INT((A487-Setup!$B$4)/7)+1)))</f>
        <v/>
      </c>
      <c r="H487" s="18" t="n"/>
    </row>
    <row r="488">
      <c r="A488" s="15" t="n"/>
      <c r="B488" s="18" t="n"/>
      <c r="C488" s="18" t="n"/>
      <c r="D488" s="18" t="n"/>
      <c r="E488" s="19" t="n"/>
      <c r="F488" s="18" t="n"/>
      <c r="G488" s="8">
        <f>IF(A488="","",IF(OR(A488&lt;Setup!$B$4,A488&gt;Setup!$B$5),"Outside quarter",MIN(13,INT((A488-Setup!$B$4)/7)+1)))</f>
        <v/>
      </c>
      <c r="H488" s="18" t="n"/>
    </row>
    <row r="489">
      <c r="A489" s="15" t="n"/>
      <c r="B489" s="18" t="n"/>
      <c r="C489" s="18" t="n"/>
      <c r="D489" s="18" t="n"/>
      <c r="E489" s="19" t="n"/>
      <c r="F489" s="18" t="n"/>
      <c r="G489" s="8">
        <f>IF(A489="","",IF(OR(A489&lt;Setup!$B$4,A489&gt;Setup!$B$5),"Outside quarter",MIN(13,INT((A489-Setup!$B$4)/7)+1)))</f>
        <v/>
      </c>
      <c r="H489" s="18" t="n"/>
    </row>
    <row r="490">
      <c r="A490" s="15" t="n"/>
      <c r="B490" s="18" t="n"/>
      <c r="C490" s="18" t="n"/>
      <c r="D490" s="18" t="n"/>
      <c r="E490" s="19" t="n"/>
      <c r="F490" s="18" t="n"/>
      <c r="G490" s="8">
        <f>IF(A490="","",IF(OR(A490&lt;Setup!$B$4,A490&gt;Setup!$B$5),"Outside quarter",MIN(13,INT((A490-Setup!$B$4)/7)+1)))</f>
        <v/>
      </c>
      <c r="H490" s="18" t="n"/>
    </row>
    <row r="491">
      <c r="A491" s="15" t="n"/>
      <c r="B491" s="18" t="n"/>
      <c r="C491" s="18" t="n"/>
      <c r="D491" s="18" t="n"/>
      <c r="E491" s="19" t="n"/>
      <c r="F491" s="18" t="n"/>
      <c r="G491" s="8">
        <f>IF(A491="","",IF(OR(A491&lt;Setup!$B$4,A491&gt;Setup!$B$5),"Outside quarter",MIN(13,INT((A491-Setup!$B$4)/7)+1)))</f>
        <v/>
      </c>
      <c r="H491" s="18" t="n"/>
    </row>
    <row r="492">
      <c r="A492" s="15" t="n"/>
      <c r="B492" s="18" t="n"/>
      <c r="C492" s="18" t="n"/>
      <c r="D492" s="18" t="n"/>
      <c r="E492" s="19" t="n"/>
      <c r="F492" s="18" t="n"/>
      <c r="G492" s="8">
        <f>IF(A492="","",IF(OR(A492&lt;Setup!$B$4,A492&gt;Setup!$B$5),"Outside quarter",MIN(13,INT((A492-Setup!$B$4)/7)+1)))</f>
        <v/>
      </c>
      <c r="H492" s="18" t="n"/>
    </row>
    <row r="493">
      <c r="A493" s="15" t="n"/>
      <c r="B493" s="18" t="n"/>
      <c r="C493" s="18" t="n"/>
      <c r="D493" s="18" t="n"/>
      <c r="E493" s="19" t="n"/>
      <c r="F493" s="18" t="n"/>
      <c r="G493" s="8">
        <f>IF(A493="","",IF(OR(A493&lt;Setup!$B$4,A493&gt;Setup!$B$5),"Outside quarter",MIN(13,INT((A493-Setup!$B$4)/7)+1)))</f>
        <v/>
      </c>
      <c r="H493" s="18" t="n"/>
    </row>
    <row r="494">
      <c r="A494" s="15" t="n"/>
      <c r="B494" s="18" t="n"/>
      <c r="C494" s="18" t="n"/>
      <c r="D494" s="18" t="n"/>
      <c r="E494" s="19" t="n"/>
      <c r="F494" s="18" t="n"/>
      <c r="G494" s="8">
        <f>IF(A494="","",IF(OR(A494&lt;Setup!$B$4,A494&gt;Setup!$B$5),"Outside quarter",MIN(13,INT((A494-Setup!$B$4)/7)+1)))</f>
        <v/>
      </c>
      <c r="H494" s="18" t="n"/>
    </row>
    <row r="495">
      <c r="A495" s="15" t="n"/>
      <c r="B495" s="18" t="n"/>
      <c r="C495" s="18" t="n"/>
      <c r="D495" s="18" t="n"/>
      <c r="E495" s="19" t="n"/>
      <c r="F495" s="18" t="n"/>
      <c r="G495" s="8">
        <f>IF(A495="","",IF(OR(A495&lt;Setup!$B$4,A495&gt;Setup!$B$5),"Outside quarter",MIN(13,INT((A495-Setup!$B$4)/7)+1)))</f>
        <v/>
      </c>
      <c r="H495" s="18" t="n"/>
    </row>
    <row r="496">
      <c r="A496" s="15" t="n"/>
      <c r="B496" s="18" t="n"/>
      <c r="C496" s="18" t="n"/>
      <c r="D496" s="18" t="n"/>
      <c r="E496" s="19" t="n"/>
      <c r="F496" s="18" t="n"/>
      <c r="G496" s="8">
        <f>IF(A496="","",IF(OR(A496&lt;Setup!$B$4,A496&gt;Setup!$B$5),"Outside quarter",MIN(13,INT((A496-Setup!$B$4)/7)+1)))</f>
        <v/>
      </c>
      <c r="H496" s="18" t="n"/>
    </row>
    <row r="497">
      <c r="A497" s="15" t="n"/>
      <c r="B497" s="18" t="n"/>
      <c r="C497" s="18" t="n"/>
      <c r="D497" s="18" t="n"/>
      <c r="E497" s="19" t="n"/>
      <c r="F497" s="18" t="n"/>
      <c r="G497" s="8">
        <f>IF(A497="","",IF(OR(A497&lt;Setup!$B$4,A497&gt;Setup!$B$5),"Outside quarter",MIN(13,INT((A497-Setup!$B$4)/7)+1)))</f>
        <v/>
      </c>
      <c r="H497" s="18" t="n"/>
    </row>
    <row r="498">
      <c r="A498" s="15" t="n"/>
      <c r="B498" s="18" t="n"/>
      <c r="C498" s="18" t="n"/>
      <c r="D498" s="18" t="n"/>
      <c r="E498" s="19" t="n"/>
      <c r="F498" s="18" t="n"/>
      <c r="G498" s="8">
        <f>IF(A498="","",IF(OR(A498&lt;Setup!$B$4,A498&gt;Setup!$B$5),"Outside quarter",MIN(13,INT((A498-Setup!$B$4)/7)+1)))</f>
        <v/>
      </c>
      <c r="H498" s="18" t="n"/>
    </row>
    <row r="499">
      <c r="A499" s="15" t="n"/>
      <c r="B499" s="18" t="n"/>
      <c r="C499" s="18" t="n"/>
      <c r="D499" s="18" t="n"/>
      <c r="E499" s="19" t="n"/>
      <c r="F499" s="18" t="n"/>
      <c r="G499" s="8">
        <f>IF(A499="","",IF(OR(A499&lt;Setup!$B$4,A499&gt;Setup!$B$5),"Outside quarter",MIN(13,INT((A499-Setup!$B$4)/7)+1)))</f>
        <v/>
      </c>
      <c r="H499" s="18" t="n"/>
    </row>
    <row r="500">
      <c r="A500" s="15" t="n"/>
      <c r="B500" s="18" t="n"/>
      <c r="C500" s="18" t="n"/>
      <c r="D500" s="18" t="n"/>
      <c r="E500" s="19" t="n"/>
      <c r="F500" s="18" t="n"/>
      <c r="G500" s="8">
        <f>IF(A500="","",IF(OR(A500&lt;Setup!$B$4,A500&gt;Setup!$B$5),"Outside quarter",MIN(13,INT((A500-Setup!$B$4)/7)+1)))</f>
        <v/>
      </c>
      <c r="H500" s="18" t="n"/>
    </row>
    <row r="501">
      <c r="A501" s="15" t="n"/>
      <c r="B501" s="18" t="n"/>
      <c r="C501" s="18" t="n"/>
      <c r="D501" s="18" t="n"/>
      <c r="E501" s="19" t="n"/>
      <c r="F501" s="18" t="n"/>
      <c r="G501" s="8">
        <f>IF(A501="","",IF(OR(A501&lt;Setup!$B$4,A501&gt;Setup!$B$5),"Outside quarter",MIN(13,INT((A501-Setup!$B$4)/7)+1)))</f>
        <v/>
      </c>
      <c r="H501" s="18" t="n"/>
    </row>
    <row r="502">
      <c r="A502" s="15" t="n"/>
      <c r="B502" s="18" t="n"/>
      <c r="C502" s="18" t="n"/>
      <c r="D502" s="18" t="n"/>
      <c r="E502" s="19" t="n"/>
      <c r="F502" s="18" t="n"/>
      <c r="G502" s="8">
        <f>IF(A502="","",IF(OR(A502&lt;Setup!$B$4,A502&gt;Setup!$B$5),"Outside quarter",MIN(13,INT((A502-Setup!$B$4)/7)+1)))</f>
        <v/>
      </c>
      <c r="H502" s="18" t="n"/>
    </row>
    <row r="503">
      <c r="A503" s="15" t="n"/>
      <c r="B503" s="18" t="n"/>
      <c r="C503" s="18" t="n"/>
      <c r="D503" s="18" t="n"/>
      <c r="E503" s="19" t="n"/>
      <c r="F503" s="18" t="n"/>
      <c r="G503" s="8">
        <f>IF(A503="","",IF(OR(A503&lt;Setup!$B$4,A503&gt;Setup!$B$5),"Outside quarter",MIN(13,INT((A503-Setup!$B$4)/7)+1)))</f>
        <v/>
      </c>
      <c r="H503" s="18" t="n"/>
    </row>
    <row r="504">
      <c r="A504" s="15" t="n"/>
      <c r="B504" s="18" t="n"/>
      <c r="C504" s="18" t="n"/>
      <c r="D504" s="18" t="n"/>
      <c r="E504" s="19" t="n"/>
      <c r="F504" s="18" t="n"/>
      <c r="G504" s="8">
        <f>IF(A504="","",IF(OR(A504&lt;Setup!$B$4,A504&gt;Setup!$B$5),"Outside quarter",MIN(13,INT((A504-Setup!$B$4)/7)+1)))</f>
        <v/>
      </c>
      <c r="H504" s="18" t="n"/>
    </row>
  </sheetData>
  <dataValidations count="3">
    <dataValidation sqref="B5:B504" showDropDown="0" showInputMessage="0" showErrorMessage="0" allowBlank="1" type="list">
      <formula1>=Setup!$A$14:$A$23</formula1>
    </dataValidation>
    <dataValidation sqref="D5:D504" showDropDown="0" showInputMessage="0" showErrorMessage="0" allowBlank="1" type="list">
      <formula1>"New,Expansion,Renewal"</formula1>
    </dataValidation>
    <dataValidation sqref="F5:F504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Pipeline created by rep and week</t>
        </is>
      </c>
    </row>
    <row r="2">
      <c r="A2" s="2" t="inlineStr">
        <is>
          <t>Enter new pipeline dollars and opportunities created each week. Closed sales lag this by a sales cycle.</t>
        </is>
      </c>
    </row>
    <row r="4">
      <c r="A4" s="3" t="inlineStr">
        <is>
          <t>Pipeline created ($)</t>
        </is>
      </c>
    </row>
    <row r="5">
      <c r="A5" s="10" t="inlineStr">
        <is>
          <t>Week</t>
        </is>
      </c>
      <c r="B5" s="10" t="inlineStr">
        <is>
          <t>Week start</t>
        </is>
      </c>
      <c r="C5" s="10">
        <f>IF(Setup!A14="","",Setup!A14)</f>
        <v/>
      </c>
      <c r="D5" s="10">
        <f>IF(Setup!A15="","",Setup!A15)</f>
        <v/>
      </c>
      <c r="E5" s="10">
        <f>IF(Setup!A16="","",Setup!A16)</f>
        <v/>
      </c>
      <c r="F5" s="10">
        <f>IF(Setup!A17="","",Setup!A17)</f>
        <v/>
      </c>
      <c r="G5" s="10">
        <f>IF(Setup!A18="","",Setup!A18)</f>
        <v/>
      </c>
      <c r="H5" s="10">
        <f>IF(Setup!A19="","",Setup!A19)</f>
        <v/>
      </c>
      <c r="I5" s="10">
        <f>IF(Setup!A20="","",Setup!A20)</f>
        <v/>
      </c>
      <c r="J5" s="10">
        <f>IF(Setup!A21="","",Setup!A21)</f>
        <v/>
      </c>
      <c r="K5" s="10">
        <f>IF(Setup!A22="","",Setup!A22)</f>
        <v/>
      </c>
      <c r="L5" s="10">
        <f>IF(Setup!A23="","",Setup!A23)</f>
        <v/>
      </c>
      <c r="M5" s="10" t="inlineStr">
        <is>
          <t>Team</t>
        </is>
      </c>
    </row>
    <row r="6">
      <c r="A6" s="8" t="n">
        <v>1</v>
      </c>
      <c r="B6" s="7">
        <f>IF(Setup!$B$4="","",Setup!$B$4+7*(A6-1))</f>
        <v/>
      </c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3">
        <f>SUM(C6:L6)</f>
        <v/>
      </c>
    </row>
    <row r="7">
      <c r="A7" s="8" t="n">
        <v>2</v>
      </c>
      <c r="B7" s="7">
        <f>IF(Setup!$B$4="","",Setup!$B$4+7*(A7-1))</f>
        <v/>
      </c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3">
        <f>SUM(C7:L7)</f>
        <v/>
      </c>
    </row>
    <row r="8">
      <c r="A8" s="8" t="n">
        <v>3</v>
      </c>
      <c r="B8" s="7">
        <f>IF(Setup!$B$4="","",Setup!$B$4+7*(A8-1))</f>
        <v/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3">
        <f>SUM(C8:L8)</f>
        <v/>
      </c>
    </row>
    <row r="9">
      <c r="A9" s="8" t="n">
        <v>4</v>
      </c>
      <c r="B9" s="7">
        <f>IF(Setup!$B$4="","",Setup!$B$4+7*(A9-1))</f>
        <v/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3">
        <f>SUM(C9:L9)</f>
        <v/>
      </c>
    </row>
    <row r="10">
      <c r="A10" s="8" t="n">
        <v>5</v>
      </c>
      <c r="B10" s="7">
        <f>IF(Setup!$B$4="","",Setup!$B$4+7*(A10-1))</f>
        <v/>
      </c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3">
        <f>SUM(C10:L10)</f>
        <v/>
      </c>
    </row>
    <row r="11">
      <c r="A11" s="8" t="n">
        <v>6</v>
      </c>
      <c r="B11" s="7">
        <f>IF(Setup!$B$4="","",Setup!$B$4+7*(A11-1))</f>
        <v/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3">
        <f>SUM(C11:L11)</f>
        <v/>
      </c>
    </row>
    <row r="12">
      <c r="A12" s="8" t="n">
        <v>7</v>
      </c>
      <c r="B12" s="7">
        <f>IF(Setup!$B$4="","",Setup!$B$4+7*(A12-1))</f>
        <v/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3">
        <f>SUM(C12:L12)</f>
        <v/>
      </c>
    </row>
    <row r="13">
      <c r="A13" s="8" t="n">
        <v>8</v>
      </c>
      <c r="B13" s="7">
        <f>IF(Setup!$B$4="","",Setup!$B$4+7*(A13-1))</f>
        <v/>
      </c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3">
        <f>SUM(C13:L13)</f>
        <v/>
      </c>
    </row>
    <row r="14">
      <c r="A14" s="8" t="n">
        <v>9</v>
      </c>
      <c r="B14" s="7">
        <f>IF(Setup!$B$4="","",Setup!$B$4+7*(A14-1))</f>
        <v/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3">
        <f>SUM(C14:L14)</f>
        <v/>
      </c>
    </row>
    <row r="15">
      <c r="A15" s="8" t="n">
        <v>10</v>
      </c>
      <c r="B15" s="7">
        <f>IF(Setup!$B$4="","",Setup!$B$4+7*(A15-1))</f>
        <v/>
      </c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3">
        <f>SUM(C15:L15)</f>
        <v/>
      </c>
    </row>
    <row r="16">
      <c r="A16" s="8" t="n">
        <v>11</v>
      </c>
      <c r="B16" s="7">
        <f>IF(Setup!$B$4="","",Setup!$B$4+7*(A16-1))</f>
        <v/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3">
        <f>SUM(C16:L16)</f>
        <v/>
      </c>
    </row>
    <row r="17">
      <c r="A17" s="8" t="n">
        <v>12</v>
      </c>
      <c r="B17" s="7">
        <f>IF(Setup!$B$4="","",Setup!$B$4+7*(A17-1))</f>
        <v/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3">
        <f>SUM(C17:L17)</f>
        <v/>
      </c>
    </row>
    <row r="18">
      <c r="A18" s="8" t="n">
        <v>13</v>
      </c>
      <c r="B18" s="7">
        <f>IF(Setup!$B$4="","",Setup!$B$4+7*(A18-1))</f>
        <v/>
      </c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3">
        <f>SUM(C18:L18)</f>
        <v/>
      </c>
    </row>
    <row r="21">
      <c r="A21" s="3" t="inlineStr">
        <is>
          <t>Opportunities created (count)</t>
        </is>
      </c>
    </row>
    <row r="22">
      <c r="A22" s="10" t="inlineStr">
        <is>
          <t>Week</t>
        </is>
      </c>
      <c r="B22" s="10" t="inlineStr">
        <is>
          <t>Week start</t>
        </is>
      </c>
      <c r="C22" s="10">
        <f>IF(Setup!A14="","",Setup!A14)</f>
        <v/>
      </c>
      <c r="D22" s="10">
        <f>IF(Setup!A15="","",Setup!A15)</f>
        <v/>
      </c>
      <c r="E22" s="10">
        <f>IF(Setup!A16="","",Setup!A16)</f>
        <v/>
      </c>
      <c r="F22" s="10">
        <f>IF(Setup!A17="","",Setup!A17)</f>
        <v/>
      </c>
      <c r="G22" s="10">
        <f>IF(Setup!A18="","",Setup!A18)</f>
        <v/>
      </c>
      <c r="H22" s="10">
        <f>IF(Setup!A19="","",Setup!A19)</f>
        <v/>
      </c>
      <c r="I22" s="10">
        <f>IF(Setup!A20="","",Setup!A20)</f>
        <v/>
      </c>
      <c r="J22" s="10">
        <f>IF(Setup!A21="","",Setup!A21)</f>
        <v/>
      </c>
      <c r="K22" s="10">
        <f>IF(Setup!A22="","",Setup!A22)</f>
        <v/>
      </c>
      <c r="L22" s="10">
        <f>IF(Setup!A23="","",Setup!A23)</f>
        <v/>
      </c>
      <c r="M22" s="10" t="inlineStr">
        <is>
          <t>Team</t>
        </is>
      </c>
    </row>
    <row r="23">
      <c r="A23" s="8" t="n">
        <v>1</v>
      </c>
      <c r="B23" s="7">
        <f>IF(Setup!$B$4="","",Setup!$B$4+7*(A23-1))</f>
        <v/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3">
        <f>SUM(C23:L23)</f>
        <v/>
      </c>
    </row>
    <row r="24">
      <c r="A24" s="8" t="n">
        <v>2</v>
      </c>
      <c r="B24" s="7">
        <f>IF(Setup!$B$4="","",Setup!$B$4+7*(A24-1))</f>
        <v/>
      </c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3">
        <f>SUM(C24:L24)</f>
        <v/>
      </c>
    </row>
    <row r="25">
      <c r="A25" s="8" t="n">
        <v>3</v>
      </c>
      <c r="B25" s="7">
        <f>IF(Setup!$B$4="","",Setup!$B$4+7*(A25-1))</f>
        <v/>
      </c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3">
        <f>SUM(C25:L25)</f>
        <v/>
      </c>
    </row>
    <row r="26">
      <c r="A26" s="8" t="n">
        <v>4</v>
      </c>
      <c r="B26" s="7">
        <f>IF(Setup!$B$4="","",Setup!$B$4+7*(A26-1))</f>
        <v/>
      </c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3">
        <f>SUM(C26:L26)</f>
        <v/>
      </c>
    </row>
    <row r="27">
      <c r="A27" s="8" t="n">
        <v>5</v>
      </c>
      <c r="B27" s="7">
        <f>IF(Setup!$B$4="","",Setup!$B$4+7*(A27-1))</f>
        <v/>
      </c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3">
        <f>SUM(C27:L27)</f>
        <v/>
      </c>
    </row>
    <row r="28">
      <c r="A28" s="8" t="n">
        <v>6</v>
      </c>
      <c r="B28" s="7">
        <f>IF(Setup!$B$4="","",Setup!$B$4+7*(A28-1))</f>
        <v/>
      </c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3">
        <f>SUM(C28:L28)</f>
        <v/>
      </c>
    </row>
    <row r="29">
      <c r="A29" s="8" t="n">
        <v>7</v>
      </c>
      <c r="B29" s="7">
        <f>IF(Setup!$B$4="","",Setup!$B$4+7*(A29-1))</f>
        <v/>
      </c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3">
        <f>SUM(C29:L29)</f>
        <v/>
      </c>
    </row>
    <row r="30">
      <c r="A30" s="8" t="n">
        <v>8</v>
      </c>
      <c r="B30" s="7">
        <f>IF(Setup!$B$4="","",Setup!$B$4+7*(A30-1))</f>
        <v/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3">
        <f>SUM(C30:L30)</f>
        <v/>
      </c>
    </row>
    <row r="31">
      <c r="A31" s="8" t="n">
        <v>9</v>
      </c>
      <c r="B31" s="7">
        <f>IF(Setup!$B$4="","",Setup!$B$4+7*(A31-1))</f>
        <v/>
      </c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3">
        <f>SUM(C31:L31)</f>
        <v/>
      </c>
    </row>
    <row r="32">
      <c r="A32" s="8" t="n">
        <v>10</v>
      </c>
      <c r="B32" s="7">
        <f>IF(Setup!$B$4="","",Setup!$B$4+7*(A32-1))</f>
        <v/>
      </c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3">
        <f>SUM(C32:L32)</f>
        <v/>
      </c>
    </row>
    <row r="33">
      <c r="A33" s="8" t="n">
        <v>11</v>
      </c>
      <c r="B33" s="7">
        <f>IF(Setup!$B$4="","",Setup!$B$4+7*(A33-1))</f>
        <v/>
      </c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3">
        <f>SUM(C33:L33)</f>
        <v/>
      </c>
    </row>
    <row r="34">
      <c r="A34" s="8" t="n">
        <v>12</v>
      </c>
      <c r="B34" s="7">
        <f>IF(Setup!$B$4="","",Setup!$B$4+7*(A34-1))</f>
        <v/>
      </c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3">
        <f>SUM(C34:L34)</f>
        <v/>
      </c>
    </row>
    <row r="35">
      <c r="A35" s="8" t="n">
        <v>13</v>
      </c>
      <c r="B35" s="7">
        <f>IF(Setup!$B$4="","",Setup!$B$4+7*(A35-1))</f>
        <v/>
      </c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3">
        <f>SUM(C35:L35)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7" customWidth="1" min="3" max="3"/>
    <col width="16" customWidth="1" min="4" max="4"/>
    <col width="15" customWidth="1" min="5" max="5"/>
    <col width="18" customWidth="1" min="6" max="6"/>
    <col width="20" customWidth="1" min="7" max="7"/>
    <col width="20" customWidth="1" min="8" max="8"/>
    <col width="12" customWidth="1" min="9" max="9"/>
    <col width="13" customWidth="1" min="10" max="10"/>
    <col width="12" customWidth="1" min="11" max="11"/>
  </cols>
  <sheetData>
    <row r="1">
      <c r="A1" s="1" t="inlineStr">
        <is>
          <t>Daily sales tracker</t>
        </is>
      </c>
    </row>
    <row r="2">
      <c r="A2" s="2" t="inlineStr">
        <is>
          <t>Team sales by day against the expected cumulative curve and a straight line.</t>
        </is>
      </c>
    </row>
    <row r="4">
      <c r="A4" s="10" t="inlineStr">
        <is>
          <t>Date</t>
        </is>
      </c>
      <c r="B4" s="10" t="inlineStr">
        <is>
          <t>Day</t>
        </is>
      </c>
      <c r="C4" s="10" t="inlineStr">
        <is>
          <t>Week</t>
        </is>
      </c>
      <c r="D4" s="10" t="inlineStr">
        <is>
          <t>Sales that day ($)</t>
        </is>
      </c>
      <c r="E4" s="10" t="inlineStr">
        <is>
          <t>Daily target ($)</t>
        </is>
      </c>
      <c r="F4" s="10" t="inlineStr">
        <is>
          <t>Cumulative closed ($)</t>
        </is>
      </c>
      <c r="G4" s="10" t="inlineStr">
        <is>
          <t>Expected cumulative, curve ($)</t>
        </is>
      </c>
      <c r="H4" s="10" t="inlineStr">
        <is>
          <t>Straight-line cumulative ($)</t>
        </is>
      </c>
      <c r="I4" s="10" t="inlineStr">
        <is>
          <t>Pace vs curve</t>
        </is>
      </c>
      <c r="J4" s="10" t="inlineStr">
        <is>
          <t>Expected share</t>
        </is>
      </c>
      <c r="K4" s="10" t="inlineStr">
        <is>
          <t>Position in weeks</t>
        </is>
      </c>
    </row>
    <row r="5">
      <c r="A5" s="7">
        <f>IF(OR(Setup!$B$4="",B5&gt;Setup!$B$8),"",Setup!$B$4+B5-1)</f>
        <v/>
      </c>
      <c r="B5" s="8" t="n">
        <v>1</v>
      </c>
      <c r="C5" s="8">
        <f>IF(A5="","",MIN(13,INT((A5-Setup!$B$4)/7)+1))</f>
        <v/>
      </c>
      <c r="D5" s="11">
        <f>IF(A5="","",SUMIFS('Sales log'!$E$5:$E$504,'Sales log'!$A$5:$A$504,A5,'Sales log'!$F$5:$F$504,"Y"))</f>
        <v/>
      </c>
      <c r="E5" s="11">
        <f>IF(A5="","",Setup!$B$11*(J5-0))</f>
        <v/>
      </c>
      <c r="F5" s="11">
        <f>IF(A5="","",IF(A5&gt;Setup!$B$7,NA(),SUMIFS('Sales log'!$E$5:$E$504,'Sales log'!$A$5:$A$504,"&lt;="&amp;A5,'Sales log'!$A$5:$A$504,"&gt;="&amp;Setup!$B$4,'Sales log'!$F$5:$F$504,"Y")))</f>
        <v/>
      </c>
      <c r="G5" s="11">
        <f>IF(A5="","",Setup!$B$11*J5)</f>
        <v/>
      </c>
      <c r="H5" s="11">
        <f>IF(A5="","",Setup!$B$11*B5/Setup!$B$8)</f>
        <v/>
      </c>
      <c r="I5" s="12">
        <f>IF(A5="","",IF(A5&gt;Setup!$B$7,"",IFERROR(F5/G5,"")))</f>
        <v/>
      </c>
      <c r="J5" s="9">
        <f>IF(A5="","",MIN(1,(SUMIF(Setup!$A$27:$A$39,"&lt;="&amp;INT(K5),Setup!$B$27:$B$39)+IF(INT(K5)&gt;=13,0,(K5-INT(K5))*INDEX(Setup!$B$27:$B$39,INT(K5)+1)))/Setup!$B$40))</f>
        <v/>
      </c>
      <c r="K5" s="24">
        <f>IF(A5="","",IF(Setup!$B$8&lt;=84,B5/Setup!$B$8*13,IF(B5&lt;=84,B5/7,12+(B5-84)/(Setup!$B$8-84))))</f>
        <v/>
      </c>
    </row>
    <row r="6">
      <c r="A6" s="7">
        <f>IF(OR(Setup!$B$4="",B6&gt;Setup!$B$8),"",Setup!$B$4+B6-1)</f>
        <v/>
      </c>
      <c r="B6" s="8" t="n">
        <v>2</v>
      </c>
      <c r="C6" s="8">
        <f>IF(A6="","",MIN(13,INT((A6-Setup!$B$4)/7)+1))</f>
        <v/>
      </c>
      <c r="D6" s="11">
        <f>IF(A6="","",SUMIFS('Sales log'!$E$5:$E$504,'Sales log'!$A$5:$A$504,A6,'Sales log'!$F$5:$F$504,"Y"))</f>
        <v/>
      </c>
      <c r="E6" s="11">
        <f>IF(A6="","",Setup!$B$11*(J6-J5))</f>
        <v/>
      </c>
      <c r="F6" s="11">
        <f>IF(A6="","",IF(A6&gt;Setup!$B$7,NA(),SUMIFS('Sales log'!$E$5:$E$504,'Sales log'!$A$5:$A$504,"&lt;="&amp;A6,'Sales log'!$A$5:$A$504,"&gt;="&amp;Setup!$B$4,'Sales log'!$F$5:$F$504,"Y")))</f>
        <v/>
      </c>
      <c r="G6" s="11">
        <f>IF(A6="","",Setup!$B$11*J6)</f>
        <v/>
      </c>
      <c r="H6" s="11">
        <f>IF(A6="","",Setup!$B$11*B6/Setup!$B$8)</f>
        <v/>
      </c>
      <c r="I6" s="12">
        <f>IF(A6="","",IF(A6&gt;Setup!$B$7,"",IFERROR(F6/G6,"")))</f>
        <v/>
      </c>
      <c r="J6" s="9">
        <f>IF(A6="","",MIN(1,(SUMIF(Setup!$A$27:$A$39,"&lt;="&amp;INT(K6),Setup!$B$27:$B$39)+IF(INT(K6)&gt;=13,0,(K6-INT(K6))*INDEX(Setup!$B$27:$B$39,INT(K6)+1)))/Setup!$B$40))</f>
        <v/>
      </c>
      <c r="K6" s="24">
        <f>IF(A6="","",IF(Setup!$B$8&lt;=84,B6/Setup!$B$8*13,IF(B6&lt;=84,B6/7,12+(B6-84)/(Setup!$B$8-84))))</f>
        <v/>
      </c>
    </row>
    <row r="7">
      <c r="A7" s="7">
        <f>IF(OR(Setup!$B$4="",B7&gt;Setup!$B$8),"",Setup!$B$4+B7-1)</f>
        <v/>
      </c>
      <c r="B7" s="8" t="n">
        <v>3</v>
      </c>
      <c r="C7" s="8">
        <f>IF(A7="","",MIN(13,INT((A7-Setup!$B$4)/7)+1))</f>
        <v/>
      </c>
      <c r="D7" s="11">
        <f>IF(A7="","",SUMIFS('Sales log'!$E$5:$E$504,'Sales log'!$A$5:$A$504,A7,'Sales log'!$F$5:$F$504,"Y"))</f>
        <v/>
      </c>
      <c r="E7" s="11">
        <f>IF(A7="","",Setup!$B$11*(J7-J6))</f>
        <v/>
      </c>
      <c r="F7" s="11">
        <f>IF(A7="","",IF(A7&gt;Setup!$B$7,NA(),SUMIFS('Sales log'!$E$5:$E$504,'Sales log'!$A$5:$A$504,"&lt;="&amp;A7,'Sales log'!$A$5:$A$504,"&gt;="&amp;Setup!$B$4,'Sales log'!$F$5:$F$504,"Y")))</f>
        <v/>
      </c>
      <c r="G7" s="11">
        <f>IF(A7="","",Setup!$B$11*J7)</f>
        <v/>
      </c>
      <c r="H7" s="11">
        <f>IF(A7="","",Setup!$B$11*B7/Setup!$B$8)</f>
        <v/>
      </c>
      <c r="I7" s="12">
        <f>IF(A7="","",IF(A7&gt;Setup!$B$7,"",IFERROR(F7/G7,"")))</f>
        <v/>
      </c>
      <c r="J7" s="9">
        <f>IF(A7="","",MIN(1,(SUMIF(Setup!$A$27:$A$39,"&lt;="&amp;INT(K7),Setup!$B$27:$B$39)+IF(INT(K7)&gt;=13,0,(K7-INT(K7))*INDEX(Setup!$B$27:$B$39,INT(K7)+1)))/Setup!$B$40))</f>
        <v/>
      </c>
      <c r="K7" s="24">
        <f>IF(A7="","",IF(Setup!$B$8&lt;=84,B7/Setup!$B$8*13,IF(B7&lt;=84,B7/7,12+(B7-84)/(Setup!$B$8-84))))</f>
        <v/>
      </c>
    </row>
    <row r="8">
      <c r="A8" s="7">
        <f>IF(OR(Setup!$B$4="",B8&gt;Setup!$B$8),"",Setup!$B$4+B8-1)</f>
        <v/>
      </c>
      <c r="B8" s="8" t="n">
        <v>4</v>
      </c>
      <c r="C8" s="8">
        <f>IF(A8="","",MIN(13,INT((A8-Setup!$B$4)/7)+1))</f>
        <v/>
      </c>
      <c r="D8" s="11">
        <f>IF(A8="","",SUMIFS('Sales log'!$E$5:$E$504,'Sales log'!$A$5:$A$504,A8,'Sales log'!$F$5:$F$504,"Y"))</f>
        <v/>
      </c>
      <c r="E8" s="11">
        <f>IF(A8="","",Setup!$B$11*(J8-J7))</f>
        <v/>
      </c>
      <c r="F8" s="11">
        <f>IF(A8="","",IF(A8&gt;Setup!$B$7,NA(),SUMIFS('Sales log'!$E$5:$E$504,'Sales log'!$A$5:$A$504,"&lt;="&amp;A8,'Sales log'!$A$5:$A$504,"&gt;="&amp;Setup!$B$4,'Sales log'!$F$5:$F$504,"Y")))</f>
        <v/>
      </c>
      <c r="G8" s="11">
        <f>IF(A8="","",Setup!$B$11*J8)</f>
        <v/>
      </c>
      <c r="H8" s="11">
        <f>IF(A8="","",Setup!$B$11*B8/Setup!$B$8)</f>
        <v/>
      </c>
      <c r="I8" s="12">
        <f>IF(A8="","",IF(A8&gt;Setup!$B$7,"",IFERROR(F8/G8,"")))</f>
        <v/>
      </c>
      <c r="J8" s="9">
        <f>IF(A8="","",MIN(1,(SUMIF(Setup!$A$27:$A$39,"&lt;="&amp;INT(K8),Setup!$B$27:$B$39)+IF(INT(K8)&gt;=13,0,(K8-INT(K8))*INDEX(Setup!$B$27:$B$39,INT(K8)+1)))/Setup!$B$40))</f>
        <v/>
      </c>
      <c r="K8" s="24">
        <f>IF(A8="","",IF(Setup!$B$8&lt;=84,B8/Setup!$B$8*13,IF(B8&lt;=84,B8/7,12+(B8-84)/(Setup!$B$8-84))))</f>
        <v/>
      </c>
    </row>
    <row r="9">
      <c r="A9" s="7">
        <f>IF(OR(Setup!$B$4="",B9&gt;Setup!$B$8),"",Setup!$B$4+B9-1)</f>
        <v/>
      </c>
      <c r="B9" s="8" t="n">
        <v>5</v>
      </c>
      <c r="C9" s="8">
        <f>IF(A9="","",MIN(13,INT((A9-Setup!$B$4)/7)+1))</f>
        <v/>
      </c>
      <c r="D9" s="11">
        <f>IF(A9="","",SUMIFS('Sales log'!$E$5:$E$504,'Sales log'!$A$5:$A$504,A9,'Sales log'!$F$5:$F$504,"Y"))</f>
        <v/>
      </c>
      <c r="E9" s="11">
        <f>IF(A9="","",Setup!$B$11*(J9-J8))</f>
        <v/>
      </c>
      <c r="F9" s="11">
        <f>IF(A9="","",IF(A9&gt;Setup!$B$7,NA(),SUMIFS('Sales log'!$E$5:$E$504,'Sales log'!$A$5:$A$504,"&lt;="&amp;A9,'Sales log'!$A$5:$A$504,"&gt;="&amp;Setup!$B$4,'Sales log'!$F$5:$F$504,"Y")))</f>
        <v/>
      </c>
      <c r="G9" s="11">
        <f>IF(A9="","",Setup!$B$11*J9)</f>
        <v/>
      </c>
      <c r="H9" s="11">
        <f>IF(A9="","",Setup!$B$11*B9/Setup!$B$8)</f>
        <v/>
      </c>
      <c r="I9" s="12">
        <f>IF(A9="","",IF(A9&gt;Setup!$B$7,"",IFERROR(F9/G9,"")))</f>
        <v/>
      </c>
      <c r="J9" s="9">
        <f>IF(A9="","",MIN(1,(SUMIF(Setup!$A$27:$A$39,"&lt;="&amp;INT(K9),Setup!$B$27:$B$39)+IF(INT(K9)&gt;=13,0,(K9-INT(K9))*INDEX(Setup!$B$27:$B$39,INT(K9)+1)))/Setup!$B$40))</f>
        <v/>
      </c>
      <c r="K9" s="24">
        <f>IF(A9="","",IF(Setup!$B$8&lt;=84,B9/Setup!$B$8*13,IF(B9&lt;=84,B9/7,12+(B9-84)/(Setup!$B$8-84))))</f>
        <v/>
      </c>
    </row>
    <row r="10">
      <c r="A10" s="7">
        <f>IF(OR(Setup!$B$4="",B10&gt;Setup!$B$8),"",Setup!$B$4+B10-1)</f>
        <v/>
      </c>
      <c r="B10" s="8" t="n">
        <v>6</v>
      </c>
      <c r="C10" s="8">
        <f>IF(A10="","",MIN(13,INT((A10-Setup!$B$4)/7)+1))</f>
        <v/>
      </c>
      <c r="D10" s="11">
        <f>IF(A10="","",SUMIFS('Sales log'!$E$5:$E$504,'Sales log'!$A$5:$A$504,A10,'Sales log'!$F$5:$F$504,"Y"))</f>
        <v/>
      </c>
      <c r="E10" s="11">
        <f>IF(A10="","",Setup!$B$11*(J10-J9))</f>
        <v/>
      </c>
      <c r="F10" s="11">
        <f>IF(A10="","",IF(A10&gt;Setup!$B$7,NA(),SUMIFS('Sales log'!$E$5:$E$504,'Sales log'!$A$5:$A$504,"&lt;="&amp;A10,'Sales log'!$A$5:$A$504,"&gt;="&amp;Setup!$B$4,'Sales log'!$F$5:$F$504,"Y")))</f>
        <v/>
      </c>
      <c r="G10" s="11">
        <f>IF(A10="","",Setup!$B$11*J10)</f>
        <v/>
      </c>
      <c r="H10" s="11">
        <f>IF(A10="","",Setup!$B$11*B10/Setup!$B$8)</f>
        <v/>
      </c>
      <c r="I10" s="12">
        <f>IF(A10="","",IF(A10&gt;Setup!$B$7,"",IFERROR(F10/G10,"")))</f>
        <v/>
      </c>
      <c r="J10" s="9">
        <f>IF(A10="","",MIN(1,(SUMIF(Setup!$A$27:$A$39,"&lt;="&amp;INT(K10),Setup!$B$27:$B$39)+IF(INT(K10)&gt;=13,0,(K10-INT(K10))*INDEX(Setup!$B$27:$B$39,INT(K10)+1)))/Setup!$B$40))</f>
        <v/>
      </c>
      <c r="K10" s="24">
        <f>IF(A10="","",IF(Setup!$B$8&lt;=84,B10/Setup!$B$8*13,IF(B10&lt;=84,B10/7,12+(B10-84)/(Setup!$B$8-84))))</f>
        <v/>
      </c>
    </row>
    <row r="11">
      <c r="A11" s="7">
        <f>IF(OR(Setup!$B$4="",B11&gt;Setup!$B$8),"",Setup!$B$4+B11-1)</f>
        <v/>
      </c>
      <c r="B11" s="8" t="n">
        <v>7</v>
      </c>
      <c r="C11" s="8">
        <f>IF(A11="","",MIN(13,INT((A11-Setup!$B$4)/7)+1))</f>
        <v/>
      </c>
      <c r="D11" s="11">
        <f>IF(A11="","",SUMIFS('Sales log'!$E$5:$E$504,'Sales log'!$A$5:$A$504,A11,'Sales log'!$F$5:$F$504,"Y"))</f>
        <v/>
      </c>
      <c r="E11" s="11">
        <f>IF(A11="","",Setup!$B$11*(J11-J10))</f>
        <v/>
      </c>
      <c r="F11" s="11">
        <f>IF(A11="","",IF(A11&gt;Setup!$B$7,NA(),SUMIFS('Sales log'!$E$5:$E$504,'Sales log'!$A$5:$A$504,"&lt;="&amp;A11,'Sales log'!$A$5:$A$504,"&gt;="&amp;Setup!$B$4,'Sales log'!$F$5:$F$504,"Y")))</f>
        <v/>
      </c>
      <c r="G11" s="11">
        <f>IF(A11="","",Setup!$B$11*J11)</f>
        <v/>
      </c>
      <c r="H11" s="11">
        <f>IF(A11="","",Setup!$B$11*B11/Setup!$B$8)</f>
        <v/>
      </c>
      <c r="I11" s="12">
        <f>IF(A11="","",IF(A11&gt;Setup!$B$7,"",IFERROR(F11/G11,"")))</f>
        <v/>
      </c>
      <c r="J11" s="9">
        <f>IF(A11="","",MIN(1,(SUMIF(Setup!$A$27:$A$39,"&lt;="&amp;INT(K11),Setup!$B$27:$B$39)+IF(INT(K11)&gt;=13,0,(K11-INT(K11))*INDEX(Setup!$B$27:$B$39,INT(K11)+1)))/Setup!$B$40))</f>
        <v/>
      </c>
      <c r="K11" s="24">
        <f>IF(A11="","",IF(Setup!$B$8&lt;=84,B11/Setup!$B$8*13,IF(B11&lt;=84,B11/7,12+(B11-84)/(Setup!$B$8-84))))</f>
        <v/>
      </c>
    </row>
    <row r="12">
      <c r="A12" s="7">
        <f>IF(OR(Setup!$B$4="",B12&gt;Setup!$B$8),"",Setup!$B$4+B12-1)</f>
        <v/>
      </c>
      <c r="B12" s="8" t="n">
        <v>8</v>
      </c>
      <c r="C12" s="8">
        <f>IF(A12="","",MIN(13,INT((A12-Setup!$B$4)/7)+1))</f>
        <v/>
      </c>
      <c r="D12" s="11">
        <f>IF(A12="","",SUMIFS('Sales log'!$E$5:$E$504,'Sales log'!$A$5:$A$504,A12,'Sales log'!$F$5:$F$504,"Y"))</f>
        <v/>
      </c>
      <c r="E12" s="11">
        <f>IF(A12="","",Setup!$B$11*(J12-J11))</f>
        <v/>
      </c>
      <c r="F12" s="11">
        <f>IF(A12="","",IF(A12&gt;Setup!$B$7,NA(),SUMIFS('Sales log'!$E$5:$E$504,'Sales log'!$A$5:$A$504,"&lt;="&amp;A12,'Sales log'!$A$5:$A$504,"&gt;="&amp;Setup!$B$4,'Sales log'!$F$5:$F$504,"Y")))</f>
        <v/>
      </c>
      <c r="G12" s="11">
        <f>IF(A12="","",Setup!$B$11*J12)</f>
        <v/>
      </c>
      <c r="H12" s="11">
        <f>IF(A12="","",Setup!$B$11*B12/Setup!$B$8)</f>
        <v/>
      </c>
      <c r="I12" s="12">
        <f>IF(A12="","",IF(A12&gt;Setup!$B$7,"",IFERROR(F12/G12,"")))</f>
        <v/>
      </c>
      <c r="J12" s="9">
        <f>IF(A12="","",MIN(1,(SUMIF(Setup!$A$27:$A$39,"&lt;="&amp;INT(K12),Setup!$B$27:$B$39)+IF(INT(K12)&gt;=13,0,(K12-INT(K12))*INDEX(Setup!$B$27:$B$39,INT(K12)+1)))/Setup!$B$40))</f>
        <v/>
      </c>
      <c r="K12" s="24">
        <f>IF(A12="","",IF(Setup!$B$8&lt;=84,B12/Setup!$B$8*13,IF(B12&lt;=84,B12/7,12+(B12-84)/(Setup!$B$8-84))))</f>
        <v/>
      </c>
    </row>
    <row r="13">
      <c r="A13" s="7">
        <f>IF(OR(Setup!$B$4="",B13&gt;Setup!$B$8),"",Setup!$B$4+B13-1)</f>
        <v/>
      </c>
      <c r="B13" s="8" t="n">
        <v>9</v>
      </c>
      <c r="C13" s="8">
        <f>IF(A13="","",MIN(13,INT((A13-Setup!$B$4)/7)+1))</f>
        <v/>
      </c>
      <c r="D13" s="11">
        <f>IF(A13="","",SUMIFS('Sales log'!$E$5:$E$504,'Sales log'!$A$5:$A$504,A13,'Sales log'!$F$5:$F$504,"Y"))</f>
        <v/>
      </c>
      <c r="E13" s="11">
        <f>IF(A13="","",Setup!$B$11*(J13-J12))</f>
        <v/>
      </c>
      <c r="F13" s="11">
        <f>IF(A13="","",IF(A13&gt;Setup!$B$7,NA(),SUMIFS('Sales log'!$E$5:$E$504,'Sales log'!$A$5:$A$504,"&lt;="&amp;A13,'Sales log'!$A$5:$A$504,"&gt;="&amp;Setup!$B$4,'Sales log'!$F$5:$F$504,"Y")))</f>
        <v/>
      </c>
      <c r="G13" s="11">
        <f>IF(A13="","",Setup!$B$11*J13)</f>
        <v/>
      </c>
      <c r="H13" s="11">
        <f>IF(A13="","",Setup!$B$11*B13/Setup!$B$8)</f>
        <v/>
      </c>
      <c r="I13" s="12">
        <f>IF(A13="","",IF(A13&gt;Setup!$B$7,"",IFERROR(F13/G13,"")))</f>
        <v/>
      </c>
      <c r="J13" s="9">
        <f>IF(A13="","",MIN(1,(SUMIF(Setup!$A$27:$A$39,"&lt;="&amp;INT(K13),Setup!$B$27:$B$39)+IF(INT(K13)&gt;=13,0,(K13-INT(K13))*INDEX(Setup!$B$27:$B$39,INT(K13)+1)))/Setup!$B$40))</f>
        <v/>
      </c>
      <c r="K13" s="24">
        <f>IF(A13="","",IF(Setup!$B$8&lt;=84,B13/Setup!$B$8*13,IF(B13&lt;=84,B13/7,12+(B13-84)/(Setup!$B$8-84))))</f>
        <v/>
      </c>
    </row>
    <row r="14">
      <c r="A14" s="7">
        <f>IF(OR(Setup!$B$4="",B14&gt;Setup!$B$8),"",Setup!$B$4+B14-1)</f>
        <v/>
      </c>
      <c r="B14" s="8" t="n">
        <v>10</v>
      </c>
      <c r="C14" s="8">
        <f>IF(A14="","",MIN(13,INT((A14-Setup!$B$4)/7)+1))</f>
        <v/>
      </c>
      <c r="D14" s="11">
        <f>IF(A14="","",SUMIFS('Sales log'!$E$5:$E$504,'Sales log'!$A$5:$A$504,A14,'Sales log'!$F$5:$F$504,"Y"))</f>
        <v/>
      </c>
      <c r="E14" s="11">
        <f>IF(A14="","",Setup!$B$11*(J14-J13))</f>
        <v/>
      </c>
      <c r="F14" s="11">
        <f>IF(A14="","",IF(A14&gt;Setup!$B$7,NA(),SUMIFS('Sales log'!$E$5:$E$504,'Sales log'!$A$5:$A$504,"&lt;="&amp;A14,'Sales log'!$A$5:$A$504,"&gt;="&amp;Setup!$B$4,'Sales log'!$F$5:$F$504,"Y")))</f>
        <v/>
      </c>
      <c r="G14" s="11">
        <f>IF(A14="","",Setup!$B$11*J14)</f>
        <v/>
      </c>
      <c r="H14" s="11">
        <f>IF(A14="","",Setup!$B$11*B14/Setup!$B$8)</f>
        <v/>
      </c>
      <c r="I14" s="12">
        <f>IF(A14="","",IF(A14&gt;Setup!$B$7,"",IFERROR(F14/G14,"")))</f>
        <v/>
      </c>
      <c r="J14" s="9">
        <f>IF(A14="","",MIN(1,(SUMIF(Setup!$A$27:$A$39,"&lt;="&amp;INT(K14),Setup!$B$27:$B$39)+IF(INT(K14)&gt;=13,0,(K14-INT(K14))*INDEX(Setup!$B$27:$B$39,INT(K14)+1)))/Setup!$B$40))</f>
        <v/>
      </c>
      <c r="K14" s="24">
        <f>IF(A14="","",IF(Setup!$B$8&lt;=84,B14/Setup!$B$8*13,IF(B14&lt;=84,B14/7,12+(B14-84)/(Setup!$B$8-84))))</f>
        <v/>
      </c>
    </row>
    <row r="15">
      <c r="A15" s="7">
        <f>IF(OR(Setup!$B$4="",B15&gt;Setup!$B$8),"",Setup!$B$4+B15-1)</f>
        <v/>
      </c>
      <c r="B15" s="8" t="n">
        <v>11</v>
      </c>
      <c r="C15" s="8">
        <f>IF(A15="","",MIN(13,INT((A15-Setup!$B$4)/7)+1))</f>
        <v/>
      </c>
      <c r="D15" s="11">
        <f>IF(A15="","",SUMIFS('Sales log'!$E$5:$E$504,'Sales log'!$A$5:$A$504,A15,'Sales log'!$F$5:$F$504,"Y"))</f>
        <v/>
      </c>
      <c r="E15" s="11">
        <f>IF(A15="","",Setup!$B$11*(J15-J14))</f>
        <v/>
      </c>
      <c r="F15" s="11">
        <f>IF(A15="","",IF(A15&gt;Setup!$B$7,NA(),SUMIFS('Sales log'!$E$5:$E$504,'Sales log'!$A$5:$A$504,"&lt;="&amp;A15,'Sales log'!$A$5:$A$504,"&gt;="&amp;Setup!$B$4,'Sales log'!$F$5:$F$504,"Y")))</f>
        <v/>
      </c>
      <c r="G15" s="11">
        <f>IF(A15="","",Setup!$B$11*J15)</f>
        <v/>
      </c>
      <c r="H15" s="11">
        <f>IF(A15="","",Setup!$B$11*B15/Setup!$B$8)</f>
        <v/>
      </c>
      <c r="I15" s="12">
        <f>IF(A15="","",IF(A15&gt;Setup!$B$7,"",IFERROR(F15/G15,"")))</f>
        <v/>
      </c>
      <c r="J15" s="9">
        <f>IF(A15="","",MIN(1,(SUMIF(Setup!$A$27:$A$39,"&lt;="&amp;INT(K15),Setup!$B$27:$B$39)+IF(INT(K15)&gt;=13,0,(K15-INT(K15))*INDEX(Setup!$B$27:$B$39,INT(K15)+1)))/Setup!$B$40))</f>
        <v/>
      </c>
      <c r="K15" s="24">
        <f>IF(A15="","",IF(Setup!$B$8&lt;=84,B15/Setup!$B$8*13,IF(B15&lt;=84,B15/7,12+(B15-84)/(Setup!$B$8-84))))</f>
        <v/>
      </c>
    </row>
    <row r="16">
      <c r="A16" s="7">
        <f>IF(OR(Setup!$B$4="",B16&gt;Setup!$B$8),"",Setup!$B$4+B16-1)</f>
        <v/>
      </c>
      <c r="B16" s="8" t="n">
        <v>12</v>
      </c>
      <c r="C16" s="8">
        <f>IF(A16="","",MIN(13,INT((A16-Setup!$B$4)/7)+1))</f>
        <v/>
      </c>
      <c r="D16" s="11">
        <f>IF(A16="","",SUMIFS('Sales log'!$E$5:$E$504,'Sales log'!$A$5:$A$504,A16,'Sales log'!$F$5:$F$504,"Y"))</f>
        <v/>
      </c>
      <c r="E16" s="11">
        <f>IF(A16="","",Setup!$B$11*(J16-J15))</f>
        <v/>
      </c>
      <c r="F16" s="11">
        <f>IF(A16="","",IF(A16&gt;Setup!$B$7,NA(),SUMIFS('Sales log'!$E$5:$E$504,'Sales log'!$A$5:$A$504,"&lt;="&amp;A16,'Sales log'!$A$5:$A$504,"&gt;="&amp;Setup!$B$4,'Sales log'!$F$5:$F$504,"Y")))</f>
        <v/>
      </c>
      <c r="G16" s="11">
        <f>IF(A16="","",Setup!$B$11*J16)</f>
        <v/>
      </c>
      <c r="H16" s="11">
        <f>IF(A16="","",Setup!$B$11*B16/Setup!$B$8)</f>
        <v/>
      </c>
      <c r="I16" s="12">
        <f>IF(A16="","",IF(A16&gt;Setup!$B$7,"",IFERROR(F16/G16,"")))</f>
        <v/>
      </c>
      <c r="J16" s="9">
        <f>IF(A16="","",MIN(1,(SUMIF(Setup!$A$27:$A$39,"&lt;="&amp;INT(K16),Setup!$B$27:$B$39)+IF(INT(K16)&gt;=13,0,(K16-INT(K16))*INDEX(Setup!$B$27:$B$39,INT(K16)+1)))/Setup!$B$40))</f>
        <v/>
      </c>
      <c r="K16" s="24">
        <f>IF(A16="","",IF(Setup!$B$8&lt;=84,B16/Setup!$B$8*13,IF(B16&lt;=84,B16/7,12+(B16-84)/(Setup!$B$8-84))))</f>
        <v/>
      </c>
    </row>
    <row r="17">
      <c r="A17" s="7">
        <f>IF(OR(Setup!$B$4="",B17&gt;Setup!$B$8),"",Setup!$B$4+B17-1)</f>
        <v/>
      </c>
      <c r="B17" s="8" t="n">
        <v>13</v>
      </c>
      <c r="C17" s="8">
        <f>IF(A17="","",MIN(13,INT((A17-Setup!$B$4)/7)+1))</f>
        <v/>
      </c>
      <c r="D17" s="11">
        <f>IF(A17="","",SUMIFS('Sales log'!$E$5:$E$504,'Sales log'!$A$5:$A$504,A17,'Sales log'!$F$5:$F$504,"Y"))</f>
        <v/>
      </c>
      <c r="E17" s="11">
        <f>IF(A17="","",Setup!$B$11*(J17-J16))</f>
        <v/>
      </c>
      <c r="F17" s="11">
        <f>IF(A17="","",IF(A17&gt;Setup!$B$7,NA(),SUMIFS('Sales log'!$E$5:$E$504,'Sales log'!$A$5:$A$504,"&lt;="&amp;A17,'Sales log'!$A$5:$A$504,"&gt;="&amp;Setup!$B$4,'Sales log'!$F$5:$F$504,"Y")))</f>
        <v/>
      </c>
      <c r="G17" s="11">
        <f>IF(A17="","",Setup!$B$11*J17)</f>
        <v/>
      </c>
      <c r="H17" s="11">
        <f>IF(A17="","",Setup!$B$11*B17/Setup!$B$8)</f>
        <v/>
      </c>
      <c r="I17" s="12">
        <f>IF(A17="","",IF(A17&gt;Setup!$B$7,"",IFERROR(F17/G17,"")))</f>
        <v/>
      </c>
      <c r="J17" s="9">
        <f>IF(A17="","",MIN(1,(SUMIF(Setup!$A$27:$A$39,"&lt;="&amp;INT(K17),Setup!$B$27:$B$39)+IF(INT(K17)&gt;=13,0,(K17-INT(K17))*INDEX(Setup!$B$27:$B$39,INT(K17)+1)))/Setup!$B$40))</f>
        <v/>
      </c>
      <c r="K17" s="24">
        <f>IF(A17="","",IF(Setup!$B$8&lt;=84,B17/Setup!$B$8*13,IF(B17&lt;=84,B17/7,12+(B17-84)/(Setup!$B$8-84))))</f>
        <v/>
      </c>
    </row>
    <row r="18">
      <c r="A18" s="7">
        <f>IF(OR(Setup!$B$4="",B18&gt;Setup!$B$8),"",Setup!$B$4+B18-1)</f>
        <v/>
      </c>
      <c r="B18" s="8" t="n">
        <v>14</v>
      </c>
      <c r="C18" s="8">
        <f>IF(A18="","",MIN(13,INT((A18-Setup!$B$4)/7)+1))</f>
        <v/>
      </c>
      <c r="D18" s="11">
        <f>IF(A18="","",SUMIFS('Sales log'!$E$5:$E$504,'Sales log'!$A$5:$A$504,A18,'Sales log'!$F$5:$F$504,"Y"))</f>
        <v/>
      </c>
      <c r="E18" s="11">
        <f>IF(A18="","",Setup!$B$11*(J18-J17))</f>
        <v/>
      </c>
      <c r="F18" s="11">
        <f>IF(A18="","",IF(A18&gt;Setup!$B$7,NA(),SUMIFS('Sales log'!$E$5:$E$504,'Sales log'!$A$5:$A$504,"&lt;="&amp;A18,'Sales log'!$A$5:$A$504,"&gt;="&amp;Setup!$B$4,'Sales log'!$F$5:$F$504,"Y")))</f>
        <v/>
      </c>
      <c r="G18" s="11">
        <f>IF(A18="","",Setup!$B$11*J18)</f>
        <v/>
      </c>
      <c r="H18" s="11">
        <f>IF(A18="","",Setup!$B$11*B18/Setup!$B$8)</f>
        <v/>
      </c>
      <c r="I18" s="12">
        <f>IF(A18="","",IF(A18&gt;Setup!$B$7,"",IFERROR(F18/G18,"")))</f>
        <v/>
      </c>
      <c r="J18" s="9">
        <f>IF(A18="","",MIN(1,(SUMIF(Setup!$A$27:$A$39,"&lt;="&amp;INT(K18),Setup!$B$27:$B$39)+IF(INT(K18)&gt;=13,0,(K18-INT(K18))*INDEX(Setup!$B$27:$B$39,INT(K18)+1)))/Setup!$B$40))</f>
        <v/>
      </c>
      <c r="K18" s="24">
        <f>IF(A18="","",IF(Setup!$B$8&lt;=84,B18/Setup!$B$8*13,IF(B18&lt;=84,B18/7,12+(B18-84)/(Setup!$B$8-84))))</f>
        <v/>
      </c>
    </row>
    <row r="19">
      <c r="A19" s="7">
        <f>IF(OR(Setup!$B$4="",B19&gt;Setup!$B$8),"",Setup!$B$4+B19-1)</f>
        <v/>
      </c>
      <c r="B19" s="8" t="n">
        <v>15</v>
      </c>
      <c r="C19" s="8">
        <f>IF(A19="","",MIN(13,INT((A19-Setup!$B$4)/7)+1))</f>
        <v/>
      </c>
      <c r="D19" s="11">
        <f>IF(A19="","",SUMIFS('Sales log'!$E$5:$E$504,'Sales log'!$A$5:$A$504,A19,'Sales log'!$F$5:$F$504,"Y"))</f>
        <v/>
      </c>
      <c r="E19" s="11">
        <f>IF(A19="","",Setup!$B$11*(J19-J18))</f>
        <v/>
      </c>
      <c r="F19" s="11">
        <f>IF(A19="","",IF(A19&gt;Setup!$B$7,NA(),SUMIFS('Sales log'!$E$5:$E$504,'Sales log'!$A$5:$A$504,"&lt;="&amp;A19,'Sales log'!$A$5:$A$504,"&gt;="&amp;Setup!$B$4,'Sales log'!$F$5:$F$504,"Y")))</f>
        <v/>
      </c>
      <c r="G19" s="11">
        <f>IF(A19="","",Setup!$B$11*J19)</f>
        <v/>
      </c>
      <c r="H19" s="11">
        <f>IF(A19="","",Setup!$B$11*B19/Setup!$B$8)</f>
        <v/>
      </c>
      <c r="I19" s="12">
        <f>IF(A19="","",IF(A19&gt;Setup!$B$7,"",IFERROR(F19/G19,"")))</f>
        <v/>
      </c>
      <c r="J19" s="9">
        <f>IF(A19="","",MIN(1,(SUMIF(Setup!$A$27:$A$39,"&lt;="&amp;INT(K19),Setup!$B$27:$B$39)+IF(INT(K19)&gt;=13,0,(K19-INT(K19))*INDEX(Setup!$B$27:$B$39,INT(K19)+1)))/Setup!$B$40))</f>
        <v/>
      </c>
      <c r="K19" s="24">
        <f>IF(A19="","",IF(Setup!$B$8&lt;=84,B19/Setup!$B$8*13,IF(B19&lt;=84,B19/7,12+(B19-84)/(Setup!$B$8-84))))</f>
        <v/>
      </c>
    </row>
    <row r="20">
      <c r="A20" s="7">
        <f>IF(OR(Setup!$B$4="",B20&gt;Setup!$B$8),"",Setup!$B$4+B20-1)</f>
        <v/>
      </c>
      <c r="B20" s="8" t="n">
        <v>16</v>
      </c>
      <c r="C20" s="8">
        <f>IF(A20="","",MIN(13,INT((A20-Setup!$B$4)/7)+1))</f>
        <v/>
      </c>
      <c r="D20" s="11">
        <f>IF(A20="","",SUMIFS('Sales log'!$E$5:$E$504,'Sales log'!$A$5:$A$504,A20,'Sales log'!$F$5:$F$504,"Y"))</f>
        <v/>
      </c>
      <c r="E20" s="11">
        <f>IF(A20="","",Setup!$B$11*(J20-J19))</f>
        <v/>
      </c>
      <c r="F20" s="11">
        <f>IF(A20="","",IF(A20&gt;Setup!$B$7,NA(),SUMIFS('Sales log'!$E$5:$E$504,'Sales log'!$A$5:$A$504,"&lt;="&amp;A20,'Sales log'!$A$5:$A$504,"&gt;="&amp;Setup!$B$4,'Sales log'!$F$5:$F$504,"Y")))</f>
        <v/>
      </c>
      <c r="G20" s="11">
        <f>IF(A20="","",Setup!$B$11*J20)</f>
        <v/>
      </c>
      <c r="H20" s="11">
        <f>IF(A20="","",Setup!$B$11*B20/Setup!$B$8)</f>
        <v/>
      </c>
      <c r="I20" s="12">
        <f>IF(A20="","",IF(A20&gt;Setup!$B$7,"",IFERROR(F20/G20,"")))</f>
        <v/>
      </c>
      <c r="J20" s="9">
        <f>IF(A20="","",MIN(1,(SUMIF(Setup!$A$27:$A$39,"&lt;="&amp;INT(K20),Setup!$B$27:$B$39)+IF(INT(K20)&gt;=13,0,(K20-INT(K20))*INDEX(Setup!$B$27:$B$39,INT(K20)+1)))/Setup!$B$40))</f>
        <v/>
      </c>
      <c r="K20" s="24">
        <f>IF(A20="","",IF(Setup!$B$8&lt;=84,B20/Setup!$B$8*13,IF(B20&lt;=84,B20/7,12+(B20-84)/(Setup!$B$8-84))))</f>
        <v/>
      </c>
    </row>
    <row r="21">
      <c r="A21" s="7">
        <f>IF(OR(Setup!$B$4="",B21&gt;Setup!$B$8),"",Setup!$B$4+B21-1)</f>
        <v/>
      </c>
      <c r="B21" s="8" t="n">
        <v>17</v>
      </c>
      <c r="C21" s="8">
        <f>IF(A21="","",MIN(13,INT((A21-Setup!$B$4)/7)+1))</f>
        <v/>
      </c>
      <c r="D21" s="11">
        <f>IF(A21="","",SUMIFS('Sales log'!$E$5:$E$504,'Sales log'!$A$5:$A$504,A21,'Sales log'!$F$5:$F$504,"Y"))</f>
        <v/>
      </c>
      <c r="E21" s="11">
        <f>IF(A21="","",Setup!$B$11*(J21-J20))</f>
        <v/>
      </c>
      <c r="F21" s="11">
        <f>IF(A21="","",IF(A21&gt;Setup!$B$7,NA(),SUMIFS('Sales log'!$E$5:$E$504,'Sales log'!$A$5:$A$504,"&lt;="&amp;A21,'Sales log'!$A$5:$A$504,"&gt;="&amp;Setup!$B$4,'Sales log'!$F$5:$F$504,"Y")))</f>
        <v/>
      </c>
      <c r="G21" s="11">
        <f>IF(A21="","",Setup!$B$11*J21)</f>
        <v/>
      </c>
      <c r="H21" s="11">
        <f>IF(A21="","",Setup!$B$11*B21/Setup!$B$8)</f>
        <v/>
      </c>
      <c r="I21" s="12">
        <f>IF(A21="","",IF(A21&gt;Setup!$B$7,"",IFERROR(F21/G21,"")))</f>
        <v/>
      </c>
      <c r="J21" s="9">
        <f>IF(A21="","",MIN(1,(SUMIF(Setup!$A$27:$A$39,"&lt;="&amp;INT(K21),Setup!$B$27:$B$39)+IF(INT(K21)&gt;=13,0,(K21-INT(K21))*INDEX(Setup!$B$27:$B$39,INT(K21)+1)))/Setup!$B$40))</f>
        <v/>
      </c>
      <c r="K21" s="24">
        <f>IF(A21="","",IF(Setup!$B$8&lt;=84,B21/Setup!$B$8*13,IF(B21&lt;=84,B21/7,12+(B21-84)/(Setup!$B$8-84))))</f>
        <v/>
      </c>
    </row>
    <row r="22">
      <c r="A22" s="7">
        <f>IF(OR(Setup!$B$4="",B22&gt;Setup!$B$8),"",Setup!$B$4+B22-1)</f>
        <v/>
      </c>
      <c r="B22" s="8" t="n">
        <v>18</v>
      </c>
      <c r="C22" s="8">
        <f>IF(A22="","",MIN(13,INT((A22-Setup!$B$4)/7)+1))</f>
        <v/>
      </c>
      <c r="D22" s="11">
        <f>IF(A22="","",SUMIFS('Sales log'!$E$5:$E$504,'Sales log'!$A$5:$A$504,A22,'Sales log'!$F$5:$F$504,"Y"))</f>
        <v/>
      </c>
      <c r="E22" s="11">
        <f>IF(A22="","",Setup!$B$11*(J22-J21))</f>
        <v/>
      </c>
      <c r="F22" s="11">
        <f>IF(A22="","",IF(A22&gt;Setup!$B$7,NA(),SUMIFS('Sales log'!$E$5:$E$504,'Sales log'!$A$5:$A$504,"&lt;="&amp;A22,'Sales log'!$A$5:$A$504,"&gt;="&amp;Setup!$B$4,'Sales log'!$F$5:$F$504,"Y")))</f>
        <v/>
      </c>
      <c r="G22" s="11">
        <f>IF(A22="","",Setup!$B$11*J22)</f>
        <v/>
      </c>
      <c r="H22" s="11">
        <f>IF(A22="","",Setup!$B$11*B22/Setup!$B$8)</f>
        <v/>
      </c>
      <c r="I22" s="12">
        <f>IF(A22="","",IF(A22&gt;Setup!$B$7,"",IFERROR(F22/G22,"")))</f>
        <v/>
      </c>
      <c r="J22" s="9">
        <f>IF(A22="","",MIN(1,(SUMIF(Setup!$A$27:$A$39,"&lt;="&amp;INT(K22),Setup!$B$27:$B$39)+IF(INT(K22)&gt;=13,0,(K22-INT(K22))*INDEX(Setup!$B$27:$B$39,INT(K22)+1)))/Setup!$B$40))</f>
        <v/>
      </c>
      <c r="K22" s="24">
        <f>IF(A22="","",IF(Setup!$B$8&lt;=84,B22/Setup!$B$8*13,IF(B22&lt;=84,B22/7,12+(B22-84)/(Setup!$B$8-84))))</f>
        <v/>
      </c>
    </row>
    <row r="23">
      <c r="A23" s="7">
        <f>IF(OR(Setup!$B$4="",B23&gt;Setup!$B$8),"",Setup!$B$4+B23-1)</f>
        <v/>
      </c>
      <c r="B23" s="8" t="n">
        <v>19</v>
      </c>
      <c r="C23" s="8">
        <f>IF(A23="","",MIN(13,INT((A23-Setup!$B$4)/7)+1))</f>
        <v/>
      </c>
      <c r="D23" s="11">
        <f>IF(A23="","",SUMIFS('Sales log'!$E$5:$E$504,'Sales log'!$A$5:$A$504,A23,'Sales log'!$F$5:$F$504,"Y"))</f>
        <v/>
      </c>
      <c r="E23" s="11">
        <f>IF(A23="","",Setup!$B$11*(J23-J22))</f>
        <v/>
      </c>
      <c r="F23" s="11">
        <f>IF(A23="","",IF(A23&gt;Setup!$B$7,NA(),SUMIFS('Sales log'!$E$5:$E$504,'Sales log'!$A$5:$A$504,"&lt;="&amp;A23,'Sales log'!$A$5:$A$504,"&gt;="&amp;Setup!$B$4,'Sales log'!$F$5:$F$504,"Y")))</f>
        <v/>
      </c>
      <c r="G23" s="11">
        <f>IF(A23="","",Setup!$B$11*J23)</f>
        <v/>
      </c>
      <c r="H23" s="11">
        <f>IF(A23="","",Setup!$B$11*B23/Setup!$B$8)</f>
        <v/>
      </c>
      <c r="I23" s="12">
        <f>IF(A23="","",IF(A23&gt;Setup!$B$7,"",IFERROR(F23/G23,"")))</f>
        <v/>
      </c>
      <c r="J23" s="9">
        <f>IF(A23="","",MIN(1,(SUMIF(Setup!$A$27:$A$39,"&lt;="&amp;INT(K23),Setup!$B$27:$B$39)+IF(INT(K23)&gt;=13,0,(K23-INT(K23))*INDEX(Setup!$B$27:$B$39,INT(K23)+1)))/Setup!$B$40))</f>
        <v/>
      </c>
      <c r="K23" s="24">
        <f>IF(A23="","",IF(Setup!$B$8&lt;=84,B23/Setup!$B$8*13,IF(B23&lt;=84,B23/7,12+(B23-84)/(Setup!$B$8-84))))</f>
        <v/>
      </c>
    </row>
    <row r="24">
      <c r="A24" s="7">
        <f>IF(OR(Setup!$B$4="",B24&gt;Setup!$B$8),"",Setup!$B$4+B24-1)</f>
        <v/>
      </c>
      <c r="B24" s="8" t="n">
        <v>20</v>
      </c>
      <c r="C24" s="8">
        <f>IF(A24="","",MIN(13,INT((A24-Setup!$B$4)/7)+1))</f>
        <v/>
      </c>
      <c r="D24" s="11">
        <f>IF(A24="","",SUMIFS('Sales log'!$E$5:$E$504,'Sales log'!$A$5:$A$504,A24,'Sales log'!$F$5:$F$504,"Y"))</f>
        <v/>
      </c>
      <c r="E24" s="11">
        <f>IF(A24="","",Setup!$B$11*(J24-J23))</f>
        <v/>
      </c>
      <c r="F24" s="11">
        <f>IF(A24="","",IF(A24&gt;Setup!$B$7,NA(),SUMIFS('Sales log'!$E$5:$E$504,'Sales log'!$A$5:$A$504,"&lt;="&amp;A24,'Sales log'!$A$5:$A$504,"&gt;="&amp;Setup!$B$4,'Sales log'!$F$5:$F$504,"Y")))</f>
        <v/>
      </c>
      <c r="G24" s="11">
        <f>IF(A24="","",Setup!$B$11*J24)</f>
        <v/>
      </c>
      <c r="H24" s="11">
        <f>IF(A24="","",Setup!$B$11*B24/Setup!$B$8)</f>
        <v/>
      </c>
      <c r="I24" s="12">
        <f>IF(A24="","",IF(A24&gt;Setup!$B$7,"",IFERROR(F24/G24,"")))</f>
        <v/>
      </c>
      <c r="J24" s="9">
        <f>IF(A24="","",MIN(1,(SUMIF(Setup!$A$27:$A$39,"&lt;="&amp;INT(K24),Setup!$B$27:$B$39)+IF(INT(K24)&gt;=13,0,(K24-INT(K24))*INDEX(Setup!$B$27:$B$39,INT(K24)+1)))/Setup!$B$40))</f>
        <v/>
      </c>
      <c r="K24" s="24">
        <f>IF(A24="","",IF(Setup!$B$8&lt;=84,B24/Setup!$B$8*13,IF(B24&lt;=84,B24/7,12+(B24-84)/(Setup!$B$8-84))))</f>
        <v/>
      </c>
    </row>
    <row r="25">
      <c r="A25" s="7">
        <f>IF(OR(Setup!$B$4="",B25&gt;Setup!$B$8),"",Setup!$B$4+B25-1)</f>
        <v/>
      </c>
      <c r="B25" s="8" t="n">
        <v>21</v>
      </c>
      <c r="C25" s="8">
        <f>IF(A25="","",MIN(13,INT((A25-Setup!$B$4)/7)+1))</f>
        <v/>
      </c>
      <c r="D25" s="11">
        <f>IF(A25="","",SUMIFS('Sales log'!$E$5:$E$504,'Sales log'!$A$5:$A$504,A25,'Sales log'!$F$5:$F$504,"Y"))</f>
        <v/>
      </c>
      <c r="E25" s="11">
        <f>IF(A25="","",Setup!$B$11*(J25-J24))</f>
        <v/>
      </c>
      <c r="F25" s="11">
        <f>IF(A25="","",IF(A25&gt;Setup!$B$7,NA(),SUMIFS('Sales log'!$E$5:$E$504,'Sales log'!$A$5:$A$504,"&lt;="&amp;A25,'Sales log'!$A$5:$A$504,"&gt;="&amp;Setup!$B$4,'Sales log'!$F$5:$F$504,"Y")))</f>
        <v/>
      </c>
      <c r="G25" s="11">
        <f>IF(A25="","",Setup!$B$11*J25)</f>
        <v/>
      </c>
      <c r="H25" s="11">
        <f>IF(A25="","",Setup!$B$11*B25/Setup!$B$8)</f>
        <v/>
      </c>
      <c r="I25" s="12">
        <f>IF(A25="","",IF(A25&gt;Setup!$B$7,"",IFERROR(F25/G25,"")))</f>
        <v/>
      </c>
      <c r="J25" s="9">
        <f>IF(A25="","",MIN(1,(SUMIF(Setup!$A$27:$A$39,"&lt;="&amp;INT(K25),Setup!$B$27:$B$39)+IF(INT(K25)&gt;=13,0,(K25-INT(K25))*INDEX(Setup!$B$27:$B$39,INT(K25)+1)))/Setup!$B$40))</f>
        <v/>
      </c>
      <c r="K25" s="24">
        <f>IF(A25="","",IF(Setup!$B$8&lt;=84,B25/Setup!$B$8*13,IF(B25&lt;=84,B25/7,12+(B25-84)/(Setup!$B$8-84))))</f>
        <v/>
      </c>
    </row>
    <row r="26">
      <c r="A26" s="7">
        <f>IF(OR(Setup!$B$4="",B26&gt;Setup!$B$8),"",Setup!$B$4+B26-1)</f>
        <v/>
      </c>
      <c r="B26" s="8" t="n">
        <v>22</v>
      </c>
      <c r="C26" s="8">
        <f>IF(A26="","",MIN(13,INT((A26-Setup!$B$4)/7)+1))</f>
        <v/>
      </c>
      <c r="D26" s="11">
        <f>IF(A26="","",SUMIFS('Sales log'!$E$5:$E$504,'Sales log'!$A$5:$A$504,A26,'Sales log'!$F$5:$F$504,"Y"))</f>
        <v/>
      </c>
      <c r="E26" s="11">
        <f>IF(A26="","",Setup!$B$11*(J26-J25))</f>
        <v/>
      </c>
      <c r="F26" s="11">
        <f>IF(A26="","",IF(A26&gt;Setup!$B$7,NA(),SUMIFS('Sales log'!$E$5:$E$504,'Sales log'!$A$5:$A$504,"&lt;="&amp;A26,'Sales log'!$A$5:$A$504,"&gt;="&amp;Setup!$B$4,'Sales log'!$F$5:$F$504,"Y")))</f>
        <v/>
      </c>
      <c r="G26" s="11">
        <f>IF(A26="","",Setup!$B$11*J26)</f>
        <v/>
      </c>
      <c r="H26" s="11">
        <f>IF(A26="","",Setup!$B$11*B26/Setup!$B$8)</f>
        <v/>
      </c>
      <c r="I26" s="12">
        <f>IF(A26="","",IF(A26&gt;Setup!$B$7,"",IFERROR(F26/G26,"")))</f>
        <v/>
      </c>
      <c r="J26" s="9">
        <f>IF(A26="","",MIN(1,(SUMIF(Setup!$A$27:$A$39,"&lt;="&amp;INT(K26),Setup!$B$27:$B$39)+IF(INT(K26)&gt;=13,0,(K26-INT(K26))*INDEX(Setup!$B$27:$B$39,INT(K26)+1)))/Setup!$B$40))</f>
        <v/>
      </c>
      <c r="K26" s="24">
        <f>IF(A26="","",IF(Setup!$B$8&lt;=84,B26/Setup!$B$8*13,IF(B26&lt;=84,B26/7,12+(B26-84)/(Setup!$B$8-84))))</f>
        <v/>
      </c>
    </row>
    <row r="27">
      <c r="A27" s="7">
        <f>IF(OR(Setup!$B$4="",B27&gt;Setup!$B$8),"",Setup!$B$4+B27-1)</f>
        <v/>
      </c>
      <c r="B27" s="8" t="n">
        <v>23</v>
      </c>
      <c r="C27" s="8">
        <f>IF(A27="","",MIN(13,INT((A27-Setup!$B$4)/7)+1))</f>
        <v/>
      </c>
      <c r="D27" s="11">
        <f>IF(A27="","",SUMIFS('Sales log'!$E$5:$E$504,'Sales log'!$A$5:$A$504,A27,'Sales log'!$F$5:$F$504,"Y"))</f>
        <v/>
      </c>
      <c r="E27" s="11">
        <f>IF(A27="","",Setup!$B$11*(J27-J26))</f>
        <v/>
      </c>
      <c r="F27" s="11">
        <f>IF(A27="","",IF(A27&gt;Setup!$B$7,NA(),SUMIFS('Sales log'!$E$5:$E$504,'Sales log'!$A$5:$A$504,"&lt;="&amp;A27,'Sales log'!$A$5:$A$504,"&gt;="&amp;Setup!$B$4,'Sales log'!$F$5:$F$504,"Y")))</f>
        <v/>
      </c>
      <c r="G27" s="11">
        <f>IF(A27="","",Setup!$B$11*J27)</f>
        <v/>
      </c>
      <c r="H27" s="11">
        <f>IF(A27="","",Setup!$B$11*B27/Setup!$B$8)</f>
        <v/>
      </c>
      <c r="I27" s="12">
        <f>IF(A27="","",IF(A27&gt;Setup!$B$7,"",IFERROR(F27/G27,"")))</f>
        <v/>
      </c>
      <c r="J27" s="9">
        <f>IF(A27="","",MIN(1,(SUMIF(Setup!$A$27:$A$39,"&lt;="&amp;INT(K27),Setup!$B$27:$B$39)+IF(INT(K27)&gt;=13,0,(K27-INT(K27))*INDEX(Setup!$B$27:$B$39,INT(K27)+1)))/Setup!$B$40))</f>
        <v/>
      </c>
      <c r="K27" s="24">
        <f>IF(A27="","",IF(Setup!$B$8&lt;=84,B27/Setup!$B$8*13,IF(B27&lt;=84,B27/7,12+(B27-84)/(Setup!$B$8-84))))</f>
        <v/>
      </c>
    </row>
    <row r="28">
      <c r="A28" s="7">
        <f>IF(OR(Setup!$B$4="",B28&gt;Setup!$B$8),"",Setup!$B$4+B28-1)</f>
        <v/>
      </c>
      <c r="B28" s="8" t="n">
        <v>24</v>
      </c>
      <c r="C28" s="8">
        <f>IF(A28="","",MIN(13,INT((A28-Setup!$B$4)/7)+1))</f>
        <v/>
      </c>
      <c r="D28" s="11">
        <f>IF(A28="","",SUMIFS('Sales log'!$E$5:$E$504,'Sales log'!$A$5:$A$504,A28,'Sales log'!$F$5:$F$504,"Y"))</f>
        <v/>
      </c>
      <c r="E28" s="11">
        <f>IF(A28="","",Setup!$B$11*(J28-J27))</f>
        <v/>
      </c>
      <c r="F28" s="11">
        <f>IF(A28="","",IF(A28&gt;Setup!$B$7,NA(),SUMIFS('Sales log'!$E$5:$E$504,'Sales log'!$A$5:$A$504,"&lt;="&amp;A28,'Sales log'!$A$5:$A$504,"&gt;="&amp;Setup!$B$4,'Sales log'!$F$5:$F$504,"Y")))</f>
        <v/>
      </c>
      <c r="G28" s="11">
        <f>IF(A28="","",Setup!$B$11*J28)</f>
        <v/>
      </c>
      <c r="H28" s="11">
        <f>IF(A28="","",Setup!$B$11*B28/Setup!$B$8)</f>
        <v/>
      </c>
      <c r="I28" s="12">
        <f>IF(A28="","",IF(A28&gt;Setup!$B$7,"",IFERROR(F28/G28,"")))</f>
        <v/>
      </c>
      <c r="J28" s="9">
        <f>IF(A28="","",MIN(1,(SUMIF(Setup!$A$27:$A$39,"&lt;="&amp;INT(K28),Setup!$B$27:$B$39)+IF(INT(K28)&gt;=13,0,(K28-INT(K28))*INDEX(Setup!$B$27:$B$39,INT(K28)+1)))/Setup!$B$40))</f>
        <v/>
      </c>
      <c r="K28" s="24">
        <f>IF(A28="","",IF(Setup!$B$8&lt;=84,B28/Setup!$B$8*13,IF(B28&lt;=84,B28/7,12+(B28-84)/(Setup!$B$8-84))))</f>
        <v/>
      </c>
    </row>
    <row r="29">
      <c r="A29" s="7">
        <f>IF(OR(Setup!$B$4="",B29&gt;Setup!$B$8),"",Setup!$B$4+B29-1)</f>
        <v/>
      </c>
      <c r="B29" s="8" t="n">
        <v>25</v>
      </c>
      <c r="C29" s="8">
        <f>IF(A29="","",MIN(13,INT((A29-Setup!$B$4)/7)+1))</f>
        <v/>
      </c>
      <c r="D29" s="11">
        <f>IF(A29="","",SUMIFS('Sales log'!$E$5:$E$504,'Sales log'!$A$5:$A$504,A29,'Sales log'!$F$5:$F$504,"Y"))</f>
        <v/>
      </c>
      <c r="E29" s="11">
        <f>IF(A29="","",Setup!$B$11*(J29-J28))</f>
        <v/>
      </c>
      <c r="F29" s="11">
        <f>IF(A29="","",IF(A29&gt;Setup!$B$7,NA(),SUMIFS('Sales log'!$E$5:$E$504,'Sales log'!$A$5:$A$504,"&lt;="&amp;A29,'Sales log'!$A$5:$A$504,"&gt;="&amp;Setup!$B$4,'Sales log'!$F$5:$F$504,"Y")))</f>
        <v/>
      </c>
      <c r="G29" s="11">
        <f>IF(A29="","",Setup!$B$11*J29)</f>
        <v/>
      </c>
      <c r="H29" s="11">
        <f>IF(A29="","",Setup!$B$11*B29/Setup!$B$8)</f>
        <v/>
      </c>
      <c r="I29" s="12">
        <f>IF(A29="","",IF(A29&gt;Setup!$B$7,"",IFERROR(F29/G29,"")))</f>
        <v/>
      </c>
      <c r="J29" s="9">
        <f>IF(A29="","",MIN(1,(SUMIF(Setup!$A$27:$A$39,"&lt;="&amp;INT(K29),Setup!$B$27:$B$39)+IF(INT(K29)&gt;=13,0,(K29-INT(K29))*INDEX(Setup!$B$27:$B$39,INT(K29)+1)))/Setup!$B$40))</f>
        <v/>
      </c>
      <c r="K29" s="24">
        <f>IF(A29="","",IF(Setup!$B$8&lt;=84,B29/Setup!$B$8*13,IF(B29&lt;=84,B29/7,12+(B29-84)/(Setup!$B$8-84))))</f>
        <v/>
      </c>
    </row>
    <row r="30">
      <c r="A30" s="7">
        <f>IF(OR(Setup!$B$4="",B30&gt;Setup!$B$8),"",Setup!$B$4+B30-1)</f>
        <v/>
      </c>
      <c r="B30" s="8" t="n">
        <v>26</v>
      </c>
      <c r="C30" s="8">
        <f>IF(A30="","",MIN(13,INT((A30-Setup!$B$4)/7)+1))</f>
        <v/>
      </c>
      <c r="D30" s="11">
        <f>IF(A30="","",SUMIFS('Sales log'!$E$5:$E$504,'Sales log'!$A$5:$A$504,A30,'Sales log'!$F$5:$F$504,"Y"))</f>
        <v/>
      </c>
      <c r="E30" s="11">
        <f>IF(A30="","",Setup!$B$11*(J30-J29))</f>
        <v/>
      </c>
      <c r="F30" s="11">
        <f>IF(A30="","",IF(A30&gt;Setup!$B$7,NA(),SUMIFS('Sales log'!$E$5:$E$504,'Sales log'!$A$5:$A$504,"&lt;="&amp;A30,'Sales log'!$A$5:$A$504,"&gt;="&amp;Setup!$B$4,'Sales log'!$F$5:$F$504,"Y")))</f>
        <v/>
      </c>
      <c r="G30" s="11">
        <f>IF(A30="","",Setup!$B$11*J30)</f>
        <v/>
      </c>
      <c r="H30" s="11">
        <f>IF(A30="","",Setup!$B$11*B30/Setup!$B$8)</f>
        <v/>
      </c>
      <c r="I30" s="12">
        <f>IF(A30="","",IF(A30&gt;Setup!$B$7,"",IFERROR(F30/G30,"")))</f>
        <v/>
      </c>
      <c r="J30" s="9">
        <f>IF(A30="","",MIN(1,(SUMIF(Setup!$A$27:$A$39,"&lt;="&amp;INT(K30),Setup!$B$27:$B$39)+IF(INT(K30)&gt;=13,0,(K30-INT(K30))*INDEX(Setup!$B$27:$B$39,INT(K30)+1)))/Setup!$B$40))</f>
        <v/>
      </c>
      <c r="K30" s="24">
        <f>IF(A30="","",IF(Setup!$B$8&lt;=84,B30/Setup!$B$8*13,IF(B30&lt;=84,B30/7,12+(B30-84)/(Setup!$B$8-84))))</f>
        <v/>
      </c>
    </row>
    <row r="31">
      <c r="A31" s="7">
        <f>IF(OR(Setup!$B$4="",B31&gt;Setup!$B$8),"",Setup!$B$4+B31-1)</f>
        <v/>
      </c>
      <c r="B31" s="8" t="n">
        <v>27</v>
      </c>
      <c r="C31" s="8">
        <f>IF(A31="","",MIN(13,INT((A31-Setup!$B$4)/7)+1))</f>
        <v/>
      </c>
      <c r="D31" s="11">
        <f>IF(A31="","",SUMIFS('Sales log'!$E$5:$E$504,'Sales log'!$A$5:$A$504,A31,'Sales log'!$F$5:$F$504,"Y"))</f>
        <v/>
      </c>
      <c r="E31" s="11">
        <f>IF(A31="","",Setup!$B$11*(J31-J30))</f>
        <v/>
      </c>
      <c r="F31" s="11">
        <f>IF(A31="","",IF(A31&gt;Setup!$B$7,NA(),SUMIFS('Sales log'!$E$5:$E$504,'Sales log'!$A$5:$A$504,"&lt;="&amp;A31,'Sales log'!$A$5:$A$504,"&gt;="&amp;Setup!$B$4,'Sales log'!$F$5:$F$504,"Y")))</f>
        <v/>
      </c>
      <c r="G31" s="11">
        <f>IF(A31="","",Setup!$B$11*J31)</f>
        <v/>
      </c>
      <c r="H31" s="11">
        <f>IF(A31="","",Setup!$B$11*B31/Setup!$B$8)</f>
        <v/>
      </c>
      <c r="I31" s="12">
        <f>IF(A31="","",IF(A31&gt;Setup!$B$7,"",IFERROR(F31/G31,"")))</f>
        <v/>
      </c>
      <c r="J31" s="9">
        <f>IF(A31="","",MIN(1,(SUMIF(Setup!$A$27:$A$39,"&lt;="&amp;INT(K31),Setup!$B$27:$B$39)+IF(INT(K31)&gt;=13,0,(K31-INT(K31))*INDEX(Setup!$B$27:$B$39,INT(K31)+1)))/Setup!$B$40))</f>
        <v/>
      </c>
      <c r="K31" s="24">
        <f>IF(A31="","",IF(Setup!$B$8&lt;=84,B31/Setup!$B$8*13,IF(B31&lt;=84,B31/7,12+(B31-84)/(Setup!$B$8-84))))</f>
        <v/>
      </c>
    </row>
    <row r="32">
      <c r="A32" s="7">
        <f>IF(OR(Setup!$B$4="",B32&gt;Setup!$B$8),"",Setup!$B$4+B32-1)</f>
        <v/>
      </c>
      <c r="B32" s="8" t="n">
        <v>28</v>
      </c>
      <c r="C32" s="8">
        <f>IF(A32="","",MIN(13,INT((A32-Setup!$B$4)/7)+1))</f>
        <v/>
      </c>
      <c r="D32" s="11">
        <f>IF(A32="","",SUMIFS('Sales log'!$E$5:$E$504,'Sales log'!$A$5:$A$504,A32,'Sales log'!$F$5:$F$504,"Y"))</f>
        <v/>
      </c>
      <c r="E32" s="11">
        <f>IF(A32="","",Setup!$B$11*(J32-J31))</f>
        <v/>
      </c>
      <c r="F32" s="11">
        <f>IF(A32="","",IF(A32&gt;Setup!$B$7,NA(),SUMIFS('Sales log'!$E$5:$E$504,'Sales log'!$A$5:$A$504,"&lt;="&amp;A32,'Sales log'!$A$5:$A$504,"&gt;="&amp;Setup!$B$4,'Sales log'!$F$5:$F$504,"Y")))</f>
        <v/>
      </c>
      <c r="G32" s="11">
        <f>IF(A32="","",Setup!$B$11*J32)</f>
        <v/>
      </c>
      <c r="H32" s="11">
        <f>IF(A32="","",Setup!$B$11*B32/Setup!$B$8)</f>
        <v/>
      </c>
      <c r="I32" s="12">
        <f>IF(A32="","",IF(A32&gt;Setup!$B$7,"",IFERROR(F32/G32,"")))</f>
        <v/>
      </c>
      <c r="J32" s="9">
        <f>IF(A32="","",MIN(1,(SUMIF(Setup!$A$27:$A$39,"&lt;="&amp;INT(K32),Setup!$B$27:$B$39)+IF(INT(K32)&gt;=13,0,(K32-INT(K32))*INDEX(Setup!$B$27:$B$39,INT(K32)+1)))/Setup!$B$40))</f>
        <v/>
      </c>
      <c r="K32" s="24">
        <f>IF(A32="","",IF(Setup!$B$8&lt;=84,B32/Setup!$B$8*13,IF(B32&lt;=84,B32/7,12+(B32-84)/(Setup!$B$8-84))))</f>
        <v/>
      </c>
    </row>
    <row r="33">
      <c r="A33" s="7">
        <f>IF(OR(Setup!$B$4="",B33&gt;Setup!$B$8),"",Setup!$B$4+B33-1)</f>
        <v/>
      </c>
      <c r="B33" s="8" t="n">
        <v>29</v>
      </c>
      <c r="C33" s="8">
        <f>IF(A33="","",MIN(13,INT((A33-Setup!$B$4)/7)+1))</f>
        <v/>
      </c>
      <c r="D33" s="11">
        <f>IF(A33="","",SUMIFS('Sales log'!$E$5:$E$504,'Sales log'!$A$5:$A$504,A33,'Sales log'!$F$5:$F$504,"Y"))</f>
        <v/>
      </c>
      <c r="E33" s="11">
        <f>IF(A33="","",Setup!$B$11*(J33-J32))</f>
        <v/>
      </c>
      <c r="F33" s="11">
        <f>IF(A33="","",IF(A33&gt;Setup!$B$7,NA(),SUMIFS('Sales log'!$E$5:$E$504,'Sales log'!$A$5:$A$504,"&lt;="&amp;A33,'Sales log'!$A$5:$A$504,"&gt;="&amp;Setup!$B$4,'Sales log'!$F$5:$F$504,"Y")))</f>
        <v/>
      </c>
      <c r="G33" s="11">
        <f>IF(A33="","",Setup!$B$11*J33)</f>
        <v/>
      </c>
      <c r="H33" s="11">
        <f>IF(A33="","",Setup!$B$11*B33/Setup!$B$8)</f>
        <v/>
      </c>
      <c r="I33" s="12">
        <f>IF(A33="","",IF(A33&gt;Setup!$B$7,"",IFERROR(F33/G33,"")))</f>
        <v/>
      </c>
      <c r="J33" s="9">
        <f>IF(A33="","",MIN(1,(SUMIF(Setup!$A$27:$A$39,"&lt;="&amp;INT(K33),Setup!$B$27:$B$39)+IF(INT(K33)&gt;=13,0,(K33-INT(K33))*INDEX(Setup!$B$27:$B$39,INT(K33)+1)))/Setup!$B$40))</f>
        <v/>
      </c>
      <c r="K33" s="24">
        <f>IF(A33="","",IF(Setup!$B$8&lt;=84,B33/Setup!$B$8*13,IF(B33&lt;=84,B33/7,12+(B33-84)/(Setup!$B$8-84))))</f>
        <v/>
      </c>
    </row>
    <row r="34">
      <c r="A34" s="7">
        <f>IF(OR(Setup!$B$4="",B34&gt;Setup!$B$8),"",Setup!$B$4+B34-1)</f>
        <v/>
      </c>
      <c r="B34" s="8" t="n">
        <v>30</v>
      </c>
      <c r="C34" s="8">
        <f>IF(A34="","",MIN(13,INT((A34-Setup!$B$4)/7)+1))</f>
        <v/>
      </c>
      <c r="D34" s="11">
        <f>IF(A34="","",SUMIFS('Sales log'!$E$5:$E$504,'Sales log'!$A$5:$A$504,A34,'Sales log'!$F$5:$F$504,"Y"))</f>
        <v/>
      </c>
      <c r="E34" s="11">
        <f>IF(A34="","",Setup!$B$11*(J34-J33))</f>
        <v/>
      </c>
      <c r="F34" s="11">
        <f>IF(A34="","",IF(A34&gt;Setup!$B$7,NA(),SUMIFS('Sales log'!$E$5:$E$504,'Sales log'!$A$5:$A$504,"&lt;="&amp;A34,'Sales log'!$A$5:$A$504,"&gt;="&amp;Setup!$B$4,'Sales log'!$F$5:$F$504,"Y")))</f>
        <v/>
      </c>
      <c r="G34" s="11">
        <f>IF(A34="","",Setup!$B$11*J34)</f>
        <v/>
      </c>
      <c r="H34" s="11">
        <f>IF(A34="","",Setup!$B$11*B34/Setup!$B$8)</f>
        <v/>
      </c>
      <c r="I34" s="12">
        <f>IF(A34="","",IF(A34&gt;Setup!$B$7,"",IFERROR(F34/G34,"")))</f>
        <v/>
      </c>
      <c r="J34" s="9">
        <f>IF(A34="","",MIN(1,(SUMIF(Setup!$A$27:$A$39,"&lt;="&amp;INT(K34),Setup!$B$27:$B$39)+IF(INT(K34)&gt;=13,0,(K34-INT(K34))*INDEX(Setup!$B$27:$B$39,INT(K34)+1)))/Setup!$B$40))</f>
        <v/>
      </c>
      <c r="K34" s="24">
        <f>IF(A34="","",IF(Setup!$B$8&lt;=84,B34/Setup!$B$8*13,IF(B34&lt;=84,B34/7,12+(B34-84)/(Setup!$B$8-84))))</f>
        <v/>
      </c>
    </row>
    <row r="35">
      <c r="A35" s="7">
        <f>IF(OR(Setup!$B$4="",B35&gt;Setup!$B$8),"",Setup!$B$4+B35-1)</f>
        <v/>
      </c>
      <c r="B35" s="8" t="n">
        <v>31</v>
      </c>
      <c r="C35" s="8">
        <f>IF(A35="","",MIN(13,INT((A35-Setup!$B$4)/7)+1))</f>
        <v/>
      </c>
      <c r="D35" s="11">
        <f>IF(A35="","",SUMIFS('Sales log'!$E$5:$E$504,'Sales log'!$A$5:$A$504,A35,'Sales log'!$F$5:$F$504,"Y"))</f>
        <v/>
      </c>
      <c r="E35" s="11">
        <f>IF(A35="","",Setup!$B$11*(J35-J34))</f>
        <v/>
      </c>
      <c r="F35" s="11">
        <f>IF(A35="","",IF(A35&gt;Setup!$B$7,NA(),SUMIFS('Sales log'!$E$5:$E$504,'Sales log'!$A$5:$A$504,"&lt;="&amp;A35,'Sales log'!$A$5:$A$504,"&gt;="&amp;Setup!$B$4,'Sales log'!$F$5:$F$504,"Y")))</f>
        <v/>
      </c>
      <c r="G35" s="11">
        <f>IF(A35="","",Setup!$B$11*J35)</f>
        <v/>
      </c>
      <c r="H35" s="11">
        <f>IF(A35="","",Setup!$B$11*B35/Setup!$B$8)</f>
        <v/>
      </c>
      <c r="I35" s="12">
        <f>IF(A35="","",IF(A35&gt;Setup!$B$7,"",IFERROR(F35/G35,"")))</f>
        <v/>
      </c>
      <c r="J35" s="9">
        <f>IF(A35="","",MIN(1,(SUMIF(Setup!$A$27:$A$39,"&lt;="&amp;INT(K35),Setup!$B$27:$B$39)+IF(INT(K35)&gt;=13,0,(K35-INT(K35))*INDEX(Setup!$B$27:$B$39,INT(K35)+1)))/Setup!$B$40))</f>
        <v/>
      </c>
      <c r="K35" s="24">
        <f>IF(A35="","",IF(Setup!$B$8&lt;=84,B35/Setup!$B$8*13,IF(B35&lt;=84,B35/7,12+(B35-84)/(Setup!$B$8-84))))</f>
        <v/>
      </c>
    </row>
    <row r="36">
      <c r="A36" s="7">
        <f>IF(OR(Setup!$B$4="",B36&gt;Setup!$B$8),"",Setup!$B$4+B36-1)</f>
        <v/>
      </c>
      <c r="B36" s="8" t="n">
        <v>32</v>
      </c>
      <c r="C36" s="8">
        <f>IF(A36="","",MIN(13,INT((A36-Setup!$B$4)/7)+1))</f>
        <v/>
      </c>
      <c r="D36" s="11">
        <f>IF(A36="","",SUMIFS('Sales log'!$E$5:$E$504,'Sales log'!$A$5:$A$504,A36,'Sales log'!$F$5:$F$504,"Y"))</f>
        <v/>
      </c>
      <c r="E36" s="11">
        <f>IF(A36="","",Setup!$B$11*(J36-J35))</f>
        <v/>
      </c>
      <c r="F36" s="11">
        <f>IF(A36="","",IF(A36&gt;Setup!$B$7,NA(),SUMIFS('Sales log'!$E$5:$E$504,'Sales log'!$A$5:$A$504,"&lt;="&amp;A36,'Sales log'!$A$5:$A$504,"&gt;="&amp;Setup!$B$4,'Sales log'!$F$5:$F$504,"Y")))</f>
        <v/>
      </c>
      <c r="G36" s="11">
        <f>IF(A36="","",Setup!$B$11*J36)</f>
        <v/>
      </c>
      <c r="H36" s="11">
        <f>IF(A36="","",Setup!$B$11*B36/Setup!$B$8)</f>
        <v/>
      </c>
      <c r="I36" s="12">
        <f>IF(A36="","",IF(A36&gt;Setup!$B$7,"",IFERROR(F36/G36,"")))</f>
        <v/>
      </c>
      <c r="J36" s="9">
        <f>IF(A36="","",MIN(1,(SUMIF(Setup!$A$27:$A$39,"&lt;="&amp;INT(K36),Setup!$B$27:$B$39)+IF(INT(K36)&gt;=13,0,(K36-INT(K36))*INDEX(Setup!$B$27:$B$39,INT(K36)+1)))/Setup!$B$40))</f>
        <v/>
      </c>
      <c r="K36" s="24">
        <f>IF(A36="","",IF(Setup!$B$8&lt;=84,B36/Setup!$B$8*13,IF(B36&lt;=84,B36/7,12+(B36-84)/(Setup!$B$8-84))))</f>
        <v/>
      </c>
    </row>
    <row r="37">
      <c r="A37" s="7">
        <f>IF(OR(Setup!$B$4="",B37&gt;Setup!$B$8),"",Setup!$B$4+B37-1)</f>
        <v/>
      </c>
      <c r="B37" s="8" t="n">
        <v>33</v>
      </c>
      <c r="C37" s="8">
        <f>IF(A37="","",MIN(13,INT((A37-Setup!$B$4)/7)+1))</f>
        <v/>
      </c>
      <c r="D37" s="11">
        <f>IF(A37="","",SUMIFS('Sales log'!$E$5:$E$504,'Sales log'!$A$5:$A$504,A37,'Sales log'!$F$5:$F$504,"Y"))</f>
        <v/>
      </c>
      <c r="E37" s="11">
        <f>IF(A37="","",Setup!$B$11*(J37-J36))</f>
        <v/>
      </c>
      <c r="F37" s="11">
        <f>IF(A37="","",IF(A37&gt;Setup!$B$7,NA(),SUMIFS('Sales log'!$E$5:$E$504,'Sales log'!$A$5:$A$504,"&lt;="&amp;A37,'Sales log'!$A$5:$A$504,"&gt;="&amp;Setup!$B$4,'Sales log'!$F$5:$F$504,"Y")))</f>
        <v/>
      </c>
      <c r="G37" s="11">
        <f>IF(A37="","",Setup!$B$11*J37)</f>
        <v/>
      </c>
      <c r="H37" s="11">
        <f>IF(A37="","",Setup!$B$11*B37/Setup!$B$8)</f>
        <v/>
      </c>
      <c r="I37" s="12">
        <f>IF(A37="","",IF(A37&gt;Setup!$B$7,"",IFERROR(F37/G37,"")))</f>
        <v/>
      </c>
      <c r="J37" s="9">
        <f>IF(A37="","",MIN(1,(SUMIF(Setup!$A$27:$A$39,"&lt;="&amp;INT(K37),Setup!$B$27:$B$39)+IF(INT(K37)&gt;=13,0,(K37-INT(K37))*INDEX(Setup!$B$27:$B$39,INT(K37)+1)))/Setup!$B$40))</f>
        <v/>
      </c>
      <c r="K37" s="24">
        <f>IF(A37="","",IF(Setup!$B$8&lt;=84,B37/Setup!$B$8*13,IF(B37&lt;=84,B37/7,12+(B37-84)/(Setup!$B$8-84))))</f>
        <v/>
      </c>
    </row>
    <row r="38">
      <c r="A38" s="7">
        <f>IF(OR(Setup!$B$4="",B38&gt;Setup!$B$8),"",Setup!$B$4+B38-1)</f>
        <v/>
      </c>
      <c r="B38" s="8" t="n">
        <v>34</v>
      </c>
      <c r="C38" s="8">
        <f>IF(A38="","",MIN(13,INT((A38-Setup!$B$4)/7)+1))</f>
        <v/>
      </c>
      <c r="D38" s="11">
        <f>IF(A38="","",SUMIFS('Sales log'!$E$5:$E$504,'Sales log'!$A$5:$A$504,A38,'Sales log'!$F$5:$F$504,"Y"))</f>
        <v/>
      </c>
      <c r="E38" s="11">
        <f>IF(A38="","",Setup!$B$11*(J38-J37))</f>
        <v/>
      </c>
      <c r="F38" s="11">
        <f>IF(A38="","",IF(A38&gt;Setup!$B$7,NA(),SUMIFS('Sales log'!$E$5:$E$504,'Sales log'!$A$5:$A$504,"&lt;="&amp;A38,'Sales log'!$A$5:$A$504,"&gt;="&amp;Setup!$B$4,'Sales log'!$F$5:$F$504,"Y")))</f>
        <v/>
      </c>
      <c r="G38" s="11">
        <f>IF(A38="","",Setup!$B$11*J38)</f>
        <v/>
      </c>
      <c r="H38" s="11">
        <f>IF(A38="","",Setup!$B$11*B38/Setup!$B$8)</f>
        <v/>
      </c>
      <c r="I38" s="12">
        <f>IF(A38="","",IF(A38&gt;Setup!$B$7,"",IFERROR(F38/G38,"")))</f>
        <v/>
      </c>
      <c r="J38" s="9">
        <f>IF(A38="","",MIN(1,(SUMIF(Setup!$A$27:$A$39,"&lt;="&amp;INT(K38),Setup!$B$27:$B$39)+IF(INT(K38)&gt;=13,0,(K38-INT(K38))*INDEX(Setup!$B$27:$B$39,INT(K38)+1)))/Setup!$B$40))</f>
        <v/>
      </c>
      <c r="K38" s="24">
        <f>IF(A38="","",IF(Setup!$B$8&lt;=84,B38/Setup!$B$8*13,IF(B38&lt;=84,B38/7,12+(B38-84)/(Setup!$B$8-84))))</f>
        <v/>
      </c>
    </row>
    <row r="39">
      <c r="A39" s="7">
        <f>IF(OR(Setup!$B$4="",B39&gt;Setup!$B$8),"",Setup!$B$4+B39-1)</f>
        <v/>
      </c>
      <c r="B39" s="8" t="n">
        <v>35</v>
      </c>
      <c r="C39" s="8">
        <f>IF(A39="","",MIN(13,INT((A39-Setup!$B$4)/7)+1))</f>
        <v/>
      </c>
      <c r="D39" s="11">
        <f>IF(A39="","",SUMIFS('Sales log'!$E$5:$E$504,'Sales log'!$A$5:$A$504,A39,'Sales log'!$F$5:$F$504,"Y"))</f>
        <v/>
      </c>
      <c r="E39" s="11">
        <f>IF(A39="","",Setup!$B$11*(J39-J38))</f>
        <v/>
      </c>
      <c r="F39" s="11">
        <f>IF(A39="","",IF(A39&gt;Setup!$B$7,NA(),SUMIFS('Sales log'!$E$5:$E$504,'Sales log'!$A$5:$A$504,"&lt;="&amp;A39,'Sales log'!$A$5:$A$504,"&gt;="&amp;Setup!$B$4,'Sales log'!$F$5:$F$504,"Y")))</f>
        <v/>
      </c>
      <c r="G39" s="11">
        <f>IF(A39="","",Setup!$B$11*J39)</f>
        <v/>
      </c>
      <c r="H39" s="11">
        <f>IF(A39="","",Setup!$B$11*B39/Setup!$B$8)</f>
        <v/>
      </c>
      <c r="I39" s="12">
        <f>IF(A39="","",IF(A39&gt;Setup!$B$7,"",IFERROR(F39/G39,"")))</f>
        <v/>
      </c>
      <c r="J39" s="9">
        <f>IF(A39="","",MIN(1,(SUMIF(Setup!$A$27:$A$39,"&lt;="&amp;INT(K39),Setup!$B$27:$B$39)+IF(INT(K39)&gt;=13,0,(K39-INT(K39))*INDEX(Setup!$B$27:$B$39,INT(K39)+1)))/Setup!$B$40))</f>
        <v/>
      </c>
      <c r="K39" s="24">
        <f>IF(A39="","",IF(Setup!$B$8&lt;=84,B39/Setup!$B$8*13,IF(B39&lt;=84,B39/7,12+(B39-84)/(Setup!$B$8-84))))</f>
        <v/>
      </c>
    </row>
    <row r="40">
      <c r="A40" s="7">
        <f>IF(OR(Setup!$B$4="",B40&gt;Setup!$B$8),"",Setup!$B$4+B40-1)</f>
        <v/>
      </c>
      <c r="B40" s="8" t="n">
        <v>36</v>
      </c>
      <c r="C40" s="8">
        <f>IF(A40="","",MIN(13,INT((A40-Setup!$B$4)/7)+1))</f>
        <v/>
      </c>
      <c r="D40" s="11">
        <f>IF(A40="","",SUMIFS('Sales log'!$E$5:$E$504,'Sales log'!$A$5:$A$504,A40,'Sales log'!$F$5:$F$504,"Y"))</f>
        <v/>
      </c>
      <c r="E40" s="11">
        <f>IF(A40="","",Setup!$B$11*(J40-J39))</f>
        <v/>
      </c>
      <c r="F40" s="11">
        <f>IF(A40="","",IF(A40&gt;Setup!$B$7,NA(),SUMIFS('Sales log'!$E$5:$E$504,'Sales log'!$A$5:$A$504,"&lt;="&amp;A40,'Sales log'!$A$5:$A$504,"&gt;="&amp;Setup!$B$4,'Sales log'!$F$5:$F$504,"Y")))</f>
        <v/>
      </c>
      <c r="G40" s="11">
        <f>IF(A40="","",Setup!$B$11*J40)</f>
        <v/>
      </c>
      <c r="H40" s="11">
        <f>IF(A40="","",Setup!$B$11*B40/Setup!$B$8)</f>
        <v/>
      </c>
      <c r="I40" s="12">
        <f>IF(A40="","",IF(A40&gt;Setup!$B$7,"",IFERROR(F40/G40,"")))</f>
        <v/>
      </c>
      <c r="J40" s="9">
        <f>IF(A40="","",MIN(1,(SUMIF(Setup!$A$27:$A$39,"&lt;="&amp;INT(K40),Setup!$B$27:$B$39)+IF(INT(K40)&gt;=13,0,(K40-INT(K40))*INDEX(Setup!$B$27:$B$39,INT(K40)+1)))/Setup!$B$40))</f>
        <v/>
      </c>
      <c r="K40" s="24">
        <f>IF(A40="","",IF(Setup!$B$8&lt;=84,B40/Setup!$B$8*13,IF(B40&lt;=84,B40/7,12+(B40-84)/(Setup!$B$8-84))))</f>
        <v/>
      </c>
    </row>
    <row r="41">
      <c r="A41" s="7">
        <f>IF(OR(Setup!$B$4="",B41&gt;Setup!$B$8),"",Setup!$B$4+B41-1)</f>
        <v/>
      </c>
      <c r="B41" s="8" t="n">
        <v>37</v>
      </c>
      <c r="C41" s="8">
        <f>IF(A41="","",MIN(13,INT((A41-Setup!$B$4)/7)+1))</f>
        <v/>
      </c>
      <c r="D41" s="11">
        <f>IF(A41="","",SUMIFS('Sales log'!$E$5:$E$504,'Sales log'!$A$5:$A$504,A41,'Sales log'!$F$5:$F$504,"Y"))</f>
        <v/>
      </c>
      <c r="E41" s="11">
        <f>IF(A41="","",Setup!$B$11*(J41-J40))</f>
        <v/>
      </c>
      <c r="F41" s="11">
        <f>IF(A41="","",IF(A41&gt;Setup!$B$7,NA(),SUMIFS('Sales log'!$E$5:$E$504,'Sales log'!$A$5:$A$504,"&lt;="&amp;A41,'Sales log'!$A$5:$A$504,"&gt;="&amp;Setup!$B$4,'Sales log'!$F$5:$F$504,"Y")))</f>
        <v/>
      </c>
      <c r="G41" s="11">
        <f>IF(A41="","",Setup!$B$11*J41)</f>
        <v/>
      </c>
      <c r="H41" s="11">
        <f>IF(A41="","",Setup!$B$11*B41/Setup!$B$8)</f>
        <v/>
      </c>
      <c r="I41" s="12">
        <f>IF(A41="","",IF(A41&gt;Setup!$B$7,"",IFERROR(F41/G41,"")))</f>
        <v/>
      </c>
      <c r="J41" s="9">
        <f>IF(A41="","",MIN(1,(SUMIF(Setup!$A$27:$A$39,"&lt;="&amp;INT(K41),Setup!$B$27:$B$39)+IF(INT(K41)&gt;=13,0,(K41-INT(K41))*INDEX(Setup!$B$27:$B$39,INT(K41)+1)))/Setup!$B$40))</f>
        <v/>
      </c>
      <c r="K41" s="24">
        <f>IF(A41="","",IF(Setup!$B$8&lt;=84,B41/Setup!$B$8*13,IF(B41&lt;=84,B41/7,12+(B41-84)/(Setup!$B$8-84))))</f>
        <v/>
      </c>
    </row>
    <row r="42">
      <c r="A42" s="7">
        <f>IF(OR(Setup!$B$4="",B42&gt;Setup!$B$8),"",Setup!$B$4+B42-1)</f>
        <v/>
      </c>
      <c r="B42" s="8" t="n">
        <v>38</v>
      </c>
      <c r="C42" s="8">
        <f>IF(A42="","",MIN(13,INT((A42-Setup!$B$4)/7)+1))</f>
        <v/>
      </c>
      <c r="D42" s="11">
        <f>IF(A42="","",SUMIFS('Sales log'!$E$5:$E$504,'Sales log'!$A$5:$A$504,A42,'Sales log'!$F$5:$F$504,"Y"))</f>
        <v/>
      </c>
      <c r="E42" s="11">
        <f>IF(A42="","",Setup!$B$11*(J42-J41))</f>
        <v/>
      </c>
      <c r="F42" s="11">
        <f>IF(A42="","",IF(A42&gt;Setup!$B$7,NA(),SUMIFS('Sales log'!$E$5:$E$504,'Sales log'!$A$5:$A$504,"&lt;="&amp;A42,'Sales log'!$A$5:$A$504,"&gt;="&amp;Setup!$B$4,'Sales log'!$F$5:$F$504,"Y")))</f>
        <v/>
      </c>
      <c r="G42" s="11">
        <f>IF(A42="","",Setup!$B$11*J42)</f>
        <v/>
      </c>
      <c r="H42" s="11">
        <f>IF(A42="","",Setup!$B$11*B42/Setup!$B$8)</f>
        <v/>
      </c>
      <c r="I42" s="12">
        <f>IF(A42="","",IF(A42&gt;Setup!$B$7,"",IFERROR(F42/G42,"")))</f>
        <v/>
      </c>
      <c r="J42" s="9">
        <f>IF(A42="","",MIN(1,(SUMIF(Setup!$A$27:$A$39,"&lt;="&amp;INT(K42),Setup!$B$27:$B$39)+IF(INT(K42)&gt;=13,0,(K42-INT(K42))*INDEX(Setup!$B$27:$B$39,INT(K42)+1)))/Setup!$B$40))</f>
        <v/>
      </c>
      <c r="K42" s="24">
        <f>IF(A42="","",IF(Setup!$B$8&lt;=84,B42/Setup!$B$8*13,IF(B42&lt;=84,B42/7,12+(B42-84)/(Setup!$B$8-84))))</f>
        <v/>
      </c>
    </row>
    <row r="43">
      <c r="A43" s="7">
        <f>IF(OR(Setup!$B$4="",B43&gt;Setup!$B$8),"",Setup!$B$4+B43-1)</f>
        <v/>
      </c>
      <c r="B43" s="8" t="n">
        <v>39</v>
      </c>
      <c r="C43" s="8">
        <f>IF(A43="","",MIN(13,INT((A43-Setup!$B$4)/7)+1))</f>
        <v/>
      </c>
      <c r="D43" s="11">
        <f>IF(A43="","",SUMIFS('Sales log'!$E$5:$E$504,'Sales log'!$A$5:$A$504,A43,'Sales log'!$F$5:$F$504,"Y"))</f>
        <v/>
      </c>
      <c r="E43" s="11">
        <f>IF(A43="","",Setup!$B$11*(J43-J42))</f>
        <v/>
      </c>
      <c r="F43" s="11">
        <f>IF(A43="","",IF(A43&gt;Setup!$B$7,NA(),SUMIFS('Sales log'!$E$5:$E$504,'Sales log'!$A$5:$A$504,"&lt;="&amp;A43,'Sales log'!$A$5:$A$504,"&gt;="&amp;Setup!$B$4,'Sales log'!$F$5:$F$504,"Y")))</f>
        <v/>
      </c>
      <c r="G43" s="11">
        <f>IF(A43="","",Setup!$B$11*J43)</f>
        <v/>
      </c>
      <c r="H43" s="11">
        <f>IF(A43="","",Setup!$B$11*B43/Setup!$B$8)</f>
        <v/>
      </c>
      <c r="I43" s="12">
        <f>IF(A43="","",IF(A43&gt;Setup!$B$7,"",IFERROR(F43/G43,"")))</f>
        <v/>
      </c>
      <c r="J43" s="9">
        <f>IF(A43="","",MIN(1,(SUMIF(Setup!$A$27:$A$39,"&lt;="&amp;INT(K43),Setup!$B$27:$B$39)+IF(INT(K43)&gt;=13,0,(K43-INT(K43))*INDEX(Setup!$B$27:$B$39,INT(K43)+1)))/Setup!$B$40))</f>
        <v/>
      </c>
      <c r="K43" s="24">
        <f>IF(A43="","",IF(Setup!$B$8&lt;=84,B43/Setup!$B$8*13,IF(B43&lt;=84,B43/7,12+(B43-84)/(Setup!$B$8-84))))</f>
        <v/>
      </c>
    </row>
    <row r="44">
      <c r="A44" s="7">
        <f>IF(OR(Setup!$B$4="",B44&gt;Setup!$B$8),"",Setup!$B$4+B44-1)</f>
        <v/>
      </c>
      <c r="B44" s="8" t="n">
        <v>40</v>
      </c>
      <c r="C44" s="8">
        <f>IF(A44="","",MIN(13,INT((A44-Setup!$B$4)/7)+1))</f>
        <v/>
      </c>
      <c r="D44" s="11">
        <f>IF(A44="","",SUMIFS('Sales log'!$E$5:$E$504,'Sales log'!$A$5:$A$504,A44,'Sales log'!$F$5:$F$504,"Y"))</f>
        <v/>
      </c>
      <c r="E44" s="11">
        <f>IF(A44="","",Setup!$B$11*(J44-J43))</f>
        <v/>
      </c>
      <c r="F44" s="11">
        <f>IF(A44="","",IF(A44&gt;Setup!$B$7,NA(),SUMIFS('Sales log'!$E$5:$E$504,'Sales log'!$A$5:$A$504,"&lt;="&amp;A44,'Sales log'!$A$5:$A$504,"&gt;="&amp;Setup!$B$4,'Sales log'!$F$5:$F$504,"Y")))</f>
        <v/>
      </c>
      <c r="G44" s="11">
        <f>IF(A44="","",Setup!$B$11*J44)</f>
        <v/>
      </c>
      <c r="H44" s="11">
        <f>IF(A44="","",Setup!$B$11*B44/Setup!$B$8)</f>
        <v/>
      </c>
      <c r="I44" s="12">
        <f>IF(A44="","",IF(A44&gt;Setup!$B$7,"",IFERROR(F44/G44,"")))</f>
        <v/>
      </c>
      <c r="J44" s="9">
        <f>IF(A44="","",MIN(1,(SUMIF(Setup!$A$27:$A$39,"&lt;="&amp;INT(K44),Setup!$B$27:$B$39)+IF(INT(K44)&gt;=13,0,(K44-INT(K44))*INDEX(Setup!$B$27:$B$39,INT(K44)+1)))/Setup!$B$40))</f>
        <v/>
      </c>
      <c r="K44" s="24">
        <f>IF(A44="","",IF(Setup!$B$8&lt;=84,B44/Setup!$B$8*13,IF(B44&lt;=84,B44/7,12+(B44-84)/(Setup!$B$8-84))))</f>
        <v/>
      </c>
    </row>
    <row r="45">
      <c r="A45" s="7">
        <f>IF(OR(Setup!$B$4="",B45&gt;Setup!$B$8),"",Setup!$B$4+B45-1)</f>
        <v/>
      </c>
      <c r="B45" s="8" t="n">
        <v>41</v>
      </c>
      <c r="C45" s="8">
        <f>IF(A45="","",MIN(13,INT((A45-Setup!$B$4)/7)+1))</f>
        <v/>
      </c>
      <c r="D45" s="11">
        <f>IF(A45="","",SUMIFS('Sales log'!$E$5:$E$504,'Sales log'!$A$5:$A$504,A45,'Sales log'!$F$5:$F$504,"Y"))</f>
        <v/>
      </c>
      <c r="E45" s="11">
        <f>IF(A45="","",Setup!$B$11*(J45-J44))</f>
        <v/>
      </c>
      <c r="F45" s="11">
        <f>IF(A45="","",IF(A45&gt;Setup!$B$7,NA(),SUMIFS('Sales log'!$E$5:$E$504,'Sales log'!$A$5:$A$504,"&lt;="&amp;A45,'Sales log'!$A$5:$A$504,"&gt;="&amp;Setup!$B$4,'Sales log'!$F$5:$F$504,"Y")))</f>
        <v/>
      </c>
      <c r="G45" s="11">
        <f>IF(A45="","",Setup!$B$11*J45)</f>
        <v/>
      </c>
      <c r="H45" s="11">
        <f>IF(A45="","",Setup!$B$11*B45/Setup!$B$8)</f>
        <v/>
      </c>
      <c r="I45" s="12">
        <f>IF(A45="","",IF(A45&gt;Setup!$B$7,"",IFERROR(F45/G45,"")))</f>
        <v/>
      </c>
      <c r="J45" s="9">
        <f>IF(A45="","",MIN(1,(SUMIF(Setup!$A$27:$A$39,"&lt;="&amp;INT(K45),Setup!$B$27:$B$39)+IF(INT(K45)&gt;=13,0,(K45-INT(K45))*INDEX(Setup!$B$27:$B$39,INT(K45)+1)))/Setup!$B$40))</f>
        <v/>
      </c>
      <c r="K45" s="24">
        <f>IF(A45="","",IF(Setup!$B$8&lt;=84,B45/Setup!$B$8*13,IF(B45&lt;=84,B45/7,12+(B45-84)/(Setup!$B$8-84))))</f>
        <v/>
      </c>
    </row>
    <row r="46">
      <c r="A46" s="7">
        <f>IF(OR(Setup!$B$4="",B46&gt;Setup!$B$8),"",Setup!$B$4+B46-1)</f>
        <v/>
      </c>
      <c r="B46" s="8" t="n">
        <v>42</v>
      </c>
      <c r="C46" s="8">
        <f>IF(A46="","",MIN(13,INT((A46-Setup!$B$4)/7)+1))</f>
        <v/>
      </c>
      <c r="D46" s="11">
        <f>IF(A46="","",SUMIFS('Sales log'!$E$5:$E$504,'Sales log'!$A$5:$A$504,A46,'Sales log'!$F$5:$F$504,"Y"))</f>
        <v/>
      </c>
      <c r="E46" s="11">
        <f>IF(A46="","",Setup!$B$11*(J46-J45))</f>
        <v/>
      </c>
      <c r="F46" s="11">
        <f>IF(A46="","",IF(A46&gt;Setup!$B$7,NA(),SUMIFS('Sales log'!$E$5:$E$504,'Sales log'!$A$5:$A$504,"&lt;="&amp;A46,'Sales log'!$A$5:$A$504,"&gt;="&amp;Setup!$B$4,'Sales log'!$F$5:$F$504,"Y")))</f>
        <v/>
      </c>
      <c r="G46" s="11">
        <f>IF(A46="","",Setup!$B$11*J46)</f>
        <v/>
      </c>
      <c r="H46" s="11">
        <f>IF(A46="","",Setup!$B$11*B46/Setup!$B$8)</f>
        <v/>
      </c>
      <c r="I46" s="12">
        <f>IF(A46="","",IF(A46&gt;Setup!$B$7,"",IFERROR(F46/G46,"")))</f>
        <v/>
      </c>
      <c r="J46" s="9">
        <f>IF(A46="","",MIN(1,(SUMIF(Setup!$A$27:$A$39,"&lt;="&amp;INT(K46),Setup!$B$27:$B$39)+IF(INT(K46)&gt;=13,0,(K46-INT(K46))*INDEX(Setup!$B$27:$B$39,INT(K46)+1)))/Setup!$B$40))</f>
        <v/>
      </c>
      <c r="K46" s="24">
        <f>IF(A46="","",IF(Setup!$B$8&lt;=84,B46/Setup!$B$8*13,IF(B46&lt;=84,B46/7,12+(B46-84)/(Setup!$B$8-84))))</f>
        <v/>
      </c>
    </row>
    <row r="47">
      <c r="A47" s="7">
        <f>IF(OR(Setup!$B$4="",B47&gt;Setup!$B$8),"",Setup!$B$4+B47-1)</f>
        <v/>
      </c>
      <c r="B47" s="8" t="n">
        <v>43</v>
      </c>
      <c r="C47" s="8">
        <f>IF(A47="","",MIN(13,INT((A47-Setup!$B$4)/7)+1))</f>
        <v/>
      </c>
      <c r="D47" s="11">
        <f>IF(A47="","",SUMIFS('Sales log'!$E$5:$E$504,'Sales log'!$A$5:$A$504,A47,'Sales log'!$F$5:$F$504,"Y"))</f>
        <v/>
      </c>
      <c r="E47" s="11">
        <f>IF(A47="","",Setup!$B$11*(J47-J46))</f>
        <v/>
      </c>
      <c r="F47" s="11">
        <f>IF(A47="","",IF(A47&gt;Setup!$B$7,NA(),SUMIFS('Sales log'!$E$5:$E$504,'Sales log'!$A$5:$A$504,"&lt;="&amp;A47,'Sales log'!$A$5:$A$504,"&gt;="&amp;Setup!$B$4,'Sales log'!$F$5:$F$504,"Y")))</f>
        <v/>
      </c>
      <c r="G47" s="11">
        <f>IF(A47="","",Setup!$B$11*J47)</f>
        <v/>
      </c>
      <c r="H47" s="11">
        <f>IF(A47="","",Setup!$B$11*B47/Setup!$B$8)</f>
        <v/>
      </c>
      <c r="I47" s="12">
        <f>IF(A47="","",IF(A47&gt;Setup!$B$7,"",IFERROR(F47/G47,"")))</f>
        <v/>
      </c>
      <c r="J47" s="9">
        <f>IF(A47="","",MIN(1,(SUMIF(Setup!$A$27:$A$39,"&lt;="&amp;INT(K47),Setup!$B$27:$B$39)+IF(INT(K47)&gt;=13,0,(K47-INT(K47))*INDEX(Setup!$B$27:$B$39,INT(K47)+1)))/Setup!$B$40))</f>
        <v/>
      </c>
      <c r="K47" s="24">
        <f>IF(A47="","",IF(Setup!$B$8&lt;=84,B47/Setup!$B$8*13,IF(B47&lt;=84,B47/7,12+(B47-84)/(Setup!$B$8-84))))</f>
        <v/>
      </c>
    </row>
    <row r="48">
      <c r="A48" s="7">
        <f>IF(OR(Setup!$B$4="",B48&gt;Setup!$B$8),"",Setup!$B$4+B48-1)</f>
        <v/>
      </c>
      <c r="B48" s="8" t="n">
        <v>44</v>
      </c>
      <c r="C48" s="8">
        <f>IF(A48="","",MIN(13,INT((A48-Setup!$B$4)/7)+1))</f>
        <v/>
      </c>
      <c r="D48" s="11">
        <f>IF(A48="","",SUMIFS('Sales log'!$E$5:$E$504,'Sales log'!$A$5:$A$504,A48,'Sales log'!$F$5:$F$504,"Y"))</f>
        <v/>
      </c>
      <c r="E48" s="11">
        <f>IF(A48="","",Setup!$B$11*(J48-J47))</f>
        <v/>
      </c>
      <c r="F48" s="11">
        <f>IF(A48="","",IF(A48&gt;Setup!$B$7,NA(),SUMIFS('Sales log'!$E$5:$E$504,'Sales log'!$A$5:$A$504,"&lt;="&amp;A48,'Sales log'!$A$5:$A$504,"&gt;="&amp;Setup!$B$4,'Sales log'!$F$5:$F$504,"Y")))</f>
        <v/>
      </c>
      <c r="G48" s="11">
        <f>IF(A48="","",Setup!$B$11*J48)</f>
        <v/>
      </c>
      <c r="H48" s="11">
        <f>IF(A48="","",Setup!$B$11*B48/Setup!$B$8)</f>
        <v/>
      </c>
      <c r="I48" s="12">
        <f>IF(A48="","",IF(A48&gt;Setup!$B$7,"",IFERROR(F48/G48,"")))</f>
        <v/>
      </c>
      <c r="J48" s="9">
        <f>IF(A48="","",MIN(1,(SUMIF(Setup!$A$27:$A$39,"&lt;="&amp;INT(K48),Setup!$B$27:$B$39)+IF(INT(K48)&gt;=13,0,(K48-INT(K48))*INDEX(Setup!$B$27:$B$39,INT(K48)+1)))/Setup!$B$40))</f>
        <v/>
      </c>
      <c r="K48" s="24">
        <f>IF(A48="","",IF(Setup!$B$8&lt;=84,B48/Setup!$B$8*13,IF(B48&lt;=84,B48/7,12+(B48-84)/(Setup!$B$8-84))))</f>
        <v/>
      </c>
    </row>
    <row r="49">
      <c r="A49" s="7">
        <f>IF(OR(Setup!$B$4="",B49&gt;Setup!$B$8),"",Setup!$B$4+B49-1)</f>
        <v/>
      </c>
      <c r="B49" s="8" t="n">
        <v>45</v>
      </c>
      <c r="C49" s="8">
        <f>IF(A49="","",MIN(13,INT((A49-Setup!$B$4)/7)+1))</f>
        <v/>
      </c>
      <c r="D49" s="11">
        <f>IF(A49="","",SUMIFS('Sales log'!$E$5:$E$504,'Sales log'!$A$5:$A$504,A49,'Sales log'!$F$5:$F$504,"Y"))</f>
        <v/>
      </c>
      <c r="E49" s="11">
        <f>IF(A49="","",Setup!$B$11*(J49-J48))</f>
        <v/>
      </c>
      <c r="F49" s="11">
        <f>IF(A49="","",IF(A49&gt;Setup!$B$7,NA(),SUMIFS('Sales log'!$E$5:$E$504,'Sales log'!$A$5:$A$504,"&lt;="&amp;A49,'Sales log'!$A$5:$A$504,"&gt;="&amp;Setup!$B$4,'Sales log'!$F$5:$F$504,"Y")))</f>
        <v/>
      </c>
      <c r="G49" s="11">
        <f>IF(A49="","",Setup!$B$11*J49)</f>
        <v/>
      </c>
      <c r="H49" s="11">
        <f>IF(A49="","",Setup!$B$11*B49/Setup!$B$8)</f>
        <v/>
      </c>
      <c r="I49" s="12">
        <f>IF(A49="","",IF(A49&gt;Setup!$B$7,"",IFERROR(F49/G49,"")))</f>
        <v/>
      </c>
      <c r="J49" s="9">
        <f>IF(A49="","",MIN(1,(SUMIF(Setup!$A$27:$A$39,"&lt;="&amp;INT(K49),Setup!$B$27:$B$39)+IF(INT(K49)&gt;=13,0,(K49-INT(K49))*INDEX(Setup!$B$27:$B$39,INT(K49)+1)))/Setup!$B$40))</f>
        <v/>
      </c>
      <c r="K49" s="24">
        <f>IF(A49="","",IF(Setup!$B$8&lt;=84,B49/Setup!$B$8*13,IF(B49&lt;=84,B49/7,12+(B49-84)/(Setup!$B$8-84))))</f>
        <v/>
      </c>
    </row>
    <row r="50">
      <c r="A50" s="7">
        <f>IF(OR(Setup!$B$4="",B50&gt;Setup!$B$8),"",Setup!$B$4+B50-1)</f>
        <v/>
      </c>
      <c r="B50" s="8" t="n">
        <v>46</v>
      </c>
      <c r="C50" s="8">
        <f>IF(A50="","",MIN(13,INT((A50-Setup!$B$4)/7)+1))</f>
        <v/>
      </c>
      <c r="D50" s="11">
        <f>IF(A50="","",SUMIFS('Sales log'!$E$5:$E$504,'Sales log'!$A$5:$A$504,A50,'Sales log'!$F$5:$F$504,"Y"))</f>
        <v/>
      </c>
      <c r="E50" s="11">
        <f>IF(A50="","",Setup!$B$11*(J50-J49))</f>
        <v/>
      </c>
      <c r="F50" s="11">
        <f>IF(A50="","",IF(A50&gt;Setup!$B$7,NA(),SUMIFS('Sales log'!$E$5:$E$504,'Sales log'!$A$5:$A$504,"&lt;="&amp;A50,'Sales log'!$A$5:$A$504,"&gt;="&amp;Setup!$B$4,'Sales log'!$F$5:$F$504,"Y")))</f>
        <v/>
      </c>
      <c r="G50" s="11">
        <f>IF(A50="","",Setup!$B$11*J50)</f>
        <v/>
      </c>
      <c r="H50" s="11">
        <f>IF(A50="","",Setup!$B$11*B50/Setup!$B$8)</f>
        <v/>
      </c>
      <c r="I50" s="12">
        <f>IF(A50="","",IF(A50&gt;Setup!$B$7,"",IFERROR(F50/G50,"")))</f>
        <v/>
      </c>
      <c r="J50" s="9">
        <f>IF(A50="","",MIN(1,(SUMIF(Setup!$A$27:$A$39,"&lt;="&amp;INT(K50),Setup!$B$27:$B$39)+IF(INT(K50)&gt;=13,0,(K50-INT(K50))*INDEX(Setup!$B$27:$B$39,INT(K50)+1)))/Setup!$B$40))</f>
        <v/>
      </c>
      <c r="K50" s="24">
        <f>IF(A50="","",IF(Setup!$B$8&lt;=84,B50/Setup!$B$8*13,IF(B50&lt;=84,B50/7,12+(B50-84)/(Setup!$B$8-84))))</f>
        <v/>
      </c>
    </row>
    <row r="51">
      <c r="A51" s="7">
        <f>IF(OR(Setup!$B$4="",B51&gt;Setup!$B$8),"",Setup!$B$4+B51-1)</f>
        <v/>
      </c>
      <c r="B51" s="8" t="n">
        <v>47</v>
      </c>
      <c r="C51" s="8">
        <f>IF(A51="","",MIN(13,INT((A51-Setup!$B$4)/7)+1))</f>
        <v/>
      </c>
      <c r="D51" s="11">
        <f>IF(A51="","",SUMIFS('Sales log'!$E$5:$E$504,'Sales log'!$A$5:$A$504,A51,'Sales log'!$F$5:$F$504,"Y"))</f>
        <v/>
      </c>
      <c r="E51" s="11">
        <f>IF(A51="","",Setup!$B$11*(J51-J50))</f>
        <v/>
      </c>
      <c r="F51" s="11">
        <f>IF(A51="","",IF(A51&gt;Setup!$B$7,NA(),SUMIFS('Sales log'!$E$5:$E$504,'Sales log'!$A$5:$A$504,"&lt;="&amp;A51,'Sales log'!$A$5:$A$504,"&gt;="&amp;Setup!$B$4,'Sales log'!$F$5:$F$504,"Y")))</f>
        <v/>
      </c>
      <c r="G51" s="11">
        <f>IF(A51="","",Setup!$B$11*J51)</f>
        <v/>
      </c>
      <c r="H51" s="11">
        <f>IF(A51="","",Setup!$B$11*B51/Setup!$B$8)</f>
        <v/>
      </c>
      <c r="I51" s="12">
        <f>IF(A51="","",IF(A51&gt;Setup!$B$7,"",IFERROR(F51/G51,"")))</f>
        <v/>
      </c>
      <c r="J51" s="9">
        <f>IF(A51="","",MIN(1,(SUMIF(Setup!$A$27:$A$39,"&lt;="&amp;INT(K51),Setup!$B$27:$B$39)+IF(INT(K51)&gt;=13,0,(K51-INT(K51))*INDEX(Setup!$B$27:$B$39,INT(K51)+1)))/Setup!$B$40))</f>
        <v/>
      </c>
      <c r="K51" s="24">
        <f>IF(A51="","",IF(Setup!$B$8&lt;=84,B51/Setup!$B$8*13,IF(B51&lt;=84,B51/7,12+(B51-84)/(Setup!$B$8-84))))</f>
        <v/>
      </c>
    </row>
    <row r="52">
      <c r="A52" s="7">
        <f>IF(OR(Setup!$B$4="",B52&gt;Setup!$B$8),"",Setup!$B$4+B52-1)</f>
        <v/>
      </c>
      <c r="B52" s="8" t="n">
        <v>48</v>
      </c>
      <c r="C52" s="8">
        <f>IF(A52="","",MIN(13,INT((A52-Setup!$B$4)/7)+1))</f>
        <v/>
      </c>
      <c r="D52" s="11">
        <f>IF(A52="","",SUMIFS('Sales log'!$E$5:$E$504,'Sales log'!$A$5:$A$504,A52,'Sales log'!$F$5:$F$504,"Y"))</f>
        <v/>
      </c>
      <c r="E52" s="11">
        <f>IF(A52="","",Setup!$B$11*(J52-J51))</f>
        <v/>
      </c>
      <c r="F52" s="11">
        <f>IF(A52="","",IF(A52&gt;Setup!$B$7,NA(),SUMIFS('Sales log'!$E$5:$E$504,'Sales log'!$A$5:$A$504,"&lt;="&amp;A52,'Sales log'!$A$5:$A$504,"&gt;="&amp;Setup!$B$4,'Sales log'!$F$5:$F$504,"Y")))</f>
        <v/>
      </c>
      <c r="G52" s="11">
        <f>IF(A52="","",Setup!$B$11*J52)</f>
        <v/>
      </c>
      <c r="H52" s="11">
        <f>IF(A52="","",Setup!$B$11*B52/Setup!$B$8)</f>
        <v/>
      </c>
      <c r="I52" s="12">
        <f>IF(A52="","",IF(A52&gt;Setup!$B$7,"",IFERROR(F52/G52,"")))</f>
        <v/>
      </c>
      <c r="J52" s="9">
        <f>IF(A52="","",MIN(1,(SUMIF(Setup!$A$27:$A$39,"&lt;="&amp;INT(K52),Setup!$B$27:$B$39)+IF(INT(K52)&gt;=13,0,(K52-INT(K52))*INDEX(Setup!$B$27:$B$39,INT(K52)+1)))/Setup!$B$40))</f>
        <v/>
      </c>
      <c r="K52" s="24">
        <f>IF(A52="","",IF(Setup!$B$8&lt;=84,B52/Setup!$B$8*13,IF(B52&lt;=84,B52/7,12+(B52-84)/(Setup!$B$8-84))))</f>
        <v/>
      </c>
    </row>
    <row r="53">
      <c r="A53" s="7">
        <f>IF(OR(Setup!$B$4="",B53&gt;Setup!$B$8),"",Setup!$B$4+B53-1)</f>
        <v/>
      </c>
      <c r="B53" s="8" t="n">
        <v>49</v>
      </c>
      <c r="C53" s="8">
        <f>IF(A53="","",MIN(13,INT((A53-Setup!$B$4)/7)+1))</f>
        <v/>
      </c>
      <c r="D53" s="11">
        <f>IF(A53="","",SUMIFS('Sales log'!$E$5:$E$504,'Sales log'!$A$5:$A$504,A53,'Sales log'!$F$5:$F$504,"Y"))</f>
        <v/>
      </c>
      <c r="E53" s="11">
        <f>IF(A53="","",Setup!$B$11*(J53-J52))</f>
        <v/>
      </c>
      <c r="F53" s="11">
        <f>IF(A53="","",IF(A53&gt;Setup!$B$7,NA(),SUMIFS('Sales log'!$E$5:$E$504,'Sales log'!$A$5:$A$504,"&lt;="&amp;A53,'Sales log'!$A$5:$A$504,"&gt;="&amp;Setup!$B$4,'Sales log'!$F$5:$F$504,"Y")))</f>
        <v/>
      </c>
      <c r="G53" s="11">
        <f>IF(A53="","",Setup!$B$11*J53)</f>
        <v/>
      </c>
      <c r="H53" s="11">
        <f>IF(A53="","",Setup!$B$11*B53/Setup!$B$8)</f>
        <v/>
      </c>
      <c r="I53" s="12">
        <f>IF(A53="","",IF(A53&gt;Setup!$B$7,"",IFERROR(F53/G53,"")))</f>
        <v/>
      </c>
      <c r="J53" s="9">
        <f>IF(A53="","",MIN(1,(SUMIF(Setup!$A$27:$A$39,"&lt;="&amp;INT(K53),Setup!$B$27:$B$39)+IF(INT(K53)&gt;=13,0,(K53-INT(K53))*INDEX(Setup!$B$27:$B$39,INT(K53)+1)))/Setup!$B$40))</f>
        <v/>
      </c>
      <c r="K53" s="24">
        <f>IF(A53="","",IF(Setup!$B$8&lt;=84,B53/Setup!$B$8*13,IF(B53&lt;=84,B53/7,12+(B53-84)/(Setup!$B$8-84))))</f>
        <v/>
      </c>
    </row>
    <row r="54">
      <c r="A54" s="7">
        <f>IF(OR(Setup!$B$4="",B54&gt;Setup!$B$8),"",Setup!$B$4+B54-1)</f>
        <v/>
      </c>
      <c r="B54" s="8" t="n">
        <v>50</v>
      </c>
      <c r="C54" s="8">
        <f>IF(A54="","",MIN(13,INT((A54-Setup!$B$4)/7)+1))</f>
        <v/>
      </c>
      <c r="D54" s="11">
        <f>IF(A54="","",SUMIFS('Sales log'!$E$5:$E$504,'Sales log'!$A$5:$A$504,A54,'Sales log'!$F$5:$F$504,"Y"))</f>
        <v/>
      </c>
      <c r="E54" s="11">
        <f>IF(A54="","",Setup!$B$11*(J54-J53))</f>
        <v/>
      </c>
      <c r="F54" s="11">
        <f>IF(A54="","",IF(A54&gt;Setup!$B$7,NA(),SUMIFS('Sales log'!$E$5:$E$504,'Sales log'!$A$5:$A$504,"&lt;="&amp;A54,'Sales log'!$A$5:$A$504,"&gt;="&amp;Setup!$B$4,'Sales log'!$F$5:$F$504,"Y")))</f>
        <v/>
      </c>
      <c r="G54" s="11">
        <f>IF(A54="","",Setup!$B$11*J54)</f>
        <v/>
      </c>
      <c r="H54" s="11">
        <f>IF(A54="","",Setup!$B$11*B54/Setup!$B$8)</f>
        <v/>
      </c>
      <c r="I54" s="12">
        <f>IF(A54="","",IF(A54&gt;Setup!$B$7,"",IFERROR(F54/G54,"")))</f>
        <v/>
      </c>
      <c r="J54" s="9">
        <f>IF(A54="","",MIN(1,(SUMIF(Setup!$A$27:$A$39,"&lt;="&amp;INT(K54),Setup!$B$27:$B$39)+IF(INT(K54)&gt;=13,0,(K54-INT(K54))*INDEX(Setup!$B$27:$B$39,INT(K54)+1)))/Setup!$B$40))</f>
        <v/>
      </c>
      <c r="K54" s="24">
        <f>IF(A54="","",IF(Setup!$B$8&lt;=84,B54/Setup!$B$8*13,IF(B54&lt;=84,B54/7,12+(B54-84)/(Setup!$B$8-84))))</f>
        <v/>
      </c>
    </row>
    <row r="55">
      <c r="A55" s="7">
        <f>IF(OR(Setup!$B$4="",B55&gt;Setup!$B$8),"",Setup!$B$4+B55-1)</f>
        <v/>
      </c>
      <c r="B55" s="8" t="n">
        <v>51</v>
      </c>
      <c r="C55" s="8">
        <f>IF(A55="","",MIN(13,INT((A55-Setup!$B$4)/7)+1))</f>
        <v/>
      </c>
      <c r="D55" s="11">
        <f>IF(A55="","",SUMIFS('Sales log'!$E$5:$E$504,'Sales log'!$A$5:$A$504,A55,'Sales log'!$F$5:$F$504,"Y"))</f>
        <v/>
      </c>
      <c r="E55" s="11">
        <f>IF(A55="","",Setup!$B$11*(J55-J54))</f>
        <v/>
      </c>
      <c r="F55" s="11">
        <f>IF(A55="","",IF(A55&gt;Setup!$B$7,NA(),SUMIFS('Sales log'!$E$5:$E$504,'Sales log'!$A$5:$A$504,"&lt;="&amp;A55,'Sales log'!$A$5:$A$504,"&gt;="&amp;Setup!$B$4,'Sales log'!$F$5:$F$504,"Y")))</f>
        <v/>
      </c>
      <c r="G55" s="11">
        <f>IF(A55="","",Setup!$B$11*J55)</f>
        <v/>
      </c>
      <c r="H55" s="11">
        <f>IF(A55="","",Setup!$B$11*B55/Setup!$B$8)</f>
        <v/>
      </c>
      <c r="I55" s="12">
        <f>IF(A55="","",IF(A55&gt;Setup!$B$7,"",IFERROR(F55/G55,"")))</f>
        <v/>
      </c>
      <c r="J55" s="9">
        <f>IF(A55="","",MIN(1,(SUMIF(Setup!$A$27:$A$39,"&lt;="&amp;INT(K55),Setup!$B$27:$B$39)+IF(INT(K55)&gt;=13,0,(K55-INT(K55))*INDEX(Setup!$B$27:$B$39,INT(K55)+1)))/Setup!$B$40))</f>
        <v/>
      </c>
      <c r="K55" s="24">
        <f>IF(A55="","",IF(Setup!$B$8&lt;=84,B55/Setup!$B$8*13,IF(B55&lt;=84,B55/7,12+(B55-84)/(Setup!$B$8-84))))</f>
        <v/>
      </c>
    </row>
    <row r="56">
      <c r="A56" s="7">
        <f>IF(OR(Setup!$B$4="",B56&gt;Setup!$B$8),"",Setup!$B$4+B56-1)</f>
        <v/>
      </c>
      <c r="B56" s="8" t="n">
        <v>52</v>
      </c>
      <c r="C56" s="8">
        <f>IF(A56="","",MIN(13,INT((A56-Setup!$B$4)/7)+1))</f>
        <v/>
      </c>
      <c r="D56" s="11">
        <f>IF(A56="","",SUMIFS('Sales log'!$E$5:$E$504,'Sales log'!$A$5:$A$504,A56,'Sales log'!$F$5:$F$504,"Y"))</f>
        <v/>
      </c>
      <c r="E56" s="11">
        <f>IF(A56="","",Setup!$B$11*(J56-J55))</f>
        <v/>
      </c>
      <c r="F56" s="11">
        <f>IF(A56="","",IF(A56&gt;Setup!$B$7,NA(),SUMIFS('Sales log'!$E$5:$E$504,'Sales log'!$A$5:$A$504,"&lt;="&amp;A56,'Sales log'!$A$5:$A$504,"&gt;="&amp;Setup!$B$4,'Sales log'!$F$5:$F$504,"Y")))</f>
        <v/>
      </c>
      <c r="G56" s="11">
        <f>IF(A56="","",Setup!$B$11*J56)</f>
        <v/>
      </c>
      <c r="H56" s="11">
        <f>IF(A56="","",Setup!$B$11*B56/Setup!$B$8)</f>
        <v/>
      </c>
      <c r="I56" s="12">
        <f>IF(A56="","",IF(A56&gt;Setup!$B$7,"",IFERROR(F56/G56,"")))</f>
        <v/>
      </c>
      <c r="J56" s="9">
        <f>IF(A56="","",MIN(1,(SUMIF(Setup!$A$27:$A$39,"&lt;="&amp;INT(K56),Setup!$B$27:$B$39)+IF(INT(K56)&gt;=13,0,(K56-INT(K56))*INDEX(Setup!$B$27:$B$39,INT(K56)+1)))/Setup!$B$40))</f>
        <v/>
      </c>
      <c r="K56" s="24">
        <f>IF(A56="","",IF(Setup!$B$8&lt;=84,B56/Setup!$B$8*13,IF(B56&lt;=84,B56/7,12+(B56-84)/(Setup!$B$8-84))))</f>
        <v/>
      </c>
    </row>
    <row r="57">
      <c r="A57" s="7">
        <f>IF(OR(Setup!$B$4="",B57&gt;Setup!$B$8),"",Setup!$B$4+B57-1)</f>
        <v/>
      </c>
      <c r="B57" s="8" t="n">
        <v>53</v>
      </c>
      <c r="C57" s="8">
        <f>IF(A57="","",MIN(13,INT((A57-Setup!$B$4)/7)+1))</f>
        <v/>
      </c>
      <c r="D57" s="11">
        <f>IF(A57="","",SUMIFS('Sales log'!$E$5:$E$504,'Sales log'!$A$5:$A$504,A57,'Sales log'!$F$5:$F$504,"Y"))</f>
        <v/>
      </c>
      <c r="E57" s="11">
        <f>IF(A57="","",Setup!$B$11*(J57-J56))</f>
        <v/>
      </c>
      <c r="F57" s="11">
        <f>IF(A57="","",IF(A57&gt;Setup!$B$7,NA(),SUMIFS('Sales log'!$E$5:$E$504,'Sales log'!$A$5:$A$504,"&lt;="&amp;A57,'Sales log'!$A$5:$A$504,"&gt;="&amp;Setup!$B$4,'Sales log'!$F$5:$F$504,"Y")))</f>
        <v/>
      </c>
      <c r="G57" s="11">
        <f>IF(A57="","",Setup!$B$11*J57)</f>
        <v/>
      </c>
      <c r="H57" s="11">
        <f>IF(A57="","",Setup!$B$11*B57/Setup!$B$8)</f>
        <v/>
      </c>
      <c r="I57" s="12">
        <f>IF(A57="","",IF(A57&gt;Setup!$B$7,"",IFERROR(F57/G57,"")))</f>
        <v/>
      </c>
      <c r="J57" s="9">
        <f>IF(A57="","",MIN(1,(SUMIF(Setup!$A$27:$A$39,"&lt;="&amp;INT(K57),Setup!$B$27:$B$39)+IF(INT(K57)&gt;=13,0,(K57-INT(K57))*INDEX(Setup!$B$27:$B$39,INT(K57)+1)))/Setup!$B$40))</f>
        <v/>
      </c>
      <c r="K57" s="24">
        <f>IF(A57="","",IF(Setup!$B$8&lt;=84,B57/Setup!$B$8*13,IF(B57&lt;=84,B57/7,12+(B57-84)/(Setup!$B$8-84))))</f>
        <v/>
      </c>
    </row>
    <row r="58">
      <c r="A58" s="7">
        <f>IF(OR(Setup!$B$4="",B58&gt;Setup!$B$8),"",Setup!$B$4+B58-1)</f>
        <v/>
      </c>
      <c r="B58" s="8" t="n">
        <v>54</v>
      </c>
      <c r="C58" s="8">
        <f>IF(A58="","",MIN(13,INT((A58-Setup!$B$4)/7)+1))</f>
        <v/>
      </c>
      <c r="D58" s="11">
        <f>IF(A58="","",SUMIFS('Sales log'!$E$5:$E$504,'Sales log'!$A$5:$A$504,A58,'Sales log'!$F$5:$F$504,"Y"))</f>
        <v/>
      </c>
      <c r="E58" s="11">
        <f>IF(A58="","",Setup!$B$11*(J58-J57))</f>
        <v/>
      </c>
      <c r="F58" s="11">
        <f>IF(A58="","",IF(A58&gt;Setup!$B$7,NA(),SUMIFS('Sales log'!$E$5:$E$504,'Sales log'!$A$5:$A$504,"&lt;="&amp;A58,'Sales log'!$A$5:$A$504,"&gt;="&amp;Setup!$B$4,'Sales log'!$F$5:$F$504,"Y")))</f>
        <v/>
      </c>
      <c r="G58" s="11">
        <f>IF(A58="","",Setup!$B$11*J58)</f>
        <v/>
      </c>
      <c r="H58" s="11">
        <f>IF(A58="","",Setup!$B$11*B58/Setup!$B$8)</f>
        <v/>
      </c>
      <c r="I58" s="12">
        <f>IF(A58="","",IF(A58&gt;Setup!$B$7,"",IFERROR(F58/G58,"")))</f>
        <v/>
      </c>
      <c r="J58" s="9">
        <f>IF(A58="","",MIN(1,(SUMIF(Setup!$A$27:$A$39,"&lt;="&amp;INT(K58),Setup!$B$27:$B$39)+IF(INT(K58)&gt;=13,0,(K58-INT(K58))*INDEX(Setup!$B$27:$B$39,INT(K58)+1)))/Setup!$B$40))</f>
        <v/>
      </c>
      <c r="K58" s="24">
        <f>IF(A58="","",IF(Setup!$B$8&lt;=84,B58/Setup!$B$8*13,IF(B58&lt;=84,B58/7,12+(B58-84)/(Setup!$B$8-84))))</f>
        <v/>
      </c>
    </row>
    <row r="59">
      <c r="A59" s="7">
        <f>IF(OR(Setup!$B$4="",B59&gt;Setup!$B$8),"",Setup!$B$4+B59-1)</f>
        <v/>
      </c>
      <c r="B59" s="8" t="n">
        <v>55</v>
      </c>
      <c r="C59" s="8">
        <f>IF(A59="","",MIN(13,INT((A59-Setup!$B$4)/7)+1))</f>
        <v/>
      </c>
      <c r="D59" s="11">
        <f>IF(A59="","",SUMIFS('Sales log'!$E$5:$E$504,'Sales log'!$A$5:$A$504,A59,'Sales log'!$F$5:$F$504,"Y"))</f>
        <v/>
      </c>
      <c r="E59" s="11">
        <f>IF(A59="","",Setup!$B$11*(J59-J58))</f>
        <v/>
      </c>
      <c r="F59" s="11">
        <f>IF(A59="","",IF(A59&gt;Setup!$B$7,NA(),SUMIFS('Sales log'!$E$5:$E$504,'Sales log'!$A$5:$A$504,"&lt;="&amp;A59,'Sales log'!$A$5:$A$504,"&gt;="&amp;Setup!$B$4,'Sales log'!$F$5:$F$504,"Y")))</f>
        <v/>
      </c>
      <c r="G59" s="11">
        <f>IF(A59="","",Setup!$B$11*J59)</f>
        <v/>
      </c>
      <c r="H59" s="11">
        <f>IF(A59="","",Setup!$B$11*B59/Setup!$B$8)</f>
        <v/>
      </c>
      <c r="I59" s="12">
        <f>IF(A59="","",IF(A59&gt;Setup!$B$7,"",IFERROR(F59/G59,"")))</f>
        <v/>
      </c>
      <c r="J59" s="9">
        <f>IF(A59="","",MIN(1,(SUMIF(Setup!$A$27:$A$39,"&lt;="&amp;INT(K59),Setup!$B$27:$B$39)+IF(INT(K59)&gt;=13,0,(K59-INT(K59))*INDEX(Setup!$B$27:$B$39,INT(K59)+1)))/Setup!$B$40))</f>
        <v/>
      </c>
      <c r="K59" s="24">
        <f>IF(A59="","",IF(Setup!$B$8&lt;=84,B59/Setup!$B$8*13,IF(B59&lt;=84,B59/7,12+(B59-84)/(Setup!$B$8-84))))</f>
        <v/>
      </c>
    </row>
    <row r="60">
      <c r="A60" s="7">
        <f>IF(OR(Setup!$B$4="",B60&gt;Setup!$B$8),"",Setup!$B$4+B60-1)</f>
        <v/>
      </c>
      <c r="B60" s="8" t="n">
        <v>56</v>
      </c>
      <c r="C60" s="8">
        <f>IF(A60="","",MIN(13,INT((A60-Setup!$B$4)/7)+1))</f>
        <v/>
      </c>
      <c r="D60" s="11">
        <f>IF(A60="","",SUMIFS('Sales log'!$E$5:$E$504,'Sales log'!$A$5:$A$504,A60,'Sales log'!$F$5:$F$504,"Y"))</f>
        <v/>
      </c>
      <c r="E60" s="11">
        <f>IF(A60="","",Setup!$B$11*(J60-J59))</f>
        <v/>
      </c>
      <c r="F60" s="11">
        <f>IF(A60="","",IF(A60&gt;Setup!$B$7,NA(),SUMIFS('Sales log'!$E$5:$E$504,'Sales log'!$A$5:$A$504,"&lt;="&amp;A60,'Sales log'!$A$5:$A$504,"&gt;="&amp;Setup!$B$4,'Sales log'!$F$5:$F$504,"Y")))</f>
        <v/>
      </c>
      <c r="G60" s="11">
        <f>IF(A60="","",Setup!$B$11*J60)</f>
        <v/>
      </c>
      <c r="H60" s="11">
        <f>IF(A60="","",Setup!$B$11*B60/Setup!$B$8)</f>
        <v/>
      </c>
      <c r="I60" s="12">
        <f>IF(A60="","",IF(A60&gt;Setup!$B$7,"",IFERROR(F60/G60,"")))</f>
        <v/>
      </c>
      <c r="J60" s="9">
        <f>IF(A60="","",MIN(1,(SUMIF(Setup!$A$27:$A$39,"&lt;="&amp;INT(K60),Setup!$B$27:$B$39)+IF(INT(K60)&gt;=13,0,(K60-INT(K60))*INDEX(Setup!$B$27:$B$39,INT(K60)+1)))/Setup!$B$40))</f>
        <v/>
      </c>
      <c r="K60" s="24">
        <f>IF(A60="","",IF(Setup!$B$8&lt;=84,B60/Setup!$B$8*13,IF(B60&lt;=84,B60/7,12+(B60-84)/(Setup!$B$8-84))))</f>
        <v/>
      </c>
    </row>
    <row r="61">
      <c r="A61" s="7">
        <f>IF(OR(Setup!$B$4="",B61&gt;Setup!$B$8),"",Setup!$B$4+B61-1)</f>
        <v/>
      </c>
      <c r="B61" s="8" t="n">
        <v>57</v>
      </c>
      <c r="C61" s="8">
        <f>IF(A61="","",MIN(13,INT((A61-Setup!$B$4)/7)+1))</f>
        <v/>
      </c>
      <c r="D61" s="11">
        <f>IF(A61="","",SUMIFS('Sales log'!$E$5:$E$504,'Sales log'!$A$5:$A$504,A61,'Sales log'!$F$5:$F$504,"Y"))</f>
        <v/>
      </c>
      <c r="E61" s="11">
        <f>IF(A61="","",Setup!$B$11*(J61-J60))</f>
        <v/>
      </c>
      <c r="F61" s="11">
        <f>IF(A61="","",IF(A61&gt;Setup!$B$7,NA(),SUMIFS('Sales log'!$E$5:$E$504,'Sales log'!$A$5:$A$504,"&lt;="&amp;A61,'Sales log'!$A$5:$A$504,"&gt;="&amp;Setup!$B$4,'Sales log'!$F$5:$F$504,"Y")))</f>
        <v/>
      </c>
      <c r="G61" s="11">
        <f>IF(A61="","",Setup!$B$11*J61)</f>
        <v/>
      </c>
      <c r="H61" s="11">
        <f>IF(A61="","",Setup!$B$11*B61/Setup!$B$8)</f>
        <v/>
      </c>
      <c r="I61" s="12">
        <f>IF(A61="","",IF(A61&gt;Setup!$B$7,"",IFERROR(F61/G61,"")))</f>
        <v/>
      </c>
      <c r="J61" s="9">
        <f>IF(A61="","",MIN(1,(SUMIF(Setup!$A$27:$A$39,"&lt;="&amp;INT(K61),Setup!$B$27:$B$39)+IF(INT(K61)&gt;=13,0,(K61-INT(K61))*INDEX(Setup!$B$27:$B$39,INT(K61)+1)))/Setup!$B$40))</f>
        <v/>
      </c>
      <c r="K61" s="24">
        <f>IF(A61="","",IF(Setup!$B$8&lt;=84,B61/Setup!$B$8*13,IF(B61&lt;=84,B61/7,12+(B61-84)/(Setup!$B$8-84))))</f>
        <v/>
      </c>
    </row>
    <row r="62">
      <c r="A62" s="7">
        <f>IF(OR(Setup!$B$4="",B62&gt;Setup!$B$8),"",Setup!$B$4+B62-1)</f>
        <v/>
      </c>
      <c r="B62" s="8" t="n">
        <v>58</v>
      </c>
      <c r="C62" s="8">
        <f>IF(A62="","",MIN(13,INT((A62-Setup!$B$4)/7)+1))</f>
        <v/>
      </c>
      <c r="D62" s="11">
        <f>IF(A62="","",SUMIFS('Sales log'!$E$5:$E$504,'Sales log'!$A$5:$A$504,A62,'Sales log'!$F$5:$F$504,"Y"))</f>
        <v/>
      </c>
      <c r="E62" s="11">
        <f>IF(A62="","",Setup!$B$11*(J62-J61))</f>
        <v/>
      </c>
      <c r="F62" s="11">
        <f>IF(A62="","",IF(A62&gt;Setup!$B$7,NA(),SUMIFS('Sales log'!$E$5:$E$504,'Sales log'!$A$5:$A$504,"&lt;="&amp;A62,'Sales log'!$A$5:$A$504,"&gt;="&amp;Setup!$B$4,'Sales log'!$F$5:$F$504,"Y")))</f>
        <v/>
      </c>
      <c r="G62" s="11">
        <f>IF(A62="","",Setup!$B$11*J62)</f>
        <v/>
      </c>
      <c r="H62" s="11">
        <f>IF(A62="","",Setup!$B$11*B62/Setup!$B$8)</f>
        <v/>
      </c>
      <c r="I62" s="12">
        <f>IF(A62="","",IF(A62&gt;Setup!$B$7,"",IFERROR(F62/G62,"")))</f>
        <v/>
      </c>
      <c r="J62" s="9">
        <f>IF(A62="","",MIN(1,(SUMIF(Setup!$A$27:$A$39,"&lt;="&amp;INT(K62),Setup!$B$27:$B$39)+IF(INT(K62)&gt;=13,0,(K62-INT(K62))*INDEX(Setup!$B$27:$B$39,INT(K62)+1)))/Setup!$B$40))</f>
        <v/>
      </c>
      <c r="K62" s="24">
        <f>IF(A62="","",IF(Setup!$B$8&lt;=84,B62/Setup!$B$8*13,IF(B62&lt;=84,B62/7,12+(B62-84)/(Setup!$B$8-84))))</f>
        <v/>
      </c>
    </row>
    <row r="63">
      <c r="A63" s="7">
        <f>IF(OR(Setup!$B$4="",B63&gt;Setup!$B$8),"",Setup!$B$4+B63-1)</f>
        <v/>
      </c>
      <c r="B63" s="8" t="n">
        <v>59</v>
      </c>
      <c r="C63" s="8">
        <f>IF(A63="","",MIN(13,INT((A63-Setup!$B$4)/7)+1))</f>
        <v/>
      </c>
      <c r="D63" s="11">
        <f>IF(A63="","",SUMIFS('Sales log'!$E$5:$E$504,'Sales log'!$A$5:$A$504,A63,'Sales log'!$F$5:$F$504,"Y"))</f>
        <v/>
      </c>
      <c r="E63" s="11">
        <f>IF(A63="","",Setup!$B$11*(J63-J62))</f>
        <v/>
      </c>
      <c r="F63" s="11">
        <f>IF(A63="","",IF(A63&gt;Setup!$B$7,NA(),SUMIFS('Sales log'!$E$5:$E$504,'Sales log'!$A$5:$A$504,"&lt;="&amp;A63,'Sales log'!$A$5:$A$504,"&gt;="&amp;Setup!$B$4,'Sales log'!$F$5:$F$504,"Y")))</f>
        <v/>
      </c>
      <c r="G63" s="11">
        <f>IF(A63="","",Setup!$B$11*J63)</f>
        <v/>
      </c>
      <c r="H63" s="11">
        <f>IF(A63="","",Setup!$B$11*B63/Setup!$B$8)</f>
        <v/>
      </c>
      <c r="I63" s="12">
        <f>IF(A63="","",IF(A63&gt;Setup!$B$7,"",IFERROR(F63/G63,"")))</f>
        <v/>
      </c>
      <c r="J63" s="9">
        <f>IF(A63="","",MIN(1,(SUMIF(Setup!$A$27:$A$39,"&lt;="&amp;INT(K63),Setup!$B$27:$B$39)+IF(INT(K63)&gt;=13,0,(K63-INT(K63))*INDEX(Setup!$B$27:$B$39,INT(K63)+1)))/Setup!$B$40))</f>
        <v/>
      </c>
      <c r="K63" s="24">
        <f>IF(A63="","",IF(Setup!$B$8&lt;=84,B63/Setup!$B$8*13,IF(B63&lt;=84,B63/7,12+(B63-84)/(Setup!$B$8-84))))</f>
        <v/>
      </c>
    </row>
    <row r="64">
      <c r="A64" s="7">
        <f>IF(OR(Setup!$B$4="",B64&gt;Setup!$B$8),"",Setup!$B$4+B64-1)</f>
        <v/>
      </c>
      <c r="B64" s="8" t="n">
        <v>60</v>
      </c>
      <c r="C64" s="8">
        <f>IF(A64="","",MIN(13,INT((A64-Setup!$B$4)/7)+1))</f>
        <v/>
      </c>
      <c r="D64" s="11">
        <f>IF(A64="","",SUMIFS('Sales log'!$E$5:$E$504,'Sales log'!$A$5:$A$504,A64,'Sales log'!$F$5:$F$504,"Y"))</f>
        <v/>
      </c>
      <c r="E64" s="11">
        <f>IF(A64="","",Setup!$B$11*(J64-J63))</f>
        <v/>
      </c>
      <c r="F64" s="11">
        <f>IF(A64="","",IF(A64&gt;Setup!$B$7,NA(),SUMIFS('Sales log'!$E$5:$E$504,'Sales log'!$A$5:$A$504,"&lt;="&amp;A64,'Sales log'!$A$5:$A$504,"&gt;="&amp;Setup!$B$4,'Sales log'!$F$5:$F$504,"Y")))</f>
        <v/>
      </c>
      <c r="G64" s="11">
        <f>IF(A64="","",Setup!$B$11*J64)</f>
        <v/>
      </c>
      <c r="H64" s="11">
        <f>IF(A64="","",Setup!$B$11*B64/Setup!$B$8)</f>
        <v/>
      </c>
      <c r="I64" s="12">
        <f>IF(A64="","",IF(A64&gt;Setup!$B$7,"",IFERROR(F64/G64,"")))</f>
        <v/>
      </c>
      <c r="J64" s="9">
        <f>IF(A64="","",MIN(1,(SUMIF(Setup!$A$27:$A$39,"&lt;="&amp;INT(K64),Setup!$B$27:$B$39)+IF(INT(K64)&gt;=13,0,(K64-INT(K64))*INDEX(Setup!$B$27:$B$39,INT(K64)+1)))/Setup!$B$40))</f>
        <v/>
      </c>
      <c r="K64" s="24">
        <f>IF(A64="","",IF(Setup!$B$8&lt;=84,B64/Setup!$B$8*13,IF(B64&lt;=84,B64/7,12+(B64-84)/(Setup!$B$8-84))))</f>
        <v/>
      </c>
    </row>
    <row r="65">
      <c r="A65" s="7">
        <f>IF(OR(Setup!$B$4="",B65&gt;Setup!$B$8),"",Setup!$B$4+B65-1)</f>
        <v/>
      </c>
      <c r="B65" s="8" t="n">
        <v>61</v>
      </c>
      <c r="C65" s="8">
        <f>IF(A65="","",MIN(13,INT((A65-Setup!$B$4)/7)+1))</f>
        <v/>
      </c>
      <c r="D65" s="11">
        <f>IF(A65="","",SUMIFS('Sales log'!$E$5:$E$504,'Sales log'!$A$5:$A$504,A65,'Sales log'!$F$5:$F$504,"Y"))</f>
        <v/>
      </c>
      <c r="E65" s="11">
        <f>IF(A65="","",Setup!$B$11*(J65-J64))</f>
        <v/>
      </c>
      <c r="F65" s="11">
        <f>IF(A65="","",IF(A65&gt;Setup!$B$7,NA(),SUMIFS('Sales log'!$E$5:$E$504,'Sales log'!$A$5:$A$504,"&lt;="&amp;A65,'Sales log'!$A$5:$A$504,"&gt;="&amp;Setup!$B$4,'Sales log'!$F$5:$F$504,"Y")))</f>
        <v/>
      </c>
      <c r="G65" s="11">
        <f>IF(A65="","",Setup!$B$11*J65)</f>
        <v/>
      </c>
      <c r="H65" s="11">
        <f>IF(A65="","",Setup!$B$11*B65/Setup!$B$8)</f>
        <v/>
      </c>
      <c r="I65" s="12">
        <f>IF(A65="","",IF(A65&gt;Setup!$B$7,"",IFERROR(F65/G65,"")))</f>
        <v/>
      </c>
      <c r="J65" s="9">
        <f>IF(A65="","",MIN(1,(SUMIF(Setup!$A$27:$A$39,"&lt;="&amp;INT(K65),Setup!$B$27:$B$39)+IF(INT(K65)&gt;=13,0,(K65-INT(K65))*INDEX(Setup!$B$27:$B$39,INT(K65)+1)))/Setup!$B$40))</f>
        <v/>
      </c>
      <c r="K65" s="24">
        <f>IF(A65="","",IF(Setup!$B$8&lt;=84,B65/Setup!$B$8*13,IF(B65&lt;=84,B65/7,12+(B65-84)/(Setup!$B$8-84))))</f>
        <v/>
      </c>
    </row>
    <row r="66">
      <c r="A66" s="7">
        <f>IF(OR(Setup!$B$4="",B66&gt;Setup!$B$8),"",Setup!$B$4+B66-1)</f>
        <v/>
      </c>
      <c r="B66" s="8" t="n">
        <v>62</v>
      </c>
      <c r="C66" s="8">
        <f>IF(A66="","",MIN(13,INT((A66-Setup!$B$4)/7)+1))</f>
        <v/>
      </c>
      <c r="D66" s="11">
        <f>IF(A66="","",SUMIFS('Sales log'!$E$5:$E$504,'Sales log'!$A$5:$A$504,A66,'Sales log'!$F$5:$F$504,"Y"))</f>
        <v/>
      </c>
      <c r="E66" s="11">
        <f>IF(A66="","",Setup!$B$11*(J66-J65))</f>
        <v/>
      </c>
      <c r="F66" s="11">
        <f>IF(A66="","",IF(A66&gt;Setup!$B$7,NA(),SUMIFS('Sales log'!$E$5:$E$504,'Sales log'!$A$5:$A$504,"&lt;="&amp;A66,'Sales log'!$A$5:$A$504,"&gt;="&amp;Setup!$B$4,'Sales log'!$F$5:$F$504,"Y")))</f>
        <v/>
      </c>
      <c r="G66" s="11">
        <f>IF(A66="","",Setup!$B$11*J66)</f>
        <v/>
      </c>
      <c r="H66" s="11">
        <f>IF(A66="","",Setup!$B$11*B66/Setup!$B$8)</f>
        <v/>
      </c>
      <c r="I66" s="12">
        <f>IF(A66="","",IF(A66&gt;Setup!$B$7,"",IFERROR(F66/G66,"")))</f>
        <v/>
      </c>
      <c r="J66" s="9">
        <f>IF(A66="","",MIN(1,(SUMIF(Setup!$A$27:$A$39,"&lt;="&amp;INT(K66),Setup!$B$27:$B$39)+IF(INT(K66)&gt;=13,0,(K66-INT(K66))*INDEX(Setup!$B$27:$B$39,INT(K66)+1)))/Setup!$B$40))</f>
        <v/>
      </c>
      <c r="K66" s="24">
        <f>IF(A66="","",IF(Setup!$B$8&lt;=84,B66/Setup!$B$8*13,IF(B66&lt;=84,B66/7,12+(B66-84)/(Setup!$B$8-84))))</f>
        <v/>
      </c>
    </row>
    <row r="67">
      <c r="A67" s="7">
        <f>IF(OR(Setup!$B$4="",B67&gt;Setup!$B$8),"",Setup!$B$4+B67-1)</f>
        <v/>
      </c>
      <c r="B67" s="8" t="n">
        <v>63</v>
      </c>
      <c r="C67" s="8">
        <f>IF(A67="","",MIN(13,INT((A67-Setup!$B$4)/7)+1))</f>
        <v/>
      </c>
      <c r="D67" s="11">
        <f>IF(A67="","",SUMIFS('Sales log'!$E$5:$E$504,'Sales log'!$A$5:$A$504,A67,'Sales log'!$F$5:$F$504,"Y"))</f>
        <v/>
      </c>
      <c r="E67" s="11">
        <f>IF(A67="","",Setup!$B$11*(J67-J66))</f>
        <v/>
      </c>
      <c r="F67" s="11">
        <f>IF(A67="","",IF(A67&gt;Setup!$B$7,NA(),SUMIFS('Sales log'!$E$5:$E$504,'Sales log'!$A$5:$A$504,"&lt;="&amp;A67,'Sales log'!$A$5:$A$504,"&gt;="&amp;Setup!$B$4,'Sales log'!$F$5:$F$504,"Y")))</f>
        <v/>
      </c>
      <c r="G67" s="11">
        <f>IF(A67="","",Setup!$B$11*J67)</f>
        <v/>
      </c>
      <c r="H67" s="11">
        <f>IF(A67="","",Setup!$B$11*B67/Setup!$B$8)</f>
        <v/>
      </c>
      <c r="I67" s="12">
        <f>IF(A67="","",IF(A67&gt;Setup!$B$7,"",IFERROR(F67/G67,"")))</f>
        <v/>
      </c>
      <c r="J67" s="9">
        <f>IF(A67="","",MIN(1,(SUMIF(Setup!$A$27:$A$39,"&lt;="&amp;INT(K67),Setup!$B$27:$B$39)+IF(INT(K67)&gt;=13,0,(K67-INT(K67))*INDEX(Setup!$B$27:$B$39,INT(K67)+1)))/Setup!$B$40))</f>
        <v/>
      </c>
      <c r="K67" s="24">
        <f>IF(A67="","",IF(Setup!$B$8&lt;=84,B67/Setup!$B$8*13,IF(B67&lt;=84,B67/7,12+(B67-84)/(Setup!$B$8-84))))</f>
        <v/>
      </c>
    </row>
    <row r="68">
      <c r="A68" s="7">
        <f>IF(OR(Setup!$B$4="",B68&gt;Setup!$B$8),"",Setup!$B$4+B68-1)</f>
        <v/>
      </c>
      <c r="B68" s="8" t="n">
        <v>64</v>
      </c>
      <c r="C68" s="8">
        <f>IF(A68="","",MIN(13,INT((A68-Setup!$B$4)/7)+1))</f>
        <v/>
      </c>
      <c r="D68" s="11">
        <f>IF(A68="","",SUMIFS('Sales log'!$E$5:$E$504,'Sales log'!$A$5:$A$504,A68,'Sales log'!$F$5:$F$504,"Y"))</f>
        <v/>
      </c>
      <c r="E68" s="11">
        <f>IF(A68="","",Setup!$B$11*(J68-J67))</f>
        <v/>
      </c>
      <c r="F68" s="11">
        <f>IF(A68="","",IF(A68&gt;Setup!$B$7,NA(),SUMIFS('Sales log'!$E$5:$E$504,'Sales log'!$A$5:$A$504,"&lt;="&amp;A68,'Sales log'!$A$5:$A$504,"&gt;="&amp;Setup!$B$4,'Sales log'!$F$5:$F$504,"Y")))</f>
        <v/>
      </c>
      <c r="G68" s="11">
        <f>IF(A68="","",Setup!$B$11*J68)</f>
        <v/>
      </c>
      <c r="H68" s="11">
        <f>IF(A68="","",Setup!$B$11*B68/Setup!$B$8)</f>
        <v/>
      </c>
      <c r="I68" s="12">
        <f>IF(A68="","",IF(A68&gt;Setup!$B$7,"",IFERROR(F68/G68,"")))</f>
        <v/>
      </c>
      <c r="J68" s="9">
        <f>IF(A68="","",MIN(1,(SUMIF(Setup!$A$27:$A$39,"&lt;="&amp;INT(K68),Setup!$B$27:$B$39)+IF(INT(K68)&gt;=13,0,(K68-INT(K68))*INDEX(Setup!$B$27:$B$39,INT(K68)+1)))/Setup!$B$40))</f>
        <v/>
      </c>
      <c r="K68" s="24">
        <f>IF(A68="","",IF(Setup!$B$8&lt;=84,B68/Setup!$B$8*13,IF(B68&lt;=84,B68/7,12+(B68-84)/(Setup!$B$8-84))))</f>
        <v/>
      </c>
    </row>
    <row r="69">
      <c r="A69" s="7">
        <f>IF(OR(Setup!$B$4="",B69&gt;Setup!$B$8),"",Setup!$B$4+B69-1)</f>
        <v/>
      </c>
      <c r="B69" s="8" t="n">
        <v>65</v>
      </c>
      <c r="C69" s="8">
        <f>IF(A69="","",MIN(13,INT((A69-Setup!$B$4)/7)+1))</f>
        <v/>
      </c>
      <c r="D69" s="11">
        <f>IF(A69="","",SUMIFS('Sales log'!$E$5:$E$504,'Sales log'!$A$5:$A$504,A69,'Sales log'!$F$5:$F$504,"Y"))</f>
        <v/>
      </c>
      <c r="E69" s="11">
        <f>IF(A69="","",Setup!$B$11*(J69-J68))</f>
        <v/>
      </c>
      <c r="F69" s="11">
        <f>IF(A69="","",IF(A69&gt;Setup!$B$7,NA(),SUMIFS('Sales log'!$E$5:$E$504,'Sales log'!$A$5:$A$504,"&lt;="&amp;A69,'Sales log'!$A$5:$A$504,"&gt;="&amp;Setup!$B$4,'Sales log'!$F$5:$F$504,"Y")))</f>
        <v/>
      </c>
      <c r="G69" s="11">
        <f>IF(A69="","",Setup!$B$11*J69)</f>
        <v/>
      </c>
      <c r="H69" s="11">
        <f>IF(A69="","",Setup!$B$11*B69/Setup!$B$8)</f>
        <v/>
      </c>
      <c r="I69" s="12">
        <f>IF(A69="","",IF(A69&gt;Setup!$B$7,"",IFERROR(F69/G69,"")))</f>
        <v/>
      </c>
      <c r="J69" s="9">
        <f>IF(A69="","",MIN(1,(SUMIF(Setup!$A$27:$A$39,"&lt;="&amp;INT(K69),Setup!$B$27:$B$39)+IF(INT(K69)&gt;=13,0,(K69-INT(K69))*INDEX(Setup!$B$27:$B$39,INT(K69)+1)))/Setup!$B$40))</f>
        <v/>
      </c>
      <c r="K69" s="24">
        <f>IF(A69="","",IF(Setup!$B$8&lt;=84,B69/Setup!$B$8*13,IF(B69&lt;=84,B69/7,12+(B69-84)/(Setup!$B$8-84))))</f>
        <v/>
      </c>
    </row>
    <row r="70">
      <c r="A70" s="7">
        <f>IF(OR(Setup!$B$4="",B70&gt;Setup!$B$8),"",Setup!$B$4+B70-1)</f>
        <v/>
      </c>
      <c r="B70" s="8" t="n">
        <v>66</v>
      </c>
      <c r="C70" s="8">
        <f>IF(A70="","",MIN(13,INT((A70-Setup!$B$4)/7)+1))</f>
        <v/>
      </c>
      <c r="D70" s="11">
        <f>IF(A70="","",SUMIFS('Sales log'!$E$5:$E$504,'Sales log'!$A$5:$A$504,A70,'Sales log'!$F$5:$F$504,"Y"))</f>
        <v/>
      </c>
      <c r="E70" s="11">
        <f>IF(A70="","",Setup!$B$11*(J70-J69))</f>
        <v/>
      </c>
      <c r="F70" s="11">
        <f>IF(A70="","",IF(A70&gt;Setup!$B$7,NA(),SUMIFS('Sales log'!$E$5:$E$504,'Sales log'!$A$5:$A$504,"&lt;="&amp;A70,'Sales log'!$A$5:$A$504,"&gt;="&amp;Setup!$B$4,'Sales log'!$F$5:$F$504,"Y")))</f>
        <v/>
      </c>
      <c r="G70" s="11">
        <f>IF(A70="","",Setup!$B$11*J70)</f>
        <v/>
      </c>
      <c r="H70" s="11">
        <f>IF(A70="","",Setup!$B$11*B70/Setup!$B$8)</f>
        <v/>
      </c>
      <c r="I70" s="12">
        <f>IF(A70="","",IF(A70&gt;Setup!$B$7,"",IFERROR(F70/G70,"")))</f>
        <v/>
      </c>
      <c r="J70" s="9">
        <f>IF(A70="","",MIN(1,(SUMIF(Setup!$A$27:$A$39,"&lt;="&amp;INT(K70),Setup!$B$27:$B$39)+IF(INT(K70)&gt;=13,0,(K70-INT(K70))*INDEX(Setup!$B$27:$B$39,INT(K70)+1)))/Setup!$B$40))</f>
        <v/>
      </c>
      <c r="K70" s="24">
        <f>IF(A70="","",IF(Setup!$B$8&lt;=84,B70/Setup!$B$8*13,IF(B70&lt;=84,B70/7,12+(B70-84)/(Setup!$B$8-84))))</f>
        <v/>
      </c>
    </row>
    <row r="71">
      <c r="A71" s="7">
        <f>IF(OR(Setup!$B$4="",B71&gt;Setup!$B$8),"",Setup!$B$4+B71-1)</f>
        <v/>
      </c>
      <c r="B71" s="8" t="n">
        <v>67</v>
      </c>
      <c r="C71" s="8">
        <f>IF(A71="","",MIN(13,INT((A71-Setup!$B$4)/7)+1))</f>
        <v/>
      </c>
      <c r="D71" s="11">
        <f>IF(A71="","",SUMIFS('Sales log'!$E$5:$E$504,'Sales log'!$A$5:$A$504,A71,'Sales log'!$F$5:$F$504,"Y"))</f>
        <v/>
      </c>
      <c r="E71" s="11">
        <f>IF(A71="","",Setup!$B$11*(J71-J70))</f>
        <v/>
      </c>
      <c r="F71" s="11">
        <f>IF(A71="","",IF(A71&gt;Setup!$B$7,NA(),SUMIFS('Sales log'!$E$5:$E$504,'Sales log'!$A$5:$A$504,"&lt;="&amp;A71,'Sales log'!$A$5:$A$504,"&gt;="&amp;Setup!$B$4,'Sales log'!$F$5:$F$504,"Y")))</f>
        <v/>
      </c>
      <c r="G71" s="11">
        <f>IF(A71="","",Setup!$B$11*J71)</f>
        <v/>
      </c>
      <c r="H71" s="11">
        <f>IF(A71="","",Setup!$B$11*B71/Setup!$B$8)</f>
        <v/>
      </c>
      <c r="I71" s="12">
        <f>IF(A71="","",IF(A71&gt;Setup!$B$7,"",IFERROR(F71/G71,"")))</f>
        <v/>
      </c>
      <c r="J71" s="9">
        <f>IF(A71="","",MIN(1,(SUMIF(Setup!$A$27:$A$39,"&lt;="&amp;INT(K71),Setup!$B$27:$B$39)+IF(INT(K71)&gt;=13,0,(K71-INT(K71))*INDEX(Setup!$B$27:$B$39,INT(K71)+1)))/Setup!$B$40))</f>
        <v/>
      </c>
      <c r="K71" s="24">
        <f>IF(A71="","",IF(Setup!$B$8&lt;=84,B71/Setup!$B$8*13,IF(B71&lt;=84,B71/7,12+(B71-84)/(Setup!$B$8-84))))</f>
        <v/>
      </c>
    </row>
    <row r="72">
      <c r="A72" s="7">
        <f>IF(OR(Setup!$B$4="",B72&gt;Setup!$B$8),"",Setup!$B$4+B72-1)</f>
        <v/>
      </c>
      <c r="B72" s="8" t="n">
        <v>68</v>
      </c>
      <c r="C72" s="8">
        <f>IF(A72="","",MIN(13,INT((A72-Setup!$B$4)/7)+1))</f>
        <v/>
      </c>
      <c r="D72" s="11">
        <f>IF(A72="","",SUMIFS('Sales log'!$E$5:$E$504,'Sales log'!$A$5:$A$504,A72,'Sales log'!$F$5:$F$504,"Y"))</f>
        <v/>
      </c>
      <c r="E72" s="11">
        <f>IF(A72="","",Setup!$B$11*(J72-J71))</f>
        <v/>
      </c>
      <c r="F72" s="11">
        <f>IF(A72="","",IF(A72&gt;Setup!$B$7,NA(),SUMIFS('Sales log'!$E$5:$E$504,'Sales log'!$A$5:$A$504,"&lt;="&amp;A72,'Sales log'!$A$5:$A$504,"&gt;="&amp;Setup!$B$4,'Sales log'!$F$5:$F$504,"Y")))</f>
        <v/>
      </c>
      <c r="G72" s="11">
        <f>IF(A72="","",Setup!$B$11*J72)</f>
        <v/>
      </c>
      <c r="H72" s="11">
        <f>IF(A72="","",Setup!$B$11*B72/Setup!$B$8)</f>
        <v/>
      </c>
      <c r="I72" s="12">
        <f>IF(A72="","",IF(A72&gt;Setup!$B$7,"",IFERROR(F72/G72,"")))</f>
        <v/>
      </c>
      <c r="J72" s="9">
        <f>IF(A72="","",MIN(1,(SUMIF(Setup!$A$27:$A$39,"&lt;="&amp;INT(K72),Setup!$B$27:$B$39)+IF(INT(K72)&gt;=13,0,(K72-INT(K72))*INDEX(Setup!$B$27:$B$39,INT(K72)+1)))/Setup!$B$40))</f>
        <v/>
      </c>
      <c r="K72" s="24">
        <f>IF(A72="","",IF(Setup!$B$8&lt;=84,B72/Setup!$B$8*13,IF(B72&lt;=84,B72/7,12+(B72-84)/(Setup!$B$8-84))))</f>
        <v/>
      </c>
    </row>
    <row r="73">
      <c r="A73" s="7">
        <f>IF(OR(Setup!$B$4="",B73&gt;Setup!$B$8),"",Setup!$B$4+B73-1)</f>
        <v/>
      </c>
      <c r="B73" s="8" t="n">
        <v>69</v>
      </c>
      <c r="C73" s="8">
        <f>IF(A73="","",MIN(13,INT((A73-Setup!$B$4)/7)+1))</f>
        <v/>
      </c>
      <c r="D73" s="11">
        <f>IF(A73="","",SUMIFS('Sales log'!$E$5:$E$504,'Sales log'!$A$5:$A$504,A73,'Sales log'!$F$5:$F$504,"Y"))</f>
        <v/>
      </c>
      <c r="E73" s="11">
        <f>IF(A73="","",Setup!$B$11*(J73-J72))</f>
        <v/>
      </c>
      <c r="F73" s="11">
        <f>IF(A73="","",IF(A73&gt;Setup!$B$7,NA(),SUMIFS('Sales log'!$E$5:$E$504,'Sales log'!$A$5:$A$504,"&lt;="&amp;A73,'Sales log'!$A$5:$A$504,"&gt;="&amp;Setup!$B$4,'Sales log'!$F$5:$F$504,"Y")))</f>
        <v/>
      </c>
      <c r="G73" s="11">
        <f>IF(A73="","",Setup!$B$11*J73)</f>
        <v/>
      </c>
      <c r="H73" s="11">
        <f>IF(A73="","",Setup!$B$11*B73/Setup!$B$8)</f>
        <v/>
      </c>
      <c r="I73" s="12">
        <f>IF(A73="","",IF(A73&gt;Setup!$B$7,"",IFERROR(F73/G73,"")))</f>
        <v/>
      </c>
      <c r="J73" s="9">
        <f>IF(A73="","",MIN(1,(SUMIF(Setup!$A$27:$A$39,"&lt;="&amp;INT(K73),Setup!$B$27:$B$39)+IF(INT(K73)&gt;=13,0,(K73-INT(K73))*INDEX(Setup!$B$27:$B$39,INT(K73)+1)))/Setup!$B$40))</f>
        <v/>
      </c>
      <c r="K73" s="24">
        <f>IF(A73="","",IF(Setup!$B$8&lt;=84,B73/Setup!$B$8*13,IF(B73&lt;=84,B73/7,12+(B73-84)/(Setup!$B$8-84))))</f>
        <v/>
      </c>
    </row>
    <row r="74">
      <c r="A74" s="7">
        <f>IF(OR(Setup!$B$4="",B74&gt;Setup!$B$8),"",Setup!$B$4+B74-1)</f>
        <v/>
      </c>
      <c r="B74" s="8" t="n">
        <v>70</v>
      </c>
      <c r="C74" s="8">
        <f>IF(A74="","",MIN(13,INT((A74-Setup!$B$4)/7)+1))</f>
        <v/>
      </c>
      <c r="D74" s="11">
        <f>IF(A74="","",SUMIFS('Sales log'!$E$5:$E$504,'Sales log'!$A$5:$A$504,A74,'Sales log'!$F$5:$F$504,"Y"))</f>
        <v/>
      </c>
      <c r="E74" s="11">
        <f>IF(A74="","",Setup!$B$11*(J74-J73))</f>
        <v/>
      </c>
      <c r="F74" s="11">
        <f>IF(A74="","",IF(A74&gt;Setup!$B$7,NA(),SUMIFS('Sales log'!$E$5:$E$504,'Sales log'!$A$5:$A$504,"&lt;="&amp;A74,'Sales log'!$A$5:$A$504,"&gt;="&amp;Setup!$B$4,'Sales log'!$F$5:$F$504,"Y")))</f>
        <v/>
      </c>
      <c r="G74" s="11">
        <f>IF(A74="","",Setup!$B$11*J74)</f>
        <v/>
      </c>
      <c r="H74" s="11">
        <f>IF(A74="","",Setup!$B$11*B74/Setup!$B$8)</f>
        <v/>
      </c>
      <c r="I74" s="12">
        <f>IF(A74="","",IF(A74&gt;Setup!$B$7,"",IFERROR(F74/G74,"")))</f>
        <v/>
      </c>
      <c r="J74" s="9">
        <f>IF(A74="","",MIN(1,(SUMIF(Setup!$A$27:$A$39,"&lt;="&amp;INT(K74),Setup!$B$27:$B$39)+IF(INT(K74)&gt;=13,0,(K74-INT(K74))*INDEX(Setup!$B$27:$B$39,INT(K74)+1)))/Setup!$B$40))</f>
        <v/>
      </c>
      <c r="K74" s="24">
        <f>IF(A74="","",IF(Setup!$B$8&lt;=84,B74/Setup!$B$8*13,IF(B74&lt;=84,B74/7,12+(B74-84)/(Setup!$B$8-84))))</f>
        <v/>
      </c>
    </row>
    <row r="75">
      <c r="A75" s="7">
        <f>IF(OR(Setup!$B$4="",B75&gt;Setup!$B$8),"",Setup!$B$4+B75-1)</f>
        <v/>
      </c>
      <c r="B75" s="8" t="n">
        <v>71</v>
      </c>
      <c r="C75" s="8">
        <f>IF(A75="","",MIN(13,INT((A75-Setup!$B$4)/7)+1))</f>
        <v/>
      </c>
      <c r="D75" s="11">
        <f>IF(A75="","",SUMIFS('Sales log'!$E$5:$E$504,'Sales log'!$A$5:$A$504,A75,'Sales log'!$F$5:$F$504,"Y"))</f>
        <v/>
      </c>
      <c r="E75" s="11">
        <f>IF(A75="","",Setup!$B$11*(J75-J74))</f>
        <v/>
      </c>
      <c r="F75" s="11">
        <f>IF(A75="","",IF(A75&gt;Setup!$B$7,NA(),SUMIFS('Sales log'!$E$5:$E$504,'Sales log'!$A$5:$A$504,"&lt;="&amp;A75,'Sales log'!$A$5:$A$504,"&gt;="&amp;Setup!$B$4,'Sales log'!$F$5:$F$504,"Y")))</f>
        <v/>
      </c>
      <c r="G75" s="11">
        <f>IF(A75="","",Setup!$B$11*J75)</f>
        <v/>
      </c>
      <c r="H75" s="11">
        <f>IF(A75="","",Setup!$B$11*B75/Setup!$B$8)</f>
        <v/>
      </c>
      <c r="I75" s="12">
        <f>IF(A75="","",IF(A75&gt;Setup!$B$7,"",IFERROR(F75/G75,"")))</f>
        <v/>
      </c>
      <c r="J75" s="9">
        <f>IF(A75="","",MIN(1,(SUMIF(Setup!$A$27:$A$39,"&lt;="&amp;INT(K75),Setup!$B$27:$B$39)+IF(INT(K75)&gt;=13,0,(K75-INT(K75))*INDEX(Setup!$B$27:$B$39,INT(K75)+1)))/Setup!$B$40))</f>
        <v/>
      </c>
      <c r="K75" s="24">
        <f>IF(A75="","",IF(Setup!$B$8&lt;=84,B75/Setup!$B$8*13,IF(B75&lt;=84,B75/7,12+(B75-84)/(Setup!$B$8-84))))</f>
        <v/>
      </c>
    </row>
    <row r="76">
      <c r="A76" s="7">
        <f>IF(OR(Setup!$B$4="",B76&gt;Setup!$B$8),"",Setup!$B$4+B76-1)</f>
        <v/>
      </c>
      <c r="B76" s="8" t="n">
        <v>72</v>
      </c>
      <c r="C76" s="8">
        <f>IF(A76="","",MIN(13,INT((A76-Setup!$B$4)/7)+1))</f>
        <v/>
      </c>
      <c r="D76" s="11">
        <f>IF(A76="","",SUMIFS('Sales log'!$E$5:$E$504,'Sales log'!$A$5:$A$504,A76,'Sales log'!$F$5:$F$504,"Y"))</f>
        <v/>
      </c>
      <c r="E76" s="11">
        <f>IF(A76="","",Setup!$B$11*(J76-J75))</f>
        <v/>
      </c>
      <c r="F76" s="11">
        <f>IF(A76="","",IF(A76&gt;Setup!$B$7,NA(),SUMIFS('Sales log'!$E$5:$E$504,'Sales log'!$A$5:$A$504,"&lt;="&amp;A76,'Sales log'!$A$5:$A$504,"&gt;="&amp;Setup!$B$4,'Sales log'!$F$5:$F$504,"Y")))</f>
        <v/>
      </c>
      <c r="G76" s="11">
        <f>IF(A76="","",Setup!$B$11*J76)</f>
        <v/>
      </c>
      <c r="H76" s="11">
        <f>IF(A76="","",Setup!$B$11*B76/Setup!$B$8)</f>
        <v/>
      </c>
      <c r="I76" s="12">
        <f>IF(A76="","",IF(A76&gt;Setup!$B$7,"",IFERROR(F76/G76,"")))</f>
        <v/>
      </c>
      <c r="J76" s="9">
        <f>IF(A76="","",MIN(1,(SUMIF(Setup!$A$27:$A$39,"&lt;="&amp;INT(K76),Setup!$B$27:$B$39)+IF(INT(K76)&gt;=13,0,(K76-INT(K76))*INDEX(Setup!$B$27:$B$39,INT(K76)+1)))/Setup!$B$40))</f>
        <v/>
      </c>
      <c r="K76" s="24">
        <f>IF(A76="","",IF(Setup!$B$8&lt;=84,B76/Setup!$B$8*13,IF(B76&lt;=84,B76/7,12+(B76-84)/(Setup!$B$8-84))))</f>
        <v/>
      </c>
    </row>
    <row r="77">
      <c r="A77" s="7">
        <f>IF(OR(Setup!$B$4="",B77&gt;Setup!$B$8),"",Setup!$B$4+B77-1)</f>
        <v/>
      </c>
      <c r="B77" s="8" t="n">
        <v>73</v>
      </c>
      <c r="C77" s="8">
        <f>IF(A77="","",MIN(13,INT((A77-Setup!$B$4)/7)+1))</f>
        <v/>
      </c>
      <c r="D77" s="11">
        <f>IF(A77="","",SUMIFS('Sales log'!$E$5:$E$504,'Sales log'!$A$5:$A$504,A77,'Sales log'!$F$5:$F$504,"Y"))</f>
        <v/>
      </c>
      <c r="E77" s="11">
        <f>IF(A77="","",Setup!$B$11*(J77-J76))</f>
        <v/>
      </c>
      <c r="F77" s="11">
        <f>IF(A77="","",IF(A77&gt;Setup!$B$7,NA(),SUMIFS('Sales log'!$E$5:$E$504,'Sales log'!$A$5:$A$504,"&lt;="&amp;A77,'Sales log'!$A$5:$A$504,"&gt;="&amp;Setup!$B$4,'Sales log'!$F$5:$F$504,"Y")))</f>
        <v/>
      </c>
      <c r="G77" s="11">
        <f>IF(A77="","",Setup!$B$11*J77)</f>
        <v/>
      </c>
      <c r="H77" s="11">
        <f>IF(A77="","",Setup!$B$11*B77/Setup!$B$8)</f>
        <v/>
      </c>
      <c r="I77" s="12">
        <f>IF(A77="","",IF(A77&gt;Setup!$B$7,"",IFERROR(F77/G77,"")))</f>
        <v/>
      </c>
      <c r="J77" s="9">
        <f>IF(A77="","",MIN(1,(SUMIF(Setup!$A$27:$A$39,"&lt;="&amp;INT(K77),Setup!$B$27:$B$39)+IF(INT(K77)&gt;=13,0,(K77-INT(K77))*INDEX(Setup!$B$27:$B$39,INT(K77)+1)))/Setup!$B$40))</f>
        <v/>
      </c>
      <c r="K77" s="24">
        <f>IF(A77="","",IF(Setup!$B$8&lt;=84,B77/Setup!$B$8*13,IF(B77&lt;=84,B77/7,12+(B77-84)/(Setup!$B$8-84))))</f>
        <v/>
      </c>
    </row>
    <row r="78">
      <c r="A78" s="7">
        <f>IF(OR(Setup!$B$4="",B78&gt;Setup!$B$8),"",Setup!$B$4+B78-1)</f>
        <v/>
      </c>
      <c r="B78" s="8" t="n">
        <v>74</v>
      </c>
      <c r="C78" s="8">
        <f>IF(A78="","",MIN(13,INT((A78-Setup!$B$4)/7)+1))</f>
        <v/>
      </c>
      <c r="D78" s="11">
        <f>IF(A78="","",SUMIFS('Sales log'!$E$5:$E$504,'Sales log'!$A$5:$A$504,A78,'Sales log'!$F$5:$F$504,"Y"))</f>
        <v/>
      </c>
      <c r="E78" s="11">
        <f>IF(A78="","",Setup!$B$11*(J78-J77))</f>
        <v/>
      </c>
      <c r="F78" s="11">
        <f>IF(A78="","",IF(A78&gt;Setup!$B$7,NA(),SUMIFS('Sales log'!$E$5:$E$504,'Sales log'!$A$5:$A$504,"&lt;="&amp;A78,'Sales log'!$A$5:$A$504,"&gt;="&amp;Setup!$B$4,'Sales log'!$F$5:$F$504,"Y")))</f>
        <v/>
      </c>
      <c r="G78" s="11">
        <f>IF(A78="","",Setup!$B$11*J78)</f>
        <v/>
      </c>
      <c r="H78" s="11">
        <f>IF(A78="","",Setup!$B$11*B78/Setup!$B$8)</f>
        <v/>
      </c>
      <c r="I78" s="12">
        <f>IF(A78="","",IF(A78&gt;Setup!$B$7,"",IFERROR(F78/G78,"")))</f>
        <v/>
      </c>
      <c r="J78" s="9">
        <f>IF(A78="","",MIN(1,(SUMIF(Setup!$A$27:$A$39,"&lt;="&amp;INT(K78),Setup!$B$27:$B$39)+IF(INT(K78)&gt;=13,0,(K78-INT(K78))*INDEX(Setup!$B$27:$B$39,INT(K78)+1)))/Setup!$B$40))</f>
        <v/>
      </c>
      <c r="K78" s="24">
        <f>IF(A78="","",IF(Setup!$B$8&lt;=84,B78/Setup!$B$8*13,IF(B78&lt;=84,B78/7,12+(B78-84)/(Setup!$B$8-84))))</f>
        <v/>
      </c>
    </row>
    <row r="79">
      <c r="A79" s="7">
        <f>IF(OR(Setup!$B$4="",B79&gt;Setup!$B$8),"",Setup!$B$4+B79-1)</f>
        <v/>
      </c>
      <c r="B79" s="8" t="n">
        <v>75</v>
      </c>
      <c r="C79" s="8">
        <f>IF(A79="","",MIN(13,INT((A79-Setup!$B$4)/7)+1))</f>
        <v/>
      </c>
      <c r="D79" s="11">
        <f>IF(A79="","",SUMIFS('Sales log'!$E$5:$E$504,'Sales log'!$A$5:$A$504,A79,'Sales log'!$F$5:$F$504,"Y"))</f>
        <v/>
      </c>
      <c r="E79" s="11">
        <f>IF(A79="","",Setup!$B$11*(J79-J78))</f>
        <v/>
      </c>
      <c r="F79" s="11">
        <f>IF(A79="","",IF(A79&gt;Setup!$B$7,NA(),SUMIFS('Sales log'!$E$5:$E$504,'Sales log'!$A$5:$A$504,"&lt;="&amp;A79,'Sales log'!$A$5:$A$504,"&gt;="&amp;Setup!$B$4,'Sales log'!$F$5:$F$504,"Y")))</f>
        <v/>
      </c>
      <c r="G79" s="11">
        <f>IF(A79="","",Setup!$B$11*J79)</f>
        <v/>
      </c>
      <c r="H79" s="11">
        <f>IF(A79="","",Setup!$B$11*B79/Setup!$B$8)</f>
        <v/>
      </c>
      <c r="I79" s="12">
        <f>IF(A79="","",IF(A79&gt;Setup!$B$7,"",IFERROR(F79/G79,"")))</f>
        <v/>
      </c>
      <c r="J79" s="9">
        <f>IF(A79="","",MIN(1,(SUMIF(Setup!$A$27:$A$39,"&lt;="&amp;INT(K79),Setup!$B$27:$B$39)+IF(INT(K79)&gt;=13,0,(K79-INT(K79))*INDEX(Setup!$B$27:$B$39,INT(K79)+1)))/Setup!$B$40))</f>
        <v/>
      </c>
      <c r="K79" s="24">
        <f>IF(A79="","",IF(Setup!$B$8&lt;=84,B79/Setup!$B$8*13,IF(B79&lt;=84,B79/7,12+(B79-84)/(Setup!$B$8-84))))</f>
        <v/>
      </c>
    </row>
    <row r="80">
      <c r="A80" s="7">
        <f>IF(OR(Setup!$B$4="",B80&gt;Setup!$B$8),"",Setup!$B$4+B80-1)</f>
        <v/>
      </c>
      <c r="B80" s="8" t="n">
        <v>76</v>
      </c>
      <c r="C80" s="8">
        <f>IF(A80="","",MIN(13,INT((A80-Setup!$B$4)/7)+1))</f>
        <v/>
      </c>
      <c r="D80" s="11">
        <f>IF(A80="","",SUMIFS('Sales log'!$E$5:$E$504,'Sales log'!$A$5:$A$504,A80,'Sales log'!$F$5:$F$504,"Y"))</f>
        <v/>
      </c>
      <c r="E80" s="11">
        <f>IF(A80="","",Setup!$B$11*(J80-J79))</f>
        <v/>
      </c>
      <c r="F80" s="11">
        <f>IF(A80="","",IF(A80&gt;Setup!$B$7,NA(),SUMIFS('Sales log'!$E$5:$E$504,'Sales log'!$A$5:$A$504,"&lt;="&amp;A80,'Sales log'!$A$5:$A$504,"&gt;="&amp;Setup!$B$4,'Sales log'!$F$5:$F$504,"Y")))</f>
        <v/>
      </c>
      <c r="G80" s="11">
        <f>IF(A80="","",Setup!$B$11*J80)</f>
        <v/>
      </c>
      <c r="H80" s="11">
        <f>IF(A80="","",Setup!$B$11*B80/Setup!$B$8)</f>
        <v/>
      </c>
      <c r="I80" s="12">
        <f>IF(A80="","",IF(A80&gt;Setup!$B$7,"",IFERROR(F80/G80,"")))</f>
        <v/>
      </c>
      <c r="J80" s="9">
        <f>IF(A80="","",MIN(1,(SUMIF(Setup!$A$27:$A$39,"&lt;="&amp;INT(K80),Setup!$B$27:$B$39)+IF(INT(K80)&gt;=13,0,(K80-INT(K80))*INDEX(Setup!$B$27:$B$39,INT(K80)+1)))/Setup!$B$40))</f>
        <v/>
      </c>
      <c r="K80" s="24">
        <f>IF(A80="","",IF(Setup!$B$8&lt;=84,B80/Setup!$B$8*13,IF(B80&lt;=84,B80/7,12+(B80-84)/(Setup!$B$8-84))))</f>
        <v/>
      </c>
    </row>
    <row r="81">
      <c r="A81" s="7">
        <f>IF(OR(Setup!$B$4="",B81&gt;Setup!$B$8),"",Setup!$B$4+B81-1)</f>
        <v/>
      </c>
      <c r="B81" s="8" t="n">
        <v>77</v>
      </c>
      <c r="C81" s="8">
        <f>IF(A81="","",MIN(13,INT((A81-Setup!$B$4)/7)+1))</f>
        <v/>
      </c>
      <c r="D81" s="11">
        <f>IF(A81="","",SUMIFS('Sales log'!$E$5:$E$504,'Sales log'!$A$5:$A$504,A81,'Sales log'!$F$5:$F$504,"Y"))</f>
        <v/>
      </c>
      <c r="E81" s="11">
        <f>IF(A81="","",Setup!$B$11*(J81-J80))</f>
        <v/>
      </c>
      <c r="F81" s="11">
        <f>IF(A81="","",IF(A81&gt;Setup!$B$7,NA(),SUMIFS('Sales log'!$E$5:$E$504,'Sales log'!$A$5:$A$504,"&lt;="&amp;A81,'Sales log'!$A$5:$A$504,"&gt;="&amp;Setup!$B$4,'Sales log'!$F$5:$F$504,"Y")))</f>
        <v/>
      </c>
      <c r="G81" s="11">
        <f>IF(A81="","",Setup!$B$11*J81)</f>
        <v/>
      </c>
      <c r="H81" s="11">
        <f>IF(A81="","",Setup!$B$11*B81/Setup!$B$8)</f>
        <v/>
      </c>
      <c r="I81" s="12">
        <f>IF(A81="","",IF(A81&gt;Setup!$B$7,"",IFERROR(F81/G81,"")))</f>
        <v/>
      </c>
      <c r="J81" s="9">
        <f>IF(A81="","",MIN(1,(SUMIF(Setup!$A$27:$A$39,"&lt;="&amp;INT(K81),Setup!$B$27:$B$39)+IF(INT(K81)&gt;=13,0,(K81-INT(K81))*INDEX(Setup!$B$27:$B$39,INT(K81)+1)))/Setup!$B$40))</f>
        <v/>
      </c>
      <c r="K81" s="24">
        <f>IF(A81="","",IF(Setup!$B$8&lt;=84,B81/Setup!$B$8*13,IF(B81&lt;=84,B81/7,12+(B81-84)/(Setup!$B$8-84))))</f>
        <v/>
      </c>
    </row>
    <row r="82">
      <c r="A82" s="7">
        <f>IF(OR(Setup!$B$4="",B82&gt;Setup!$B$8),"",Setup!$B$4+B82-1)</f>
        <v/>
      </c>
      <c r="B82" s="8" t="n">
        <v>78</v>
      </c>
      <c r="C82" s="8">
        <f>IF(A82="","",MIN(13,INT((A82-Setup!$B$4)/7)+1))</f>
        <v/>
      </c>
      <c r="D82" s="11">
        <f>IF(A82="","",SUMIFS('Sales log'!$E$5:$E$504,'Sales log'!$A$5:$A$504,A82,'Sales log'!$F$5:$F$504,"Y"))</f>
        <v/>
      </c>
      <c r="E82" s="11">
        <f>IF(A82="","",Setup!$B$11*(J82-J81))</f>
        <v/>
      </c>
      <c r="F82" s="11">
        <f>IF(A82="","",IF(A82&gt;Setup!$B$7,NA(),SUMIFS('Sales log'!$E$5:$E$504,'Sales log'!$A$5:$A$504,"&lt;="&amp;A82,'Sales log'!$A$5:$A$504,"&gt;="&amp;Setup!$B$4,'Sales log'!$F$5:$F$504,"Y")))</f>
        <v/>
      </c>
      <c r="G82" s="11">
        <f>IF(A82="","",Setup!$B$11*J82)</f>
        <v/>
      </c>
      <c r="H82" s="11">
        <f>IF(A82="","",Setup!$B$11*B82/Setup!$B$8)</f>
        <v/>
      </c>
      <c r="I82" s="12">
        <f>IF(A82="","",IF(A82&gt;Setup!$B$7,"",IFERROR(F82/G82,"")))</f>
        <v/>
      </c>
      <c r="J82" s="9">
        <f>IF(A82="","",MIN(1,(SUMIF(Setup!$A$27:$A$39,"&lt;="&amp;INT(K82),Setup!$B$27:$B$39)+IF(INT(K82)&gt;=13,0,(K82-INT(K82))*INDEX(Setup!$B$27:$B$39,INT(K82)+1)))/Setup!$B$40))</f>
        <v/>
      </c>
      <c r="K82" s="24">
        <f>IF(A82="","",IF(Setup!$B$8&lt;=84,B82/Setup!$B$8*13,IF(B82&lt;=84,B82/7,12+(B82-84)/(Setup!$B$8-84))))</f>
        <v/>
      </c>
    </row>
    <row r="83">
      <c r="A83" s="7">
        <f>IF(OR(Setup!$B$4="",B83&gt;Setup!$B$8),"",Setup!$B$4+B83-1)</f>
        <v/>
      </c>
      <c r="B83" s="8" t="n">
        <v>79</v>
      </c>
      <c r="C83" s="8">
        <f>IF(A83="","",MIN(13,INT((A83-Setup!$B$4)/7)+1))</f>
        <v/>
      </c>
      <c r="D83" s="11">
        <f>IF(A83="","",SUMIFS('Sales log'!$E$5:$E$504,'Sales log'!$A$5:$A$504,A83,'Sales log'!$F$5:$F$504,"Y"))</f>
        <v/>
      </c>
      <c r="E83" s="11">
        <f>IF(A83="","",Setup!$B$11*(J83-J82))</f>
        <v/>
      </c>
      <c r="F83" s="11">
        <f>IF(A83="","",IF(A83&gt;Setup!$B$7,NA(),SUMIFS('Sales log'!$E$5:$E$504,'Sales log'!$A$5:$A$504,"&lt;="&amp;A83,'Sales log'!$A$5:$A$504,"&gt;="&amp;Setup!$B$4,'Sales log'!$F$5:$F$504,"Y")))</f>
        <v/>
      </c>
      <c r="G83" s="11">
        <f>IF(A83="","",Setup!$B$11*J83)</f>
        <v/>
      </c>
      <c r="H83" s="11">
        <f>IF(A83="","",Setup!$B$11*B83/Setup!$B$8)</f>
        <v/>
      </c>
      <c r="I83" s="12">
        <f>IF(A83="","",IF(A83&gt;Setup!$B$7,"",IFERROR(F83/G83,"")))</f>
        <v/>
      </c>
      <c r="J83" s="9">
        <f>IF(A83="","",MIN(1,(SUMIF(Setup!$A$27:$A$39,"&lt;="&amp;INT(K83),Setup!$B$27:$B$39)+IF(INT(K83)&gt;=13,0,(K83-INT(K83))*INDEX(Setup!$B$27:$B$39,INT(K83)+1)))/Setup!$B$40))</f>
        <v/>
      </c>
      <c r="K83" s="24">
        <f>IF(A83="","",IF(Setup!$B$8&lt;=84,B83/Setup!$B$8*13,IF(B83&lt;=84,B83/7,12+(B83-84)/(Setup!$B$8-84))))</f>
        <v/>
      </c>
    </row>
    <row r="84">
      <c r="A84" s="7">
        <f>IF(OR(Setup!$B$4="",B84&gt;Setup!$B$8),"",Setup!$B$4+B84-1)</f>
        <v/>
      </c>
      <c r="B84" s="8" t="n">
        <v>80</v>
      </c>
      <c r="C84" s="8">
        <f>IF(A84="","",MIN(13,INT((A84-Setup!$B$4)/7)+1))</f>
        <v/>
      </c>
      <c r="D84" s="11">
        <f>IF(A84="","",SUMIFS('Sales log'!$E$5:$E$504,'Sales log'!$A$5:$A$504,A84,'Sales log'!$F$5:$F$504,"Y"))</f>
        <v/>
      </c>
      <c r="E84" s="11">
        <f>IF(A84="","",Setup!$B$11*(J84-J83))</f>
        <v/>
      </c>
      <c r="F84" s="11">
        <f>IF(A84="","",IF(A84&gt;Setup!$B$7,NA(),SUMIFS('Sales log'!$E$5:$E$504,'Sales log'!$A$5:$A$504,"&lt;="&amp;A84,'Sales log'!$A$5:$A$504,"&gt;="&amp;Setup!$B$4,'Sales log'!$F$5:$F$504,"Y")))</f>
        <v/>
      </c>
      <c r="G84" s="11">
        <f>IF(A84="","",Setup!$B$11*J84)</f>
        <v/>
      </c>
      <c r="H84" s="11">
        <f>IF(A84="","",Setup!$B$11*B84/Setup!$B$8)</f>
        <v/>
      </c>
      <c r="I84" s="12">
        <f>IF(A84="","",IF(A84&gt;Setup!$B$7,"",IFERROR(F84/G84,"")))</f>
        <v/>
      </c>
      <c r="J84" s="9">
        <f>IF(A84="","",MIN(1,(SUMIF(Setup!$A$27:$A$39,"&lt;="&amp;INT(K84),Setup!$B$27:$B$39)+IF(INT(K84)&gt;=13,0,(K84-INT(K84))*INDEX(Setup!$B$27:$B$39,INT(K84)+1)))/Setup!$B$40))</f>
        <v/>
      </c>
      <c r="K84" s="24">
        <f>IF(A84="","",IF(Setup!$B$8&lt;=84,B84/Setup!$B$8*13,IF(B84&lt;=84,B84/7,12+(B84-84)/(Setup!$B$8-84))))</f>
        <v/>
      </c>
    </row>
    <row r="85">
      <c r="A85" s="7">
        <f>IF(OR(Setup!$B$4="",B85&gt;Setup!$B$8),"",Setup!$B$4+B85-1)</f>
        <v/>
      </c>
      <c r="B85" s="8" t="n">
        <v>81</v>
      </c>
      <c r="C85" s="8">
        <f>IF(A85="","",MIN(13,INT((A85-Setup!$B$4)/7)+1))</f>
        <v/>
      </c>
      <c r="D85" s="11">
        <f>IF(A85="","",SUMIFS('Sales log'!$E$5:$E$504,'Sales log'!$A$5:$A$504,A85,'Sales log'!$F$5:$F$504,"Y"))</f>
        <v/>
      </c>
      <c r="E85" s="11">
        <f>IF(A85="","",Setup!$B$11*(J85-J84))</f>
        <v/>
      </c>
      <c r="F85" s="11">
        <f>IF(A85="","",IF(A85&gt;Setup!$B$7,NA(),SUMIFS('Sales log'!$E$5:$E$504,'Sales log'!$A$5:$A$504,"&lt;="&amp;A85,'Sales log'!$A$5:$A$504,"&gt;="&amp;Setup!$B$4,'Sales log'!$F$5:$F$504,"Y")))</f>
        <v/>
      </c>
      <c r="G85" s="11">
        <f>IF(A85="","",Setup!$B$11*J85)</f>
        <v/>
      </c>
      <c r="H85" s="11">
        <f>IF(A85="","",Setup!$B$11*B85/Setup!$B$8)</f>
        <v/>
      </c>
      <c r="I85" s="12">
        <f>IF(A85="","",IF(A85&gt;Setup!$B$7,"",IFERROR(F85/G85,"")))</f>
        <v/>
      </c>
      <c r="J85" s="9">
        <f>IF(A85="","",MIN(1,(SUMIF(Setup!$A$27:$A$39,"&lt;="&amp;INT(K85),Setup!$B$27:$B$39)+IF(INT(K85)&gt;=13,0,(K85-INT(K85))*INDEX(Setup!$B$27:$B$39,INT(K85)+1)))/Setup!$B$40))</f>
        <v/>
      </c>
      <c r="K85" s="24">
        <f>IF(A85="","",IF(Setup!$B$8&lt;=84,B85/Setup!$B$8*13,IF(B85&lt;=84,B85/7,12+(B85-84)/(Setup!$B$8-84))))</f>
        <v/>
      </c>
    </row>
    <row r="86">
      <c r="A86" s="7">
        <f>IF(OR(Setup!$B$4="",B86&gt;Setup!$B$8),"",Setup!$B$4+B86-1)</f>
        <v/>
      </c>
      <c r="B86" s="8" t="n">
        <v>82</v>
      </c>
      <c r="C86" s="8">
        <f>IF(A86="","",MIN(13,INT((A86-Setup!$B$4)/7)+1))</f>
        <v/>
      </c>
      <c r="D86" s="11">
        <f>IF(A86="","",SUMIFS('Sales log'!$E$5:$E$504,'Sales log'!$A$5:$A$504,A86,'Sales log'!$F$5:$F$504,"Y"))</f>
        <v/>
      </c>
      <c r="E86" s="11">
        <f>IF(A86="","",Setup!$B$11*(J86-J85))</f>
        <v/>
      </c>
      <c r="F86" s="11">
        <f>IF(A86="","",IF(A86&gt;Setup!$B$7,NA(),SUMIFS('Sales log'!$E$5:$E$504,'Sales log'!$A$5:$A$504,"&lt;="&amp;A86,'Sales log'!$A$5:$A$504,"&gt;="&amp;Setup!$B$4,'Sales log'!$F$5:$F$504,"Y")))</f>
        <v/>
      </c>
      <c r="G86" s="11">
        <f>IF(A86="","",Setup!$B$11*J86)</f>
        <v/>
      </c>
      <c r="H86" s="11">
        <f>IF(A86="","",Setup!$B$11*B86/Setup!$B$8)</f>
        <v/>
      </c>
      <c r="I86" s="12">
        <f>IF(A86="","",IF(A86&gt;Setup!$B$7,"",IFERROR(F86/G86,"")))</f>
        <v/>
      </c>
      <c r="J86" s="9">
        <f>IF(A86="","",MIN(1,(SUMIF(Setup!$A$27:$A$39,"&lt;="&amp;INT(K86),Setup!$B$27:$B$39)+IF(INT(K86)&gt;=13,0,(K86-INT(K86))*INDEX(Setup!$B$27:$B$39,INT(K86)+1)))/Setup!$B$40))</f>
        <v/>
      </c>
      <c r="K86" s="24">
        <f>IF(A86="","",IF(Setup!$B$8&lt;=84,B86/Setup!$B$8*13,IF(B86&lt;=84,B86/7,12+(B86-84)/(Setup!$B$8-84))))</f>
        <v/>
      </c>
    </row>
    <row r="87">
      <c r="A87" s="7">
        <f>IF(OR(Setup!$B$4="",B87&gt;Setup!$B$8),"",Setup!$B$4+B87-1)</f>
        <v/>
      </c>
      <c r="B87" s="8" t="n">
        <v>83</v>
      </c>
      <c r="C87" s="8">
        <f>IF(A87="","",MIN(13,INT((A87-Setup!$B$4)/7)+1))</f>
        <v/>
      </c>
      <c r="D87" s="11">
        <f>IF(A87="","",SUMIFS('Sales log'!$E$5:$E$504,'Sales log'!$A$5:$A$504,A87,'Sales log'!$F$5:$F$504,"Y"))</f>
        <v/>
      </c>
      <c r="E87" s="11">
        <f>IF(A87="","",Setup!$B$11*(J87-J86))</f>
        <v/>
      </c>
      <c r="F87" s="11">
        <f>IF(A87="","",IF(A87&gt;Setup!$B$7,NA(),SUMIFS('Sales log'!$E$5:$E$504,'Sales log'!$A$5:$A$504,"&lt;="&amp;A87,'Sales log'!$A$5:$A$504,"&gt;="&amp;Setup!$B$4,'Sales log'!$F$5:$F$504,"Y")))</f>
        <v/>
      </c>
      <c r="G87" s="11">
        <f>IF(A87="","",Setup!$B$11*J87)</f>
        <v/>
      </c>
      <c r="H87" s="11">
        <f>IF(A87="","",Setup!$B$11*B87/Setup!$B$8)</f>
        <v/>
      </c>
      <c r="I87" s="12">
        <f>IF(A87="","",IF(A87&gt;Setup!$B$7,"",IFERROR(F87/G87,"")))</f>
        <v/>
      </c>
      <c r="J87" s="9">
        <f>IF(A87="","",MIN(1,(SUMIF(Setup!$A$27:$A$39,"&lt;="&amp;INT(K87),Setup!$B$27:$B$39)+IF(INT(K87)&gt;=13,0,(K87-INT(K87))*INDEX(Setup!$B$27:$B$39,INT(K87)+1)))/Setup!$B$40))</f>
        <v/>
      </c>
      <c r="K87" s="24">
        <f>IF(A87="","",IF(Setup!$B$8&lt;=84,B87/Setup!$B$8*13,IF(B87&lt;=84,B87/7,12+(B87-84)/(Setup!$B$8-84))))</f>
        <v/>
      </c>
    </row>
    <row r="88">
      <c r="A88" s="7">
        <f>IF(OR(Setup!$B$4="",B88&gt;Setup!$B$8),"",Setup!$B$4+B88-1)</f>
        <v/>
      </c>
      <c r="B88" s="8" t="n">
        <v>84</v>
      </c>
      <c r="C88" s="8">
        <f>IF(A88="","",MIN(13,INT((A88-Setup!$B$4)/7)+1))</f>
        <v/>
      </c>
      <c r="D88" s="11">
        <f>IF(A88="","",SUMIFS('Sales log'!$E$5:$E$504,'Sales log'!$A$5:$A$504,A88,'Sales log'!$F$5:$F$504,"Y"))</f>
        <v/>
      </c>
      <c r="E88" s="11">
        <f>IF(A88="","",Setup!$B$11*(J88-J87))</f>
        <v/>
      </c>
      <c r="F88" s="11">
        <f>IF(A88="","",IF(A88&gt;Setup!$B$7,NA(),SUMIFS('Sales log'!$E$5:$E$504,'Sales log'!$A$5:$A$504,"&lt;="&amp;A88,'Sales log'!$A$5:$A$504,"&gt;="&amp;Setup!$B$4,'Sales log'!$F$5:$F$504,"Y")))</f>
        <v/>
      </c>
      <c r="G88" s="11">
        <f>IF(A88="","",Setup!$B$11*J88)</f>
        <v/>
      </c>
      <c r="H88" s="11">
        <f>IF(A88="","",Setup!$B$11*B88/Setup!$B$8)</f>
        <v/>
      </c>
      <c r="I88" s="12">
        <f>IF(A88="","",IF(A88&gt;Setup!$B$7,"",IFERROR(F88/G88,"")))</f>
        <v/>
      </c>
      <c r="J88" s="9">
        <f>IF(A88="","",MIN(1,(SUMIF(Setup!$A$27:$A$39,"&lt;="&amp;INT(K88),Setup!$B$27:$B$39)+IF(INT(K88)&gt;=13,0,(K88-INT(K88))*INDEX(Setup!$B$27:$B$39,INT(K88)+1)))/Setup!$B$40))</f>
        <v/>
      </c>
      <c r="K88" s="24">
        <f>IF(A88="","",IF(Setup!$B$8&lt;=84,B88/Setup!$B$8*13,IF(B88&lt;=84,B88/7,12+(B88-84)/(Setup!$B$8-84))))</f>
        <v/>
      </c>
    </row>
    <row r="89">
      <c r="A89" s="7">
        <f>IF(OR(Setup!$B$4="",B89&gt;Setup!$B$8),"",Setup!$B$4+B89-1)</f>
        <v/>
      </c>
      <c r="B89" s="8" t="n">
        <v>85</v>
      </c>
      <c r="C89" s="8">
        <f>IF(A89="","",MIN(13,INT((A89-Setup!$B$4)/7)+1))</f>
        <v/>
      </c>
      <c r="D89" s="11">
        <f>IF(A89="","",SUMIFS('Sales log'!$E$5:$E$504,'Sales log'!$A$5:$A$504,A89,'Sales log'!$F$5:$F$504,"Y"))</f>
        <v/>
      </c>
      <c r="E89" s="11">
        <f>IF(A89="","",Setup!$B$11*(J89-J88))</f>
        <v/>
      </c>
      <c r="F89" s="11">
        <f>IF(A89="","",IF(A89&gt;Setup!$B$7,NA(),SUMIFS('Sales log'!$E$5:$E$504,'Sales log'!$A$5:$A$504,"&lt;="&amp;A89,'Sales log'!$A$5:$A$504,"&gt;="&amp;Setup!$B$4,'Sales log'!$F$5:$F$504,"Y")))</f>
        <v/>
      </c>
      <c r="G89" s="11">
        <f>IF(A89="","",Setup!$B$11*J89)</f>
        <v/>
      </c>
      <c r="H89" s="11">
        <f>IF(A89="","",Setup!$B$11*B89/Setup!$B$8)</f>
        <v/>
      </c>
      <c r="I89" s="12">
        <f>IF(A89="","",IF(A89&gt;Setup!$B$7,"",IFERROR(F89/G89,"")))</f>
        <v/>
      </c>
      <c r="J89" s="9">
        <f>IF(A89="","",MIN(1,(SUMIF(Setup!$A$27:$A$39,"&lt;="&amp;INT(K89),Setup!$B$27:$B$39)+IF(INT(K89)&gt;=13,0,(K89-INT(K89))*INDEX(Setup!$B$27:$B$39,INT(K89)+1)))/Setup!$B$40))</f>
        <v/>
      </c>
      <c r="K89" s="24">
        <f>IF(A89="","",IF(Setup!$B$8&lt;=84,B89/Setup!$B$8*13,IF(B89&lt;=84,B89/7,12+(B89-84)/(Setup!$B$8-84))))</f>
        <v/>
      </c>
    </row>
    <row r="90">
      <c r="A90" s="7">
        <f>IF(OR(Setup!$B$4="",B90&gt;Setup!$B$8),"",Setup!$B$4+B90-1)</f>
        <v/>
      </c>
      <c r="B90" s="8" t="n">
        <v>86</v>
      </c>
      <c r="C90" s="8">
        <f>IF(A90="","",MIN(13,INT((A90-Setup!$B$4)/7)+1))</f>
        <v/>
      </c>
      <c r="D90" s="11">
        <f>IF(A90="","",SUMIFS('Sales log'!$E$5:$E$504,'Sales log'!$A$5:$A$504,A90,'Sales log'!$F$5:$F$504,"Y"))</f>
        <v/>
      </c>
      <c r="E90" s="11">
        <f>IF(A90="","",Setup!$B$11*(J90-J89))</f>
        <v/>
      </c>
      <c r="F90" s="11">
        <f>IF(A90="","",IF(A90&gt;Setup!$B$7,NA(),SUMIFS('Sales log'!$E$5:$E$504,'Sales log'!$A$5:$A$504,"&lt;="&amp;A90,'Sales log'!$A$5:$A$504,"&gt;="&amp;Setup!$B$4,'Sales log'!$F$5:$F$504,"Y")))</f>
        <v/>
      </c>
      <c r="G90" s="11">
        <f>IF(A90="","",Setup!$B$11*J90)</f>
        <v/>
      </c>
      <c r="H90" s="11">
        <f>IF(A90="","",Setup!$B$11*B90/Setup!$B$8)</f>
        <v/>
      </c>
      <c r="I90" s="12">
        <f>IF(A90="","",IF(A90&gt;Setup!$B$7,"",IFERROR(F90/G90,"")))</f>
        <v/>
      </c>
      <c r="J90" s="9">
        <f>IF(A90="","",MIN(1,(SUMIF(Setup!$A$27:$A$39,"&lt;="&amp;INT(K90),Setup!$B$27:$B$39)+IF(INT(K90)&gt;=13,0,(K90-INT(K90))*INDEX(Setup!$B$27:$B$39,INT(K90)+1)))/Setup!$B$40))</f>
        <v/>
      </c>
      <c r="K90" s="24">
        <f>IF(A90="","",IF(Setup!$B$8&lt;=84,B90/Setup!$B$8*13,IF(B90&lt;=84,B90/7,12+(B90-84)/(Setup!$B$8-84))))</f>
        <v/>
      </c>
    </row>
    <row r="91">
      <c r="A91" s="7">
        <f>IF(OR(Setup!$B$4="",B91&gt;Setup!$B$8),"",Setup!$B$4+B91-1)</f>
        <v/>
      </c>
      <c r="B91" s="8" t="n">
        <v>87</v>
      </c>
      <c r="C91" s="8">
        <f>IF(A91="","",MIN(13,INT((A91-Setup!$B$4)/7)+1))</f>
        <v/>
      </c>
      <c r="D91" s="11">
        <f>IF(A91="","",SUMIFS('Sales log'!$E$5:$E$504,'Sales log'!$A$5:$A$504,A91,'Sales log'!$F$5:$F$504,"Y"))</f>
        <v/>
      </c>
      <c r="E91" s="11">
        <f>IF(A91="","",Setup!$B$11*(J91-J90))</f>
        <v/>
      </c>
      <c r="F91" s="11">
        <f>IF(A91="","",IF(A91&gt;Setup!$B$7,NA(),SUMIFS('Sales log'!$E$5:$E$504,'Sales log'!$A$5:$A$504,"&lt;="&amp;A91,'Sales log'!$A$5:$A$504,"&gt;="&amp;Setup!$B$4,'Sales log'!$F$5:$F$504,"Y")))</f>
        <v/>
      </c>
      <c r="G91" s="11">
        <f>IF(A91="","",Setup!$B$11*J91)</f>
        <v/>
      </c>
      <c r="H91" s="11">
        <f>IF(A91="","",Setup!$B$11*B91/Setup!$B$8)</f>
        <v/>
      </c>
      <c r="I91" s="12">
        <f>IF(A91="","",IF(A91&gt;Setup!$B$7,"",IFERROR(F91/G91,"")))</f>
        <v/>
      </c>
      <c r="J91" s="9">
        <f>IF(A91="","",MIN(1,(SUMIF(Setup!$A$27:$A$39,"&lt;="&amp;INT(K91),Setup!$B$27:$B$39)+IF(INT(K91)&gt;=13,0,(K91-INT(K91))*INDEX(Setup!$B$27:$B$39,INT(K91)+1)))/Setup!$B$40))</f>
        <v/>
      </c>
      <c r="K91" s="24">
        <f>IF(A91="","",IF(Setup!$B$8&lt;=84,B91/Setup!$B$8*13,IF(B91&lt;=84,B91/7,12+(B91-84)/(Setup!$B$8-84))))</f>
        <v/>
      </c>
    </row>
    <row r="92">
      <c r="A92" s="7">
        <f>IF(OR(Setup!$B$4="",B92&gt;Setup!$B$8),"",Setup!$B$4+B92-1)</f>
        <v/>
      </c>
      <c r="B92" s="8" t="n">
        <v>88</v>
      </c>
      <c r="C92" s="8">
        <f>IF(A92="","",MIN(13,INT((A92-Setup!$B$4)/7)+1))</f>
        <v/>
      </c>
      <c r="D92" s="11">
        <f>IF(A92="","",SUMIFS('Sales log'!$E$5:$E$504,'Sales log'!$A$5:$A$504,A92,'Sales log'!$F$5:$F$504,"Y"))</f>
        <v/>
      </c>
      <c r="E92" s="11">
        <f>IF(A92="","",Setup!$B$11*(J92-J91))</f>
        <v/>
      </c>
      <c r="F92" s="11">
        <f>IF(A92="","",IF(A92&gt;Setup!$B$7,NA(),SUMIFS('Sales log'!$E$5:$E$504,'Sales log'!$A$5:$A$504,"&lt;="&amp;A92,'Sales log'!$A$5:$A$504,"&gt;="&amp;Setup!$B$4,'Sales log'!$F$5:$F$504,"Y")))</f>
        <v/>
      </c>
      <c r="G92" s="11">
        <f>IF(A92="","",Setup!$B$11*J92)</f>
        <v/>
      </c>
      <c r="H92" s="11">
        <f>IF(A92="","",Setup!$B$11*B92/Setup!$B$8)</f>
        <v/>
      </c>
      <c r="I92" s="12">
        <f>IF(A92="","",IF(A92&gt;Setup!$B$7,"",IFERROR(F92/G92,"")))</f>
        <v/>
      </c>
      <c r="J92" s="9">
        <f>IF(A92="","",MIN(1,(SUMIF(Setup!$A$27:$A$39,"&lt;="&amp;INT(K92),Setup!$B$27:$B$39)+IF(INT(K92)&gt;=13,0,(K92-INT(K92))*INDEX(Setup!$B$27:$B$39,INT(K92)+1)))/Setup!$B$40))</f>
        <v/>
      </c>
      <c r="K92" s="24">
        <f>IF(A92="","",IF(Setup!$B$8&lt;=84,B92/Setup!$B$8*13,IF(B92&lt;=84,B92/7,12+(B92-84)/(Setup!$B$8-84))))</f>
        <v/>
      </c>
    </row>
    <row r="93">
      <c r="A93" s="7">
        <f>IF(OR(Setup!$B$4="",B93&gt;Setup!$B$8),"",Setup!$B$4+B93-1)</f>
        <v/>
      </c>
      <c r="B93" s="8" t="n">
        <v>89</v>
      </c>
      <c r="C93" s="8">
        <f>IF(A93="","",MIN(13,INT((A93-Setup!$B$4)/7)+1))</f>
        <v/>
      </c>
      <c r="D93" s="11">
        <f>IF(A93="","",SUMIFS('Sales log'!$E$5:$E$504,'Sales log'!$A$5:$A$504,A93,'Sales log'!$F$5:$F$504,"Y"))</f>
        <v/>
      </c>
      <c r="E93" s="11">
        <f>IF(A93="","",Setup!$B$11*(J93-J92))</f>
        <v/>
      </c>
      <c r="F93" s="11">
        <f>IF(A93="","",IF(A93&gt;Setup!$B$7,NA(),SUMIFS('Sales log'!$E$5:$E$504,'Sales log'!$A$5:$A$504,"&lt;="&amp;A93,'Sales log'!$A$5:$A$504,"&gt;="&amp;Setup!$B$4,'Sales log'!$F$5:$F$504,"Y")))</f>
        <v/>
      </c>
      <c r="G93" s="11">
        <f>IF(A93="","",Setup!$B$11*J93)</f>
        <v/>
      </c>
      <c r="H93" s="11">
        <f>IF(A93="","",Setup!$B$11*B93/Setup!$B$8)</f>
        <v/>
      </c>
      <c r="I93" s="12">
        <f>IF(A93="","",IF(A93&gt;Setup!$B$7,"",IFERROR(F93/G93,"")))</f>
        <v/>
      </c>
      <c r="J93" s="9">
        <f>IF(A93="","",MIN(1,(SUMIF(Setup!$A$27:$A$39,"&lt;="&amp;INT(K93),Setup!$B$27:$B$39)+IF(INT(K93)&gt;=13,0,(K93-INT(K93))*INDEX(Setup!$B$27:$B$39,INT(K93)+1)))/Setup!$B$40))</f>
        <v/>
      </c>
      <c r="K93" s="24">
        <f>IF(A93="","",IF(Setup!$B$8&lt;=84,B93/Setup!$B$8*13,IF(B93&lt;=84,B93/7,12+(B93-84)/(Setup!$B$8-84))))</f>
        <v/>
      </c>
    </row>
    <row r="94">
      <c r="A94" s="7">
        <f>IF(OR(Setup!$B$4="",B94&gt;Setup!$B$8),"",Setup!$B$4+B94-1)</f>
        <v/>
      </c>
      <c r="B94" s="8" t="n">
        <v>90</v>
      </c>
      <c r="C94" s="8">
        <f>IF(A94="","",MIN(13,INT((A94-Setup!$B$4)/7)+1))</f>
        <v/>
      </c>
      <c r="D94" s="11">
        <f>IF(A94="","",SUMIFS('Sales log'!$E$5:$E$504,'Sales log'!$A$5:$A$504,A94,'Sales log'!$F$5:$F$504,"Y"))</f>
        <v/>
      </c>
      <c r="E94" s="11">
        <f>IF(A94="","",Setup!$B$11*(J94-J93))</f>
        <v/>
      </c>
      <c r="F94" s="11">
        <f>IF(A94="","",IF(A94&gt;Setup!$B$7,NA(),SUMIFS('Sales log'!$E$5:$E$504,'Sales log'!$A$5:$A$504,"&lt;="&amp;A94,'Sales log'!$A$5:$A$504,"&gt;="&amp;Setup!$B$4,'Sales log'!$F$5:$F$504,"Y")))</f>
        <v/>
      </c>
      <c r="G94" s="11">
        <f>IF(A94="","",Setup!$B$11*J94)</f>
        <v/>
      </c>
      <c r="H94" s="11">
        <f>IF(A94="","",Setup!$B$11*B94/Setup!$B$8)</f>
        <v/>
      </c>
      <c r="I94" s="12">
        <f>IF(A94="","",IF(A94&gt;Setup!$B$7,"",IFERROR(F94/G94,"")))</f>
        <v/>
      </c>
      <c r="J94" s="9">
        <f>IF(A94="","",MIN(1,(SUMIF(Setup!$A$27:$A$39,"&lt;="&amp;INT(K94),Setup!$B$27:$B$39)+IF(INT(K94)&gt;=13,0,(K94-INT(K94))*INDEX(Setup!$B$27:$B$39,INT(K94)+1)))/Setup!$B$40))</f>
        <v/>
      </c>
      <c r="K94" s="24">
        <f>IF(A94="","",IF(Setup!$B$8&lt;=84,B94/Setup!$B$8*13,IF(B94&lt;=84,B94/7,12+(B94-84)/(Setup!$B$8-84))))</f>
        <v/>
      </c>
    </row>
    <row r="95">
      <c r="A95" s="7">
        <f>IF(OR(Setup!$B$4="",B95&gt;Setup!$B$8),"",Setup!$B$4+B95-1)</f>
        <v/>
      </c>
      <c r="B95" s="8" t="n">
        <v>91</v>
      </c>
      <c r="C95" s="8">
        <f>IF(A95="","",MIN(13,INT((A95-Setup!$B$4)/7)+1))</f>
        <v/>
      </c>
      <c r="D95" s="11">
        <f>IF(A95="","",SUMIFS('Sales log'!$E$5:$E$504,'Sales log'!$A$5:$A$504,A95,'Sales log'!$F$5:$F$504,"Y"))</f>
        <v/>
      </c>
      <c r="E95" s="11">
        <f>IF(A95="","",Setup!$B$11*(J95-J94))</f>
        <v/>
      </c>
      <c r="F95" s="11">
        <f>IF(A95="","",IF(A95&gt;Setup!$B$7,NA(),SUMIFS('Sales log'!$E$5:$E$504,'Sales log'!$A$5:$A$504,"&lt;="&amp;A95,'Sales log'!$A$5:$A$504,"&gt;="&amp;Setup!$B$4,'Sales log'!$F$5:$F$504,"Y")))</f>
        <v/>
      </c>
      <c r="G95" s="11">
        <f>IF(A95="","",Setup!$B$11*J95)</f>
        <v/>
      </c>
      <c r="H95" s="11">
        <f>IF(A95="","",Setup!$B$11*B95/Setup!$B$8)</f>
        <v/>
      </c>
      <c r="I95" s="12">
        <f>IF(A95="","",IF(A95&gt;Setup!$B$7,"",IFERROR(F95/G95,"")))</f>
        <v/>
      </c>
      <c r="J95" s="9">
        <f>IF(A95="","",MIN(1,(SUMIF(Setup!$A$27:$A$39,"&lt;="&amp;INT(K95),Setup!$B$27:$B$39)+IF(INT(K95)&gt;=13,0,(K95-INT(K95))*INDEX(Setup!$B$27:$B$39,INT(K95)+1)))/Setup!$B$40))</f>
        <v/>
      </c>
      <c r="K95" s="24">
        <f>IF(A95="","",IF(Setup!$B$8&lt;=84,B95/Setup!$B$8*13,IF(B95&lt;=84,B95/7,12+(B95-84)/(Setup!$B$8-84))))</f>
        <v/>
      </c>
    </row>
    <row r="96">
      <c r="A96" s="7">
        <f>IF(OR(Setup!$B$4="",B96&gt;Setup!$B$8),"",Setup!$B$4+B96-1)</f>
        <v/>
      </c>
      <c r="B96" s="8" t="n">
        <v>92</v>
      </c>
      <c r="C96" s="8">
        <f>IF(A96="","",MIN(13,INT((A96-Setup!$B$4)/7)+1))</f>
        <v/>
      </c>
      <c r="D96" s="11">
        <f>IF(A96="","",SUMIFS('Sales log'!$E$5:$E$504,'Sales log'!$A$5:$A$504,A96,'Sales log'!$F$5:$F$504,"Y"))</f>
        <v/>
      </c>
      <c r="E96" s="11">
        <f>IF(A96="","",Setup!$B$11*(J96-J95))</f>
        <v/>
      </c>
      <c r="F96" s="11">
        <f>IF(A96="","",IF(A96&gt;Setup!$B$7,NA(),SUMIFS('Sales log'!$E$5:$E$504,'Sales log'!$A$5:$A$504,"&lt;="&amp;A96,'Sales log'!$A$5:$A$504,"&gt;="&amp;Setup!$B$4,'Sales log'!$F$5:$F$504,"Y")))</f>
        <v/>
      </c>
      <c r="G96" s="11">
        <f>IF(A96="","",Setup!$B$11*J96)</f>
        <v/>
      </c>
      <c r="H96" s="11">
        <f>IF(A96="","",Setup!$B$11*B96/Setup!$B$8)</f>
        <v/>
      </c>
      <c r="I96" s="12">
        <f>IF(A96="","",IF(A96&gt;Setup!$B$7,"",IFERROR(F96/G96,"")))</f>
        <v/>
      </c>
      <c r="J96" s="9">
        <f>IF(A96="","",MIN(1,(SUMIF(Setup!$A$27:$A$39,"&lt;="&amp;INT(K96),Setup!$B$27:$B$39)+IF(INT(K96)&gt;=13,0,(K96-INT(K96))*INDEX(Setup!$B$27:$B$39,INT(K96)+1)))/Setup!$B$40))</f>
        <v/>
      </c>
      <c r="K96" s="24">
        <f>IF(A96="","",IF(Setup!$B$8&lt;=84,B96/Setup!$B$8*13,IF(B96&lt;=84,B96/7,12+(B96-84)/(Setup!$B$8-84))))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20"/>
  <sheetViews>
    <sheetView showGridLines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8" customWidth="1" min="4" max="4"/>
    <col width="14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5" customWidth="1" min="16" max="16"/>
    <col width="13" customWidth="1" min="17" max="17"/>
    <col width="17" customWidth="1" min="18" max="18"/>
    <col width="17" customWidth="1" min="19" max="19"/>
    <col width="14" customWidth="1" min="20" max="20"/>
  </cols>
  <sheetData>
    <row r="1">
      <c r="A1" s="1" t="inlineStr">
        <is>
          <t>Weekly sales by rep</t>
        </is>
      </c>
    </row>
    <row r="2">
      <c r="A2" s="2" t="inlineStr">
        <is>
          <t>Closed sales per rep per week, the team's weekly target from the curve, and the running total.</t>
        </is>
      </c>
    </row>
    <row r="5">
      <c r="A5" s="10" t="inlineStr">
        <is>
          <t>Week</t>
        </is>
      </c>
      <c r="B5" s="10" t="inlineStr">
        <is>
          <t>Week start</t>
        </is>
      </c>
      <c r="C5" s="10" t="inlineStr">
        <is>
          <t>Week end</t>
        </is>
      </c>
      <c r="D5" s="10" t="inlineStr">
        <is>
          <t>Weight</t>
        </is>
      </c>
      <c r="E5" s="10" t="inlineStr">
        <is>
          <t>Team target ($)</t>
        </is>
      </c>
      <c r="F5" s="10">
        <f>IF(Setup!A14="","",Setup!A14)</f>
        <v/>
      </c>
      <c r="G5" s="10">
        <f>IF(Setup!A15="","",Setup!A15)</f>
        <v/>
      </c>
      <c r="H5" s="10">
        <f>IF(Setup!A16="","",Setup!A16)</f>
        <v/>
      </c>
      <c r="I5" s="10">
        <f>IF(Setup!A17="","",Setup!A17)</f>
        <v/>
      </c>
      <c r="J5" s="10">
        <f>IF(Setup!A18="","",Setup!A18)</f>
        <v/>
      </c>
      <c r="K5" s="10">
        <f>IF(Setup!A19="","",Setup!A19)</f>
        <v/>
      </c>
      <c r="L5" s="10">
        <f>IF(Setup!A20="","",Setup!A20)</f>
        <v/>
      </c>
      <c r="M5" s="10">
        <f>IF(Setup!A21="","",Setup!A21)</f>
        <v/>
      </c>
      <c r="N5" s="10">
        <f>IF(Setup!A22="","",Setup!A22)</f>
        <v/>
      </c>
      <c r="O5" s="10">
        <f>IF(Setup!A23="","",Setup!A23)</f>
        <v/>
      </c>
      <c r="P5" s="10" t="inlineStr">
        <is>
          <t>Team closed ($)</t>
        </is>
      </c>
      <c r="Q5" s="10" t="inlineStr">
        <is>
          <t>Variance ($)</t>
        </is>
      </c>
      <c r="R5" s="10" t="inlineStr">
        <is>
          <t>Cumulative closed ($)</t>
        </is>
      </c>
      <c r="S5" s="10" t="inlineStr">
        <is>
          <t>Cumulative target ($)</t>
        </is>
      </c>
      <c r="T5" s="10" t="inlineStr">
        <is>
          <t>Cumulative vs target</t>
        </is>
      </c>
    </row>
    <row r="6">
      <c r="A6" s="8" t="n">
        <v>1</v>
      </c>
      <c r="B6" s="7">
        <f>IF(Setup!$B$4="","",Setup!$B$4+7*(A6-1))</f>
        <v/>
      </c>
      <c r="C6" s="7">
        <f>IF(Setup!$B$4="","",IF(A6=13,Setup!$B$5,B6+6))</f>
        <v/>
      </c>
      <c r="D6" s="24">
        <f>Setup!B27</f>
        <v/>
      </c>
      <c r="E6" s="11">
        <f>IFERROR(Setup!$B$11*D6/Setup!$B$40,0)</f>
        <v/>
      </c>
      <c r="F6" s="11">
        <f>IF(F$5="","",SUMIFS('Sales log'!$E$5:$E$504,'Sales log'!$B$5:$B$504,F$5,'Sales log'!$G$5:$G$504,$A6,'Sales log'!$F$5:$F$504,"Y"))</f>
        <v/>
      </c>
      <c r="G6" s="11">
        <f>IF(G$5="","",SUMIFS('Sales log'!$E$5:$E$504,'Sales log'!$B$5:$B$504,G$5,'Sales log'!$G$5:$G$504,$A6,'Sales log'!$F$5:$F$504,"Y"))</f>
        <v/>
      </c>
      <c r="H6" s="11">
        <f>IF(H$5="","",SUMIFS('Sales log'!$E$5:$E$504,'Sales log'!$B$5:$B$504,H$5,'Sales log'!$G$5:$G$504,$A6,'Sales log'!$F$5:$F$504,"Y"))</f>
        <v/>
      </c>
      <c r="I6" s="11">
        <f>IF(I$5="","",SUMIFS('Sales log'!$E$5:$E$504,'Sales log'!$B$5:$B$504,I$5,'Sales log'!$G$5:$G$504,$A6,'Sales log'!$F$5:$F$504,"Y"))</f>
        <v/>
      </c>
      <c r="J6" s="11">
        <f>IF(J$5="","",SUMIFS('Sales log'!$E$5:$E$504,'Sales log'!$B$5:$B$504,J$5,'Sales log'!$G$5:$G$504,$A6,'Sales log'!$F$5:$F$504,"Y"))</f>
        <v/>
      </c>
      <c r="K6" s="11">
        <f>IF(K$5="","",SUMIFS('Sales log'!$E$5:$E$504,'Sales log'!$B$5:$B$504,K$5,'Sales log'!$G$5:$G$504,$A6,'Sales log'!$F$5:$F$504,"Y"))</f>
        <v/>
      </c>
      <c r="L6" s="11">
        <f>IF(L$5="","",SUMIFS('Sales log'!$E$5:$E$504,'Sales log'!$B$5:$B$504,L$5,'Sales log'!$G$5:$G$504,$A6,'Sales log'!$F$5:$F$504,"Y"))</f>
        <v/>
      </c>
      <c r="M6" s="11">
        <f>IF(M$5="","",SUMIFS('Sales log'!$E$5:$E$504,'Sales log'!$B$5:$B$504,M$5,'Sales log'!$G$5:$G$504,$A6,'Sales log'!$F$5:$F$504,"Y"))</f>
        <v/>
      </c>
      <c r="N6" s="11">
        <f>IF(N$5="","",SUMIFS('Sales log'!$E$5:$E$504,'Sales log'!$B$5:$B$504,N$5,'Sales log'!$G$5:$G$504,$A6,'Sales log'!$F$5:$F$504,"Y"))</f>
        <v/>
      </c>
      <c r="O6" s="11">
        <f>IF(O$5="","",SUMIFS('Sales log'!$E$5:$E$504,'Sales log'!$B$5:$B$504,O$5,'Sales log'!$G$5:$G$504,$A6,'Sales log'!$F$5:$F$504,"Y"))</f>
        <v/>
      </c>
      <c r="P6" s="13">
        <f>SUMIFS('Sales log'!$E$5:$E$504,'Sales log'!$G$5:$G$504,$A6,'Sales log'!$F$5:$F$504,"Y")</f>
        <v/>
      </c>
      <c r="Q6" s="11">
        <f>IF(OR(B6="",B6&gt;Setup!$B$7),"",P6-E6)</f>
        <v/>
      </c>
      <c r="R6" s="11">
        <f>IF(B6="","",IF(B6&gt;Setup!$B$7,NA(),SUM($P$6:P6)))</f>
        <v/>
      </c>
      <c r="S6" s="11">
        <f>SUM($E$6:E6)</f>
        <v/>
      </c>
      <c r="T6" s="12">
        <f>IF(OR(B6="",B6&gt;Setup!$B$7),"",IFERROR(R6/S6,""))</f>
        <v/>
      </c>
    </row>
    <row r="7">
      <c r="A7" s="8" t="n">
        <v>2</v>
      </c>
      <c r="B7" s="7">
        <f>IF(Setup!$B$4="","",Setup!$B$4+7*(A7-1))</f>
        <v/>
      </c>
      <c r="C7" s="7">
        <f>IF(Setup!$B$4="","",IF(A7=13,Setup!$B$5,B7+6))</f>
        <v/>
      </c>
      <c r="D7" s="24">
        <f>Setup!B28</f>
        <v/>
      </c>
      <c r="E7" s="11">
        <f>IFERROR(Setup!$B$11*D7/Setup!$B$40,0)</f>
        <v/>
      </c>
      <c r="F7" s="11">
        <f>IF(F$5="","",SUMIFS('Sales log'!$E$5:$E$504,'Sales log'!$B$5:$B$504,F$5,'Sales log'!$G$5:$G$504,$A7,'Sales log'!$F$5:$F$504,"Y"))</f>
        <v/>
      </c>
      <c r="G7" s="11">
        <f>IF(G$5="","",SUMIFS('Sales log'!$E$5:$E$504,'Sales log'!$B$5:$B$504,G$5,'Sales log'!$G$5:$G$504,$A7,'Sales log'!$F$5:$F$504,"Y"))</f>
        <v/>
      </c>
      <c r="H7" s="11">
        <f>IF(H$5="","",SUMIFS('Sales log'!$E$5:$E$504,'Sales log'!$B$5:$B$504,H$5,'Sales log'!$G$5:$G$504,$A7,'Sales log'!$F$5:$F$504,"Y"))</f>
        <v/>
      </c>
      <c r="I7" s="11">
        <f>IF(I$5="","",SUMIFS('Sales log'!$E$5:$E$504,'Sales log'!$B$5:$B$504,I$5,'Sales log'!$G$5:$G$504,$A7,'Sales log'!$F$5:$F$504,"Y"))</f>
        <v/>
      </c>
      <c r="J7" s="11">
        <f>IF(J$5="","",SUMIFS('Sales log'!$E$5:$E$504,'Sales log'!$B$5:$B$504,J$5,'Sales log'!$G$5:$G$504,$A7,'Sales log'!$F$5:$F$504,"Y"))</f>
        <v/>
      </c>
      <c r="K7" s="11">
        <f>IF(K$5="","",SUMIFS('Sales log'!$E$5:$E$504,'Sales log'!$B$5:$B$504,K$5,'Sales log'!$G$5:$G$504,$A7,'Sales log'!$F$5:$F$504,"Y"))</f>
        <v/>
      </c>
      <c r="L7" s="11">
        <f>IF(L$5="","",SUMIFS('Sales log'!$E$5:$E$504,'Sales log'!$B$5:$B$504,L$5,'Sales log'!$G$5:$G$504,$A7,'Sales log'!$F$5:$F$504,"Y"))</f>
        <v/>
      </c>
      <c r="M7" s="11">
        <f>IF(M$5="","",SUMIFS('Sales log'!$E$5:$E$504,'Sales log'!$B$5:$B$504,M$5,'Sales log'!$G$5:$G$504,$A7,'Sales log'!$F$5:$F$504,"Y"))</f>
        <v/>
      </c>
      <c r="N7" s="11">
        <f>IF(N$5="","",SUMIFS('Sales log'!$E$5:$E$504,'Sales log'!$B$5:$B$504,N$5,'Sales log'!$G$5:$G$504,$A7,'Sales log'!$F$5:$F$504,"Y"))</f>
        <v/>
      </c>
      <c r="O7" s="11">
        <f>IF(O$5="","",SUMIFS('Sales log'!$E$5:$E$504,'Sales log'!$B$5:$B$504,O$5,'Sales log'!$G$5:$G$504,$A7,'Sales log'!$F$5:$F$504,"Y"))</f>
        <v/>
      </c>
      <c r="P7" s="13">
        <f>SUMIFS('Sales log'!$E$5:$E$504,'Sales log'!$G$5:$G$504,$A7,'Sales log'!$F$5:$F$504,"Y")</f>
        <v/>
      </c>
      <c r="Q7" s="11">
        <f>IF(OR(B7="",B7&gt;Setup!$B$7),"",P7-E7)</f>
        <v/>
      </c>
      <c r="R7" s="11">
        <f>IF(B7="","",IF(B7&gt;Setup!$B$7,NA(),SUM($P$6:P7)))</f>
        <v/>
      </c>
      <c r="S7" s="11">
        <f>SUM($E$6:E7)</f>
        <v/>
      </c>
      <c r="T7" s="12">
        <f>IF(OR(B7="",B7&gt;Setup!$B$7),"",IFERROR(R7/S7,""))</f>
        <v/>
      </c>
    </row>
    <row r="8">
      <c r="A8" s="8" t="n">
        <v>3</v>
      </c>
      <c r="B8" s="7">
        <f>IF(Setup!$B$4="","",Setup!$B$4+7*(A8-1))</f>
        <v/>
      </c>
      <c r="C8" s="7">
        <f>IF(Setup!$B$4="","",IF(A8=13,Setup!$B$5,B8+6))</f>
        <v/>
      </c>
      <c r="D8" s="24">
        <f>Setup!B29</f>
        <v/>
      </c>
      <c r="E8" s="11">
        <f>IFERROR(Setup!$B$11*D8/Setup!$B$40,0)</f>
        <v/>
      </c>
      <c r="F8" s="11">
        <f>IF(F$5="","",SUMIFS('Sales log'!$E$5:$E$504,'Sales log'!$B$5:$B$504,F$5,'Sales log'!$G$5:$G$504,$A8,'Sales log'!$F$5:$F$504,"Y"))</f>
        <v/>
      </c>
      <c r="G8" s="11">
        <f>IF(G$5="","",SUMIFS('Sales log'!$E$5:$E$504,'Sales log'!$B$5:$B$504,G$5,'Sales log'!$G$5:$G$504,$A8,'Sales log'!$F$5:$F$504,"Y"))</f>
        <v/>
      </c>
      <c r="H8" s="11">
        <f>IF(H$5="","",SUMIFS('Sales log'!$E$5:$E$504,'Sales log'!$B$5:$B$504,H$5,'Sales log'!$G$5:$G$504,$A8,'Sales log'!$F$5:$F$504,"Y"))</f>
        <v/>
      </c>
      <c r="I8" s="11">
        <f>IF(I$5="","",SUMIFS('Sales log'!$E$5:$E$504,'Sales log'!$B$5:$B$504,I$5,'Sales log'!$G$5:$G$504,$A8,'Sales log'!$F$5:$F$504,"Y"))</f>
        <v/>
      </c>
      <c r="J8" s="11">
        <f>IF(J$5="","",SUMIFS('Sales log'!$E$5:$E$504,'Sales log'!$B$5:$B$504,J$5,'Sales log'!$G$5:$G$504,$A8,'Sales log'!$F$5:$F$504,"Y"))</f>
        <v/>
      </c>
      <c r="K8" s="11">
        <f>IF(K$5="","",SUMIFS('Sales log'!$E$5:$E$504,'Sales log'!$B$5:$B$504,K$5,'Sales log'!$G$5:$G$504,$A8,'Sales log'!$F$5:$F$504,"Y"))</f>
        <v/>
      </c>
      <c r="L8" s="11">
        <f>IF(L$5="","",SUMIFS('Sales log'!$E$5:$E$504,'Sales log'!$B$5:$B$504,L$5,'Sales log'!$G$5:$G$504,$A8,'Sales log'!$F$5:$F$504,"Y"))</f>
        <v/>
      </c>
      <c r="M8" s="11">
        <f>IF(M$5="","",SUMIFS('Sales log'!$E$5:$E$504,'Sales log'!$B$5:$B$504,M$5,'Sales log'!$G$5:$G$504,$A8,'Sales log'!$F$5:$F$504,"Y"))</f>
        <v/>
      </c>
      <c r="N8" s="11">
        <f>IF(N$5="","",SUMIFS('Sales log'!$E$5:$E$504,'Sales log'!$B$5:$B$504,N$5,'Sales log'!$G$5:$G$504,$A8,'Sales log'!$F$5:$F$504,"Y"))</f>
        <v/>
      </c>
      <c r="O8" s="11">
        <f>IF(O$5="","",SUMIFS('Sales log'!$E$5:$E$504,'Sales log'!$B$5:$B$504,O$5,'Sales log'!$G$5:$G$504,$A8,'Sales log'!$F$5:$F$504,"Y"))</f>
        <v/>
      </c>
      <c r="P8" s="13">
        <f>SUMIFS('Sales log'!$E$5:$E$504,'Sales log'!$G$5:$G$504,$A8,'Sales log'!$F$5:$F$504,"Y")</f>
        <v/>
      </c>
      <c r="Q8" s="11">
        <f>IF(OR(B8="",B8&gt;Setup!$B$7),"",P8-E8)</f>
        <v/>
      </c>
      <c r="R8" s="11">
        <f>IF(B8="","",IF(B8&gt;Setup!$B$7,NA(),SUM($P$6:P8)))</f>
        <v/>
      </c>
      <c r="S8" s="11">
        <f>SUM($E$6:E8)</f>
        <v/>
      </c>
      <c r="T8" s="12">
        <f>IF(OR(B8="",B8&gt;Setup!$B$7),"",IFERROR(R8/S8,""))</f>
        <v/>
      </c>
    </row>
    <row r="9">
      <c r="A9" s="8" t="n">
        <v>4</v>
      </c>
      <c r="B9" s="7">
        <f>IF(Setup!$B$4="","",Setup!$B$4+7*(A9-1))</f>
        <v/>
      </c>
      <c r="C9" s="7">
        <f>IF(Setup!$B$4="","",IF(A9=13,Setup!$B$5,B9+6))</f>
        <v/>
      </c>
      <c r="D9" s="24">
        <f>Setup!B30</f>
        <v/>
      </c>
      <c r="E9" s="11">
        <f>IFERROR(Setup!$B$11*D9/Setup!$B$40,0)</f>
        <v/>
      </c>
      <c r="F9" s="11">
        <f>IF(F$5="","",SUMIFS('Sales log'!$E$5:$E$504,'Sales log'!$B$5:$B$504,F$5,'Sales log'!$G$5:$G$504,$A9,'Sales log'!$F$5:$F$504,"Y"))</f>
        <v/>
      </c>
      <c r="G9" s="11">
        <f>IF(G$5="","",SUMIFS('Sales log'!$E$5:$E$504,'Sales log'!$B$5:$B$504,G$5,'Sales log'!$G$5:$G$504,$A9,'Sales log'!$F$5:$F$504,"Y"))</f>
        <v/>
      </c>
      <c r="H9" s="11">
        <f>IF(H$5="","",SUMIFS('Sales log'!$E$5:$E$504,'Sales log'!$B$5:$B$504,H$5,'Sales log'!$G$5:$G$504,$A9,'Sales log'!$F$5:$F$504,"Y"))</f>
        <v/>
      </c>
      <c r="I9" s="11">
        <f>IF(I$5="","",SUMIFS('Sales log'!$E$5:$E$504,'Sales log'!$B$5:$B$504,I$5,'Sales log'!$G$5:$G$504,$A9,'Sales log'!$F$5:$F$504,"Y"))</f>
        <v/>
      </c>
      <c r="J9" s="11">
        <f>IF(J$5="","",SUMIFS('Sales log'!$E$5:$E$504,'Sales log'!$B$5:$B$504,J$5,'Sales log'!$G$5:$G$504,$A9,'Sales log'!$F$5:$F$504,"Y"))</f>
        <v/>
      </c>
      <c r="K9" s="11">
        <f>IF(K$5="","",SUMIFS('Sales log'!$E$5:$E$504,'Sales log'!$B$5:$B$504,K$5,'Sales log'!$G$5:$G$504,$A9,'Sales log'!$F$5:$F$504,"Y"))</f>
        <v/>
      </c>
      <c r="L9" s="11">
        <f>IF(L$5="","",SUMIFS('Sales log'!$E$5:$E$504,'Sales log'!$B$5:$B$504,L$5,'Sales log'!$G$5:$G$504,$A9,'Sales log'!$F$5:$F$504,"Y"))</f>
        <v/>
      </c>
      <c r="M9" s="11">
        <f>IF(M$5="","",SUMIFS('Sales log'!$E$5:$E$504,'Sales log'!$B$5:$B$504,M$5,'Sales log'!$G$5:$G$504,$A9,'Sales log'!$F$5:$F$504,"Y"))</f>
        <v/>
      </c>
      <c r="N9" s="11">
        <f>IF(N$5="","",SUMIFS('Sales log'!$E$5:$E$504,'Sales log'!$B$5:$B$504,N$5,'Sales log'!$G$5:$G$504,$A9,'Sales log'!$F$5:$F$504,"Y"))</f>
        <v/>
      </c>
      <c r="O9" s="11">
        <f>IF(O$5="","",SUMIFS('Sales log'!$E$5:$E$504,'Sales log'!$B$5:$B$504,O$5,'Sales log'!$G$5:$G$504,$A9,'Sales log'!$F$5:$F$504,"Y"))</f>
        <v/>
      </c>
      <c r="P9" s="13">
        <f>SUMIFS('Sales log'!$E$5:$E$504,'Sales log'!$G$5:$G$504,$A9,'Sales log'!$F$5:$F$504,"Y")</f>
        <v/>
      </c>
      <c r="Q9" s="11">
        <f>IF(OR(B9="",B9&gt;Setup!$B$7),"",P9-E9)</f>
        <v/>
      </c>
      <c r="R9" s="11">
        <f>IF(B9="","",IF(B9&gt;Setup!$B$7,NA(),SUM($P$6:P9)))</f>
        <v/>
      </c>
      <c r="S9" s="11">
        <f>SUM($E$6:E9)</f>
        <v/>
      </c>
      <c r="T9" s="12">
        <f>IF(OR(B9="",B9&gt;Setup!$B$7),"",IFERROR(R9/S9,""))</f>
        <v/>
      </c>
    </row>
    <row r="10">
      <c r="A10" s="8" t="n">
        <v>5</v>
      </c>
      <c r="B10" s="7">
        <f>IF(Setup!$B$4="","",Setup!$B$4+7*(A10-1))</f>
        <v/>
      </c>
      <c r="C10" s="7">
        <f>IF(Setup!$B$4="","",IF(A10=13,Setup!$B$5,B10+6))</f>
        <v/>
      </c>
      <c r="D10" s="24">
        <f>Setup!B31</f>
        <v/>
      </c>
      <c r="E10" s="11">
        <f>IFERROR(Setup!$B$11*D10/Setup!$B$40,0)</f>
        <v/>
      </c>
      <c r="F10" s="11">
        <f>IF(F$5="","",SUMIFS('Sales log'!$E$5:$E$504,'Sales log'!$B$5:$B$504,F$5,'Sales log'!$G$5:$G$504,$A10,'Sales log'!$F$5:$F$504,"Y"))</f>
        <v/>
      </c>
      <c r="G10" s="11">
        <f>IF(G$5="","",SUMIFS('Sales log'!$E$5:$E$504,'Sales log'!$B$5:$B$504,G$5,'Sales log'!$G$5:$G$504,$A10,'Sales log'!$F$5:$F$504,"Y"))</f>
        <v/>
      </c>
      <c r="H10" s="11">
        <f>IF(H$5="","",SUMIFS('Sales log'!$E$5:$E$504,'Sales log'!$B$5:$B$504,H$5,'Sales log'!$G$5:$G$504,$A10,'Sales log'!$F$5:$F$504,"Y"))</f>
        <v/>
      </c>
      <c r="I10" s="11">
        <f>IF(I$5="","",SUMIFS('Sales log'!$E$5:$E$504,'Sales log'!$B$5:$B$504,I$5,'Sales log'!$G$5:$G$504,$A10,'Sales log'!$F$5:$F$504,"Y"))</f>
        <v/>
      </c>
      <c r="J10" s="11">
        <f>IF(J$5="","",SUMIFS('Sales log'!$E$5:$E$504,'Sales log'!$B$5:$B$504,J$5,'Sales log'!$G$5:$G$504,$A10,'Sales log'!$F$5:$F$504,"Y"))</f>
        <v/>
      </c>
      <c r="K10" s="11">
        <f>IF(K$5="","",SUMIFS('Sales log'!$E$5:$E$504,'Sales log'!$B$5:$B$504,K$5,'Sales log'!$G$5:$G$504,$A10,'Sales log'!$F$5:$F$504,"Y"))</f>
        <v/>
      </c>
      <c r="L10" s="11">
        <f>IF(L$5="","",SUMIFS('Sales log'!$E$5:$E$504,'Sales log'!$B$5:$B$504,L$5,'Sales log'!$G$5:$G$504,$A10,'Sales log'!$F$5:$F$504,"Y"))</f>
        <v/>
      </c>
      <c r="M10" s="11">
        <f>IF(M$5="","",SUMIFS('Sales log'!$E$5:$E$504,'Sales log'!$B$5:$B$504,M$5,'Sales log'!$G$5:$G$504,$A10,'Sales log'!$F$5:$F$504,"Y"))</f>
        <v/>
      </c>
      <c r="N10" s="11">
        <f>IF(N$5="","",SUMIFS('Sales log'!$E$5:$E$504,'Sales log'!$B$5:$B$504,N$5,'Sales log'!$G$5:$G$504,$A10,'Sales log'!$F$5:$F$504,"Y"))</f>
        <v/>
      </c>
      <c r="O10" s="11">
        <f>IF(O$5="","",SUMIFS('Sales log'!$E$5:$E$504,'Sales log'!$B$5:$B$504,O$5,'Sales log'!$G$5:$G$504,$A10,'Sales log'!$F$5:$F$504,"Y"))</f>
        <v/>
      </c>
      <c r="P10" s="13">
        <f>SUMIFS('Sales log'!$E$5:$E$504,'Sales log'!$G$5:$G$504,$A10,'Sales log'!$F$5:$F$504,"Y")</f>
        <v/>
      </c>
      <c r="Q10" s="11">
        <f>IF(OR(B10="",B10&gt;Setup!$B$7),"",P10-E10)</f>
        <v/>
      </c>
      <c r="R10" s="11">
        <f>IF(B10="","",IF(B10&gt;Setup!$B$7,NA(),SUM($P$6:P10)))</f>
        <v/>
      </c>
      <c r="S10" s="11">
        <f>SUM($E$6:E10)</f>
        <v/>
      </c>
      <c r="T10" s="12">
        <f>IF(OR(B10="",B10&gt;Setup!$B$7),"",IFERROR(R10/S10,""))</f>
        <v/>
      </c>
    </row>
    <row r="11">
      <c r="A11" s="8" t="n">
        <v>6</v>
      </c>
      <c r="B11" s="7">
        <f>IF(Setup!$B$4="","",Setup!$B$4+7*(A11-1))</f>
        <v/>
      </c>
      <c r="C11" s="7">
        <f>IF(Setup!$B$4="","",IF(A11=13,Setup!$B$5,B11+6))</f>
        <v/>
      </c>
      <c r="D11" s="24">
        <f>Setup!B32</f>
        <v/>
      </c>
      <c r="E11" s="11">
        <f>IFERROR(Setup!$B$11*D11/Setup!$B$40,0)</f>
        <v/>
      </c>
      <c r="F11" s="11">
        <f>IF(F$5="","",SUMIFS('Sales log'!$E$5:$E$504,'Sales log'!$B$5:$B$504,F$5,'Sales log'!$G$5:$G$504,$A11,'Sales log'!$F$5:$F$504,"Y"))</f>
        <v/>
      </c>
      <c r="G11" s="11">
        <f>IF(G$5="","",SUMIFS('Sales log'!$E$5:$E$504,'Sales log'!$B$5:$B$504,G$5,'Sales log'!$G$5:$G$504,$A11,'Sales log'!$F$5:$F$504,"Y"))</f>
        <v/>
      </c>
      <c r="H11" s="11">
        <f>IF(H$5="","",SUMIFS('Sales log'!$E$5:$E$504,'Sales log'!$B$5:$B$504,H$5,'Sales log'!$G$5:$G$504,$A11,'Sales log'!$F$5:$F$504,"Y"))</f>
        <v/>
      </c>
      <c r="I11" s="11">
        <f>IF(I$5="","",SUMIFS('Sales log'!$E$5:$E$504,'Sales log'!$B$5:$B$504,I$5,'Sales log'!$G$5:$G$504,$A11,'Sales log'!$F$5:$F$504,"Y"))</f>
        <v/>
      </c>
      <c r="J11" s="11">
        <f>IF(J$5="","",SUMIFS('Sales log'!$E$5:$E$504,'Sales log'!$B$5:$B$504,J$5,'Sales log'!$G$5:$G$504,$A11,'Sales log'!$F$5:$F$504,"Y"))</f>
        <v/>
      </c>
      <c r="K11" s="11">
        <f>IF(K$5="","",SUMIFS('Sales log'!$E$5:$E$504,'Sales log'!$B$5:$B$504,K$5,'Sales log'!$G$5:$G$504,$A11,'Sales log'!$F$5:$F$504,"Y"))</f>
        <v/>
      </c>
      <c r="L11" s="11">
        <f>IF(L$5="","",SUMIFS('Sales log'!$E$5:$E$504,'Sales log'!$B$5:$B$504,L$5,'Sales log'!$G$5:$G$504,$A11,'Sales log'!$F$5:$F$504,"Y"))</f>
        <v/>
      </c>
      <c r="M11" s="11">
        <f>IF(M$5="","",SUMIFS('Sales log'!$E$5:$E$504,'Sales log'!$B$5:$B$504,M$5,'Sales log'!$G$5:$G$504,$A11,'Sales log'!$F$5:$F$504,"Y"))</f>
        <v/>
      </c>
      <c r="N11" s="11">
        <f>IF(N$5="","",SUMIFS('Sales log'!$E$5:$E$504,'Sales log'!$B$5:$B$504,N$5,'Sales log'!$G$5:$G$504,$A11,'Sales log'!$F$5:$F$504,"Y"))</f>
        <v/>
      </c>
      <c r="O11" s="11">
        <f>IF(O$5="","",SUMIFS('Sales log'!$E$5:$E$504,'Sales log'!$B$5:$B$504,O$5,'Sales log'!$G$5:$G$504,$A11,'Sales log'!$F$5:$F$504,"Y"))</f>
        <v/>
      </c>
      <c r="P11" s="13">
        <f>SUMIFS('Sales log'!$E$5:$E$504,'Sales log'!$G$5:$G$504,$A11,'Sales log'!$F$5:$F$504,"Y")</f>
        <v/>
      </c>
      <c r="Q11" s="11">
        <f>IF(OR(B11="",B11&gt;Setup!$B$7),"",P11-E11)</f>
        <v/>
      </c>
      <c r="R11" s="11">
        <f>IF(B11="","",IF(B11&gt;Setup!$B$7,NA(),SUM($P$6:P11)))</f>
        <v/>
      </c>
      <c r="S11" s="11">
        <f>SUM($E$6:E11)</f>
        <v/>
      </c>
      <c r="T11" s="12">
        <f>IF(OR(B11="",B11&gt;Setup!$B$7),"",IFERROR(R11/S11,""))</f>
        <v/>
      </c>
    </row>
    <row r="12">
      <c r="A12" s="8" t="n">
        <v>7</v>
      </c>
      <c r="B12" s="7">
        <f>IF(Setup!$B$4="","",Setup!$B$4+7*(A12-1))</f>
        <v/>
      </c>
      <c r="C12" s="7">
        <f>IF(Setup!$B$4="","",IF(A12=13,Setup!$B$5,B12+6))</f>
        <v/>
      </c>
      <c r="D12" s="24">
        <f>Setup!B33</f>
        <v/>
      </c>
      <c r="E12" s="11">
        <f>IFERROR(Setup!$B$11*D12/Setup!$B$40,0)</f>
        <v/>
      </c>
      <c r="F12" s="11">
        <f>IF(F$5="","",SUMIFS('Sales log'!$E$5:$E$504,'Sales log'!$B$5:$B$504,F$5,'Sales log'!$G$5:$G$504,$A12,'Sales log'!$F$5:$F$504,"Y"))</f>
        <v/>
      </c>
      <c r="G12" s="11">
        <f>IF(G$5="","",SUMIFS('Sales log'!$E$5:$E$504,'Sales log'!$B$5:$B$504,G$5,'Sales log'!$G$5:$G$504,$A12,'Sales log'!$F$5:$F$504,"Y"))</f>
        <v/>
      </c>
      <c r="H12" s="11">
        <f>IF(H$5="","",SUMIFS('Sales log'!$E$5:$E$504,'Sales log'!$B$5:$B$504,H$5,'Sales log'!$G$5:$G$504,$A12,'Sales log'!$F$5:$F$504,"Y"))</f>
        <v/>
      </c>
      <c r="I12" s="11">
        <f>IF(I$5="","",SUMIFS('Sales log'!$E$5:$E$504,'Sales log'!$B$5:$B$504,I$5,'Sales log'!$G$5:$G$504,$A12,'Sales log'!$F$5:$F$504,"Y"))</f>
        <v/>
      </c>
      <c r="J12" s="11">
        <f>IF(J$5="","",SUMIFS('Sales log'!$E$5:$E$504,'Sales log'!$B$5:$B$504,J$5,'Sales log'!$G$5:$G$504,$A12,'Sales log'!$F$5:$F$504,"Y"))</f>
        <v/>
      </c>
      <c r="K12" s="11">
        <f>IF(K$5="","",SUMIFS('Sales log'!$E$5:$E$504,'Sales log'!$B$5:$B$504,K$5,'Sales log'!$G$5:$G$504,$A12,'Sales log'!$F$5:$F$504,"Y"))</f>
        <v/>
      </c>
      <c r="L12" s="11">
        <f>IF(L$5="","",SUMIFS('Sales log'!$E$5:$E$504,'Sales log'!$B$5:$B$504,L$5,'Sales log'!$G$5:$G$504,$A12,'Sales log'!$F$5:$F$504,"Y"))</f>
        <v/>
      </c>
      <c r="M12" s="11">
        <f>IF(M$5="","",SUMIFS('Sales log'!$E$5:$E$504,'Sales log'!$B$5:$B$504,M$5,'Sales log'!$G$5:$G$504,$A12,'Sales log'!$F$5:$F$504,"Y"))</f>
        <v/>
      </c>
      <c r="N12" s="11">
        <f>IF(N$5="","",SUMIFS('Sales log'!$E$5:$E$504,'Sales log'!$B$5:$B$504,N$5,'Sales log'!$G$5:$G$504,$A12,'Sales log'!$F$5:$F$504,"Y"))</f>
        <v/>
      </c>
      <c r="O12" s="11">
        <f>IF(O$5="","",SUMIFS('Sales log'!$E$5:$E$504,'Sales log'!$B$5:$B$504,O$5,'Sales log'!$G$5:$G$504,$A12,'Sales log'!$F$5:$F$504,"Y"))</f>
        <v/>
      </c>
      <c r="P12" s="13">
        <f>SUMIFS('Sales log'!$E$5:$E$504,'Sales log'!$G$5:$G$504,$A12,'Sales log'!$F$5:$F$504,"Y")</f>
        <v/>
      </c>
      <c r="Q12" s="11">
        <f>IF(OR(B12="",B12&gt;Setup!$B$7),"",P12-E12)</f>
        <v/>
      </c>
      <c r="R12" s="11">
        <f>IF(B12="","",IF(B12&gt;Setup!$B$7,NA(),SUM($P$6:P12)))</f>
        <v/>
      </c>
      <c r="S12" s="11">
        <f>SUM($E$6:E12)</f>
        <v/>
      </c>
      <c r="T12" s="12">
        <f>IF(OR(B12="",B12&gt;Setup!$B$7),"",IFERROR(R12/S12,""))</f>
        <v/>
      </c>
    </row>
    <row r="13">
      <c r="A13" s="8" t="n">
        <v>8</v>
      </c>
      <c r="B13" s="7">
        <f>IF(Setup!$B$4="","",Setup!$B$4+7*(A13-1))</f>
        <v/>
      </c>
      <c r="C13" s="7">
        <f>IF(Setup!$B$4="","",IF(A13=13,Setup!$B$5,B13+6))</f>
        <v/>
      </c>
      <c r="D13" s="24">
        <f>Setup!B34</f>
        <v/>
      </c>
      <c r="E13" s="11">
        <f>IFERROR(Setup!$B$11*D13/Setup!$B$40,0)</f>
        <v/>
      </c>
      <c r="F13" s="11">
        <f>IF(F$5="","",SUMIFS('Sales log'!$E$5:$E$504,'Sales log'!$B$5:$B$504,F$5,'Sales log'!$G$5:$G$504,$A13,'Sales log'!$F$5:$F$504,"Y"))</f>
        <v/>
      </c>
      <c r="G13" s="11">
        <f>IF(G$5="","",SUMIFS('Sales log'!$E$5:$E$504,'Sales log'!$B$5:$B$504,G$5,'Sales log'!$G$5:$G$504,$A13,'Sales log'!$F$5:$F$504,"Y"))</f>
        <v/>
      </c>
      <c r="H13" s="11">
        <f>IF(H$5="","",SUMIFS('Sales log'!$E$5:$E$504,'Sales log'!$B$5:$B$504,H$5,'Sales log'!$G$5:$G$504,$A13,'Sales log'!$F$5:$F$504,"Y"))</f>
        <v/>
      </c>
      <c r="I13" s="11">
        <f>IF(I$5="","",SUMIFS('Sales log'!$E$5:$E$504,'Sales log'!$B$5:$B$504,I$5,'Sales log'!$G$5:$G$504,$A13,'Sales log'!$F$5:$F$504,"Y"))</f>
        <v/>
      </c>
      <c r="J13" s="11">
        <f>IF(J$5="","",SUMIFS('Sales log'!$E$5:$E$504,'Sales log'!$B$5:$B$504,J$5,'Sales log'!$G$5:$G$504,$A13,'Sales log'!$F$5:$F$504,"Y"))</f>
        <v/>
      </c>
      <c r="K13" s="11">
        <f>IF(K$5="","",SUMIFS('Sales log'!$E$5:$E$504,'Sales log'!$B$5:$B$504,K$5,'Sales log'!$G$5:$G$504,$A13,'Sales log'!$F$5:$F$504,"Y"))</f>
        <v/>
      </c>
      <c r="L13" s="11">
        <f>IF(L$5="","",SUMIFS('Sales log'!$E$5:$E$504,'Sales log'!$B$5:$B$504,L$5,'Sales log'!$G$5:$G$504,$A13,'Sales log'!$F$5:$F$504,"Y"))</f>
        <v/>
      </c>
      <c r="M13" s="11">
        <f>IF(M$5="","",SUMIFS('Sales log'!$E$5:$E$504,'Sales log'!$B$5:$B$504,M$5,'Sales log'!$G$5:$G$504,$A13,'Sales log'!$F$5:$F$504,"Y"))</f>
        <v/>
      </c>
      <c r="N13" s="11">
        <f>IF(N$5="","",SUMIFS('Sales log'!$E$5:$E$504,'Sales log'!$B$5:$B$504,N$5,'Sales log'!$G$5:$G$504,$A13,'Sales log'!$F$5:$F$504,"Y"))</f>
        <v/>
      </c>
      <c r="O13" s="11">
        <f>IF(O$5="","",SUMIFS('Sales log'!$E$5:$E$504,'Sales log'!$B$5:$B$504,O$5,'Sales log'!$G$5:$G$504,$A13,'Sales log'!$F$5:$F$504,"Y"))</f>
        <v/>
      </c>
      <c r="P13" s="13">
        <f>SUMIFS('Sales log'!$E$5:$E$504,'Sales log'!$G$5:$G$504,$A13,'Sales log'!$F$5:$F$504,"Y")</f>
        <v/>
      </c>
      <c r="Q13" s="11">
        <f>IF(OR(B13="",B13&gt;Setup!$B$7),"",P13-E13)</f>
        <v/>
      </c>
      <c r="R13" s="11">
        <f>IF(B13="","",IF(B13&gt;Setup!$B$7,NA(),SUM($P$6:P13)))</f>
        <v/>
      </c>
      <c r="S13" s="11">
        <f>SUM($E$6:E13)</f>
        <v/>
      </c>
      <c r="T13" s="12">
        <f>IF(OR(B13="",B13&gt;Setup!$B$7),"",IFERROR(R13/S13,""))</f>
        <v/>
      </c>
    </row>
    <row r="14">
      <c r="A14" s="8" t="n">
        <v>9</v>
      </c>
      <c r="B14" s="7">
        <f>IF(Setup!$B$4="","",Setup!$B$4+7*(A14-1))</f>
        <v/>
      </c>
      <c r="C14" s="7">
        <f>IF(Setup!$B$4="","",IF(A14=13,Setup!$B$5,B14+6))</f>
        <v/>
      </c>
      <c r="D14" s="24">
        <f>Setup!B35</f>
        <v/>
      </c>
      <c r="E14" s="11">
        <f>IFERROR(Setup!$B$11*D14/Setup!$B$40,0)</f>
        <v/>
      </c>
      <c r="F14" s="11">
        <f>IF(F$5="","",SUMIFS('Sales log'!$E$5:$E$504,'Sales log'!$B$5:$B$504,F$5,'Sales log'!$G$5:$G$504,$A14,'Sales log'!$F$5:$F$504,"Y"))</f>
        <v/>
      </c>
      <c r="G14" s="11">
        <f>IF(G$5="","",SUMIFS('Sales log'!$E$5:$E$504,'Sales log'!$B$5:$B$504,G$5,'Sales log'!$G$5:$G$504,$A14,'Sales log'!$F$5:$F$504,"Y"))</f>
        <v/>
      </c>
      <c r="H14" s="11">
        <f>IF(H$5="","",SUMIFS('Sales log'!$E$5:$E$504,'Sales log'!$B$5:$B$504,H$5,'Sales log'!$G$5:$G$504,$A14,'Sales log'!$F$5:$F$504,"Y"))</f>
        <v/>
      </c>
      <c r="I14" s="11">
        <f>IF(I$5="","",SUMIFS('Sales log'!$E$5:$E$504,'Sales log'!$B$5:$B$504,I$5,'Sales log'!$G$5:$G$504,$A14,'Sales log'!$F$5:$F$504,"Y"))</f>
        <v/>
      </c>
      <c r="J14" s="11">
        <f>IF(J$5="","",SUMIFS('Sales log'!$E$5:$E$504,'Sales log'!$B$5:$B$504,J$5,'Sales log'!$G$5:$G$504,$A14,'Sales log'!$F$5:$F$504,"Y"))</f>
        <v/>
      </c>
      <c r="K14" s="11">
        <f>IF(K$5="","",SUMIFS('Sales log'!$E$5:$E$504,'Sales log'!$B$5:$B$504,K$5,'Sales log'!$G$5:$G$504,$A14,'Sales log'!$F$5:$F$504,"Y"))</f>
        <v/>
      </c>
      <c r="L14" s="11">
        <f>IF(L$5="","",SUMIFS('Sales log'!$E$5:$E$504,'Sales log'!$B$5:$B$504,L$5,'Sales log'!$G$5:$G$504,$A14,'Sales log'!$F$5:$F$504,"Y"))</f>
        <v/>
      </c>
      <c r="M14" s="11">
        <f>IF(M$5="","",SUMIFS('Sales log'!$E$5:$E$504,'Sales log'!$B$5:$B$504,M$5,'Sales log'!$G$5:$G$504,$A14,'Sales log'!$F$5:$F$504,"Y"))</f>
        <v/>
      </c>
      <c r="N14" s="11">
        <f>IF(N$5="","",SUMIFS('Sales log'!$E$5:$E$504,'Sales log'!$B$5:$B$504,N$5,'Sales log'!$G$5:$G$504,$A14,'Sales log'!$F$5:$F$504,"Y"))</f>
        <v/>
      </c>
      <c r="O14" s="11">
        <f>IF(O$5="","",SUMIFS('Sales log'!$E$5:$E$504,'Sales log'!$B$5:$B$504,O$5,'Sales log'!$G$5:$G$504,$A14,'Sales log'!$F$5:$F$504,"Y"))</f>
        <v/>
      </c>
      <c r="P14" s="13">
        <f>SUMIFS('Sales log'!$E$5:$E$504,'Sales log'!$G$5:$G$504,$A14,'Sales log'!$F$5:$F$504,"Y")</f>
        <v/>
      </c>
      <c r="Q14" s="11">
        <f>IF(OR(B14="",B14&gt;Setup!$B$7),"",P14-E14)</f>
        <v/>
      </c>
      <c r="R14" s="11">
        <f>IF(B14="","",IF(B14&gt;Setup!$B$7,NA(),SUM($P$6:P14)))</f>
        <v/>
      </c>
      <c r="S14" s="11">
        <f>SUM($E$6:E14)</f>
        <v/>
      </c>
      <c r="T14" s="12">
        <f>IF(OR(B14="",B14&gt;Setup!$B$7),"",IFERROR(R14/S14,""))</f>
        <v/>
      </c>
    </row>
    <row r="15">
      <c r="A15" s="8" t="n">
        <v>10</v>
      </c>
      <c r="B15" s="7">
        <f>IF(Setup!$B$4="","",Setup!$B$4+7*(A15-1))</f>
        <v/>
      </c>
      <c r="C15" s="7">
        <f>IF(Setup!$B$4="","",IF(A15=13,Setup!$B$5,B15+6))</f>
        <v/>
      </c>
      <c r="D15" s="24">
        <f>Setup!B36</f>
        <v/>
      </c>
      <c r="E15" s="11">
        <f>IFERROR(Setup!$B$11*D15/Setup!$B$40,0)</f>
        <v/>
      </c>
      <c r="F15" s="11">
        <f>IF(F$5="","",SUMIFS('Sales log'!$E$5:$E$504,'Sales log'!$B$5:$B$504,F$5,'Sales log'!$G$5:$G$504,$A15,'Sales log'!$F$5:$F$504,"Y"))</f>
        <v/>
      </c>
      <c r="G15" s="11">
        <f>IF(G$5="","",SUMIFS('Sales log'!$E$5:$E$504,'Sales log'!$B$5:$B$504,G$5,'Sales log'!$G$5:$G$504,$A15,'Sales log'!$F$5:$F$504,"Y"))</f>
        <v/>
      </c>
      <c r="H15" s="11">
        <f>IF(H$5="","",SUMIFS('Sales log'!$E$5:$E$504,'Sales log'!$B$5:$B$504,H$5,'Sales log'!$G$5:$G$504,$A15,'Sales log'!$F$5:$F$504,"Y"))</f>
        <v/>
      </c>
      <c r="I15" s="11">
        <f>IF(I$5="","",SUMIFS('Sales log'!$E$5:$E$504,'Sales log'!$B$5:$B$504,I$5,'Sales log'!$G$5:$G$504,$A15,'Sales log'!$F$5:$F$504,"Y"))</f>
        <v/>
      </c>
      <c r="J15" s="11">
        <f>IF(J$5="","",SUMIFS('Sales log'!$E$5:$E$504,'Sales log'!$B$5:$B$504,J$5,'Sales log'!$G$5:$G$504,$A15,'Sales log'!$F$5:$F$504,"Y"))</f>
        <v/>
      </c>
      <c r="K15" s="11">
        <f>IF(K$5="","",SUMIFS('Sales log'!$E$5:$E$504,'Sales log'!$B$5:$B$504,K$5,'Sales log'!$G$5:$G$504,$A15,'Sales log'!$F$5:$F$504,"Y"))</f>
        <v/>
      </c>
      <c r="L15" s="11">
        <f>IF(L$5="","",SUMIFS('Sales log'!$E$5:$E$504,'Sales log'!$B$5:$B$504,L$5,'Sales log'!$G$5:$G$504,$A15,'Sales log'!$F$5:$F$504,"Y"))</f>
        <v/>
      </c>
      <c r="M15" s="11">
        <f>IF(M$5="","",SUMIFS('Sales log'!$E$5:$E$504,'Sales log'!$B$5:$B$504,M$5,'Sales log'!$G$5:$G$504,$A15,'Sales log'!$F$5:$F$504,"Y"))</f>
        <v/>
      </c>
      <c r="N15" s="11">
        <f>IF(N$5="","",SUMIFS('Sales log'!$E$5:$E$504,'Sales log'!$B$5:$B$504,N$5,'Sales log'!$G$5:$G$504,$A15,'Sales log'!$F$5:$F$504,"Y"))</f>
        <v/>
      </c>
      <c r="O15" s="11">
        <f>IF(O$5="","",SUMIFS('Sales log'!$E$5:$E$504,'Sales log'!$B$5:$B$504,O$5,'Sales log'!$G$5:$G$504,$A15,'Sales log'!$F$5:$F$504,"Y"))</f>
        <v/>
      </c>
      <c r="P15" s="13">
        <f>SUMIFS('Sales log'!$E$5:$E$504,'Sales log'!$G$5:$G$504,$A15,'Sales log'!$F$5:$F$504,"Y")</f>
        <v/>
      </c>
      <c r="Q15" s="11">
        <f>IF(OR(B15="",B15&gt;Setup!$B$7),"",P15-E15)</f>
        <v/>
      </c>
      <c r="R15" s="11">
        <f>IF(B15="","",IF(B15&gt;Setup!$B$7,NA(),SUM($P$6:P15)))</f>
        <v/>
      </c>
      <c r="S15" s="11">
        <f>SUM($E$6:E15)</f>
        <v/>
      </c>
      <c r="T15" s="12">
        <f>IF(OR(B15="",B15&gt;Setup!$B$7),"",IFERROR(R15/S15,""))</f>
        <v/>
      </c>
    </row>
    <row r="16">
      <c r="A16" s="8" t="n">
        <v>11</v>
      </c>
      <c r="B16" s="7">
        <f>IF(Setup!$B$4="","",Setup!$B$4+7*(A16-1))</f>
        <v/>
      </c>
      <c r="C16" s="7">
        <f>IF(Setup!$B$4="","",IF(A16=13,Setup!$B$5,B16+6))</f>
        <v/>
      </c>
      <c r="D16" s="24">
        <f>Setup!B37</f>
        <v/>
      </c>
      <c r="E16" s="11">
        <f>IFERROR(Setup!$B$11*D16/Setup!$B$40,0)</f>
        <v/>
      </c>
      <c r="F16" s="11">
        <f>IF(F$5="","",SUMIFS('Sales log'!$E$5:$E$504,'Sales log'!$B$5:$B$504,F$5,'Sales log'!$G$5:$G$504,$A16,'Sales log'!$F$5:$F$504,"Y"))</f>
        <v/>
      </c>
      <c r="G16" s="11">
        <f>IF(G$5="","",SUMIFS('Sales log'!$E$5:$E$504,'Sales log'!$B$5:$B$504,G$5,'Sales log'!$G$5:$G$504,$A16,'Sales log'!$F$5:$F$504,"Y"))</f>
        <v/>
      </c>
      <c r="H16" s="11">
        <f>IF(H$5="","",SUMIFS('Sales log'!$E$5:$E$504,'Sales log'!$B$5:$B$504,H$5,'Sales log'!$G$5:$G$504,$A16,'Sales log'!$F$5:$F$504,"Y"))</f>
        <v/>
      </c>
      <c r="I16" s="11">
        <f>IF(I$5="","",SUMIFS('Sales log'!$E$5:$E$504,'Sales log'!$B$5:$B$504,I$5,'Sales log'!$G$5:$G$504,$A16,'Sales log'!$F$5:$F$504,"Y"))</f>
        <v/>
      </c>
      <c r="J16" s="11">
        <f>IF(J$5="","",SUMIFS('Sales log'!$E$5:$E$504,'Sales log'!$B$5:$B$504,J$5,'Sales log'!$G$5:$G$504,$A16,'Sales log'!$F$5:$F$504,"Y"))</f>
        <v/>
      </c>
      <c r="K16" s="11">
        <f>IF(K$5="","",SUMIFS('Sales log'!$E$5:$E$504,'Sales log'!$B$5:$B$504,K$5,'Sales log'!$G$5:$G$504,$A16,'Sales log'!$F$5:$F$504,"Y"))</f>
        <v/>
      </c>
      <c r="L16" s="11">
        <f>IF(L$5="","",SUMIFS('Sales log'!$E$5:$E$504,'Sales log'!$B$5:$B$504,L$5,'Sales log'!$G$5:$G$504,$A16,'Sales log'!$F$5:$F$504,"Y"))</f>
        <v/>
      </c>
      <c r="M16" s="11">
        <f>IF(M$5="","",SUMIFS('Sales log'!$E$5:$E$504,'Sales log'!$B$5:$B$504,M$5,'Sales log'!$G$5:$G$504,$A16,'Sales log'!$F$5:$F$504,"Y"))</f>
        <v/>
      </c>
      <c r="N16" s="11">
        <f>IF(N$5="","",SUMIFS('Sales log'!$E$5:$E$504,'Sales log'!$B$5:$B$504,N$5,'Sales log'!$G$5:$G$504,$A16,'Sales log'!$F$5:$F$504,"Y"))</f>
        <v/>
      </c>
      <c r="O16" s="11">
        <f>IF(O$5="","",SUMIFS('Sales log'!$E$5:$E$504,'Sales log'!$B$5:$B$504,O$5,'Sales log'!$G$5:$G$504,$A16,'Sales log'!$F$5:$F$504,"Y"))</f>
        <v/>
      </c>
      <c r="P16" s="13">
        <f>SUMIFS('Sales log'!$E$5:$E$504,'Sales log'!$G$5:$G$504,$A16,'Sales log'!$F$5:$F$504,"Y")</f>
        <v/>
      </c>
      <c r="Q16" s="11">
        <f>IF(OR(B16="",B16&gt;Setup!$B$7),"",P16-E16)</f>
        <v/>
      </c>
      <c r="R16" s="11">
        <f>IF(B16="","",IF(B16&gt;Setup!$B$7,NA(),SUM($P$6:P16)))</f>
        <v/>
      </c>
      <c r="S16" s="11">
        <f>SUM($E$6:E16)</f>
        <v/>
      </c>
      <c r="T16" s="12">
        <f>IF(OR(B16="",B16&gt;Setup!$B$7),"",IFERROR(R16/S16,""))</f>
        <v/>
      </c>
    </row>
    <row r="17">
      <c r="A17" s="8" t="n">
        <v>12</v>
      </c>
      <c r="B17" s="7">
        <f>IF(Setup!$B$4="","",Setup!$B$4+7*(A17-1))</f>
        <v/>
      </c>
      <c r="C17" s="7">
        <f>IF(Setup!$B$4="","",IF(A17=13,Setup!$B$5,B17+6))</f>
        <v/>
      </c>
      <c r="D17" s="24">
        <f>Setup!B38</f>
        <v/>
      </c>
      <c r="E17" s="11">
        <f>IFERROR(Setup!$B$11*D17/Setup!$B$40,0)</f>
        <v/>
      </c>
      <c r="F17" s="11">
        <f>IF(F$5="","",SUMIFS('Sales log'!$E$5:$E$504,'Sales log'!$B$5:$B$504,F$5,'Sales log'!$G$5:$G$504,$A17,'Sales log'!$F$5:$F$504,"Y"))</f>
        <v/>
      </c>
      <c r="G17" s="11">
        <f>IF(G$5="","",SUMIFS('Sales log'!$E$5:$E$504,'Sales log'!$B$5:$B$504,G$5,'Sales log'!$G$5:$G$504,$A17,'Sales log'!$F$5:$F$504,"Y"))</f>
        <v/>
      </c>
      <c r="H17" s="11">
        <f>IF(H$5="","",SUMIFS('Sales log'!$E$5:$E$504,'Sales log'!$B$5:$B$504,H$5,'Sales log'!$G$5:$G$504,$A17,'Sales log'!$F$5:$F$504,"Y"))</f>
        <v/>
      </c>
      <c r="I17" s="11">
        <f>IF(I$5="","",SUMIFS('Sales log'!$E$5:$E$504,'Sales log'!$B$5:$B$504,I$5,'Sales log'!$G$5:$G$504,$A17,'Sales log'!$F$5:$F$504,"Y"))</f>
        <v/>
      </c>
      <c r="J17" s="11">
        <f>IF(J$5="","",SUMIFS('Sales log'!$E$5:$E$504,'Sales log'!$B$5:$B$504,J$5,'Sales log'!$G$5:$G$504,$A17,'Sales log'!$F$5:$F$504,"Y"))</f>
        <v/>
      </c>
      <c r="K17" s="11">
        <f>IF(K$5="","",SUMIFS('Sales log'!$E$5:$E$504,'Sales log'!$B$5:$B$504,K$5,'Sales log'!$G$5:$G$504,$A17,'Sales log'!$F$5:$F$504,"Y"))</f>
        <v/>
      </c>
      <c r="L17" s="11">
        <f>IF(L$5="","",SUMIFS('Sales log'!$E$5:$E$504,'Sales log'!$B$5:$B$504,L$5,'Sales log'!$G$5:$G$504,$A17,'Sales log'!$F$5:$F$504,"Y"))</f>
        <v/>
      </c>
      <c r="M17" s="11">
        <f>IF(M$5="","",SUMIFS('Sales log'!$E$5:$E$504,'Sales log'!$B$5:$B$504,M$5,'Sales log'!$G$5:$G$504,$A17,'Sales log'!$F$5:$F$504,"Y"))</f>
        <v/>
      </c>
      <c r="N17" s="11">
        <f>IF(N$5="","",SUMIFS('Sales log'!$E$5:$E$504,'Sales log'!$B$5:$B$504,N$5,'Sales log'!$G$5:$G$504,$A17,'Sales log'!$F$5:$F$504,"Y"))</f>
        <v/>
      </c>
      <c r="O17" s="11">
        <f>IF(O$5="","",SUMIFS('Sales log'!$E$5:$E$504,'Sales log'!$B$5:$B$504,O$5,'Sales log'!$G$5:$G$504,$A17,'Sales log'!$F$5:$F$504,"Y"))</f>
        <v/>
      </c>
      <c r="P17" s="13">
        <f>SUMIFS('Sales log'!$E$5:$E$504,'Sales log'!$G$5:$G$504,$A17,'Sales log'!$F$5:$F$504,"Y")</f>
        <v/>
      </c>
      <c r="Q17" s="11">
        <f>IF(OR(B17="",B17&gt;Setup!$B$7),"",P17-E17)</f>
        <v/>
      </c>
      <c r="R17" s="11">
        <f>IF(B17="","",IF(B17&gt;Setup!$B$7,NA(),SUM($P$6:P17)))</f>
        <v/>
      </c>
      <c r="S17" s="11">
        <f>SUM($E$6:E17)</f>
        <v/>
      </c>
      <c r="T17" s="12">
        <f>IF(OR(B17="",B17&gt;Setup!$B$7),"",IFERROR(R17/S17,""))</f>
        <v/>
      </c>
    </row>
    <row r="18">
      <c r="A18" s="8" t="n">
        <v>13</v>
      </c>
      <c r="B18" s="7">
        <f>IF(Setup!$B$4="","",Setup!$B$4+7*(A18-1))</f>
        <v/>
      </c>
      <c r="C18" s="7">
        <f>IF(Setup!$B$4="","",IF(A18=13,Setup!$B$5,B18+6))</f>
        <v/>
      </c>
      <c r="D18" s="24">
        <f>Setup!B39</f>
        <v/>
      </c>
      <c r="E18" s="11">
        <f>IFERROR(Setup!$B$11*D18/Setup!$B$40,0)</f>
        <v/>
      </c>
      <c r="F18" s="11">
        <f>IF(F$5="","",SUMIFS('Sales log'!$E$5:$E$504,'Sales log'!$B$5:$B$504,F$5,'Sales log'!$G$5:$G$504,$A18,'Sales log'!$F$5:$F$504,"Y"))</f>
        <v/>
      </c>
      <c r="G18" s="11">
        <f>IF(G$5="","",SUMIFS('Sales log'!$E$5:$E$504,'Sales log'!$B$5:$B$504,G$5,'Sales log'!$G$5:$G$504,$A18,'Sales log'!$F$5:$F$504,"Y"))</f>
        <v/>
      </c>
      <c r="H18" s="11">
        <f>IF(H$5="","",SUMIFS('Sales log'!$E$5:$E$504,'Sales log'!$B$5:$B$504,H$5,'Sales log'!$G$5:$G$504,$A18,'Sales log'!$F$5:$F$504,"Y"))</f>
        <v/>
      </c>
      <c r="I18" s="11">
        <f>IF(I$5="","",SUMIFS('Sales log'!$E$5:$E$504,'Sales log'!$B$5:$B$504,I$5,'Sales log'!$G$5:$G$504,$A18,'Sales log'!$F$5:$F$504,"Y"))</f>
        <v/>
      </c>
      <c r="J18" s="11">
        <f>IF(J$5="","",SUMIFS('Sales log'!$E$5:$E$504,'Sales log'!$B$5:$B$504,J$5,'Sales log'!$G$5:$G$504,$A18,'Sales log'!$F$5:$F$504,"Y"))</f>
        <v/>
      </c>
      <c r="K18" s="11">
        <f>IF(K$5="","",SUMIFS('Sales log'!$E$5:$E$504,'Sales log'!$B$5:$B$504,K$5,'Sales log'!$G$5:$G$504,$A18,'Sales log'!$F$5:$F$504,"Y"))</f>
        <v/>
      </c>
      <c r="L18" s="11">
        <f>IF(L$5="","",SUMIFS('Sales log'!$E$5:$E$504,'Sales log'!$B$5:$B$504,L$5,'Sales log'!$G$5:$G$504,$A18,'Sales log'!$F$5:$F$504,"Y"))</f>
        <v/>
      </c>
      <c r="M18" s="11">
        <f>IF(M$5="","",SUMIFS('Sales log'!$E$5:$E$504,'Sales log'!$B$5:$B$504,M$5,'Sales log'!$G$5:$G$504,$A18,'Sales log'!$F$5:$F$504,"Y"))</f>
        <v/>
      </c>
      <c r="N18" s="11">
        <f>IF(N$5="","",SUMIFS('Sales log'!$E$5:$E$504,'Sales log'!$B$5:$B$504,N$5,'Sales log'!$G$5:$G$504,$A18,'Sales log'!$F$5:$F$504,"Y"))</f>
        <v/>
      </c>
      <c r="O18" s="11">
        <f>IF(O$5="","",SUMIFS('Sales log'!$E$5:$E$504,'Sales log'!$B$5:$B$504,O$5,'Sales log'!$G$5:$G$504,$A18,'Sales log'!$F$5:$F$504,"Y"))</f>
        <v/>
      </c>
      <c r="P18" s="13">
        <f>SUMIFS('Sales log'!$E$5:$E$504,'Sales log'!$G$5:$G$504,$A18,'Sales log'!$F$5:$F$504,"Y")</f>
        <v/>
      </c>
      <c r="Q18" s="11">
        <f>IF(OR(B18="",B18&gt;Setup!$B$7),"",P18-E18)</f>
        <v/>
      </c>
      <c r="R18" s="11">
        <f>IF(B18="","",IF(B18&gt;Setup!$B$7,NA(),SUM($P$6:P18)))</f>
        <v/>
      </c>
      <c r="S18" s="11">
        <f>SUM($E$6:E18)</f>
        <v/>
      </c>
      <c r="T18" s="12">
        <f>IF(OR(B18="",B18&gt;Setup!$B$7),"",IFERROR(R18/S18,""))</f>
        <v/>
      </c>
    </row>
    <row r="19">
      <c r="A19" s="6" t="inlineStr">
        <is>
          <t>Total</t>
        </is>
      </c>
      <c r="E19" s="13">
        <f>SUM(E6:E18)</f>
        <v/>
      </c>
      <c r="F19" s="13">
        <f>IF(F$5="","",SUM(F6:F18))</f>
        <v/>
      </c>
      <c r="G19" s="13">
        <f>IF(G$5="","",SUM(G6:G18))</f>
        <v/>
      </c>
      <c r="H19" s="13">
        <f>IF(H$5="","",SUM(H6:H18))</f>
        <v/>
      </c>
      <c r="I19" s="13">
        <f>IF(I$5="","",SUM(I6:I18))</f>
        <v/>
      </c>
      <c r="J19" s="13">
        <f>IF(J$5="","",SUM(J6:J18))</f>
        <v/>
      </c>
      <c r="K19" s="13">
        <f>IF(K$5="","",SUM(K6:K18))</f>
        <v/>
      </c>
      <c r="L19" s="13">
        <f>IF(L$5="","",SUM(L6:L18))</f>
        <v/>
      </c>
      <c r="M19" s="13">
        <f>IF(M$5="","",SUM(M6:M18))</f>
        <v/>
      </c>
      <c r="N19" s="13">
        <f>IF(N$5="","",SUM(N6:N18))</f>
        <v/>
      </c>
      <c r="O19" s="13">
        <f>IF(O$5="","",SUM(O6:O18))</f>
        <v/>
      </c>
      <c r="P19" s="13">
        <f>SUM(P6:P18)</f>
        <v/>
      </c>
    </row>
    <row r="20">
      <c r="A20" s="2" t="inlineStr">
        <is>
          <t>Weeks run 7 days from the quarter start; week 13 absorbs any extra days. Variance and cumulative show only for weeks that have started.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Monthly sales by rep</t>
        </is>
      </c>
    </row>
    <row r="2">
      <c r="A2" s="2" t="inlineStr">
        <is>
          <t>Each month's target is the share of the quarter the curve expects in that month.</t>
        </is>
      </c>
    </row>
    <row r="4">
      <c r="A4" s="6" t="inlineStr">
        <is>
          <t>Month</t>
        </is>
      </c>
      <c r="C4" s="6" t="inlineStr">
        <is>
          <t>Month 1</t>
        </is>
      </c>
      <c r="F4" s="6" t="inlineStr">
        <is>
          <t>Month 2</t>
        </is>
      </c>
      <c r="I4" s="6" t="inlineStr">
        <is>
          <t>Month 3</t>
        </is>
      </c>
    </row>
    <row r="5">
      <c r="A5" s="6" t="inlineStr">
        <is>
          <t>Starts</t>
        </is>
      </c>
      <c r="C5" s="7">
        <f>IF(Setup!$B$4="","",Setup!$B$4)</f>
        <v/>
      </c>
      <c r="F5" s="7">
        <f>IF(C6="","",IF(C6&gt;=Setup!$B$5,"",C6+1))</f>
        <v/>
      </c>
      <c r="I5" s="7">
        <f>IF(F6="","",IF(F6&gt;=Setup!$B$5,"",F6+1))</f>
        <v/>
      </c>
    </row>
    <row r="6">
      <c r="A6" s="6" t="inlineStr">
        <is>
          <t>Ends</t>
        </is>
      </c>
      <c r="C6" s="7">
        <f>IF(C5="","",IF(C5&gt;Setup!$B$5,"",MIN(Setup!$B$5,EOMONTH(C5,0))))</f>
        <v/>
      </c>
      <c r="F6" s="7">
        <f>IF(F5="","",IF(F5&gt;Setup!$B$5,"",MIN(Setup!$B$5,EOMONTH(F5,0))))</f>
        <v/>
      </c>
      <c r="I6" s="7">
        <f>IF(I5="","",Setup!$B$5)</f>
        <v/>
      </c>
    </row>
    <row r="7">
      <c r="A7" s="6" t="inlineStr">
        <is>
          <t>Expected share of quarter</t>
        </is>
      </c>
      <c r="C7" s="9">
        <f>IF(C6="","",IFERROR(INDEX(Daily!$J$5:$J$96,MATCH(C6,Daily!$A$5:$A$96,0))-0,""))</f>
        <v/>
      </c>
      <c r="F7" s="9">
        <f>IF(F6="","",IFERROR(INDEX(Daily!$J$5:$J$96,MATCH(F6,Daily!$A$5:$A$96,0))-IFERROR(INDEX(Daily!$J$5:$J$96,MATCH(C6,Daily!$A$5:$A$96,0)),0),""))</f>
        <v/>
      </c>
      <c r="I7" s="9">
        <f>IF(I6="","",IFERROR(INDEX(Daily!$J$5:$J$96,MATCH(I6,Daily!$A$5:$A$96,0))-IFERROR(INDEX(Daily!$J$5:$J$96,MATCH(F6,Daily!$A$5:$A$96,0)),0),""))</f>
        <v/>
      </c>
    </row>
    <row r="9">
      <c r="A9" s="10" t="inlineStr">
        <is>
          <t>Rep</t>
        </is>
      </c>
      <c r="B9" s="10" t="inlineStr">
        <is>
          <t>Quarterly quota ($)</t>
        </is>
      </c>
      <c r="C9" s="10" t="inlineStr">
        <is>
          <t>M1 target ($)</t>
        </is>
      </c>
      <c r="D9" s="10" t="inlineStr">
        <is>
          <t>M1 closed ($)</t>
        </is>
      </c>
      <c r="E9" s="10" t="inlineStr">
        <is>
          <t>M1 % to target</t>
        </is>
      </c>
      <c r="F9" s="10" t="inlineStr">
        <is>
          <t>M2 target ($)</t>
        </is>
      </c>
      <c r="G9" s="10" t="inlineStr">
        <is>
          <t>M2 closed ($)</t>
        </is>
      </c>
      <c r="H9" s="10" t="inlineStr">
        <is>
          <t>M2 % to target</t>
        </is>
      </c>
      <c r="I9" s="10" t="inlineStr">
        <is>
          <t>M3 target ($)</t>
        </is>
      </c>
      <c r="J9" s="10" t="inlineStr">
        <is>
          <t>M3 closed ($)</t>
        </is>
      </c>
      <c r="K9" s="10" t="inlineStr">
        <is>
          <t>M3 % to target</t>
        </is>
      </c>
      <c r="L9" s="10" t="inlineStr">
        <is>
          <t>Quarter closed ($)</t>
        </is>
      </c>
      <c r="M9" s="10" t="inlineStr">
        <is>
          <t>% to quota</t>
        </is>
      </c>
    </row>
    <row r="10">
      <c r="A10" s="8">
        <f>IF(Setup!A14="","",Setup!A14)</f>
        <v/>
      </c>
      <c r="B10" s="11">
        <f>IF(A10="","",Setup!C14)</f>
        <v/>
      </c>
      <c r="C10" s="11">
        <f>IF(OR(B10="",C$7=""),"",B10*C$7)</f>
        <v/>
      </c>
      <c r="D10" s="11">
        <f>IF(OR(B10="",C$5=""),"",SUMIFS('Sales log'!$E$5:$E$504,'Sales log'!$B$5:$B$504,$A10,'Sales log'!$F$5:$F$504,"Y",'Sales log'!$A$5:$A$504,"&gt;="&amp;C$5,'Sales log'!$A$5:$A$504,"&lt;="&amp;C$6))</f>
        <v/>
      </c>
      <c r="E10" s="12">
        <f>IF(OR(C10="",C$5="",C$5&gt;Setup!$B$7),"",IFERROR(D10/C10,""))</f>
        <v/>
      </c>
      <c r="F10" s="11">
        <f>IF(OR(B10="",F$7=""),"",B10*F$7)</f>
        <v/>
      </c>
      <c r="G10" s="11">
        <f>IF(OR(B10="",F$5=""),"",SUMIFS('Sales log'!$E$5:$E$504,'Sales log'!$B$5:$B$504,$A10,'Sales log'!$F$5:$F$504,"Y",'Sales log'!$A$5:$A$504,"&gt;="&amp;F$5,'Sales log'!$A$5:$A$504,"&lt;="&amp;F$6))</f>
        <v/>
      </c>
      <c r="H10" s="12">
        <f>IF(OR(F10="",F$5="",F$5&gt;Setup!$B$7),"",IFERROR(G10/F10,""))</f>
        <v/>
      </c>
      <c r="I10" s="11">
        <f>IF(OR(B10="",I$7=""),"",B10*I$7)</f>
        <v/>
      </c>
      <c r="J10" s="11">
        <f>IF(OR(B10="",I$5=""),"",SUMIFS('Sales log'!$E$5:$E$504,'Sales log'!$B$5:$B$504,$A10,'Sales log'!$F$5:$F$504,"Y",'Sales log'!$A$5:$A$504,"&gt;="&amp;I$5,'Sales log'!$A$5:$A$504,"&lt;="&amp;I$6))</f>
        <v/>
      </c>
      <c r="K10" s="12">
        <f>IF(OR(I10="",I$5="",I$5&gt;Setup!$B$7),"",IFERROR(J10/I10,""))</f>
        <v/>
      </c>
      <c r="L10" s="11">
        <f>IF(B10="","",SUM(D10,G10,J10))</f>
        <v/>
      </c>
      <c r="M10" s="12">
        <f>IF(B10="","",IFERROR(L10/B10,""))</f>
        <v/>
      </c>
    </row>
    <row r="11">
      <c r="A11" s="8">
        <f>IF(Setup!A15="","",Setup!A15)</f>
        <v/>
      </c>
      <c r="B11" s="11">
        <f>IF(A11="","",Setup!C15)</f>
        <v/>
      </c>
      <c r="C11" s="11">
        <f>IF(OR(B11="",C$7=""),"",B11*C$7)</f>
        <v/>
      </c>
      <c r="D11" s="11">
        <f>IF(OR(B11="",C$5=""),"",SUMIFS('Sales log'!$E$5:$E$504,'Sales log'!$B$5:$B$504,$A11,'Sales log'!$F$5:$F$504,"Y",'Sales log'!$A$5:$A$504,"&gt;="&amp;C$5,'Sales log'!$A$5:$A$504,"&lt;="&amp;C$6))</f>
        <v/>
      </c>
      <c r="E11" s="12">
        <f>IF(OR(C11="",C$5="",C$5&gt;Setup!$B$7),"",IFERROR(D11/C11,""))</f>
        <v/>
      </c>
      <c r="F11" s="11">
        <f>IF(OR(B11="",F$7=""),"",B11*F$7)</f>
        <v/>
      </c>
      <c r="G11" s="11">
        <f>IF(OR(B11="",F$5=""),"",SUMIFS('Sales log'!$E$5:$E$504,'Sales log'!$B$5:$B$504,$A11,'Sales log'!$F$5:$F$504,"Y",'Sales log'!$A$5:$A$504,"&gt;="&amp;F$5,'Sales log'!$A$5:$A$504,"&lt;="&amp;F$6))</f>
        <v/>
      </c>
      <c r="H11" s="12">
        <f>IF(OR(F11="",F$5="",F$5&gt;Setup!$B$7),"",IFERROR(G11/F11,""))</f>
        <v/>
      </c>
      <c r="I11" s="11">
        <f>IF(OR(B11="",I$7=""),"",B11*I$7)</f>
        <v/>
      </c>
      <c r="J11" s="11">
        <f>IF(OR(B11="",I$5=""),"",SUMIFS('Sales log'!$E$5:$E$504,'Sales log'!$B$5:$B$504,$A11,'Sales log'!$F$5:$F$504,"Y",'Sales log'!$A$5:$A$504,"&gt;="&amp;I$5,'Sales log'!$A$5:$A$504,"&lt;="&amp;I$6))</f>
        <v/>
      </c>
      <c r="K11" s="12">
        <f>IF(OR(I11="",I$5="",I$5&gt;Setup!$B$7),"",IFERROR(J11/I11,""))</f>
        <v/>
      </c>
      <c r="L11" s="11">
        <f>IF(B11="","",SUM(D11,G11,J11))</f>
        <v/>
      </c>
      <c r="M11" s="12">
        <f>IF(B11="","",IFERROR(L11/B11,""))</f>
        <v/>
      </c>
    </row>
    <row r="12">
      <c r="A12" s="8">
        <f>IF(Setup!A16="","",Setup!A16)</f>
        <v/>
      </c>
      <c r="B12" s="11">
        <f>IF(A12="","",Setup!C16)</f>
        <v/>
      </c>
      <c r="C12" s="11">
        <f>IF(OR(B12="",C$7=""),"",B12*C$7)</f>
        <v/>
      </c>
      <c r="D12" s="11">
        <f>IF(OR(B12="",C$5=""),"",SUMIFS('Sales log'!$E$5:$E$504,'Sales log'!$B$5:$B$504,$A12,'Sales log'!$F$5:$F$504,"Y",'Sales log'!$A$5:$A$504,"&gt;="&amp;C$5,'Sales log'!$A$5:$A$504,"&lt;="&amp;C$6))</f>
        <v/>
      </c>
      <c r="E12" s="12">
        <f>IF(OR(C12="",C$5="",C$5&gt;Setup!$B$7),"",IFERROR(D12/C12,""))</f>
        <v/>
      </c>
      <c r="F12" s="11">
        <f>IF(OR(B12="",F$7=""),"",B12*F$7)</f>
        <v/>
      </c>
      <c r="G12" s="11">
        <f>IF(OR(B12="",F$5=""),"",SUMIFS('Sales log'!$E$5:$E$504,'Sales log'!$B$5:$B$504,$A12,'Sales log'!$F$5:$F$504,"Y",'Sales log'!$A$5:$A$504,"&gt;="&amp;F$5,'Sales log'!$A$5:$A$504,"&lt;="&amp;F$6))</f>
        <v/>
      </c>
      <c r="H12" s="12">
        <f>IF(OR(F12="",F$5="",F$5&gt;Setup!$B$7),"",IFERROR(G12/F12,""))</f>
        <v/>
      </c>
      <c r="I12" s="11">
        <f>IF(OR(B12="",I$7=""),"",B12*I$7)</f>
        <v/>
      </c>
      <c r="J12" s="11">
        <f>IF(OR(B12="",I$5=""),"",SUMIFS('Sales log'!$E$5:$E$504,'Sales log'!$B$5:$B$504,$A12,'Sales log'!$F$5:$F$504,"Y",'Sales log'!$A$5:$A$504,"&gt;="&amp;I$5,'Sales log'!$A$5:$A$504,"&lt;="&amp;I$6))</f>
        <v/>
      </c>
      <c r="K12" s="12">
        <f>IF(OR(I12="",I$5="",I$5&gt;Setup!$B$7),"",IFERROR(J12/I12,""))</f>
        <v/>
      </c>
      <c r="L12" s="11">
        <f>IF(B12="","",SUM(D12,G12,J12))</f>
        <v/>
      </c>
      <c r="M12" s="12">
        <f>IF(B12="","",IFERROR(L12/B12,""))</f>
        <v/>
      </c>
    </row>
    <row r="13">
      <c r="A13" s="8">
        <f>IF(Setup!A17="","",Setup!A17)</f>
        <v/>
      </c>
      <c r="B13" s="11">
        <f>IF(A13="","",Setup!C17)</f>
        <v/>
      </c>
      <c r="C13" s="11">
        <f>IF(OR(B13="",C$7=""),"",B13*C$7)</f>
        <v/>
      </c>
      <c r="D13" s="11">
        <f>IF(OR(B13="",C$5=""),"",SUMIFS('Sales log'!$E$5:$E$504,'Sales log'!$B$5:$B$504,$A13,'Sales log'!$F$5:$F$504,"Y",'Sales log'!$A$5:$A$504,"&gt;="&amp;C$5,'Sales log'!$A$5:$A$504,"&lt;="&amp;C$6))</f>
        <v/>
      </c>
      <c r="E13" s="12">
        <f>IF(OR(C13="",C$5="",C$5&gt;Setup!$B$7),"",IFERROR(D13/C13,""))</f>
        <v/>
      </c>
      <c r="F13" s="11">
        <f>IF(OR(B13="",F$7=""),"",B13*F$7)</f>
        <v/>
      </c>
      <c r="G13" s="11">
        <f>IF(OR(B13="",F$5=""),"",SUMIFS('Sales log'!$E$5:$E$504,'Sales log'!$B$5:$B$504,$A13,'Sales log'!$F$5:$F$504,"Y",'Sales log'!$A$5:$A$504,"&gt;="&amp;F$5,'Sales log'!$A$5:$A$504,"&lt;="&amp;F$6))</f>
        <v/>
      </c>
      <c r="H13" s="12">
        <f>IF(OR(F13="",F$5="",F$5&gt;Setup!$B$7),"",IFERROR(G13/F13,""))</f>
        <v/>
      </c>
      <c r="I13" s="11">
        <f>IF(OR(B13="",I$7=""),"",B13*I$7)</f>
        <v/>
      </c>
      <c r="J13" s="11">
        <f>IF(OR(B13="",I$5=""),"",SUMIFS('Sales log'!$E$5:$E$504,'Sales log'!$B$5:$B$504,$A13,'Sales log'!$F$5:$F$504,"Y",'Sales log'!$A$5:$A$504,"&gt;="&amp;I$5,'Sales log'!$A$5:$A$504,"&lt;="&amp;I$6))</f>
        <v/>
      </c>
      <c r="K13" s="12">
        <f>IF(OR(I13="",I$5="",I$5&gt;Setup!$B$7),"",IFERROR(J13/I13,""))</f>
        <v/>
      </c>
      <c r="L13" s="11">
        <f>IF(B13="","",SUM(D13,G13,J13))</f>
        <v/>
      </c>
      <c r="M13" s="12">
        <f>IF(B13="","",IFERROR(L13/B13,""))</f>
        <v/>
      </c>
    </row>
    <row r="14">
      <c r="A14" s="8">
        <f>IF(Setup!A18="","",Setup!A18)</f>
        <v/>
      </c>
      <c r="B14" s="11">
        <f>IF(A14="","",Setup!C18)</f>
        <v/>
      </c>
      <c r="C14" s="11">
        <f>IF(OR(B14="",C$7=""),"",B14*C$7)</f>
        <v/>
      </c>
      <c r="D14" s="11">
        <f>IF(OR(B14="",C$5=""),"",SUMIFS('Sales log'!$E$5:$E$504,'Sales log'!$B$5:$B$504,$A14,'Sales log'!$F$5:$F$504,"Y",'Sales log'!$A$5:$A$504,"&gt;="&amp;C$5,'Sales log'!$A$5:$A$504,"&lt;="&amp;C$6))</f>
        <v/>
      </c>
      <c r="E14" s="12">
        <f>IF(OR(C14="",C$5="",C$5&gt;Setup!$B$7),"",IFERROR(D14/C14,""))</f>
        <v/>
      </c>
      <c r="F14" s="11">
        <f>IF(OR(B14="",F$7=""),"",B14*F$7)</f>
        <v/>
      </c>
      <c r="G14" s="11">
        <f>IF(OR(B14="",F$5=""),"",SUMIFS('Sales log'!$E$5:$E$504,'Sales log'!$B$5:$B$504,$A14,'Sales log'!$F$5:$F$504,"Y",'Sales log'!$A$5:$A$504,"&gt;="&amp;F$5,'Sales log'!$A$5:$A$504,"&lt;="&amp;F$6))</f>
        <v/>
      </c>
      <c r="H14" s="12">
        <f>IF(OR(F14="",F$5="",F$5&gt;Setup!$B$7),"",IFERROR(G14/F14,""))</f>
        <v/>
      </c>
      <c r="I14" s="11">
        <f>IF(OR(B14="",I$7=""),"",B14*I$7)</f>
        <v/>
      </c>
      <c r="J14" s="11">
        <f>IF(OR(B14="",I$5=""),"",SUMIFS('Sales log'!$E$5:$E$504,'Sales log'!$B$5:$B$504,$A14,'Sales log'!$F$5:$F$504,"Y",'Sales log'!$A$5:$A$504,"&gt;="&amp;I$5,'Sales log'!$A$5:$A$504,"&lt;="&amp;I$6))</f>
        <v/>
      </c>
      <c r="K14" s="12">
        <f>IF(OR(I14="",I$5="",I$5&gt;Setup!$B$7),"",IFERROR(J14/I14,""))</f>
        <v/>
      </c>
      <c r="L14" s="11">
        <f>IF(B14="","",SUM(D14,G14,J14))</f>
        <v/>
      </c>
      <c r="M14" s="12">
        <f>IF(B14="","",IFERROR(L14/B14,""))</f>
        <v/>
      </c>
    </row>
    <row r="15">
      <c r="A15" s="8">
        <f>IF(Setup!A19="","",Setup!A19)</f>
        <v/>
      </c>
      <c r="B15" s="11">
        <f>IF(A15="","",Setup!C19)</f>
        <v/>
      </c>
      <c r="C15" s="11">
        <f>IF(OR(B15="",C$7=""),"",B15*C$7)</f>
        <v/>
      </c>
      <c r="D15" s="11">
        <f>IF(OR(B15="",C$5=""),"",SUMIFS('Sales log'!$E$5:$E$504,'Sales log'!$B$5:$B$504,$A15,'Sales log'!$F$5:$F$504,"Y",'Sales log'!$A$5:$A$504,"&gt;="&amp;C$5,'Sales log'!$A$5:$A$504,"&lt;="&amp;C$6))</f>
        <v/>
      </c>
      <c r="E15" s="12">
        <f>IF(OR(C15="",C$5="",C$5&gt;Setup!$B$7),"",IFERROR(D15/C15,""))</f>
        <v/>
      </c>
      <c r="F15" s="11">
        <f>IF(OR(B15="",F$7=""),"",B15*F$7)</f>
        <v/>
      </c>
      <c r="G15" s="11">
        <f>IF(OR(B15="",F$5=""),"",SUMIFS('Sales log'!$E$5:$E$504,'Sales log'!$B$5:$B$504,$A15,'Sales log'!$F$5:$F$504,"Y",'Sales log'!$A$5:$A$504,"&gt;="&amp;F$5,'Sales log'!$A$5:$A$504,"&lt;="&amp;F$6))</f>
        <v/>
      </c>
      <c r="H15" s="12">
        <f>IF(OR(F15="",F$5="",F$5&gt;Setup!$B$7),"",IFERROR(G15/F15,""))</f>
        <v/>
      </c>
      <c r="I15" s="11">
        <f>IF(OR(B15="",I$7=""),"",B15*I$7)</f>
        <v/>
      </c>
      <c r="J15" s="11">
        <f>IF(OR(B15="",I$5=""),"",SUMIFS('Sales log'!$E$5:$E$504,'Sales log'!$B$5:$B$504,$A15,'Sales log'!$F$5:$F$504,"Y",'Sales log'!$A$5:$A$504,"&gt;="&amp;I$5,'Sales log'!$A$5:$A$504,"&lt;="&amp;I$6))</f>
        <v/>
      </c>
      <c r="K15" s="12">
        <f>IF(OR(I15="",I$5="",I$5&gt;Setup!$B$7),"",IFERROR(J15/I15,""))</f>
        <v/>
      </c>
      <c r="L15" s="11">
        <f>IF(B15="","",SUM(D15,G15,J15))</f>
        <v/>
      </c>
      <c r="M15" s="12">
        <f>IF(B15="","",IFERROR(L15/B15,""))</f>
        <v/>
      </c>
    </row>
    <row r="16">
      <c r="A16" s="8">
        <f>IF(Setup!A20="","",Setup!A20)</f>
        <v/>
      </c>
      <c r="B16" s="11">
        <f>IF(A16="","",Setup!C20)</f>
        <v/>
      </c>
      <c r="C16" s="11">
        <f>IF(OR(B16="",C$7=""),"",B16*C$7)</f>
        <v/>
      </c>
      <c r="D16" s="11">
        <f>IF(OR(B16="",C$5=""),"",SUMIFS('Sales log'!$E$5:$E$504,'Sales log'!$B$5:$B$504,$A16,'Sales log'!$F$5:$F$504,"Y",'Sales log'!$A$5:$A$504,"&gt;="&amp;C$5,'Sales log'!$A$5:$A$504,"&lt;="&amp;C$6))</f>
        <v/>
      </c>
      <c r="E16" s="12">
        <f>IF(OR(C16="",C$5="",C$5&gt;Setup!$B$7),"",IFERROR(D16/C16,""))</f>
        <v/>
      </c>
      <c r="F16" s="11">
        <f>IF(OR(B16="",F$7=""),"",B16*F$7)</f>
        <v/>
      </c>
      <c r="G16" s="11">
        <f>IF(OR(B16="",F$5=""),"",SUMIFS('Sales log'!$E$5:$E$504,'Sales log'!$B$5:$B$504,$A16,'Sales log'!$F$5:$F$504,"Y",'Sales log'!$A$5:$A$504,"&gt;="&amp;F$5,'Sales log'!$A$5:$A$504,"&lt;="&amp;F$6))</f>
        <v/>
      </c>
      <c r="H16" s="12">
        <f>IF(OR(F16="",F$5="",F$5&gt;Setup!$B$7),"",IFERROR(G16/F16,""))</f>
        <v/>
      </c>
      <c r="I16" s="11">
        <f>IF(OR(B16="",I$7=""),"",B16*I$7)</f>
        <v/>
      </c>
      <c r="J16" s="11">
        <f>IF(OR(B16="",I$5=""),"",SUMIFS('Sales log'!$E$5:$E$504,'Sales log'!$B$5:$B$504,$A16,'Sales log'!$F$5:$F$504,"Y",'Sales log'!$A$5:$A$504,"&gt;="&amp;I$5,'Sales log'!$A$5:$A$504,"&lt;="&amp;I$6))</f>
        <v/>
      </c>
      <c r="K16" s="12">
        <f>IF(OR(I16="",I$5="",I$5&gt;Setup!$B$7),"",IFERROR(J16/I16,""))</f>
        <v/>
      </c>
      <c r="L16" s="11">
        <f>IF(B16="","",SUM(D16,G16,J16))</f>
        <v/>
      </c>
      <c r="M16" s="12">
        <f>IF(B16="","",IFERROR(L16/B16,""))</f>
        <v/>
      </c>
    </row>
    <row r="17">
      <c r="A17" s="8">
        <f>IF(Setup!A21="","",Setup!A21)</f>
        <v/>
      </c>
      <c r="B17" s="11">
        <f>IF(A17="","",Setup!C21)</f>
        <v/>
      </c>
      <c r="C17" s="11">
        <f>IF(OR(B17="",C$7=""),"",B17*C$7)</f>
        <v/>
      </c>
      <c r="D17" s="11">
        <f>IF(OR(B17="",C$5=""),"",SUMIFS('Sales log'!$E$5:$E$504,'Sales log'!$B$5:$B$504,$A17,'Sales log'!$F$5:$F$504,"Y",'Sales log'!$A$5:$A$504,"&gt;="&amp;C$5,'Sales log'!$A$5:$A$504,"&lt;="&amp;C$6))</f>
        <v/>
      </c>
      <c r="E17" s="12">
        <f>IF(OR(C17="",C$5="",C$5&gt;Setup!$B$7),"",IFERROR(D17/C17,""))</f>
        <v/>
      </c>
      <c r="F17" s="11">
        <f>IF(OR(B17="",F$7=""),"",B17*F$7)</f>
        <v/>
      </c>
      <c r="G17" s="11">
        <f>IF(OR(B17="",F$5=""),"",SUMIFS('Sales log'!$E$5:$E$504,'Sales log'!$B$5:$B$504,$A17,'Sales log'!$F$5:$F$504,"Y",'Sales log'!$A$5:$A$504,"&gt;="&amp;F$5,'Sales log'!$A$5:$A$504,"&lt;="&amp;F$6))</f>
        <v/>
      </c>
      <c r="H17" s="12">
        <f>IF(OR(F17="",F$5="",F$5&gt;Setup!$B$7),"",IFERROR(G17/F17,""))</f>
        <v/>
      </c>
      <c r="I17" s="11">
        <f>IF(OR(B17="",I$7=""),"",B17*I$7)</f>
        <v/>
      </c>
      <c r="J17" s="11">
        <f>IF(OR(B17="",I$5=""),"",SUMIFS('Sales log'!$E$5:$E$504,'Sales log'!$B$5:$B$504,$A17,'Sales log'!$F$5:$F$504,"Y",'Sales log'!$A$5:$A$504,"&gt;="&amp;I$5,'Sales log'!$A$5:$A$504,"&lt;="&amp;I$6))</f>
        <v/>
      </c>
      <c r="K17" s="12">
        <f>IF(OR(I17="",I$5="",I$5&gt;Setup!$B$7),"",IFERROR(J17/I17,""))</f>
        <v/>
      </c>
      <c r="L17" s="11">
        <f>IF(B17="","",SUM(D17,G17,J17))</f>
        <v/>
      </c>
      <c r="M17" s="12">
        <f>IF(B17="","",IFERROR(L17/B17,""))</f>
        <v/>
      </c>
    </row>
    <row r="18">
      <c r="A18" s="8">
        <f>IF(Setup!A22="","",Setup!A22)</f>
        <v/>
      </c>
      <c r="B18" s="11">
        <f>IF(A18="","",Setup!C22)</f>
        <v/>
      </c>
      <c r="C18" s="11">
        <f>IF(OR(B18="",C$7=""),"",B18*C$7)</f>
        <v/>
      </c>
      <c r="D18" s="11">
        <f>IF(OR(B18="",C$5=""),"",SUMIFS('Sales log'!$E$5:$E$504,'Sales log'!$B$5:$B$504,$A18,'Sales log'!$F$5:$F$504,"Y",'Sales log'!$A$5:$A$504,"&gt;="&amp;C$5,'Sales log'!$A$5:$A$504,"&lt;="&amp;C$6))</f>
        <v/>
      </c>
      <c r="E18" s="12">
        <f>IF(OR(C18="",C$5="",C$5&gt;Setup!$B$7),"",IFERROR(D18/C18,""))</f>
        <v/>
      </c>
      <c r="F18" s="11">
        <f>IF(OR(B18="",F$7=""),"",B18*F$7)</f>
        <v/>
      </c>
      <c r="G18" s="11">
        <f>IF(OR(B18="",F$5=""),"",SUMIFS('Sales log'!$E$5:$E$504,'Sales log'!$B$5:$B$504,$A18,'Sales log'!$F$5:$F$504,"Y",'Sales log'!$A$5:$A$504,"&gt;="&amp;F$5,'Sales log'!$A$5:$A$504,"&lt;="&amp;F$6))</f>
        <v/>
      </c>
      <c r="H18" s="12">
        <f>IF(OR(F18="",F$5="",F$5&gt;Setup!$B$7),"",IFERROR(G18/F18,""))</f>
        <v/>
      </c>
      <c r="I18" s="11">
        <f>IF(OR(B18="",I$7=""),"",B18*I$7)</f>
        <v/>
      </c>
      <c r="J18" s="11">
        <f>IF(OR(B18="",I$5=""),"",SUMIFS('Sales log'!$E$5:$E$504,'Sales log'!$B$5:$B$504,$A18,'Sales log'!$F$5:$F$504,"Y",'Sales log'!$A$5:$A$504,"&gt;="&amp;I$5,'Sales log'!$A$5:$A$504,"&lt;="&amp;I$6))</f>
        <v/>
      </c>
      <c r="K18" s="12">
        <f>IF(OR(I18="",I$5="",I$5&gt;Setup!$B$7),"",IFERROR(J18/I18,""))</f>
        <v/>
      </c>
      <c r="L18" s="11">
        <f>IF(B18="","",SUM(D18,G18,J18))</f>
        <v/>
      </c>
      <c r="M18" s="12">
        <f>IF(B18="","",IFERROR(L18/B18,""))</f>
        <v/>
      </c>
    </row>
    <row r="19">
      <c r="A19" s="8">
        <f>IF(Setup!A23="","",Setup!A23)</f>
        <v/>
      </c>
      <c r="B19" s="11">
        <f>IF(A19="","",Setup!C23)</f>
        <v/>
      </c>
      <c r="C19" s="11">
        <f>IF(OR(B19="",C$7=""),"",B19*C$7)</f>
        <v/>
      </c>
      <c r="D19" s="11">
        <f>IF(OR(B19="",C$5=""),"",SUMIFS('Sales log'!$E$5:$E$504,'Sales log'!$B$5:$B$504,$A19,'Sales log'!$F$5:$F$504,"Y",'Sales log'!$A$5:$A$504,"&gt;="&amp;C$5,'Sales log'!$A$5:$A$504,"&lt;="&amp;C$6))</f>
        <v/>
      </c>
      <c r="E19" s="12">
        <f>IF(OR(C19="",C$5="",C$5&gt;Setup!$B$7),"",IFERROR(D19/C19,""))</f>
        <v/>
      </c>
      <c r="F19" s="11">
        <f>IF(OR(B19="",F$7=""),"",B19*F$7)</f>
        <v/>
      </c>
      <c r="G19" s="11">
        <f>IF(OR(B19="",F$5=""),"",SUMIFS('Sales log'!$E$5:$E$504,'Sales log'!$B$5:$B$504,$A19,'Sales log'!$F$5:$F$504,"Y",'Sales log'!$A$5:$A$504,"&gt;="&amp;F$5,'Sales log'!$A$5:$A$504,"&lt;="&amp;F$6))</f>
        <v/>
      </c>
      <c r="H19" s="12">
        <f>IF(OR(F19="",F$5="",F$5&gt;Setup!$B$7),"",IFERROR(G19/F19,""))</f>
        <v/>
      </c>
      <c r="I19" s="11">
        <f>IF(OR(B19="",I$7=""),"",B19*I$7)</f>
        <v/>
      </c>
      <c r="J19" s="11">
        <f>IF(OR(B19="",I$5=""),"",SUMIFS('Sales log'!$E$5:$E$504,'Sales log'!$B$5:$B$504,$A19,'Sales log'!$F$5:$F$504,"Y",'Sales log'!$A$5:$A$504,"&gt;="&amp;I$5,'Sales log'!$A$5:$A$504,"&lt;="&amp;I$6))</f>
        <v/>
      </c>
      <c r="K19" s="12">
        <f>IF(OR(I19="",I$5="",I$5&gt;Setup!$B$7),"",IFERROR(J19/I19,""))</f>
        <v/>
      </c>
      <c r="L19" s="11">
        <f>IF(B19="","",SUM(D19,G19,J19))</f>
        <v/>
      </c>
      <c r="M19" s="12">
        <f>IF(B19="","",IFERROR(L19/B19,""))</f>
        <v/>
      </c>
    </row>
    <row r="20">
      <c r="A20" s="6" t="inlineStr">
        <is>
          <t>Team</t>
        </is>
      </c>
      <c r="B20" s="13">
        <f>Setup!B11</f>
        <v/>
      </c>
      <c r="C20" s="13">
        <f>IF(OR(B20="",C$7=""),"",B20*C$7)</f>
        <v/>
      </c>
      <c r="D20" s="13">
        <f>IF(OR(B20="",C$5=""),"",SUMIFS('Sales log'!$E$5:$E$504,'Sales log'!$F$5:$F$504,"Y",'Sales log'!$A$5:$A$504,"&gt;="&amp;C$5,'Sales log'!$A$5:$A$504,"&lt;="&amp;C$6))</f>
        <v/>
      </c>
      <c r="E20" s="14">
        <f>IF(OR(C20="",C$5="",C$5&gt;Setup!$B$7),"",IFERROR(D20/C20,""))</f>
        <v/>
      </c>
      <c r="F20" s="13">
        <f>IF(OR(B20="",F$7=""),"",B20*F$7)</f>
        <v/>
      </c>
      <c r="G20" s="13">
        <f>IF(OR(B20="",F$5=""),"",SUMIFS('Sales log'!$E$5:$E$504,'Sales log'!$F$5:$F$504,"Y",'Sales log'!$A$5:$A$504,"&gt;="&amp;F$5,'Sales log'!$A$5:$A$504,"&lt;="&amp;F$6))</f>
        <v/>
      </c>
      <c r="H20" s="14">
        <f>IF(OR(F20="",F$5="",F$5&gt;Setup!$B$7),"",IFERROR(G20/F20,""))</f>
        <v/>
      </c>
      <c r="I20" s="13">
        <f>IF(OR(B20="",I$7=""),"",B20*I$7)</f>
        <v/>
      </c>
      <c r="J20" s="13">
        <f>IF(OR(B20="",I$5=""),"",SUMIFS('Sales log'!$E$5:$E$504,'Sales log'!$F$5:$F$504,"Y",'Sales log'!$A$5:$A$504,"&gt;="&amp;I$5,'Sales log'!$A$5:$A$504,"&lt;="&amp;I$6))</f>
        <v/>
      </c>
      <c r="K20" s="14">
        <f>IF(OR(I20="",I$5="",I$5&gt;Setup!$B$7),"",IFERROR(J20/I20,""))</f>
        <v/>
      </c>
      <c r="L20" s="13">
        <f>IF(B20="","",SUM(D20,G20,J20))</f>
        <v/>
      </c>
      <c r="M20" s="14">
        <f>IF(B20="","",IFERROR(L20/B20,""))</f>
        <v/>
      </c>
    </row>
    <row r="22">
      <c r="A22" s="2" t="inlineStr">
        <is>
          <t>A month that has not started shows no percentage. The month in progress compares closed so far with the whole month's target.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2026-10-21T21:15:31Z</dcterms:created>
  <dcterms:modified xmlns:dcterms="http://purl.org/dc/terms/" xmlns:xsi="http://www.w3.org/2001/XMLSchema-instance" xsi:type="dcterms:W3CDTF">2026-10-21T21:15:31Z</dcterms:modified>
</cp:coreProperties>
</file>