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Sales budget" sheetId="3" state="visible" r:id="rId3"/>
    <sheet xmlns:r="http://schemas.openxmlformats.org/officeDocument/2006/relationships" name="Capacity" sheetId="4" state="visible" r:id="rId4"/>
    <sheet xmlns:r="http://schemas.openxmlformats.org/officeDocument/2006/relationships" name="Expense budget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Budget vs actua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4B5563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EF1F4"/>
      </patternFill>
    </fill>
    <fill>
      <patternFill patternType="solid">
        <fgColor rgb="001F2A3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4" fillId="4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center" vertical="center" wrapText="1"/>
    </xf>
    <xf numFmtId="164" fontId="0" fillId="5" borderId="0" pivotButton="0" quotePrefix="0" xfId="0"/>
    <xf numFmtId="165" fontId="0" fillId="2" borderId="0" pivotButton="0" quotePrefix="0" xfId="0"/>
    <xf numFmtId="165" fontId="0" fillId="5" borderId="0" pivotButton="0" quotePrefix="0" xfId="0"/>
    <xf numFmtId="2" fontId="0" fillId="2" borderId="0" pivotButton="0" quotePrefix="0" xfId="0"/>
    <xf numFmtId="0" fontId="0" fillId="5" borderId="0" pivotButton="0" quotePrefix="0" xfId="0"/>
    <xf numFmtId="164" fontId="3" fillId="5" borderId="0" pivotButton="0" quotePrefix="0" xfId="0"/>
    <xf numFmtId="2" fontId="0" fillId="5" borderId="0" pivotButton="0" quotePrefix="0" xfId="0"/>
    <xf numFmtId="1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20" customWidth="1" min="1" max="1"/>
    <col width="130" customWidth="1" min="2" max="2"/>
  </cols>
  <sheetData>
    <row r="1">
      <c r="A1" s="1" t="inlineStr">
        <is>
          <t>ORM sales budget template (Excel and Google Sheets)</t>
        </is>
      </c>
    </row>
    <row r="2">
      <c r="A2" s="2" t="inlineStr">
        <is>
          <t>Illustrative example: every number describes a made-up SaaS company.</t>
        </is>
      </c>
    </row>
    <row r="4">
      <c r="A4" s="3" t="inlineStr">
        <is>
          <t>What it does</t>
        </is>
      </c>
      <c r="B4" t="inlineStr"/>
    </row>
    <row r="5">
      <c r="A5" t="inlineStr"/>
      <c r="B5" t="inlineStr">
        <is>
          <t>Builds a one-year sales budget by quarter for a B2B SaaS company, with both halves:</t>
        </is>
      </c>
    </row>
    <row r="6">
      <c r="A6" t="inlineStr"/>
      <c r="B6" t="inlineStr">
        <is>
          <t>1. Budgeted sales: new logos x ACV per plan (units x price), expansion and churn, bookings, ARR and revenue.</t>
        </is>
      </c>
    </row>
    <row r="7">
      <c r="A7" t="inlineStr"/>
      <c r="B7" t="inlineStr">
        <is>
          <t>2. The cost of the sales team: heads by role, base pay, commissions tied to the bookings budget, benefits and programs.</t>
        </is>
      </c>
    </row>
    <row r="8">
      <c r="A8" t="inlineStr"/>
      <c r="B8" t="inlineStr">
        <is>
          <t>It also checks the bookings budget against what your AEs can actually produce (productive capacity with ramp).</t>
        </is>
      </c>
    </row>
    <row r="9">
      <c r="A9" t="inlineStr"/>
      <c r="B9" t="inlineStr"/>
    </row>
    <row r="10">
      <c r="A10" s="3" t="inlineStr">
        <is>
          <t>Steps</t>
        </is>
      </c>
      <c r="B10" t="inlineStr"/>
    </row>
    <row r="11">
      <c r="A11" t="inlineStr"/>
      <c r="B11" t="inlineStr">
        <is>
          <t>1. Inputs tab: beginning ARR, plans with ACV and new logos per quarter, expansion and churn rates.</t>
        </is>
      </c>
    </row>
    <row r="12">
      <c r="A12" t="inlineStr"/>
      <c r="B12" t="inlineStr">
        <is>
          <t>2. Inputs tab: AE quota, expected attainment, ramped AEs, ramp curve and AE hires by quarter.</t>
        </is>
      </c>
    </row>
    <row r="13">
      <c r="A13" t="inlineStr"/>
      <c r="B13" t="inlineStr">
        <is>
          <t>3. Inputs tab: heads, base salary and variable pay by role, commission rates, benefits load, programs and marketing.</t>
        </is>
      </c>
    </row>
    <row r="14">
      <c r="A14" t="inlineStr"/>
      <c r="B14" t="inlineStr">
        <is>
          <t>4. Read Capacity. If productive capacity is below the new-logo budget, hire earlier, lower the target or change the mix.</t>
        </is>
      </c>
    </row>
    <row r="15">
      <c r="A15" t="inlineStr"/>
      <c r="B15" t="inlineStr">
        <is>
          <t>5. Read Summary: bookings, revenue, sales expense, S&amp;M as % of revenue, new CAC ratio, and the checks (all should say OK).</t>
        </is>
      </c>
    </row>
    <row r="16">
      <c r="A16" t="inlineStr"/>
      <c r="B16" t="inlineStr">
        <is>
          <t>6. Each quarter, pick the period on Budget vs actual and type the actuals in the yellow column.</t>
        </is>
      </c>
    </row>
    <row r="17">
      <c r="A17" t="inlineStr"/>
      <c r="B17" t="inlineStr"/>
    </row>
    <row r="18">
      <c r="A18" s="3" t="inlineStr">
        <is>
          <t>Tabs</t>
        </is>
      </c>
      <c r="B18" t="inlineStr"/>
    </row>
    <row r="19">
      <c r="A19" s="3" t="inlineStr">
        <is>
          <t>Inputs</t>
        </is>
      </c>
      <c r="B19" t="inlineStr">
        <is>
          <t>Every assumption, in yellow cells. Nothing else needs typing.</t>
        </is>
      </c>
    </row>
    <row r="20">
      <c r="A20" s="3" t="inlineStr">
        <is>
          <t>Sales budget</t>
        </is>
      </c>
      <c r="B20" t="inlineStr">
        <is>
          <t>Units x price by plan, the ARR bridge, bookings and revenue by quarter.</t>
        </is>
      </c>
    </row>
    <row r="21">
      <c r="A21" s="3" t="inlineStr">
        <is>
          <t>Capacity</t>
        </is>
      </c>
      <c r="B21" t="inlineStr">
        <is>
          <t>Assigned quota vs productive capacity (ramped AEs at expected attainment plus new hires on the ramp curve).</t>
        </is>
      </c>
    </row>
    <row r="22">
      <c r="A22" s="3" t="inlineStr">
        <is>
          <t>Expense budget</t>
        </is>
      </c>
      <c r="B22" t="inlineStr">
        <is>
          <t>Heads, base salaries, variable pay and commissions, benefits, programs, marketing, total S&amp;M.</t>
        </is>
      </c>
    </row>
    <row r="23">
      <c r="A23" s="3" t="inlineStr">
        <is>
          <t>Summary</t>
        </is>
      </c>
      <c r="B23" t="inlineStr">
        <is>
          <t>The one-page sales budget with ratios, benchmarks and checks.</t>
        </is>
      </c>
    </row>
    <row r="24">
      <c r="A24" s="3" t="inlineStr">
        <is>
          <t>Budget vs actual</t>
        </is>
      </c>
      <c r="B24" t="inlineStr">
        <is>
          <t>Variance in dollars and percent, marked favorable or unfavorable, for any quarter or the year.</t>
        </is>
      </c>
    </row>
    <row r="25">
      <c r="A25" t="inlineStr"/>
      <c r="B25" t="inlineStr"/>
    </row>
    <row r="26">
      <c r="A26" s="3" t="inlineStr">
        <is>
          <t>Formulas in words</t>
        </is>
      </c>
      <c r="B26" t="inlineStr"/>
    </row>
    <row r="27">
      <c r="A27" t="inlineStr"/>
      <c r="B27" t="inlineStr">
        <is>
          <t>New-logo ARR = new logos x ACV, for each plan. Services bookings = new logos x services fee.</t>
        </is>
      </c>
    </row>
    <row r="28">
      <c r="A28" t="inlineStr"/>
      <c r="B28" t="inlineStr">
        <is>
          <t>Expansion ARR = beginning ARR x annual expansion rate / 4. Churn and contraction = beginning ARR x annual churn rate / 4.</t>
        </is>
      </c>
    </row>
    <row r="29">
      <c r="A29" t="inlineStr"/>
      <c r="B29" t="inlineStr">
        <is>
          <t>Ending ARR = beginning ARR + new-logo ARR + expansion ARR - churn and contraction.</t>
        </is>
      </c>
    </row>
    <row r="30">
      <c r="A30" t="inlineStr"/>
      <c r="B30" t="inlineStr">
        <is>
          <t>Subscription revenue (quarter) = (beginning ARR + ending ARR) / 2 / 4. Services revenue is counted in the quarter sold (a simplification).</t>
        </is>
      </c>
    </row>
    <row r="31">
      <c r="A31" t="inlineStr"/>
      <c r="B31" t="inlineStr">
        <is>
          <t>Productive capacity = ramped AEs x quarterly quota x expected attainment + each hire x quarterly quota x ramp % for its quarter of tenure.</t>
        </is>
      </c>
    </row>
    <row r="32">
      <c r="A32" t="inlineStr"/>
      <c r="B32" t="inlineStr">
        <is>
          <t>AE commission rate = AE variable pay at target / AE quota. AE commissions = new-logo ARR x that rate.</t>
        </is>
      </c>
    </row>
    <row r="33">
      <c r="A33" t="inlineStr"/>
      <c r="B33" t="inlineStr">
        <is>
          <t>Budget commissions as earned. On a GAAP P&amp;L, commissions that qualify are capitalized and amortized under ASC 340-40.</t>
        </is>
      </c>
    </row>
    <row r="34">
      <c r="A34" t="inlineStr"/>
      <c r="B34" t="inlineStr">
        <is>
          <t>Variance = actual - budget. Revenue above budget is favorable; cost above budget is unfavorable.</t>
        </is>
      </c>
    </row>
    <row r="35">
      <c r="A35" t="inlineStr"/>
      <c r="B35" t="inlineStr"/>
    </row>
    <row r="36">
      <c r="A36" s="3" t="inlineStr">
        <is>
          <t>Google Sheets</t>
        </is>
      </c>
      <c r="B36" t="inlineStr">
        <is>
          <t>File, Import, Upload, then Replace spreadsheet. No macros, no add-ons. Formulas use SUM, INDEX, MATCH, IF, IFERROR, ABS and TEXT.</t>
        </is>
      </c>
    </row>
    <row r="37">
      <c r="A37" s="3" t="inlineStr">
        <is>
          <t>Benchmarks</t>
        </is>
      </c>
      <c r="B37" t="inlineStr">
        <is>
          <t>S&amp;M 37% of revenue and New CAC Ratio $2.00 are medians from Benchmarkit, 2025 SaaS Performance Metrics Benchmarks (2024 data): benchmarkit.ai/2025benchmarks</t>
        </is>
      </c>
    </row>
    <row r="38">
      <c r="A38" s="3" t="inlineStr">
        <is>
          <t>Ramp curve</t>
        </is>
      </c>
      <c r="B38" t="inlineStr">
        <is>
          <t>The default AE ramp (3%, 11%, 21%, 49% in quarters 1 to 4) is a representative curve from patterns ORM has observed. Replace it with your own measured ramp.</t>
        </is>
      </c>
    </row>
    <row r="39">
      <c r="A39" s="3" t="inlineStr">
        <is>
          <t>From</t>
        </is>
      </c>
      <c r="B39" t="inlineStr">
        <is>
          <t>ORM Technologies, orm-tech.com/blog/sales-budget/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C242"/>
    <outlinePr summaryBelow="1" summaryRight="1"/>
    <pageSetUpPr/>
  </sheetPr>
  <dimension ref="A1:H5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8" customWidth="1" min="2" max="2"/>
    <col width="13" customWidth="1" min="3" max="3"/>
    <col width="13" customWidth="1" min="4" max="4"/>
    <col width="13" customWidth="1" min="5" max="5"/>
    <col width="13" customWidth="1" min="6" max="6"/>
    <col width="18" customWidth="1" min="7" max="7"/>
    <col width="44" customWidth="1" min="8" max="8"/>
  </cols>
  <sheetData>
    <row r="1">
      <c r="A1" s="1" t="inlineStr">
        <is>
          <t>Inputs: every assumption in one place (yellow cells)</t>
        </is>
      </c>
    </row>
    <row r="2">
      <c r="A2" s="2" t="inlineStr">
        <is>
          <t>Grey cells are formulas. Enter costs as positive numbers. Example values are illustrative.</t>
        </is>
      </c>
    </row>
    <row r="4">
      <c r="A4" t="inlineStr">
        <is>
          <t>Company name</t>
        </is>
      </c>
      <c r="B4" s="4" t="inlineStr">
        <is>
          <t>Example SaaS Co (illustrative)</t>
        </is>
      </c>
    </row>
    <row r="5">
      <c r="A5" t="inlineStr">
        <is>
          <t>Fiscal year</t>
        </is>
      </c>
      <c r="B5" s="5" t="n">
        <v>2027</v>
      </c>
    </row>
    <row r="6">
      <c r="A6" t="inlineStr">
        <is>
          <t>ARR at the start of the year</t>
        </is>
      </c>
      <c r="B6" s="6" t="n">
        <v>12000000</v>
      </c>
    </row>
    <row r="8">
      <c r="A8" s="7" t="inlineStr">
        <is>
          <t>Budgeted sales: new logos (units) x ACV (price), by plan</t>
        </is>
      </c>
      <c r="B8" s="8" t="n"/>
      <c r="C8" s="8" t="n"/>
      <c r="D8" s="8" t="n"/>
      <c r="E8" s="8" t="n"/>
      <c r="F8" s="8" t="n"/>
      <c r="G8" s="8" t="n"/>
      <c r="H8" s="8" t="n"/>
    </row>
    <row r="9">
      <c r="A9" s="9" t="inlineStr">
        <is>
          <t>Plan or product</t>
        </is>
      </c>
      <c r="B9" s="10" t="inlineStr">
        <is>
          <t>ACV (annual price per new logo)</t>
        </is>
      </c>
      <c r="C9" s="10" t="inlineStr">
        <is>
          <t>New logos Q1</t>
        </is>
      </c>
      <c r="D9" s="10" t="inlineStr">
        <is>
          <t>New logos Q2</t>
        </is>
      </c>
      <c r="E9" s="10" t="inlineStr">
        <is>
          <t>New logos Q3</t>
        </is>
      </c>
      <c r="F9" s="10" t="inlineStr">
        <is>
          <t>New logos Q4</t>
        </is>
      </c>
      <c r="G9" s="10" t="inlineStr">
        <is>
          <t>Services fee per new logo</t>
        </is>
      </c>
      <c r="H9" s="10" t="inlineStr">
        <is>
          <t>New logos, year</t>
        </is>
      </c>
    </row>
    <row r="10">
      <c r="A10" s="4" t="inlineStr">
        <is>
          <t>Core plan</t>
        </is>
      </c>
      <c r="B10" s="6" t="n">
        <v>30000</v>
      </c>
      <c r="C10" s="6" t="n">
        <v>12</v>
      </c>
      <c r="D10" s="6" t="n">
        <v>16</v>
      </c>
      <c r="E10" s="6" t="n">
        <v>13</v>
      </c>
      <c r="F10" s="6" t="n">
        <v>19</v>
      </c>
      <c r="G10" s="6" t="n">
        <v>5000</v>
      </c>
      <c r="H10" s="11">
        <f>SUM(C10:F10)</f>
        <v/>
      </c>
    </row>
    <row r="11">
      <c r="A11" s="4" t="inlineStr">
        <is>
          <t>Enterprise plan</t>
        </is>
      </c>
      <c r="B11" s="6" t="n">
        <v>90000</v>
      </c>
      <c r="C11" s="6" t="n">
        <v>4</v>
      </c>
      <c r="D11" s="6" t="n">
        <v>5</v>
      </c>
      <c r="E11" s="6" t="n">
        <v>4</v>
      </c>
      <c r="F11" s="6" t="n">
        <v>7</v>
      </c>
      <c r="G11" s="6" t="n">
        <v>20000</v>
      </c>
      <c r="H11" s="11">
        <f>SUM(C11:F11)</f>
        <v/>
      </c>
    </row>
    <row r="12">
      <c r="A12" s="4" t="inlineStr">
        <is>
          <t>Plan 3</t>
        </is>
      </c>
      <c r="B12" s="6" t="n"/>
      <c r="C12" s="6" t="n"/>
      <c r="D12" s="6" t="n"/>
      <c r="E12" s="6" t="n"/>
      <c r="F12" s="6" t="n"/>
      <c r="G12" s="6" t="n"/>
      <c r="H12" s="11">
        <f>SUM(C12:F12)</f>
        <v/>
      </c>
    </row>
    <row r="13">
      <c r="A13" s="4" t="inlineStr">
        <is>
          <t>Plan 4</t>
        </is>
      </c>
      <c r="B13" s="6" t="n"/>
      <c r="C13" s="6" t="n"/>
      <c r="D13" s="6" t="n"/>
      <c r="E13" s="6" t="n"/>
      <c r="F13" s="6" t="n"/>
      <c r="G13" s="6" t="n"/>
      <c r="H13" s="11">
        <f>SUM(C13:F13)</f>
        <v/>
      </c>
    </row>
    <row r="15">
      <c r="A15" t="inlineStr">
        <is>
          <t>Expansion rate, per year, on beginning ARR</t>
        </is>
      </c>
      <c r="B15" s="12" t="n">
        <v>0.12</v>
      </c>
      <c r="C15" s="2" t="inlineStr">
        <is>
          <t>Applied a quarter at a time (rate / 4).</t>
        </is>
      </c>
    </row>
    <row r="16">
      <c r="A16" t="inlineStr">
        <is>
          <t>Churn and contraction rate, per year, on beginning ARR</t>
        </is>
      </c>
      <c r="B16" s="12" t="n">
        <v>0.1</v>
      </c>
    </row>
    <row r="18">
      <c r="A18" s="7" t="inlineStr">
        <is>
          <t>AE capacity</t>
        </is>
      </c>
      <c r="B18" s="8" t="n"/>
      <c r="C18" s="8" t="n"/>
      <c r="D18" s="8" t="n"/>
      <c r="E18" s="8" t="n"/>
      <c r="F18" s="8" t="n"/>
      <c r="G18" s="8" t="n"/>
      <c r="H18" s="8" t="n"/>
    </row>
    <row r="19">
      <c r="A19" t="inlineStr">
        <is>
          <t>AE annual quota (new-logo ARR)</t>
        </is>
      </c>
      <c r="B19" s="6" t="n">
        <v>800000</v>
      </c>
    </row>
    <row r="20">
      <c r="A20" t="inlineStr">
        <is>
          <t>Expected attainment of ramped AEs</t>
        </is>
      </c>
      <c r="B20" s="12" t="n">
        <v>0.8</v>
      </c>
      <c r="C20" s="2" t="inlineStr">
        <is>
          <t>Plan on the average, not 100%. ORM plans average attainment at 75% to 80%.</t>
        </is>
      </c>
    </row>
    <row r="21">
      <c r="A21" t="inlineStr">
        <is>
          <t>Ramped AEs at the start of the year</t>
        </is>
      </c>
      <c r="B21" s="6" t="n">
        <v>5</v>
      </c>
      <c r="C21" s="2" t="inlineStr">
        <is>
          <t>Count a rep who is still ramping as a fraction (for example 0.5).</t>
        </is>
      </c>
    </row>
    <row r="22">
      <c r="A22" s="3" t="inlineStr">
        <is>
          <t>Ramp: productivity vs full quota, by quarter of tenure</t>
        </is>
      </c>
    </row>
    <row r="23">
      <c r="A23" t="inlineStr">
        <is>
          <t>Quarter 1 of tenure (level 1)</t>
        </is>
      </c>
      <c r="B23" s="12" t="n">
        <v>0.03</v>
      </c>
      <c r="C23" s="2" t="inlineStr">
        <is>
          <t>Representative AE curve from patterns ORM has observed. Replace with your own measured ramp.</t>
        </is>
      </c>
    </row>
    <row r="24">
      <c r="A24" t="inlineStr">
        <is>
          <t>Quarter 2 of tenure (level 2)</t>
        </is>
      </c>
      <c r="B24" s="12" t="n">
        <v>0.11</v>
      </c>
    </row>
    <row r="25">
      <c r="A25" t="inlineStr">
        <is>
          <t>Quarter 3 of tenure (level 3)</t>
        </is>
      </c>
      <c r="B25" s="12" t="n">
        <v>0.21</v>
      </c>
    </row>
    <row r="26">
      <c r="A26" t="inlineStr">
        <is>
          <t>Quarter 4 of tenure (level 4)</t>
        </is>
      </c>
      <c r="B26" s="12" t="n">
        <v>0.49</v>
      </c>
    </row>
    <row r="27">
      <c r="A27" s="9" t="inlineStr"/>
      <c r="B27" s="10" t="inlineStr"/>
      <c r="C27" s="10" t="inlineStr">
        <is>
          <t>Q1</t>
        </is>
      </c>
      <c r="D27" s="10" t="inlineStr">
        <is>
          <t>Q2</t>
        </is>
      </c>
      <c r="E27" s="10" t="inlineStr">
        <is>
          <t>Q3</t>
        </is>
      </c>
      <c r="F27" s="10" t="inlineStr">
        <is>
          <t>Q4</t>
        </is>
      </c>
    </row>
    <row r="28">
      <c r="A28" t="inlineStr">
        <is>
          <t>New AE hires (start on the first day of the quarter)</t>
        </is>
      </c>
      <c r="C28" s="6" t="n">
        <v>2</v>
      </c>
      <c r="D28" s="6" t="n">
        <v>1</v>
      </c>
      <c r="E28" s="6" t="n">
        <v>0</v>
      </c>
      <c r="F28" s="6" t="n">
        <v>0</v>
      </c>
    </row>
    <row r="30">
      <c r="A30" s="7" t="inlineStr">
        <is>
          <t>Sales team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9" t="inlineStr">
        <is>
          <t>Role</t>
        </is>
      </c>
      <c r="B31" s="10" t="inlineStr">
        <is>
          <t>Base salary per head, per year</t>
        </is>
      </c>
      <c r="C31" s="10" t="inlineStr">
        <is>
          <t>Heads Q1</t>
        </is>
      </c>
      <c r="D31" s="10" t="inlineStr">
        <is>
          <t>Heads Q2</t>
        </is>
      </c>
      <c r="E31" s="10" t="inlineStr">
        <is>
          <t>Heads Q3</t>
        </is>
      </c>
      <c r="F31" s="10" t="inlineStr">
        <is>
          <t>Heads Q4</t>
        </is>
      </c>
      <c r="G31" s="10" t="inlineStr">
        <is>
          <t>Variable pay at target per head, per year</t>
        </is>
      </c>
      <c r="H31" s="10" t="inlineStr">
        <is>
          <t>How variable pay is budgeted</t>
        </is>
      </c>
    </row>
    <row r="32">
      <c r="A32" t="inlineStr">
        <is>
          <t>Account executive (AE)</t>
        </is>
      </c>
      <c r="B32" s="6" t="n">
        <v>100000</v>
      </c>
      <c r="C32" s="11">
        <f>$B$21+SUM($C$28:C28)</f>
        <v/>
      </c>
      <c r="D32" s="11">
        <f>$B$21+SUM($C$28:D28)</f>
        <v/>
      </c>
      <c r="E32" s="11">
        <f>$B$21+SUM($C$28:E28)</f>
        <v/>
      </c>
      <c r="F32" s="11">
        <f>$B$21+SUM($C$28:F28)</f>
        <v/>
      </c>
      <c r="G32" s="6" t="n">
        <v>100000</v>
      </c>
      <c r="H32" t="inlineStr">
        <is>
          <t>Commission: AE rate (B41) x new-logo ARR</t>
        </is>
      </c>
    </row>
    <row r="33">
      <c r="A33" t="inlineStr">
        <is>
          <t>Sales development rep (SDR)</t>
        </is>
      </c>
      <c r="B33" s="6" t="n">
        <v>60000</v>
      </c>
      <c r="C33" s="6" t="n">
        <v>4</v>
      </c>
      <c r="D33" s="6" t="n">
        <v>4</v>
      </c>
      <c r="E33" s="6" t="n">
        <v>4</v>
      </c>
      <c r="F33" s="6" t="n">
        <v>4</v>
      </c>
      <c r="G33" s="6" t="n">
        <v>20000</v>
      </c>
      <c r="H33" t="inlineStr">
        <is>
          <t>Paid at target, evenly by quarter</t>
        </is>
      </c>
    </row>
    <row r="34">
      <c r="A34" t="inlineStr">
        <is>
          <t>Account manager (AM)</t>
        </is>
      </c>
      <c r="B34" s="6" t="n">
        <v>90000</v>
      </c>
      <c r="C34" s="6" t="n">
        <v>2</v>
      </c>
      <c r="D34" s="6" t="n">
        <v>2</v>
      </c>
      <c r="E34" s="6" t="n">
        <v>2</v>
      </c>
      <c r="F34" s="6" t="n">
        <v>2</v>
      </c>
      <c r="G34" t="inlineStr">
        <is>
          <t>n/a</t>
        </is>
      </c>
      <c r="H34" t="inlineStr">
        <is>
          <t>Commission: AM rate (B42) x expansion ARR</t>
        </is>
      </c>
    </row>
    <row r="35">
      <c r="A35" t="inlineStr">
        <is>
          <t>Sales engineer (SE)</t>
        </is>
      </c>
      <c r="B35" s="6" t="n">
        <v>140000</v>
      </c>
      <c r="C35" s="6" t="n">
        <v>2</v>
      </c>
      <c r="D35" s="6" t="n">
        <v>2</v>
      </c>
      <c r="E35" s="6" t="n">
        <v>2</v>
      </c>
      <c r="F35" s="6" t="n">
        <v>2</v>
      </c>
      <c r="G35" s="6" t="n">
        <v>20000</v>
      </c>
      <c r="H35" t="inlineStr">
        <is>
          <t>Paid at target, evenly by quarter</t>
        </is>
      </c>
    </row>
    <row r="36">
      <c r="A36" t="inlineStr">
        <is>
          <t>Sales leadership</t>
        </is>
      </c>
      <c r="B36" s="6" t="n">
        <v>200000</v>
      </c>
      <c r="C36" s="6" t="n">
        <v>1</v>
      </c>
      <c r="D36" s="6" t="n">
        <v>1</v>
      </c>
      <c r="E36" s="6" t="n">
        <v>1</v>
      </c>
      <c r="F36" s="6" t="n">
        <v>1</v>
      </c>
      <c r="G36" s="6" t="n">
        <v>80000</v>
      </c>
      <c r="H36" t="inlineStr">
        <is>
          <t>Paid at target, evenly by quarter</t>
        </is>
      </c>
    </row>
    <row r="37">
      <c r="A37" t="inlineStr">
        <is>
          <t>Sales operations</t>
        </is>
      </c>
      <c r="B37" s="6" t="n">
        <v>120000</v>
      </c>
      <c r="C37" s="6" t="n">
        <v>1</v>
      </c>
      <c r="D37" s="6" t="n">
        <v>1</v>
      </c>
      <c r="E37" s="6" t="n">
        <v>1</v>
      </c>
      <c r="F37" s="6" t="n">
        <v>1</v>
      </c>
      <c r="G37" s="6" t="n">
        <v>15000</v>
      </c>
      <c r="H37" t="inlineStr">
        <is>
          <t>Paid at target, evenly by quarter</t>
        </is>
      </c>
    </row>
    <row r="38">
      <c r="A38" s="4" t="inlineStr">
        <is>
          <t>Other role 1</t>
        </is>
      </c>
      <c r="B38" s="6" t="n"/>
      <c r="C38" s="6" t="n"/>
      <c r="D38" s="6" t="n"/>
      <c r="E38" s="6" t="n"/>
      <c r="F38" s="6" t="n"/>
      <c r="G38" s="6" t="n"/>
      <c r="H38" t="inlineStr">
        <is>
          <t>Paid at target, evenly by quarter</t>
        </is>
      </c>
    </row>
    <row r="39">
      <c r="A39" s="4" t="inlineStr">
        <is>
          <t>Other role 2</t>
        </is>
      </c>
      <c r="B39" s="6" t="n"/>
      <c r="C39" s="6" t="n"/>
      <c r="D39" s="6" t="n"/>
      <c r="E39" s="6" t="n"/>
      <c r="F39" s="6" t="n"/>
      <c r="G39" s="6" t="n"/>
      <c r="H39" t="inlineStr">
        <is>
          <t>Paid at target, evenly by quarter</t>
        </is>
      </c>
    </row>
    <row r="41">
      <c r="A41" t="inlineStr">
        <is>
          <t>AE commission rate (AE variable at target / AE quota)</t>
        </is>
      </c>
      <c r="B41" s="13">
        <f>IFERROR(G32/B19,0)</f>
        <v/>
      </c>
    </row>
    <row r="42">
      <c r="A42" t="inlineStr">
        <is>
          <t>AM commission rate on expansion ARR</t>
        </is>
      </c>
      <c r="B42" s="12" t="n">
        <v>0.05</v>
      </c>
    </row>
    <row r="43">
      <c r="A43" t="inlineStr">
        <is>
          <t>Benefits and payroll taxes, % of base salary</t>
        </is>
      </c>
      <c r="B43" s="12" t="n">
        <v>0.22</v>
      </c>
    </row>
    <row r="45">
      <c r="A45" s="7" t="inlineStr">
        <is>
          <t>Sales programs</t>
        </is>
      </c>
      <c r="B45" s="8" t="n"/>
      <c r="C45" s="8" t="n"/>
      <c r="D45" s="8" t="n"/>
      <c r="E45" s="8" t="n"/>
      <c r="F45" s="8" t="n"/>
      <c r="G45" s="8" t="n"/>
      <c r="H45" s="8" t="n"/>
    </row>
    <row r="46">
      <c r="A46" s="9" t="inlineStr"/>
      <c r="B46" s="10" t="inlineStr">
        <is>
          <t>Per year</t>
        </is>
      </c>
      <c r="C46" s="10" t="inlineStr">
        <is>
          <t>Q1</t>
        </is>
      </c>
      <c r="D46" s="10" t="inlineStr">
        <is>
          <t>Q2</t>
        </is>
      </c>
      <c r="E46" s="10" t="inlineStr">
        <is>
          <t>Q3</t>
        </is>
      </c>
      <c r="F46" s="10" t="inlineStr">
        <is>
          <t>Q4</t>
        </is>
      </c>
    </row>
    <row r="47">
      <c r="A47" t="inlineStr">
        <is>
          <t>Sales tools and software, per head</t>
        </is>
      </c>
      <c r="B47" s="6" t="n">
        <v>6000</v>
      </c>
    </row>
    <row r="48">
      <c r="A48" t="inlineStr">
        <is>
          <t>Travel and entertainment, per AE</t>
        </is>
      </c>
      <c r="B48" s="6" t="n">
        <v>15000</v>
      </c>
    </row>
    <row r="49">
      <c r="A49" t="inlineStr">
        <is>
          <t>Recruiting cost per new AE hire, % of base</t>
        </is>
      </c>
      <c r="B49" s="12" t="n">
        <v>0.2</v>
      </c>
    </row>
    <row r="50">
      <c r="A50" t="inlineStr">
        <is>
          <t>Enablement and sales kickoff</t>
        </is>
      </c>
      <c r="C50" s="6" t="n">
        <v>40000</v>
      </c>
      <c r="D50" s="6" t="n">
        <v>0</v>
      </c>
      <c r="E50" s="6" t="n">
        <v>0</v>
      </c>
      <c r="F50" s="6" t="n">
        <v>0</v>
      </c>
    </row>
    <row r="51">
      <c r="A51" t="inlineStr">
        <is>
          <t>Other sales programs (events, contests, data)</t>
        </is>
      </c>
      <c r="C51" s="6" t="n">
        <v>15000</v>
      </c>
      <c r="D51" s="6" t="n">
        <v>15000</v>
      </c>
      <c r="E51" s="6" t="n">
        <v>15000</v>
      </c>
      <c r="F51" s="6" t="n">
        <v>15000</v>
      </c>
    </row>
    <row r="53">
      <c r="A53" s="7" t="inlineStr">
        <is>
          <t>Marketing (only to total sales and marketing; plan it in its own budget)</t>
        </is>
      </c>
      <c r="B53" s="8" t="n"/>
      <c r="C53" s="8" t="n"/>
      <c r="D53" s="8" t="n"/>
      <c r="E53" s="8" t="n"/>
      <c r="F53" s="8" t="n"/>
      <c r="G53" s="8" t="n"/>
      <c r="H53" s="8" t="n"/>
    </row>
    <row r="54">
      <c r="A54" s="9" t="inlineStr"/>
      <c r="B54" s="10" t="inlineStr"/>
      <c r="C54" s="10" t="inlineStr">
        <is>
          <t>Q1</t>
        </is>
      </c>
      <c r="D54" s="10" t="inlineStr">
        <is>
          <t>Q2</t>
        </is>
      </c>
      <c r="E54" s="10" t="inlineStr">
        <is>
          <t>Q3</t>
        </is>
      </c>
      <c r="F54" s="10" t="inlineStr">
        <is>
          <t>Q4</t>
        </is>
      </c>
    </row>
    <row r="55">
      <c r="A55" t="inlineStr">
        <is>
          <t>Marketing budget</t>
        </is>
      </c>
      <c r="C55" s="6" t="n">
        <v>500000</v>
      </c>
      <c r="D55" s="6" t="n">
        <v>500000</v>
      </c>
      <c r="E55" s="6" t="n">
        <v>500000</v>
      </c>
      <c r="F55" s="6" t="n">
        <v>500000</v>
      </c>
    </row>
    <row r="57">
      <c r="A57" s="7" t="inlineStr">
        <is>
          <t>Benchmarks (Benchmarkit 2025 SaaS Performance Metrics, 2024 data, medians)</t>
        </is>
      </c>
      <c r="B57" s="8" t="n"/>
      <c r="C57" s="8" t="n"/>
      <c r="D57" s="8" t="n"/>
      <c r="E57" s="8" t="n"/>
      <c r="F57" s="8" t="n"/>
      <c r="G57" s="8" t="n"/>
      <c r="H57" s="8" t="n"/>
    </row>
    <row r="58">
      <c r="A58" t="inlineStr">
        <is>
          <t>Sales and marketing as % of revenue, median</t>
        </is>
      </c>
      <c r="B58" s="12" t="n">
        <v>0.37</v>
      </c>
      <c r="C58" s="2" t="inlineStr">
        <is>
          <t>Source: benchmarkit.ai/2025benchmarks</t>
        </is>
      </c>
    </row>
    <row r="59">
      <c r="A59" t="inlineStr">
        <is>
          <t>New CAC Ratio (S&amp;M per $1 of new customer ARR), median</t>
        </is>
      </c>
      <c r="B59" s="14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Sales budget: units x price, ARR bridge, bookings and revenue</t>
        </is>
      </c>
    </row>
    <row r="2">
      <c r="A2" s="2" t="inlineStr">
        <is>
          <t>All formulas. Change the Inputs tab, not this one.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s="7" t="inlineStr">
        <is>
          <t>1. New-logo bookings = new logos x ACV</t>
        </is>
      </c>
      <c r="B5" s="8" t="n"/>
      <c r="C5" s="8" t="n"/>
      <c r="D5" s="8" t="n"/>
      <c r="E5" s="8" t="n"/>
      <c r="F5" s="8" t="n"/>
      <c r="G5" s="8" t="n"/>
    </row>
    <row r="6">
      <c r="A6" s="15">
        <f>Inputs!A10&amp;" new logos"</f>
        <v/>
      </c>
      <c r="C6" s="11">
        <f>Inputs!C10</f>
        <v/>
      </c>
      <c r="D6" s="11">
        <f>Inputs!D10</f>
        <v/>
      </c>
      <c r="E6" s="11">
        <f>Inputs!E10</f>
        <v/>
      </c>
      <c r="F6" s="11">
        <f>Inputs!F10</f>
        <v/>
      </c>
      <c r="G6" s="11">
        <f>SUM(C6:F6)</f>
        <v/>
      </c>
    </row>
    <row r="7">
      <c r="A7" s="15">
        <f>Inputs!A11&amp;" new logos"</f>
        <v/>
      </c>
      <c r="C7" s="11">
        <f>Inputs!C11</f>
        <v/>
      </c>
      <c r="D7" s="11">
        <f>Inputs!D11</f>
        <v/>
      </c>
      <c r="E7" s="11">
        <f>Inputs!E11</f>
        <v/>
      </c>
      <c r="F7" s="11">
        <f>Inputs!F11</f>
        <v/>
      </c>
      <c r="G7" s="11">
        <f>SUM(C7:F7)</f>
        <v/>
      </c>
    </row>
    <row r="8">
      <c r="A8" s="15">
        <f>Inputs!A12&amp;" new logos"</f>
        <v/>
      </c>
      <c r="C8" s="11">
        <f>Inputs!C12</f>
        <v/>
      </c>
      <c r="D8" s="11">
        <f>Inputs!D12</f>
        <v/>
      </c>
      <c r="E8" s="11">
        <f>Inputs!E12</f>
        <v/>
      </c>
      <c r="F8" s="11">
        <f>Inputs!F12</f>
        <v/>
      </c>
      <c r="G8" s="11">
        <f>SUM(C8:F8)</f>
        <v/>
      </c>
    </row>
    <row r="9">
      <c r="A9" s="15">
        <f>Inputs!A13&amp;" new logos"</f>
        <v/>
      </c>
      <c r="C9" s="11">
        <f>Inputs!C13</f>
        <v/>
      </c>
      <c r="D9" s="11">
        <f>Inputs!D13</f>
        <v/>
      </c>
      <c r="E9" s="11">
        <f>Inputs!E13</f>
        <v/>
      </c>
      <c r="F9" s="11">
        <f>Inputs!F13</f>
        <v/>
      </c>
      <c r="G9" s="11">
        <f>SUM(C9:F9)</f>
        <v/>
      </c>
    </row>
    <row r="10">
      <c r="A10" s="3" t="inlineStr">
        <is>
          <t>Total new logos</t>
        </is>
      </c>
      <c r="C10" s="16">
        <f>SUM(C6:C9)</f>
        <v/>
      </c>
      <c r="D10" s="16">
        <f>SUM(D6:D9)</f>
        <v/>
      </c>
      <c r="E10" s="16">
        <f>SUM(E6:E9)</f>
        <v/>
      </c>
      <c r="F10" s="16">
        <f>SUM(F6:F9)</f>
        <v/>
      </c>
      <c r="G10" s="16">
        <f>SUM(C10:F10)</f>
        <v/>
      </c>
    </row>
    <row r="11">
      <c r="A11" s="15">
        <f>Inputs!A10&amp;" new-logo ARR"</f>
        <v/>
      </c>
      <c r="C11" s="11">
        <f>Inputs!C10*Inputs!$B$10</f>
        <v/>
      </c>
      <c r="D11" s="11">
        <f>Inputs!D10*Inputs!$B$10</f>
        <v/>
      </c>
      <c r="E11" s="11">
        <f>Inputs!E10*Inputs!$B$10</f>
        <v/>
      </c>
      <c r="F11" s="11">
        <f>Inputs!F10*Inputs!$B$10</f>
        <v/>
      </c>
      <c r="G11" s="11">
        <f>SUM(C11:F11)</f>
        <v/>
      </c>
    </row>
    <row r="12">
      <c r="A12" s="15">
        <f>Inputs!A11&amp;" new-logo ARR"</f>
        <v/>
      </c>
      <c r="C12" s="11">
        <f>Inputs!C11*Inputs!$B$11</f>
        <v/>
      </c>
      <c r="D12" s="11">
        <f>Inputs!D11*Inputs!$B$11</f>
        <v/>
      </c>
      <c r="E12" s="11">
        <f>Inputs!E11*Inputs!$B$11</f>
        <v/>
      </c>
      <c r="F12" s="11">
        <f>Inputs!F11*Inputs!$B$11</f>
        <v/>
      </c>
      <c r="G12" s="11">
        <f>SUM(C12:F12)</f>
        <v/>
      </c>
    </row>
    <row r="13">
      <c r="A13" s="15">
        <f>Inputs!A12&amp;" new-logo ARR"</f>
        <v/>
      </c>
      <c r="C13" s="11">
        <f>Inputs!C12*Inputs!$B$12</f>
        <v/>
      </c>
      <c r="D13" s="11">
        <f>Inputs!D12*Inputs!$B$12</f>
        <v/>
      </c>
      <c r="E13" s="11">
        <f>Inputs!E12*Inputs!$B$12</f>
        <v/>
      </c>
      <c r="F13" s="11">
        <f>Inputs!F12*Inputs!$B$12</f>
        <v/>
      </c>
      <c r="G13" s="11">
        <f>SUM(C13:F13)</f>
        <v/>
      </c>
    </row>
    <row r="14">
      <c r="A14" s="15">
        <f>Inputs!A13&amp;" new-logo ARR"</f>
        <v/>
      </c>
      <c r="C14" s="11">
        <f>Inputs!C13*Inputs!$B$13</f>
        <v/>
      </c>
      <c r="D14" s="11">
        <f>Inputs!D13*Inputs!$B$13</f>
        <v/>
      </c>
      <c r="E14" s="11">
        <f>Inputs!E13*Inputs!$B$13</f>
        <v/>
      </c>
      <c r="F14" s="11">
        <f>Inputs!F13*Inputs!$B$13</f>
        <v/>
      </c>
      <c r="G14" s="11">
        <f>SUM(C14:F14)</f>
        <v/>
      </c>
    </row>
    <row r="15">
      <c r="A15" s="3" t="inlineStr">
        <is>
          <t>Total new-logo ARR (budgeted new bookings)</t>
        </is>
      </c>
      <c r="C15" s="16">
        <f>SUM(C11:C14)</f>
        <v/>
      </c>
      <c r="D15" s="16">
        <f>SUM(D11:D14)</f>
        <v/>
      </c>
      <c r="E15" s="16">
        <f>SUM(E11:E14)</f>
        <v/>
      </c>
      <c r="F15" s="16">
        <f>SUM(F11:F14)</f>
        <v/>
      </c>
      <c r="G15" s="16">
        <f>SUM(C15:F15)</f>
        <v/>
      </c>
    </row>
    <row r="16">
      <c r="A16" t="inlineStr">
        <is>
          <t>Services bookings (new logos x services fee)</t>
        </is>
      </c>
      <c r="C16" s="11">
        <f>Inputs!C10*Inputs!$G$10+Inputs!C11*Inputs!$G$11+Inputs!C12*Inputs!$G$12+Inputs!C13*Inputs!$G$13</f>
        <v/>
      </c>
      <c r="D16" s="11">
        <f>Inputs!D10*Inputs!$G$10+Inputs!D11*Inputs!$G$11+Inputs!D12*Inputs!$G$12+Inputs!D13*Inputs!$G$13</f>
        <v/>
      </c>
      <c r="E16" s="11">
        <f>Inputs!E10*Inputs!$G$10+Inputs!E11*Inputs!$G$11+Inputs!E12*Inputs!$G$12+Inputs!E13*Inputs!$G$13</f>
        <v/>
      </c>
      <c r="F16" s="11">
        <f>Inputs!F10*Inputs!$G$10+Inputs!F11*Inputs!$G$11+Inputs!F12*Inputs!$G$12+Inputs!F13*Inputs!$G$13</f>
        <v/>
      </c>
      <c r="G16" s="11">
        <f>SUM(C16:F16)</f>
        <v/>
      </c>
    </row>
    <row r="18">
      <c r="A18" s="7" t="inlineStr">
        <is>
          <t>2. ARR bridge</t>
        </is>
      </c>
      <c r="B18" s="8" t="n"/>
      <c r="C18" s="8" t="n"/>
      <c r="D18" s="8" t="n"/>
      <c r="E18" s="8" t="n"/>
      <c r="F18" s="8" t="n"/>
      <c r="G18" s="8" t="n"/>
    </row>
    <row r="19">
      <c r="A19" t="inlineStr">
        <is>
          <t>Beginning ARR</t>
        </is>
      </c>
      <c r="C19" s="11">
        <f>Inputs!B6</f>
        <v/>
      </c>
      <c r="D19" s="11">
        <f>C23</f>
        <v/>
      </c>
      <c r="E19" s="11">
        <f>D23</f>
        <v/>
      </c>
      <c r="F19" s="11">
        <f>E23</f>
        <v/>
      </c>
      <c r="G19" s="11">
        <f>C19</f>
        <v/>
      </c>
    </row>
    <row r="20">
      <c r="A20" t="inlineStr">
        <is>
          <t>+ New-logo ARR</t>
        </is>
      </c>
      <c r="C20" s="11">
        <f>C15</f>
        <v/>
      </c>
      <c r="D20" s="11">
        <f>D15</f>
        <v/>
      </c>
      <c r="E20" s="11">
        <f>E15</f>
        <v/>
      </c>
      <c r="F20" s="11">
        <f>F15</f>
        <v/>
      </c>
      <c r="G20" s="11">
        <f>SUM(C20:F20)</f>
        <v/>
      </c>
    </row>
    <row r="21">
      <c r="A21" t="inlineStr">
        <is>
          <t>+ Expansion ARR</t>
        </is>
      </c>
      <c r="C21" s="11">
        <f>C19*Inputs!$B$15/4</f>
        <v/>
      </c>
      <c r="D21" s="11">
        <f>D19*Inputs!$B$15/4</f>
        <v/>
      </c>
      <c r="E21" s="11">
        <f>E19*Inputs!$B$15/4</f>
        <v/>
      </c>
      <c r="F21" s="11">
        <f>F19*Inputs!$B$15/4</f>
        <v/>
      </c>
      <c r="G21" s="11">
        <f>SUM(C21:F21)</f>
        <v/>
      </c>
    </row>
    <row r="22">
      <c r="A22" t="inlineStr">
        <is>
          <t>- Churn and contraction ARR</t>
        </is>
      </c>
      <c r="C22" s="11">
        <f>C19*Inputs!$B$16/4</f>
        <v/>
      </c>
      <c r="D22" s="11">
        <f>D19*Inputs!$B$16/4</f>
        <v/>
      </c>
      <c r="E22" s="11">
        <f>E19*Inputs!$B$16/4</f>
        <v/>
      </c>
      <c r="F22" s="11">
        <f>F19*Inputs!$B$16/4</f>
        <v/>
      </c>
      <c r="G22" s="11">
        <f>SUM(C22:F22)</f>
        <v/>
      </c>
    </row>
    <row r="23">
      <c r="A23" s="3" t="inlineStr">
        <is>
          <t>Ending ARR</t>
        </is>
      </c>
      <c r="C23" s="16">
        <f>C19+C20+C21-C22</f>
        <v/>
      </c>
      <c r="D23" s="16">
        <f>D19+D20+D21-D22</f>
        <v/>
      </c>
      <c r="E23" s="16">
        <f>E19+E20+E21-E22</f>
        <v/>
      </c>
      <c r="F23" s="16">
        <f>F19+F20+F21-F22</f>
        <v/>
      </c>
      <c r="G23" s="16">
        <f>F23</f>
        <v/>
      </c>
    </row>
    <row r="25">
      <c r="A25" s="7" t="inlineStr">
        <is>
          <t>3. Budgeted sales: bookings and revenue</t>
        </is>
      </c>
      <c r="B25" s="8" t="n"/>
      <c r="C25" s="8" t="n"/>
      <c r="D25" s="8" t="n"/>
      <c r="E25" s="8" t="n"/>
      <c r="F25" s="8" t="n"/>
      <c r="G25" s="8" t="n"/>
    </row>
    <row r="26">
      <c r="A26" s="3" t="inlineStr">
        <is>
          <t>Total bookings (new-logo + expansion ARR)</t>
        </is>
      </c>
      <c r="C26" s="16">
        <f>C20+C21</f>
        <v/>
      </c>
      <c r="D26" s="16">
        <f>D20+D21</f>
        <v/>
      </c>
      <c r="E26" s="16">
        <f>E20+E21</f>
        <v/>
      </c>
      <c r="F26" s="16">
        <f>F20+F21</f>
        <v/>
      </c>
      <c r="G26" s="16">
        <f>SUM(C26:F26)</f>
        <v/>
      </c>
    </row>
    <row r="27">
      <c r="A27" t="inlineStr">
        <is>
          <t>Subscription revenue ((beginning + ending ARR) / 2 / 4)</t>
        </is>
      </c>
      <c r="C27" s="11">
        <f>(C19+C23)/8</f>
        <v/>
      </c>
      <c r="D27" s="11">
        <f>(D19+D23)/8</f>
        <v/>
      </c>
      <c r="E27" s="11">
        <f>(E19+E23)/8</f>
        <v/>
      </c>
      <c r="F27" s="11">
        <f>(F19+F23)/8</f>
        <v/>
      </c>
      <c r="G27" s="11">
        <f>SUM(C27:F27)</f>
        <v/>
      </c>
    </row>
    <row r="28">
      <c r="A28" t="inlineStr">
        <is>
          <t>Services revenue (counted in the quarter sold)</t>
        </is>
      </c>
      <c r="C28" s="11">
        <f>C16</f>
        <v/>
      </c>
      <c r="D28" s="11">
        <f>D16</f>
        <v/>
      </c>
      <c r="E28" s="11">
        <f>E16</f>
        <v/>
      </c>
      <c r="F28" s="11">
        <f>F16</f>
        <v/>
      </c>
      <c r="G28" s="11">
        <f>SUM(C28:F28)</f>
        <v/>
      </c>
    </row>
    <row r="29">
      <c r="A29" s="3" t="inlineStr">
        <is>
          <t>Total revenue</t>
        </is>
      </c>
      <c r="C29" s="16">
        <f>C27+C28</f>
        <v/>
      </c>
      <c r="D29" s="16">
        <f>D27+D28</f>
        <v/>
      </c>
      <c r="E29" s="16">
        <f>E27+E28</f>
        <v/>
      </c>
      <c r="F29" s="16">
        <f>F27+F28</f>
        <v/>
      </c>
      <c r="G29" s="16">
        <f>SUM(C29:F29)</f>
        <v/>
      </c>
    </row>
    <row r="30">
      <c r="A30" t="inlineStr">
        <is>
          <t>Net revenue retention (approximate, year)</t>
        </is>
      </c>
      <c r="G30" s="13">
        <f>IFERROR((G19+G21-G22)/G19,0)</f>
        <v/>
      </c>
    </row>
    <row r="31">
      <c r="A31" t="inlineStr">
        <is>
          <t>Gross revenue retention (approximate, year)</t>
        </is>
      </c>
      <c r="G31" s="13">
        <f>IFERROR((G19-G22)/G19,0)</f>
        <v/>
      </c>
    </row>
    <row r="33">
      <c r="A33" s="2" t="inlineStr">
        <is>
          <t>Revenue is lower than ending ARR because ARR added during the year only earns revenue from its start date.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Capacity: can the AEs produce the new-logo budget?</t>
        </is>
      </c>
    </row>
    <row r="2">
      <c r="A2" s="2" t="inlineStr">
        <is>
          <t>Assigned quota is what you ask reps to sell. Productive capacity is what you should expect them to sell.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t="inlineStr">
        <is>
          <t>Ramped AEs</t>
        </is>
      </c>
      <c r="C5" s="11">
        <f>Inputs!$B$21</f>
        <v/>
      </c>
      <c r="D5" s="11">
        <f>Inputs!$B$21</f>
        <v/>
      </c>
      <c r="E5" s="11">
        <f>Inputs!$B$21</f>
        <v/>
      </c>
      <c r="F5" s="11">
        <f>Inputs!$B$21</f>
        <v/>
      </c>
    </row>
    <row r="6">
      <c r="A6" t="inlineStr">
        <is>
          <t>New AE hires</t>
        </is>
      </c>
      <c r="C6" s="11">
        <f>Inputs!C28</f>
        <v/>
      </c>
      <c r="D6" s="11">
        <f>Inputs!D28</f>
        <v/>
      </c>
      <c r="E6" s="11">
        <f>Inputs!E28</f>
        <v/>
      </c>
      <c r="F6" s="11">
        <f>Inputs!F28</f>
        <v/>
      </c>
      <c r="G6" s="11">
        <f>SUM(C6:F6)</f>
        <v/>
      </c>
    </row>
    <row r="7">
      <c r="A7" t="inlineStr">
        <is>
          <t>AE heads</t>
        </is>
      </c>
      <c r="C7" s="11">
        <f>Inputs!C32</f>
        <v/>
      </c>
      <c r="D7" s="11">
        <f>Inputs!D32</f>
        <v/>
      </c>
      <c r="E7" s="11">
        <f>Inputs!E32</f>
        <v/>
      </c>
      <c r="F7" s="11">
        <f>Inputs!F32</f>
        <v/>
      </c>
    </row>
    <row r="8">
      <c r="A8" t="inlineStr">
        <is>
          <t>Assigned quota (AE heads x quota / 4)</t>
        </is>
      </c>
      <c r="C8" s="11">
        <f>C7*Inputs!$B$19/4</f>
        <v/>
      </c>
      <c r="D8" s="11">
        <f>D7*Inputs!$B$19/4</f>
        <v/>
      </c>
      <c r="E8" s="11">
        <f>E7*Inputs!$B$19/4</f>
        <v/>
      </c>
      <c r="F8" s="11">
        <f>F7*Inputs!$B$19/4</f>
        <v/>
      </c>
      <c r="G8" s="11">
        <f>SUM(C8:F8)</f>
        <v/>
      </c>
    </row>
    <row r="9">
      <c r="A9" t="inlineStr">
        <is>
          <t>Productive capacity, ramped AEs (x expected attainment)</t>
        </is>
      </c>
      <c r="C9" s="11">
        <f>C5*Inputs!$B$19/4*Inputs!$B$20</f>
        <v/>
      </c>
      <c r="D9" s="11">
        <f>D5*Inputs!$B$19/4*Inputs!$B$20</f>
        <v/>
      </c>
      <c r="E9" s="11">
        <f>E5*Inputs!$B$19/4*Inputs!$B$20</f>
        <v/>
      </c>
      <c r="F9" s="11">
        <f>F5*Inputs!$B$19/4*Inputs!$B$20</f>
        <v/>
      </c>
      <c r="G9" s="11">
        <f>SUM(C9:F9)</f>
        <v/>
      </c>
    </row>
    <row r="10">
      <c r="A10" t="inlineStr">
        <is>
          <t>Productive capacity, new hires (x ramp % by quarter of tenure)</t>
        </is>
      </c>
      <c r="C10" s="11">
        <f>Inputs!$B$19/4*(Inputs!C28*Inputs!$B$23)</f>
        <v/>
      </c>
      <c r="D10" s="11">
        <f>Inputs!$B$19/4*(Inputs!C28*Inputs!$B$24+Inputs!D28*Inputs!$B$23)</f>
        <v/>
      </c>
      <c r="E10" s="11">
        <f>Inputs!$B$19/4*(Inputs!C28*Inputs!$B$25+Inputs!D28*Inputs!$B$24+Inputs!E28*Inputs!$B$23)</f>
        <v/>
      </c>
      <c r="F10" s="11">
        <f>Inputs!$B$19/4*(Inputs!C28*Inputs!$B$26+Inputs!D28*Inputs!$B$25+Inputs!E28*Inputs!$B$24+Inputs!F28*Inputs!$B$23)</f>
        <v/>
      </c>
      <c r="G10" s="11">
        <f>SUM(C10:F10)</f>
        <v/>
      </c>
    </row>
    <row r="11">
      <c r="A11" s="3" t="inlineStr">
        <is>
          <t>Total productive capacity</t>
        </is>
      </c>
      <c r="C11" s="16">
        <f>C9+C10</f>
        <v/>
      </c>
      <c r="D11" s="16">
        <f>D9+D10</f>
        <v/>
      </c>
      <c r="E11" s="16">
        <f>E9+E10</f>
        <v/>
      </c>
      <c r="F11" s="16">
        <f>F9+F10</f>
        <v/>
      </c>
      <c r="G11" s="16">
        <f>SUM(C11:F11)</f>
        <v/>
      </c>
    </row>
    <row r="12">
      <c r="A12" t="inlineStr">
        <is>
          <t>Budgeted new-logo ARR</t>
        </is>
      </c>
      <c r="C12" s="11">
        <f>'Sales budget'!C15</f>
        <v/>
      </c>
      <c r="D12" s="11">
        <f>'Sales budget'!D15</f>
        <v/>
      </c>
      <c r="E12" s="11">
        <f>'Sales budget'!E15</f>
        <v/>
      </c>
      <c r="F12" s="11">
        <f>'Sales budget'!F15</f>
        <v/>
      </c>
      <c r="G12" s="11">
        <f>SUM(C12:F12)</f>
        <v/>
      </c>
    </row>
    <row r="13">
      <c r="A13" s="3" t="inlineStr">
        <is>
          <t>Capacity minus budget</t>
        </is>
      </c>
      <c r="C13" s="16">
        <f>C11-C12</f>
        <v/>
      </c>
      <c r="D13" s="16">
        <f>D11-D12</f>
        <v/>
      </c>
      <c r="E13" s="16">
        <f>E11-E12</f>
        <v/>
      </c>
      <c r="F13" s="16">
        <f>F11-F12</f>
        <v/>
      </c>
      <c r="G13" s="16">
        <f>SUM(C13:F13)</f>
        <v/>
      </c>
    </row>
    <row r="14">
      <c r="A14" t="inlineStr">
        <is>
          <t>Productive capacity as % of assigned quota</t>
        </is>
      </c>
      <c r="C14" s="13">
        <f>IFERROR(C11/C8,0)</f>
        <v/>
      </c>
      <c r="D14" s="13">
        <f>IFERROR(D11/D8,0)</f>
        <v/>
      </c>
      <c r="E14" s="13">
        <f>IFERROR(E11/E8,0)</f>
        <v/>
      </c>
      <c r="F14" s="13">
        <f>IFERROR(F11/F8,0)</f>
        <v/>
      </c>
      <c r="G14" s="13">
        <f>IFERROR(G11/G8,0)</f>
        <v/>
      </c>
    </row>
    <row r="16">
      <c r="A16" s="3" t="inlineStr">
        <is>
          <t>Check: does productive capacity cover the new-logo budget for the year?</t>
        </is>
      </c>
      <c r="C16" s="15">
        <f>IF(G11&gt;=G12,"OK","Short by "&amp;TEXT(G12-G11,"#,##0"))</f>
        <v/>
      </c>
    </row>
    <row r="18">
      <c r="A18" s="2" t="inlineStr">
        <is>
          <t>Bookings land unevenly by quarter, so read the gap on the year. A hire made in Q3 adds little this year: capacity has to be hired before it is needed.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1" t="inlineStr">
        <is>
          <t>Expense budget: what the sales team costs</t>
        </is>
      </c>
    </row>
    <row r="2">
      <c r="A2" s="2" t="inlineStr">
        <is>
          <t>All formulas. Commissions follow the bookings budget, so they move when it moves.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</row>
    <row r="5">
      <c r="A5" s="7" t="inlineStr">
        <is>
          <t>Heads</t>
        </is>
      </c>
      <c r="B5" s="8" t="n"/>
      <c r="C5" s="8" t="n"/>
      <c r="D5" s="8" t="n"/>
      <c r="E5" s="8" t="n"/>
      <c r="F5" s="8" t="n"/>
      <c r="G5" s="8" t="n"/>
    </row>
    <row r="6">
      <c r="A6" s="15">
        <f>Inputs!A32</f>
        <v/>
      </c>
      <c r="C6" s="11">
        <f>Inputs!C32</f>
        <v/>
      </c>
      <c r="D6" s="11">
        <f>Inputs!D32</f>
        <v/>
      </c>
      <c r="E6" s="11">
        <f>Inputs!E32</f>
        <v/>
      </c>
      <c r="F6" s="11">
        <f>Inputs!F32</f>
        <v/>
      </c>
    </row>
    <row r="7">
      <c r="A7" s="15">
        <f>Inputs!A33</f>
        <v/>
      </c>
      <c r="C7" s="11">
        <f>Inputs!C33</f>
        <v/>
      </c>
      <c r="D7" s="11">
        <f>Inputs!D33</f>
        <v/>
      </c>
      <c r="E7" s="11">
        <f>Inputs!E33</f>
        <v/>
      </c>
      <c r="F7" s="11">
        <f>Inputs!F33</f>
        <v/>
      </c>
    </row>
    <row r="8">
      <c r="A8" s="15">
        <f>Inputs!A34</f>
        <v/>
      </c>
      <c r="C8" s="11">
        <f>Inputs!C34</f>
        <v/>
      </c>
      <c r="D8" s="11">
        <f>Inputs!D34</f>
        <v/>
      </c>
      <c r="E8" s="11">
        <f>Inputs!E34</f>
        <v/>
      </c>
      <c r="F8" s="11">
        <f>Inputs!F34</f>
        <v/>
      </c>
    </row>
    <row r="9">
      <c r="A9" s="15">
        <f>Inputs!A35</f>
        <v/>
      </c>
      <c r="C9" s="11">
        <f>Inputs!C35</f>
        <v/>
      </c>
      <c r="D9" s="11">
        <f>Inputs!D35</f>
        <v/>
      </c>
      <c r="E9" s="11">
        <f>Inputs!E35</f>
        <v/>
      </c>
      <c r="F9" s="11">
        <f>Inputs!F35</f>
        <v/>
      </c>
    </row>
    <row r="10">
      <c r="A10" s="15">
        <f>Inputs!A36</f>
        <v/>
      </c>
      <c r="C10" s="11">
        <f>Inputs!C36</f>
        <v/>
      </c>
      <c r="D10" s="11">
        <f>Inputs!D36</f>
        <v/>
      </c>
      <c r="E10" s="11">
        <f>Inputs!E36</f>
        <v/>
      </c>
      <c r="F10" s="11">
        <f>Inputs!F36</f>
        <v/>
      </c>
    </row>
    <row r="11">
      <c r="A11" s="15">
        <f>Inputs!A37</f>
        <v/>
      </c>
      <c r="C11" s="11">
        <f>Inputs!C37</f>
        <v/>
      </c>
      <c r="D11" s="11">
        <f>Inputs!D37</f>
        <v/>
      </c>
      <c r="E11" s="11">
        <f>Inputs!E37</f>
        <v/>
      </c>
      <c r="F11" s="11">
        <f>Inputs!F37</f>
        <v/>
      </c>
    </row>
    <row r="12">
      <c r="A12" s="15">
        <f>Inputs!A38</f>
        <v/>
      </c>
      <c r="C12" s="11">
        <f>Inputs!C38</f>
        <v/>
      </c>
      <c r="D12" s="11">
        <f>Inputs!D38</f>
        <v/>
      </c>
      <c r="E12" s="11">
        <f>Inputs!E38</f>
        <v/>
      </c>
      <c r="F12" s="11">
        <f>Inputs!F38</f>
        <v/>
      </c>
    </row>
    <row r="13">
      <c r="A13" s="15">
        <f>Inputs!A39</f>
        <v/>
      </c>
      <c r="C13" s="11">
        <f>Inputs!C39</f>
        <v/>
      </c>
      <c r="D13" s="11">
        <f>Inputs!D39</f>
        <v/>
      </c>
      <c r="E13" s="11">
        <f>Inputs!E39</f>
        <v/>
      </c>
      <c r="F13" s="11">
        <f>Inputs!F39</f>
        <v/>
      </c>
    </row>
    <row r="14">
      <c r="A14" s="3" t="inlineStr">
        <is>
          <t>Total heads</t>
        </is>
      </c>
      <c r="C14" s="16">
        <f>SUM(C6:C13)</f>
        <v/>
      </c>
      <c r="D14" s="16">
        <f>SUM(D6:D13)</f>
        <v/>
      </c>
      <c r="E14" s="16">
        <f>SUM(E6:E13)</f>
        <v/>
      </c>
      <c r="F14" s="16">
        <f>SUM(F6:F13)</f>
        <v/>
      </c>
    </row>
    <row r="16">
      <c r="A16" s="7" t="inlineStr">
        <is>
          <t>Base salaries (heads x base / 4)</t>
        </is>
      </c>
      <c r="B16" s="8" t="n"/>
      <c r="C16" s="8" t="n"/>
      <c r="D16" s="8" t="n"/>
      <c r="E16" s="8" t="n"/>
      <c r="F16" s="8" t="n"/>
      <c r="G16" s="8" t="n"/>
    </row>
    <row r="17">
      <c r="A17" s="15">
        <f>Inputs!A32</f>
        <v/>
      </c>
      <c r="C17" s="11">
        <f>Inputs!C32*Inputs!$B32/4</f>
        <v/>
      </c>
      <c r="D17" s="11">
        <f>Inputs!D32*Inputs!$B32/4</f>
        <v/>
      </c>
      <c r="E17" s="11">
        <f>Inputs!E32*Inputs!$B32/4</f>
        <v/>
      </c>
      <c r="F17" s="11">
        <f>Inputs!F32*Inputs!$B32/4</f>
        <v/>
      </c>
      <c r="G17" s="11">
        <f>SUM(C17:F17)</f>
        <v/>
      </c>
    </row>
    <row r="18">
      <c r="A18" s="15">
        <f>Inputs!A33</f>
        <v/>
      </c>
      <c r="C18" s="11">
        <f>Inputs!C33*Inputs!$B33/4</f>
        <v/>
      </c>
      <c r="D18" s="11">
        <f>Inputs!D33*Inputs!$B33/4</f>
        <v/>
      </c>
      <c r="E18" s="11">
        <f>Inputs!E33*Inputs!$B33/4</f>
        <v/>
      </c>
      <c r="F18" s="11">
        <f>Inputs!F33*Inputs!$B33/4</f>
        <v/>
      </c>
      <c r="G18" s="11">
        <f>SUM(C18:F18)</f>
        <v/>
      </c>
    </row>
    <row r="19">
      <c r="A19" s="15">
        <f>Inputs!A34</f>
        <v/>
      </c>
      <c r="C19" s="11">
        <f>Inputs!C34*Inputs!$B34/4</f>
        <v/>
      </c>
      <c r="D19" s="11">
        <f>Inputs!D34*Inputs!$B34/4</f>
        <v/>
      </c>
      <c r="E19" s="11">
        <f>Inputs!E34*Inputs!$B34/4</f>
        <v/>
      </c>
      <c r="F19" s="11">
        <f>Inputs!F34*Inputs!$B34/4</f>
        <v/>
      </c>
      <c r="G19" s="11">
        <f>SUM(C19:F19)</f>
        <v/>
      </c>
    </row>
    <row r="20">
      <c r="A20" s="15">
        <f>Inputs!A35</f>
        <v/>
      </c>
      <c r="C20" s="11">
        <f>Inputs!C35*Inputs!$B35/4</f>
        <v/>
      </c>
      <c r="D20" s="11">
        <f>Inputs!D35*Inputs!$B35/4</f>
        <v/>
      </c>
      <c r="E20" s="11">
        <f>Inputs!E35*Inputs!$B35/4</f>
        <v/>
      </c>
      <c r="F20" s="11">
        <f>Inputs!F35*Inputs!$B35/4</f>
        <v/>
      </c>
      <c r="G20" s="11">
        <f>SUM(C20:F20)</f>
        <v/>
      </c>
    </row>
    <row r="21">
      <c r="A21" s="15">
        <f>Inputs!A36</f>
        <v/>
      </c>
      <c r="C21" s="11">
        <f>Inputs!C36*Inputs!$B36/4</f>
        <v/>
      </c>
      <c r="D21" s="11">
        <f>Inputs!D36*Inputs!$B36/4</f>
        <v/>
      </c>
      <c r="E21" s="11">
        <f>Inputs!E36*Inputs!$B36/4</f>
        <v/>
      </c>
      <c r="F21" s="11">
        <f>Inputs!F36*Inputs!$B36/4</f>
        <v/>
      </c>
      <c r="G21" s="11">
        <f>SUM(C21:F21)</f>
        <v/>
      </c>
    </row>
    <row r="22">
      <c r="A22" s="15">
        <f>Inputs!A37</f>
        <v/>
      </c>
      <c r="C22" s="11">
        <f>Inputs!C37*Inputs!$B37/4</f>
        <v/>
      </c>
      <c r="D22" s="11">
        <f>Inputs!D37*Inputs!$B37/4</f>
        <v/>
      </c>
      <c r="E22" s="11">
        <f>Inputs!E37*Inputs!$B37/4</f>
        <v/>
      </c>
      <c r="F22" s="11">
        <f>Inputs!F37*Inputs!$B37/4</f>
        <v/>
      </c>
      <c r="G22" s="11">
        <f>SUM(C22:F22)</f>
        <v/>
      </c>
    </row>
    <row r="23">
      <c r="A23" s="15">
        <f>Inputs!A38</f>
        <v/>
      </c>
      <c r="C23" s="11">
        <f>Inputs!C38*Inputs!$B38/4</f>
        <v/>
      </c>
      <c r="D23" s="11">
        <f>Inputs!D38*Inputs!$B38/4</f>
        <v/>
      </c>
      <c r="E23" s="11">
        <f>Inputs!E38*Inputs!$B38/4</f>
        <v/>
      </c>
      <c r="F23" s="11">
        <f>Inputs!F38*Inputs!$B38/4</f>
        <v/>
      </c>
      <c r="G23" s="11">
        <f>SUM(C23:F23)</f>
        <v/>
      </c>
    </row>
    <row r="24">
      <c r="A24" s="15">
        <f>Inputs!A39</f>
        <v/>
      </c>
      <c r="C24" s="11">
        <f>Inputs!C39*Inputs!$B39/4</f>
        <v/>
      </c>
      <c r="D24" s="11">
        <f>Inputs!D39*Inputs!$B39/4</f>
        <v/>
      </c>
      <c r="E24" s="11">
        <f>Inputs!E39*Inputs!$B39/4</f>
        <v/>
      </c>
      <c r="F24" s="11">
        <f>Inputs!F39*Inputs!$B39/4</f>
        <v/>
      </c>
      <c r="G24" s="11">
        <f>SUM(C24:F24)</f>
        <v/>
      </c>
    </row>
    <row r="25">
      <c r="A25" s="3" t="inlineStr">
        <is>
          <t>Total base salaries</t>
        </is>
      </c>
      <c r="C25" s="16">
        <f>SUM(C17:C24)</f>
        <v/>
      </c>
      <c r="D25" s="16">
        <f>SUM(D17:D24)</f>
        <v/>
      </c>
      <c r="E25" s="16">
        <f>SUM(E17:E24)</f>
        <v/>
      </c>
      <c r="F25" s="16">
        <f>SUM(F17:F24)</f>
        <v/>
      </c>
      <c r="G25" s="16">
        <f>SUM(C25:F25)</f>
        <v/>
      </c>
    </row>
    <row r="27">
      <c r="A27" s="7" t="inlineStr">
        <is>
          <t>Variable pay and commissions</t>
        </is>
      </c>
      <c r="B27" s="8" t="n"/>
      <c r="C27" s="8" t="n"/>
      <c r="D27" s="8" t="n"/>
      <c r="E27" s="8" t="n"/>
      <c r="F27" s="8" t="n"/>
      <c r="G27" s="8" t="n"/>
    </row>
    <row r="28">
      <c r="A28" s="15">
        <f>Inputs!A32</f>
        <v/>
      </c>
      <c r="C28" s="11">
        <f>'Sales budget'!C15*Inputs!$B$41</f>
        <v/>
      </c>
      <c r="D28" s="11">
        <f>'Sales budget'!D15*Inputs!$B$41</f>
        <v/>
      </c>
      <c r="E28" s="11">
        <f>'Sales budget'!E15*Inputs!$B$41</f>
        <v/>
      </c>
      <c r="F28" s="11">
        <f>'Sales budget'!F15*Inputs!$B$41</f>
        <v/>
      </c>
      <c r="G28" s="11">
        <f>SUM(C28:F28)</f>
        <v/>
      </c>
    </row>
    <row r="29">
      <c r="A29" s="15">
        <f>Inputs!A33</f>
        <v/>
      </c>
      <c r="C29" s="11">
        <f>Inputs!C33*N(Inputs!$G33)/4</f>
        <v/>
      </c>
      <c r="D29" s="11">
        <f>Inputs!D33*N(Inputs!$G33)/4</f>
        <v/>
      </c>
      <c r="E29" s="11">
        <f>Inputs!E33*N(Inputs!$G33)/4</f>
        <v/>
      </c>
      <c r="F29" s="11">
        <f>Inputs!F33*N(Inputs!$G33)/4</f>
        <v/>
      </c>
      <c r="G29" s="11">
        <f>SUM(C29:F29)</f>
        <v/>
      </c>
    </row>
    <row r="30">
      <c r="A30" s="15">
        <f>Inputs!A34</f>
        <v/>
      </c>
      <c r="C30" s="11">
        <f>'Sales budget'!C21*Inputs!$B$42</f>
        <v/>
      </c>
      <c r="D30" s="11">
        <f>'Sales budget'!D21*Inputs!$B$42</f>
        <v/>
      </c>
      <c r="E30" s="11">
        <f>'Sales budget'!E21*Inputs!$B$42</f>
        <v/>
      </c>
      <c r="F30" s="11">
        <f>'Sales budget'!F21*Inputs!$B$42</f>
        <v/>
      </c>
      <c r="G30" s="11">
        <f>SUM(C30:F30)</f>
        <v/>
      </c>
    </row>
    <row r="31">
      <c r="A31" s="15">
        <f>Inputs!A35</f>
        <v/>
      </c>
      <c r="C31" s="11">
        <f>Inputs!C35*N(Inputs!$G35)/4</f>
        <v/>
      </c>
      <c r="D31" s="11">
        <f>Inputs!D35*N(Inputs!$G35)/4</f>
        <v/>
      </c>
      <c r="E31" s="11">
        <f>Inputs!E35*N(Inputs!$G35)/4</f>
        <v/>
      </c>
      <c r="F31" s="11">
        <f>Inputs!F35*N(Inputs!$G35)/4</f>
        <v/>
      </c>
      <c r="G31" s="11">
        <f>SUM(C31:F31)</f>
        <v/>
      </c>
    </row>
    <row r="32">
      <c r="A32" s="15">
        <f>Inputs!A36</f>
        <v/>
      </c>
      <c r="C32" s="11">
        <f>Inputs!C36*N(Inputs!$G36)/4</f>
        <v/>
      </c>
      <c r="D32" s="11">
        <f>Inputs!D36*N(Inputs!$G36)/4</f>
        <v/>
      </c>
      <c r="E32" s="11">
        <f>Inputs!E36*N(Inputs!$G36)/4</f>
        <v/>
      </c>
      <c r="F32" s="11">
        <f>Inputs!F36*N(Inputs!$G36)/4</f>
        <v/>
      </c>
      <c r="G32" s="11">
        <f>SUM(C32:F32)</f>
        <v/>
      </c>
    </row>
    <row r="33">
      <c r="A33" s="15">
        <f>Inputs!A37</f>
        <v/>
      </c>
      <c r="C33" s="11">
        <f>Inputs!C37*N(Inputs!$G37)/4</f>
        <v/>
      </c>
      <c r="D33" s="11">
        <f>Inputs!D37*N(Inputs!$G37)/4</f>
        <v/>
      </c>
      <c r="E33" s="11">
        <f>Inputs!E37*N(Inputs!$G37)/4</f>
        <v/>
      </c>
      <c r="F33" s="11">
        <f>Inputs!F37*N(Inputs!$G37)/4</f>
        <v/>
      </c>
      <c r="G33" s="11">
        <f>SUM(C33:F33)</f>
        <v/>
      </c>
    </row>
    <row r="34">
      <c r="A34" s="15">
        <f>Inputs!A38</f>
        <v/>
      </c>
      <c r="C34" s="11">
        <f>Inputs!C38*N(Inputs!$G38)/4</f>
        <v/>
      </c>
      <c r="D34" s="11">
        <f>Inputs!D38*N(Inputs!$G38)/4</f>
        <v/>
      </c>
      <c r="E34" s="11">
        <f>Inputs!E38*N(Inputs!$G38)/4</f>
        <v/>
      </c>
      <c r="F34" s="11">
        <f>Inputs!F38*N(Inputs!$G38)/4</f>
        <v/>
      </c>
      <c r="G34" s="11">
        <f>SUM(C34:F34)</f>
        <v/>
      </c>
    </row>
    <row r="35">
      <c r="A35" s="15">
        <f>Inputs!A39</f>
        <v/>
      </c>
      <c r="C35" s="11">
        <f>Inputs!C39*N(Inputs!$G39)/4</f>
        <v/>
      </c>
      <c r="D35" s="11">
        <f>Inputs!D39*N(Inputs!$G39)/4</f>
        <v/>
      </c>
      <c r="E35" s="11">
        <f>Inputs!E39*N(Inputs!$G39)/4</f>
        <v/>
      </c>
      <c r="F35" s="11">
        <f>Inputs!F39*N(Inputs!$G39)/4</f>
        <v/>
      </c>
      <c r="G35" s="11">
        <f>SUM(C35:F35)</f>
        <v/>
      </c>
    </row>
    <row r="36">
      <c r="A36" s="3" t="inlineStr">
        <is>
          <t>Total variable pay and commissions</t>
        </is>
      </c>
      <c r="C36" s="16">
        <f>SUM(C28:C35)</f>
        <v/>
      </c>
      <c r="D36" s="16">
        <f>SUM(D28:D35)</f>
        <v/>
      </c>
      <c r="E36" s="16">
        <f>SUM(E28:E35)</f>
        <v/>
      </c>
      <c r="F36" s="16">
        <f>SUM(F28:F35)</f>
        <v/>
      </c>
      <c r="G36" s="16">
        <f>SUM(C36:F36)</f>
        <v/>
      </c>
    </row>
    <row r="38">
      <c r="A38" t="inlineStr">
        <is>
          <t>Benefits and payroll taxes (% of base)</t>
        </is>
      </c>
      <c r="C38" s="11">
        <f>C25*Inputs!$B$43</f>
        <v/>
      </c>
      <c r="D38" s="11">
        <f>D25*Inputs!$B$43</f>
        <v/>
      </c>
      <c r="E38" s="11">
        <f>E25*Inputs!$B$43</f>
        <v/>
      </c>
      <c r="F38" s="11">
        <f>F25*Inputs!$B$43</f>
        <v/>
      </c>
      <c r="G38" s="11">
        <f>SUM(C38:F38)</f>
        <v/>
      </c>
    </row>
    <row r="39">
      <c r="A39" s="3" t="inlineStr">
        <is>
          <t>Total people cost</t>
        </is>
      </c>
      <c r="C39" s="16">
        <f>C25+C36+C38</f>
        <v/>
      </c>
      <c r="D39" s="16">
        <f>D25+D36+D38</f>
        <v/>
      </c>
      <c r="E39" s="16">
        <f>E25+E36+E38</f>
        <v/>
      </c>
      <c r="F39" s="16">
        <f>F25+F36+F38</f>
        <v/>
      </c>
      <c r="G39" s="16">
        <f>SUM(C39:F39)</f>
        <v/>
      </c>
    </row>
    <row r="41">
      <c r="A41" s="7" t="inlineStr">
        <is>
          <t>Sales programs</t>
        </is>
      </c>
      <c r="B41" s="8" t="n"/>
      <c r="C41" s="8" t="n"/>
      <c r="D41" s="8" t="n"/>
      <c r="E41" s="8" t="n"/>
      <c r="F41" s="8" t="n"/>
      <c r="G41" s="8" t="n"/>
    </row>
    <row r="42">
      <c r="A42" t="inlineStr">
        <is>
          <t>Sales tools and software (heads x per-head cost / 4)</t>
        </is>
      </c>
      <c r="C42" s="11">
        <f>C14*Inputs!$B$47/4</f>
        <v/>
      </c>
      <c r="D42" s="11">
        <f>D14*Inputs!$B$47/4</f>
        <v/>
      </c>
      <c r="E42" s="11">
        <f>E14*Inputs!$B$47/4</f>
        <v/>
      </c>
      <c r="F42" s="11">
        <f>F14*Inputs!$B$47/4</f>
        <v/>
      </c>
      <c r="G42" s="11">
        <f>SUM(C42:F42)</f>
        <v/>
      </c>
    </row>
    <row r="43">
      <c r="A43" t="inlineStr">
        <is>
          <t>Travel and entertainment (AE heads x per-AE cost / 4)</t>
        </is>
      </c>
      <c r="C43" s="11">
        <f>C6*Inputs!$B$48/4</f>
        <v/>
      </c>
      <c r="D43" s="11">
        <f>D6*Inputs!$B$48/4</f>
        <v/>
      </c>
      <c r="E43" s="11">
        <f>E6*Inputs!$B$48/4</f>
        <v/>
      </c>
      <c r="F43" s="11">
        <f>F6*Inputs!$B$48/4</f>
        <v/>
      </c>
      <c r="G43" s="11">
        <f>SUM(C43:F43)</f>
        <v/>
      </c>
    </row>
    <row r="44">
      <c r="A44" t="inlineStr">
        <is>
          <t>Recruiting (new AE hires x AE base x %)</t>
        </is>
      </c>
      <c r="C44" s="11">
        <f>Inputs!C28*Inputs!$B$32*Inputs!$B$49</f>
        <v/>
      </c>
      <c r="D44" s="11">
        <f>Inputs!D28*Inputs!$B$32*Inputs!$B$49</f>
        <v/>
      </c>
      <c r="E44" s="11">
        <f>Inputs!E28*Inputs!$B$32*Inputs!$B$49</f>
        <v/>
      </c>
      <c r="F44" s="11">
        <f>Inputs!F28*Inputs!$B$32*Inputs!$B$49</f>
        <v/>
      </c>
      <c r="G44" s="11">
        <f>SUM(C44:F44)</f>
        <v/>
      </c>
    </row>
    <row r="45">
      <c r="A45" t="inlineStr">
        <is>
          <t>Enablement and sales kickoff</t>
        </is>
      </c>
      <c r="C45" s="11">
        <f>Inputs!C50</f>
        <v/>
      </c>
      <c r="D45" s="11">
        <f>Inputs!D50</f>
        <v/>
      </c>
      <c r="E45" s="11">
        <f>Inputs!E50</f>
        <v/>
      </c>
      <c r="F45" s="11">
        <f>Inputs!F50</f>
        <v/>
      </c>
      <c r="G45" s="11">
        <f>SUM(C45:F45)</f>
        <v/>
      </c>
    </row>
    <row r="46">
      <c r="A46" t="inlineStr">
        <is>
          <t>Other sales programs</t>
        </is>
      </c>
      <c r="C46" s="11">
        <f>Inputs!C51</f>
        <v/>
      </c>
      <c r="D46" s="11">
        <f>Inputs!D51</f>
        <v/>
      </c>
      <c r="E46" s="11">
        <f>Inputs!E51</f>
        <v/>
      </c>
      <c r="F46" s="11">
        <f>Inputs!F51</f>
        <v/>
      </c>
      <c r="G46" s="11">
        <f>SUM(C46:F46)</f>
        <v/>
      </c>
    </row>
    <row r="47">
      <c r="A47" s="3" t="inlineStr">
        <is>
          <t>Total sales programs</t>
        </is>
      </c>
      <c r="C47" s="16">
        <f>SUM(C42:C46)</f>
        <v/>
      </c>
      <c r="D47" s="16">
        <f>SUM(D42:D46)</f>
        <v/>
      </c>
      <c r="E47" s="16">
        <f>SUM(E42:E46)</f>
        <v/>
      </c>
      <c r="F47" s="16">
        <f>SUM(F42:F46)</f>
        <v/>
      </c>
      <c r="G47" s="16">
        <f>SUM(C47:F47)</f>
        <v/>
      </c>
    </row>
    <row r="49">
      <c r="A49" s="3" t="inlineStr">
        <is>
          <t>Total sales expense</t>
        </is>
      </c>
      <c r="C49" s="16">
        <f>C39+C47</f>
        <v/>
      </c>
      <c r="D49" s="16">
        <f>D39+D47</f>
        <v/>
      </c>
      <c r="E49" s="16">
        <f>E39+E47</f>
        <v/>
      </c>
      <c r="F49" s="16">
        <f>F39+F47</f>
        <v/>
      </c>
      <c r="G49" s="16">
        <f>SUM(C49:F49)</f>
        <v/>
      </c>
    </row>
    <row r="50">
      <c r="A50" t="inlineStr">
        <is>
          <t>Marketing budget (from Inputs)</t>
        </is>
      </c>
      <c r="C50" s="11">
        <f>Inputs!C55</f>
        <v/>
      </c>
      <c r="D50" s="11">
        <f>Inputs!D55</f>
        <v/>
      </c>
      <c r="E50" s="11">
        <f>Inputs!E55</f>
        <v/>
      </c>
      <c r="F50" s="11">
        <f>Inputs!F55</f>
        <v/>
      </c>
      <c r="G50" s="11">
        <f>SUM(C50:F50)</f>
        <v/>
      </c>
    </row>
    <row r="51">
      <c r="A51" s="3" t="inlineStr">
        <is>
          <t>Total sales and marketing</t>
        </is>
      </c>
      <c r="C51" s="16">
        <f>C49+C50</f>
        <v/>
      </c>
      <c r="D51" s="16">
        <f>D49+D50</f>
        <v/>
      </c>
      <c r="E51" s="16">
        <f>E49+E50</f>
        <v/>
      </c>
      <c r="F51" s="16">
        <f>F49+F50</f>
        <v/>
      </c>
      <c r="G51" s="16">
        <f>SUM(C51:F51)</f>
        <v/>
      </c>
    </row>
    <row r="53">
      <c r="A53" t="inlineStr">
        <is>
          <t>Memo: account manager team cost (left out of the new CAC ratio)</t>
        </is>
      </c>
      <c r="C53" s="11">
        <f>C19*(1+Inputs!$B$43)+C30+C8*Inputs!$B$47/4</f>
        <v/>
      </c>
      <c r="D53" s="11">
        <f>D19*(1+Inputs!$B$43)+D30+D8*Inputs!$B$47/4</f>
        <v/>
      </c>
      <c r="E53" s="11">
        <f>E19*(1+Inputs!$B$43)+E30+E8*Inputs!$B$47/4</f>
        <v/>
      </c>
      <c r="F53" s="11">
        <f>F19*(1+Inputs!$B$43)+F30+F8*Inputs!$B$47/4</f>
        <v/>
      </c>
      <c r="G53" s="11">
        <f>SUM(C53:F53)</f>
        <v/>
      </c>
    </row>
    <row r="55">
      <c r="A55" s="2" t="inlineStr">
        <is>
          <t>Budget commissions as earned. On a GAAP P&amp;L, commissions that qualify are capitalized and amortized under ASC 340-40, so the expense line differs from this budget.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E33226"/>
    <outlinePr summaryBelow="1" summaryRight="1"/>
    <pageSetUpPr/>
  </sheetPr>
  <dimension ref="A1:H30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2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  <col width="12" customWidth="1" min="8" max="8"/>
  </cols>
  <sheetData>
    <row r="1">
      <c r="A1" s="1" t="inlineStr">
        <is>
          <t>Summary: the one-page sales budget</t>
        </is>
      </c>
    </row>
    <row r="2">
      <c r="A2" s="2" t="inlineStr">
        <is>
          <t>Read only. Benchmarks in column H.</t>
        </is>
      </c>
    </row>
    <row r="4">
      <c r="A4" s="9" t="inlineStr">
        <is>
          <t>Line</t>
        </is>
      </c>
      <c r="B4" s="10" t="inlineStr"/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Year</t>
        </is>
      </c>
      <c r="H4" s="10" t="inlineStr">
        <is>
          <t>Benchmark</t>
        </is>
      </c>
    </row>
    <row r="5">
      <c r="A5" t="inlineStr">
        <is>
          <t>New logos</t>
        </is>
      </c>
      <c r="C5" s="11">
        <f>'Sales budget'!C10</f>
        <v/>
      </c>
      <c r="D5" s="11">
        <f>'Sales budget'!D10</f>
        <v/>
      </c>
      <c r="E5" s="11">
        <f>'Sales budget'!E10</f>
        <v/>
      </c>
      <c r="F5" s="11">
        <f>'Sales budget'!F10</f>
        <v/>
      </c>
      <c r="G5" s="11">
        <f>SUM(C5:F5)</f>
        <v/>
      </c>
    </row>
    <row r="6">
      <c r="A6" t="inlineStr">
        <is>
          <t>New-logo ARR</t>
        </is>
      </c>
      <c r="C6" s="11">
        <f>'Sales budget'!C15</f>
        <v/>
      </c>
      <c r="D6" s="11">
        <f>'Sales budget'!D15</f>
        <v/>
      </c>
      <c r="E6" s="11">
        <f>'Sales budget'!E15</f>
        <v/>
      </c>
      <c r="F6" s="11">
        <f>'Sales budget'!F15</f>
        <v/>
      </c>
      <c r="G6" s="11">
        <f>SUM(C6:F6)</f>
        <v/>
      </c>
    </row>
    <row r="7">
      <c r="A7" t="inlineStr">
        <is>
          <t>Expansion ARR</t>
        </is>
      </c>
      <c r="C7" s="11">
        <f>'Sales budget'!C21</f>
        <v/>
      </c>
      <c r="D7" s="11">
        <f>'Sales budget'!D21</f>
        <v/>
      </c>
      <c r="E7" s="11">
        <f>'Sales budget'!E21</f>
        <v/>
      </c>
      <c r="F7" s="11">
        <f>'Sales budget'!F21</f>
        <v/>
      </c>
      <c r="G7" s="11">
        <f>SUM(C7:F7)</f>
        <v/>
      </c>
    </row>
    <row r="8">
      <c r="A8" s="3" t="inlineStr">
        <is>
          <t>Total bookings</t>
        </is>
      </c>
      <c r="C8" s="16">
        <f>'Sales budget'!C26</f>
        <v/>
      </c>
      <c r="D8" s="16">
        <f>'Sales budget'!D26</f>
        <v/>
      </c>
      <c r="E8" s="16">
        <f>'Sales budget'!E26</f>
        <v/>
      </c>
      <c r="F8" s="16">
        <f>'Sales budget'!F26</f>
        <v/>
      </c>
      <c r="G8" s="16">
        <f>SUM(C8:F8)</f>
        <v/>
      </c>
    </row>
    <row r="9">
      <c r="A9" t="inlineStr">
        <is>
          <t>Subscription revenue</t>
        </is>
      </c>
      <c r="C9" s="11">
        <f>'Sales budget'!C27</f>
        <v/>
      </c>
      <c r="D9" s="11">
        <f>'Sales budget'!D27</f>
        <v/>
      </c>
      <c r="E9" s="11">
        <f>'Sales budget'!E27</f>
        <v/>
      </c>
      <c r="F9" s="11">
        <f>'Sales budget'!F27</f>
        <v/>
      </c>
      <c r="G9" s="11">
        <f>SUM(C9:F9)</f>
        <v/>
      </c>
    </row>
    <row r="10">
      <c r="A10" t="inlineStr">
        <is>
          <t>Services revenue</t>
        </is>
      </c>
      <c r="C10" s="11">
        <f>'Sales budget'!C28</f>
        <v/>
      </c>
      <c r="D10" s="11">
        <f>'Sales budget'!D28</f>
        <v/>
      </c>
      <c r="E10" s="11">
        <f>'Sales budget'!E28</f>
        <v/>
      </c>
      <c r="F10" s="11">
        <f>'Sales budget'!F28</f>
        <v/>
      </c>
      <c r="G10" s="11">
        <f>SUM(C10:F10)</f>
        <v/>
      </c>
    </row>
    <row r="11">
      <c r="A11" s="3" t="inlineStr">
        <is>
          <t>Total revenue</t>
        </is>
      </c>
      <c r="C11" s="16">
        <f>'Sales budget'!C29</f>
        <v/>
      </c>
      <c r="D11" s="16">
        <f>'Sales budget'!D29</f>
        <v/>
      </c>
      <c r="E11" s="16">
        <f>'Sales budget'!E29</f>
        <v/>
      </c>
      <c r="F11" s="16">
        <f>'Sales budget'!F29</f>
        <v/>
      </c>
      <c r="G11" s="16">
        <f>SUM(C11:F11)</f>
        <v/>
      </c>
    </row>
    <row r="12">
      <c r="A12" t="inlineStr">
        <is>
          <t>Ending ARR</t>
        </is>
      </c>
      <c r="C12" s="11">
        <f>'Sales budget'!C23</f>
        <v/>
      </c>
      <c r="D12" s="11">
        <f>'Sales budget'!D23</f>
        <v/>
      </c>
      <c r="E12" s="11">
        <f>'Sales budget'!E23</f>
        <v/>
      </c>
      <c r="F12" s="11">
        <f>'Sales budget'!F23</f>
        <v/>
      </c>
      <c r="G12" s="11">
        <f>F12</f>
        <v/>
      </c>
    </row>
    <row r="13">
      <c r="A13" t="inlineStr">
        <is>
          <t>Base salaries</t>
        </is>
      </c>
      <c r="C13" s="11">
        <f>'Expense budget'!C25</f>
        <v/>
      </c>
      <c r="D13" s="11">
        <f>'Expense budget'!D25</f>
        <v/>
      </c>
      <c r="E13" s="11">
        <f>'Expense budget'!E25</f>
        <v/>
      </c>
      <c r="F13" s="11">
        <f>'Expense budget'!F25</f>
        <v/>
      </c>
      <c r="G13" s="11">
        <f>SUM(C13:F13)</f>
        <v/>
      </c>
    </row>
    <row r="14">
      <c r="A14" t="inlineStr">
        <is>
          <t>Variable pay and commissions</t>
        </is>
      </c>
      <c r="C14" s="11">
        <f>'Expense budget'!C36</f>
        <v/>
      </c>
      <c r="D14" s="11">
        <f>'Expense budget'!D36</f>
        <v/>
      </c>
      <c r="E14" s="11">
        <f>'Expense budget'!E36</f>
        <v/>
      </c>
      <c r="F14" s="11">
        <f>'Expense budget'!F36</f>
        <v/>
      </c>
      <c r="G14" s="11">
        <f>SUM(C14:F14)</f>
        <v/>
      </c>
    </row>
    <row r="15">
      <c r="A15" t="inlineStr">
        <is>
          <t>Benefits and payroll taxes</t>
        </is>
      </c>
      <c r="C15" s="11">
        <f>'Expense budget'!C38</f>
        <v/>
      </c>
      <c r="D15" s="11">
        <f>'Expense budget'!D38</f>
        <v/>
      </c>
      <c r="E15" s="11">
        <f>'Expense budget'!E38</f>
        <v/>
      </c>
      <c r="F15" s="11">
        <f>'Expense budget'!F38</f>
        <v/>
      </c>
      <c r="G15" s="11">
        <f>SUM(C15:F15)</f>
        <v/>
      </c>
    </row>
    <row r="16">
      <c r="A16" t="inlineStr">
        <is>
          <t>Sales programs</t>
        </is>
      </c>
      <c r="C16" s="11">
        <f>'Expense budget'!C47</f>
        <v/>
      </c>
      <c r="D16" s="11">
        <f>'Expense budget'!D47</f>
        <v/>
      </c>
      <c r="E16" s="11">
        <f>'Expense budget'!E47</f>
        <v/>
      </c>
      <c r="F16" s="11">
        <f>'Expense budget'!F47</f>
        <v/>
      </c>
      <c r="G16" s="11">
        <f>SUM(C16:F16)</f>
        <v/>
      </c>
    </row>
    <row r="17">
      <c r="A17" s="3" t="inlineStr">
        <is>
          <t>Total sales expense</t>
        </is>
      </c>
      <c r="C17" s="16">
        <f>'Expense budget'!C49</f>
        <v/>
      </c>
      <c r="D17" s="16">
        <f>'Expense budget'!D49</f>
        <v/>
      </c>
      <c r="E17" s="16">
        <f>'Expense budget'!E49</f>
        <v/>
      </c>
      <c r="F17" s="16">
        <f>'Expense budget'!F49</f>
        <v/>
      </c>
      <c r="G17" s="16">
        <f>SUM(C17:F17)</f>
        <v/>
      </c>
    </row>
    <row r="18">
      <c r="A18" t="inlineStr">
        <is>
          <t>Marketing</t>
        </is>
      </c>
      <c r="C18" s="11">
        <f>'Expense budget'!C50</f>
        <v/>
      </c>
      <c r="D18" s="11">
        <f>'Expense budget'!D50</f>
        <v/>
      </c>
      <c r="E18" s="11">
        <f>'Expense budget'!E50</f>
        <v/>
      </c>
      <c r="F18" s="11">
        <f>'Expense budget'!F50</f>
        <v/>
      </c>
      <c r="G18" s="11">
        <f>SUM(C18:F18)</f>
        <v/>
      </c>
    </row>
    <row r="19">
      <c r="A19" s="3" t="inlineStr">
        <is>
          <t>Total sales and marketing</t>
        </is>
      </c>
      <c r="C19" s="16">
        <f>'Expense budget'!C51</f>
        <v/>
      </c>
      <c r="D19" s="16">
        <f>'Expense budget'!D51</f>
        <v/>
      </c>
      <c r="E19" s="16">
        <f>'Expense budget'!E51</f>
        <v/>
      </c>
      <c r="F19" s="16">
        <f>'Expense budget'!F51</f>
        <v/>
      </c>
      <c r="G19" s="16">
        <f>SUM(C19:F19)</f>
        <v/>
      </c>
    </row>
    <row r="20">
      <c r="A20" t="inlineStr">
        <is>
          <t>Sales and marketing as % of revenue</t>
        </is>
      </c>
      <c r="C20" s="13">
        <f>IFERROR(C19/C11,0)</f>
        <v/>
      </c>
      <c r="D20" s="13">
        <f>IFERROR(D19/D11,0)</f>
        <v/>
      </c>
      <c r="E20" s="13">
        <f>IFERROR(E19/E11,0)</f>
        <v/>
      </c>
      <c r="F20" s="13">
        <f>IFERROR(F19/F11,0)</f>
        <v/>
      </c>
      <c r="G20" s="13">
        <f>IFERROR(G19/G11,0)</f>
        <v/>
      </c>
      <c r="H20" s="13">
        <f>Inputs!B58</f>
        <v/>
      </c>
    </row>
    <row r="21">
      <c r="A21" t="inlineStr">
        <is>
          <t>Sales expense per $1 of bookings</t>
        </is>
      </c>
      <c r="C21" s="17">
        <f>IFERROR(C17/C8,0)</f>
        <v/>
      </c>
      <c r="D21" s="17">
        <f>IFERROR(D17/D8,0)</f>
        <v/>
      </c>
      <c r="E21" s="17">
        <f>IFERROR(E17/E8,0)</f>
        <v/>
      </c>
      <c r="F21" s="17">
        <f>IFERROR(F17/F8,0)</f>
        <v/>
      </c>
      <c r="G21" s="17">
        <f>IFERROR(G17/G8,0)</f>
        <v/>
      </c>
    </row>
    <row r="22">
      <c r="A22" t="inlineStr">
        <is>
          <t>New CAC ratio, approximate ((S&amp;M - AM team) / new-logo ARR)</t>
        </is>
      </c>
      <c r="C22" s="17">
        <f>IFERROR((C19-'Expense budget'!C53)/C6,0)</f>
        <v/>
      </c>
      <c r="D22" s="17">
        <f>IFERROR((D19-'Expense budget'!D53)/D6,0)</f>
        <v/>
      </c>
      <c r="E22" s="17">
        <f>IFERROR((E19-'Expense budget'!E53)/E6,0)</f>
        <v/>
      </c>
      <c r="F22" s="17">
        <f>IFERROR((F19-'Expense budget'!F53)/F6,0)</f>
        <v/>
      </c>
      <c r="G22" s="17">
        <f>IFERROR((G19-'Expense budget'!G53)/G6,0)</f>
        <v/>
      </c>
      <c r="H22" s="17">
        <f>Inputs!B59</f>
        <v/>
      </c>
    </row>
    <row r="23">
      <c r="A23" t="inlineStr">
        <is>
          <t>AE productive capacity</t>
        </is>
      </c>
      <c r="C23" s="11">
        <f>Capacity!C11</f>
        <v/>
      </c>
      <c r="D23" s="11">
        <f>Capacity!D11</f>
        <v/>
      </c>
      <c r="E23" s="11">
        <f>Capacity!E11</f>
        <v/>
      </c>
      <c r="F23" s="11">
        <f>Capacity!F11</f>
        <v/>
      </c>
      <c r="G23" s="11">
        <f>SUM(C23:F23)</f>
        <v/>
      </c>
    </row>
    <row r="24">
      <c r="A24" t="inlineStr">
        <is>
          <t>Net revenue retention (approximate)</t>
        </is>
      </c>
      <c r="G24" s="13">
        <f>'Sales budget'!G30</f>
        <v/>
      </c>
    </row>
    <row r="26">
      <c r="A26" s="7" t="inlineStr">
        <is>
          <t>Checks (all should say OK)</t>
        </is>
      </c>
      <c r="B26" s="8" t="n"/>
      <c r="C26" s="8" t="n"/>
      <c r="D26" s="8" t="n"/>
      <c r="E26" s="8" t="n"/>
      <c r="F26" s="8" t="n"/>
      <c r="G26" s="8" t="n"/>
      <c r="H26" s="8" t="n"/>
    </row>
    <row r="27">
      <c r="A27" t="inlineStr">
        <is>
          <t>ARR bridge ties for the year</t>
        </is>
      </c>
      <c r="G27" s="15">
        <f>IF(ABS('Sales budget'!G23-('Sales budget'!G19+'Sales budget'!G20+'Sales budget'!G21-'Sales budget'!G22))&lt;1,"OK","Check")</f>
        <v/>
      </c>
    </row>
    <row r="28">
      <c r="A28" t="inlineStr">
        <is>
          <t>New logos tie to the Inputs tab</t>
        </is>
      </c>
      <c r="G28" s="15">
        <f>IF(ABS(G5-SUM(Inputs!H10:H13))&lt;0.001,"OK","Check")</f>
        <v/>
      </c>
    </row>
    <row r="29">
      <c r="A29" t="inlineStr">
        <is>
          <t>AE productive capacity covers the new-logo budget</t>
        </is>
      </c>
      <c r="G29" s="15">
        <f>Capacity!C16</f>
        <v/>
      </c>
    </row>
    <row r="30">
      <c r="A30" t="inlineStr">
        <is>
          <t>Expense lines add up to total sales expense</t>
        </is>
      </c>
      <c r="G30" s="15">
        <f>IF(ABS(G17-(G13+G14+G15+G16))&lt;1,"OK","Check")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  <col width="22" customWidth="1" min="5" max="5"/>
    <col width="12" customWidth="1" min="6" max="6"/>
    <col width="14" customWidth="1" min="7" max="7"/>
  </cols>
  <sheetData>
    <row r="1">
      <c r="A1" s="1" t="inlineStr">
        <is>
          <t>Budget vs actual</t>
        </is>
      </c>
    </row>
    <row r="2">
      <c r="A2" s="2" t="inlineStr">
        <is>
          <t>Pick a period in B3, then type actuals in the yellow column. Totals add themselves up. Example actuals are illustrative.</t>
        </is>
      </c>
    </row>
    <row r="3">
      <c r="A3" s="3" t="inlineStr">
        <is>
          <t>Period (Q1, Q2, Q3, Q4 or Year)</t>
        </is>
      </c>
      <c r="B3" s="4" t="inlineStr">
        <is>
          <t>Q1</t>
        </is>
      </c>
    </row>
    <row r="4">
      <c r="A4" t="inlineStr">
        <is>
          <t>Period column (formula)</t>
        </is>
      </c>
      <c r="B4" s="18">
        <f>IFERROR(MATCH(B3,Summary!$C$4:$G$4,0),1)</f>
        <v/>
      </c>
    </row>
    <row r="6">
      <c r="A6" s="9" t="inlineStr">
        <is>
          <t>Line</t>
        </is>
      </c>
      <c r="B6" s="10" t="inlineStr">
        <is>
          <t>Type</t>
        </is>
      </c>
      <c r="C6" s="10" t="inlineStr">
        <is>
          <t>Budget</t>
        </is>
      </c>
      <c r="D6" s="10" t="inlineStr">
        <is>
          <t>Actual</t>
        </is>
      </c>
      <c r="E6" s="10" t="inlineStr">
        <is>
          <t>Variance (actual - budget)</t>
        </is>
      </c>
      <c r="F6" s="10" t="inlineStr">
        <is>
          <t>Variance %</t>
        </is>
      </c>
      <c r="G6" s="10" t="inlineStr">
        <is>
          <t>Result</t>
        </is>
      </c>
    </row>
    <row r="7">
      <c r="A7" t="inlineStr">
        <is>
          <t>New-logo ARR</t>
        </is>
      </c>
      <c r="B7" t="inlineStr">
        <is>
          <t>Revenue</t>
        </is>
      </c>
      <c r="C7" s="11">
        <f>INDEX(Summary!$C$6:$G$6,$B$4)</f>
        <v/>
      </c>
      <c r="D7" s="6" t="n">
        <v>690000</v>
      </c>
      <c r="E7" s="11">
        <f>IF(D7="","",D7-C7)</f>
        <v/>
      </c>
      <c r="F7" s="13">
        <f>IF(D7="","",IFERROR(E7/C7,0))</f>
        <v/>
      </c>
      <c r="G7" s="15">
        <f>IF(D7="","",IF(B7="Revenue",IF(E7&gt;=0,"Favorable","Unfavorable"),IF(E7&lt;=0,"Favorable","Unfavorable")))</f>
        <v/>
      </c>
    </row>
    <row r="8">
      <c r="A8" t="inlineStr">
        <is>
          <t>Expansion ARR</t>
        </is>
      </c>
      <c r="B8" t="inlineStr">
        <is>
          <t>Revenue</t>
        </is>
      </c>
      <c r="C8" s="11">
        <f>INDEX(Summary!$C$7:$G$7,$B$4)</f>
        <v/>
      </c>
      <c r="D8" s="6" t="n">
        <v>342000</v>
      </c>
      <c r="E8" s="11">
        <f>IF(D8="","",D8-C8)</f>
        <v/>
      </c>
      <c r="F8" s="13">
        <f>IF(D8="","",IFERROR(E8/C8,0))</f>
        <v/>
      </c>
      <c r="G8" s="15">
        <f>IF(D8="","",IF(B8="Revenue",IF(E8&gt;=0,"Favorable","Unfavorable"),IF(E8&lt;=0,"Favorable","Unfavorable")))</f>
        <v/>
      </c>
    </row>
    <row r="9">
      <c r="A9" s="3" t="inlineStr">
        <is>
          <t>Total bookings</t>
        </is>
      </c>
      <c r="B9" t="inlineStr">
        <is>
          <t>Revenue</t>
        </is>
      </c>
      <c r="C9" s="11">
        <f>INDEX(Summary!$C$8:$G$8,$B$4)</f>
        <v/>
      </c>
      <c r="D9" s="16">
        <f>IF(COUNT(D7:D8)=0,"",SUM(D7:D8))</f>
        <v/>
      </c>
      <c r="E9" s="11">
        <f>IF(D9="","",D9-C9)</f>
        <v/>
      </c>
      <c r="F9" s="13">
        <f>IF(D9="","",IFERROR(E9/C9,0))</f>
        <v/>
      </c>
      <c r="G9" s="15">
        <f>IF(D9="","",IF(B9="Revenue",IF(E9&gt;=0,"Favorable","Unfavorable"),IF(E9&lt;=0,"Favorable","Unfavorable")))</f>
        <v/>
      </c>
    </row>
    <row r="10">
      <c r="A10" t="inlineStr">
        <is>
          <t>Subscription revenue</t>
        </is>
      </c>
      <c r="B10" t="inlineStr">
        <is>
          <t>Revenue</t>
        </is>
      </c>
      <c r="C10" s="11">
        <f>INDEX(Summary!$C$9:$G$9,$B$4)</f>
        <v/>
      </c>
      <c r="D10" s="6" t="n">
        <v>3081000</v>
      </c>
      <c r="E10" s="11">
        <f>IF(D10="","",D10-C10)</f>
        <v/>
      </c>
      <c r="F10" s="13">
        <f>IF(D10="","",IFERROR(E10/C10,0))</f>
        <v/>
      </c>
      <c r="G10" s="15">
        <f>IF(D10="","",IF(B10="Revenue",IF(E10&gt;=0,"Favorable","Unfavorable"),IF(E10&lt;=0,"Favorable","Unfavorable")))</f>
        <v/>
      </c>
    </row>
    <row r="11">
      <c r="A11" t="inlineStr">
        <is>
          <t>Services revenue</t>
        </is>
      </c>
      <c r="B11" t="inlineStr">
        <is>
          <t>Revenue</t>
        </is>
      </c>
      <c r="C11" s="11">
        <f>INDEX(Summary!$C$10:$G$10,$B$4)</f>
        <v/>
      </c>
      <c r="D11" s="6" t="n">
        <v>125000</v>
      </c>
      <c r="E11" s="11">
        <f>IF(D11="","",D11-C11)</f>
        <v/>
      </c>
      <c r="F11" s="13">
        <f>IF(D11="","",IFERROR(E11/C11,0))</f>
        <v/>
      </c>
      <c r="G11" s="15">
        <f>IF(D11="","",IF(B11="Revenue",IF(E11&gt;=0,"Favorable","Unfavorable"),IF(E11&lt;=0,"Favorable","Unfavorable")))</f>
        <v/>
      </c>
    </row>
    <row r="12">
      <c r="A12" s="3" t="inlineStr">
        <is>
          <t>Total revenue</t>
        </is>
      </c>
      <c r="B12" t="inlineStr">
        <is>
          <t>Revenue</t>
        </is>
      </c>
      <c r="C12" s="11">
        <f>INDEX(Summary!$C$11:$G$11,$B$4)</f>
        <v/>
      </c>
      <c r="D12" s="16">
        <f>IF(COUNT(D10:D11)=0,"",SUM(D10:D11))</f>
        <v/>
      </c>
      <c r="E12" s="11">
        <f>IF(D12="","",D12-C12)</f>
        <v/>
      </c>
      <c r="F12" s="13">
        <f>IF(D12="","",IFERROR(E12/C12,0))</f>
        <v/>
      </c>
      <c r="G12" s="15">
        <f>IF(D12="","",IF(B12="Revenue",IF(E12&gt;=0,"Favorable","Unfavorable"),IF(E12&lt;=0,"Favorable","Unfavorable")))</f>
        <v/>
      </c>
    </row>
    <row r="13">
      <c r="A13" t="inlineStr">
        <is>
          <t>Base salaries</t>
        </is>
      </c>
      <c r="B13" t="inlineStr">
        <is>
          <t>Cost</t>
        </is>
      </c>
      <c r="C13" s="11">
        <f>INDEX(Summary!$C$13:$G$13,$B$4)</f>
        <v/>
      </c>
      <c r="D13" s="6" t="n">
        <v>432500</v>
      </c>
      <c r="E13" s="11">
        <f>IF(D13="","",D13-C13)</f>
        <v/>
      </c>
      <c r="F13" s="13">
        <f>IF(D13="","",IFERROR(E13/C13,0))</f>
        <v/>
      </c>
      <c r="G13" s="15">
        <f>IF(D13="","",IF(B13="Revenue",IF(E13&gt;=0,"Favorable","Unfavorable"),IF(E13&lt;=0,"Favorable","Unfavorable")))</f>
        <v/>
      </c>
    </row>
    <row r="14">
      <c r="A14" t="inlineStr">
        <is>
          <t>Variable pay and commissions</t>
        </is>
      </c>
      <c r="B14" t="inlineStr">
        <is>
          <t>Cost</t>
        </is>
      </c>
      <c r="C14" s="11">
        <f>INDEX(Summary!$C$14:$G$14,$B$4)</f>
        <v/>
      </c>
      <c r="D14" s="6" t="n">
        <v>152000</v>
      </c>
      <c r="E14" s="11">
        <f>IF(D14="","",D14-C14)</f>
        <v/>
      </c>
      <c r="F14" s="13">
        <f>IF(D14="","",IFERROR(E14/C14,0))</f>
        <v/>
      </c>
      <c r="G14" s="15">
        <f>IF(D14="","",IF(B14="Revenue",IF(E14&gt;=0,"Favorable","Unfavorable"),IF(E14&lt;=0,"Favorable","Unfavorable")))</f>
        <v/>
      </c>
    </row>
    <row r="15">
      <c r="A15" t="inlineStr">
        <is>
          <t>Benefits and payroll taxes</t>
        </is>
      </c>
      <c r="B15" t="inlineStr">
        <is>
          <t>Cost</t>
        </is>
      </c>
      <c r="C15" s="11">
        <f>INDEX(Summary!$C$15:$G$15,$B$4)</f>
        <v/>
      </c>
      <c r="D15" s="6" t="n">
        <v>95150</v>
      </c>
      <c r="E15" s="11">
        <f>IF(D15="","",D15-C15)</f>
        <v/>
      </c>
      <c r="F15" s="13">
        <f>IF(D15="","",IFERROR(E15/C15,0))</f>
        <v/>
      </c>
      <c r="G15" s="15">
        <f>IF(D15="","",IF(B15="Revenue",IF(E15&gt;=0,"Favorable","Unfavorable"),IF(E15&lt;=0,"Favorable","Unfavorable")))</f>
        <v/>
      </c>
    </row>
    <row r="16">
      <c r="A16" t="inlineStr">
        <is>
          <t>Sales programs</t>
        </is>
      </c>
      <c r="B16" t="inlineStr">
        <is>
          <t>Cost</t>
        </is>
      </c>
      <c r="C16" s="11">
        <f>INDEX(Summary!$C$16:$G$16,$B$4)</f>
        <v/>
      </c>
      <c r="D16" s="6" t="n">
        <v>151200</v>
      </c>
      <c r="E16" s="11">
        <f>IF(D16="","",D16-C16)</f>
        <v/>
      </c>
      <c r="F16" s="13">
        <f>IF(D16="","",IFERROR(E16/C16,0))</f>
        <v/>
      </c>
      <c r="G16" s="15">
        <f>IF(D16="","",IF(B16="Revenue",IF(E16&gt;=0,"Favorable","Unfavorable"),IF(E16&lt;=0,"Favorable","Unfavorable")))</f>
        <v/>
      </c>
    </row>
    <row r="17">
      <c r="A17" s="3" t="inlineStr">
        <is>
          <t>Total sales expense</t>
        </is>
      </c>
      <c r="B17" t="inlineStr">
        <is>
          <t>Cost</t>
        </is>
      </c>
      <c r="C17" s="11">
        <f>INDEX(Summary!$C$17:$G$17,$B$4)</f>
        <v/>
      </c>
      <c r="D17" s="16">
        <f>IF(COUNT(D13:D16)=0,"",SUM(D13:D16))</f>
        <v/>
      </c>
      <c r="E17" s="11">
        <f>IF(D17="","",D17-C17)</f>
        <v/>
      </c>
      <c r="F17" s="13">
        <f>IF(D17="","",IFERROR(E17/C17,0))</f>
        <v/>
      </c>
      <c r="G17" s="15">
        <f>IF(D17="","",IF(B17="Revenue",IF(E17&gt;=0,"Favorable","Unfavorable"),IF(E17&lt;=0,"Favorable","Unfavorable")))</f>
        <v/>
      </c>
    </row>
    <row r="18">
      <c r="A18" t="inlineStr">
        <is>
          <t>Marketing</t>
        </is>
      </c>
      <c r="B18" t="inlineStr">
        <is>
          <t>Cost</t>
        </is>
      </c>
      <c r="C18" s="11">
        <f>INDEX(Summary!$C$18:$G$18,$B$4)</f>
        <v/>
      </c>
      <c r="D18" s="6" t="n">
        <v>520000</v>
      </c>
      <c r="E18" s="11">
        <f>IF(D18="","",D18-C18)</f>
        <v/>
      </c>
      <c r="F18" s="13">
        <f>IF(D18="","",IFERROR(E18/C18,0))</f>
        <v/>
      </c>
      <c r="G18" s="15">
        <f>IF(D18="","",IF(B18="Revenue",IF(E18&gt;=0,"Favorable","Unfavorable"),IF(E18&lt;=0,"Favorable","Unfavorable")))</f>
        <v/>
      </c>
    </row>
    <row r="19">
      <c r="A19" s="3" t="inlineStr">
        <is>
          <t>Total sales and marketing</t>
        </is>
      </c>
      <c r="B19" t="inlineStr">
        <is>
          <t>Cost</t>
        </is>
      </c>
      <c r="C19" s="11">
        <f>INDEX(Summary!$C$19:$G$19,$B$4)</f>
        <v/>
      </c>
      <c r="D19" s="16">
        <f>IF(COUNT(D17:D18)=0,"",SUM(D17:D18))</f>
        <v/>
      </c>
      <c r="E19" s="11">
        <f>IF(D19="","",D19-C19)</f>
        <v/>
      </c>
      <c r="F19" s="13">
        <f>IF(D19="","",IFERROR(E19/C19,0))</f>
        <v/>
      </c>
      <c r="G19" s="15">
        <f>IF(D19="","",IF(B19="Revenue",IF(E19&gt;=0,"Favorable","Unfavorable"),IF(E19&lt;=0,"Favorable","Unfavorable")))</f>
        <v/>
      </c>
    </row>
    <row r="21">
      <c r="A21" s="2" t="inlineStr">
        <is>
          <t>Revenue or bookings above budget is favorable. Cost above budget is unfavorable, unless it bought bookings above budget: read commissions next to new-logo ARR.</t>
        </is>
      </c>
    </row>
  </sheetData>
  <dataValidations count="1">
    <dataValidation sqref="B3" showDropDown="0" showInputMessage="0" showErrorMessage="0" allowBlank="0" type="list">
      <formula1>"Q1,Q2,Q3,Q4,Year"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2026-10-25T19:31:56Z</dcterms:created>
  <dcterms:modified xmlns:dcterms="http://purl.org/dc/terms/" xmlns:xsi="http://www.w3.org/2001/XMLSchema-instance" xsi:type="dcterms:W3CDTF">2026-10-25T19:31:56Z</dcterms:modified>
</cp:coreProperties>
</file>