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Start here" sheetId="1" state="visible" r:id="rId1"/>
    <sheet xmlns:r="http://schemas.openxmlformats.org/officeDocument/2006/relationships" name="Report" sheetId="2" state="visible" r:id="rId2"/>
    <sheet xmlns:r="http://schemas.openxmlformats.org/officeDocument/2006/relationships" name="Settings" sheetId="3" state="visible" r:id="rId3"/>
    <sheet xmlns:r="http://schemas.openxmlformats.org/officeDocument/2006/relationships" name="Last week" sheetId="4" state="visible" r:id="rId4"/>
    <sheet xmlns:r="http://schemas.openxmlformats.org/officeDocument/2006/relationships" name="This week" sheetId="5" state="visible" r:id="rId5"/>
    <sheet xmlns:r="http://schemas.openxmlformats.org/officeDocument/2006/relationships" name="Trend" sheetId="6" state="visible" r:id="rId6"/>
  </sheets>
  <definedNames/>
  <calcPr calcId="124519" fullCalcOnLoad="1"/>
</workbook>
</file>

<file path=xl/styles.xml><?xml version="1.0" encoding="utf-8"?>
<styleSheet xmlns="http://schemas.openxmlformats.org/spreadsheetml/2006/main">
  <numFmts count="4">
    <numFmt numFmtId="164" formatCode="yyyy-mm-dd"/>
    <numFmt numFmtId="165" formatCode="&quot;$&quot;#,##0"/>
    <numFmt numFmtId="166" formatCode="0.00&quot;x&quot;"/>
    <numFmt numFmtId="167" formatCode="0.0%"/>
  </numFmts>
  <fonts count="7">
    <font>
      <name val="Calibri"/>
      <family val="2"/>
      <color theme="1"/>
      <sz val="11"/>
      <scheme val="minor"/>
    </font>
    <font>
      <name val="Arial"/>
      <b val="1"/>
      <color rgb="001A1A1A"/>
      <sz val="16"/>
    </font>
    <font>
      <name val="Arial"/>
      <i val="1"/>
      <color rgb="006B6B6B"/>
      <sz val="9"/>
    </font>
    <font>
      <name val="Arial"/>
      <b val="1"/>
      <sz val="10"/>
    </font>
    <font>
      <name val="Arial"/>
      <sz val="10"/>
    </font>
    <font>
      <name val="Arial"/>
      <b val="1"/>
      <color rgb="00E33226"/>
      <sz val="11"/>
    </font>
    <font>
      <name val="Arial"/>
      <b val="1"/>
      <color rgb="00FFFFFF"/>
      <sz val="10"/>
    </font>
  </fonts>
  <fills count="5">
    <fill>
      <patternFill/>
    </fill>
    <fill>
      <patternFill patternType="gray125"/>
    </fill>
    <fill>
      <patternFill patternType="solid">
        <fgColor rgb="00FFF7E0"/>
      </patternFill>
    </fill>
    <fill>
      <patternFill patternType="solid">
        <fgColor rgb="001A1A1A"/>
      </patternFill>
    </fill>
    <fill>
      <patternFill patternType="solid">
        <fgColor rgb="00F2F2F2"/>
      </patternFill>
    </fill>
  </fills>
  <borders count="2">
    <border>
      <left/>
      <right/>
      <top/>
      <bottom/>
      <diagonal/>
    </border>
    <border>
      <bottom style="thin">
        <color rgb="00E0E0E0"/>
      </bottom>
    </border>
  </borders>
  <cellStyleXfs count="1">
    <xf numFmtId="0" fontId="0" fillId="0" borderId="0"/>
  </cellStyleXfs>
  <cellXfs count="4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5" fillId="0" borderId="0" pivotButton="0" quotePrefix="0" xfId="0"/>
    <xf numFmtId="0" fontId="4" fillId="0" borderId="1" pivotButton="0" quotePrefix="0" xfId="0"/>
    <xf numFmtId="165" fontId="4" fillId="0" borderId="1" pivotButton="0" quotePrefix="0" xfId="0"/>
    <xf numFmtId="0" fontId="3" fillId="0" borderId="1" pivotButton="0" quotePrefix="0" xfId="0"/>
    <xf numFmtId="166" fontId="3" fillId="0" borderId="1" pivotButton="0" quotePrefix="0" xfId="0"/>
    <xf numFmtId="166" fontId="4" fillId="0" borderId="1" pivotButton="0" quotePrefix="0" xfId="0"/>
    <xf numFmtId="167" fontId="4" fillId="0" borderId="1" pivotButton="0" quotePrefix="0" xfId="0"/>
    <xf numFmtId="165" fontId="3" fillId="0" borderId="1" pivotButton="0" quotePrefix="0" xfId="0"/>
    <xf numFmtId="0" fontId="6" fillId="3" borderId="0" applyAlignment="1" pivotButton="0" quotePrefix="0" xfId="0">
      <alignment vertical="center" wrapText="1"/>
    </xf>
    <xf numFmtId="1" fontId="4" fillId="0" borderId="1" pivotButton="0" quotePrefix="0" xfId="0"/>
    <xf numFmtId="49" fontId="3" fillId="0" borderId="1" pivotButton="0" quotePrefix="0" xfId="0"/>
    <xf numFmtId="167" fontId="3" fillId="0" borderId="1" pivotButton="0" quotePrefix="0" xfId="0"/>
    <xf numFmtId="0" fontId="4" fillId="0" borderId="0" pivotButton="0" quotePrefix="0" xfId="0"/>
    <xf numFmtId="1" fontId="4" fillId="0" borderId="0" pivotButton="0" quotePrefix="0" xfId="0"/>
    <xf numFmtId="165" fontId="4" fillId="0" borderId="0" pivotButton="0" quotePrefix="0" xfId="0"/>
    <xf numFmtId="167" fontId="4" fillId="0" borderId="0" pivotButton="0" quotePrefix="0" xfId="0"/>
    <xf numFmtId="1" fontId="3" fillId="0" borderId="0" pivotButton="0" quotePrefix="0" xfId="0"/>
    <xf numFmtId="165" fontId="3" fillId="0" borderId="0" pivotButton="0" quotePrefix="0" xfId="0"/>
    <xf numFmtId="0" fontId="4" fillId="2" borderId="0" applyAlignment="1" pivotButton="0" quotePrefix="0" xfId="0">
      <alignment vertical="top" wrapText="1"/>
    </xf>
    <xf numFmtId="0" fontId="4" fillId="2" borderId="0" pivotButton="0" quotePrefix="0" xfId="0"/>
    <xf numFmtId="164" fontId="4" fillId="2" borderId="0" pivotButton="0" quotePrefix="0" xfId="0"/>
    <xf numFmtId="2" fontId="4" fillId="2" borderId="0" pivotButton="0" quotePrefix="0" xfId="0"/>
    <xf numFmtId="1" fontId="4" fillId="2" borderId="0" pivotButton="0" quotePrefix="0" xfId="0"/>
    <xf numFmtId="165" fontId="4" fillId="2" borderId="0" pivotButton="0" quotePrefix="0" xfId="0"/>
    <xf numFmtId="2" fontId="0" fillId="0" borderId="0" pivotButton="0" quotePrefix="0" xfId="0"/>
    <xf numFmtId="0" fontId="2" fillId="0" borderId="0" applyAlignment="1" pivotButton="0" quotePrefix="0" xfId="0">
      <alignment vertical="top" wrapText="1"/>
    </xf>
    <xf numFmtId="165" fontId="0" fillId="0" borderId="0" pivotButton="0" quotePrefix="0" xfId="0"/>
    <xf numFmtId="164" fontId="0" fillId="0" borderId="0" pivotButton="0" quotePrefix="0" xfId="0"/>
    <xf numFmtId="0" fontId="0" fillId="4" borderId="0" pivotButton="0" quotePrefix="0" xfId="0"/>
    <xf numFmtId="165" fontId="0" fillId="4" borderId="0" pivotButton="0" quotePrefix="0" xfId="0"/>
    <xf numFmtId="164" fontId="0" fillId="4" borderId="0" pivotButton="0" quotePrefix="0" xfId="0"/>
    <xf numFmtId="1" fontId="4" fillId="4" borderId="0" pivotButton="0" quotePrefix="0" xfId="0"/>
    <xf numFmtId="164" fontId="4" fillId="4" borderId="0" pivotButton="0" quotePrefix="0" xfId="0"/>
    <xf numFmtId="165" fontId="4" fillId="4" borderId="0" pivotButton="0" quotePrefix="0" xfId="0"/>
    <xf numFmtId="166" fontId="4" fillId="4" borderId="0" pivotButton="0" quotePrefix="0" xfId="0"/>
    <xf numFmtId="167" fontId="4" fillId="4" borderId="0" pivotButton="0" quotePrefix="0" xfId="0"/>
    <xf numFmtId="1" fontId="0" fillId="0" borderId="0" pivotButton="0" quotePrefix="0" xfId="0"/>
    <xf numFmtId="166"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C30"/>
  <sheetViews>
    <sheetView showGridLines="0" workbookViewId="0">
      <selection activeCell="A1" sqref="A1"/>
    </sheetView>
  </sheetViews>
  <sheetFormatPr baseColWidth="8" defaultRowHeight="15"/>
  <cols>
    <col width="3" customWidth="1" min="1" max="1"/>
    <col width="26" customWidth="1" min="2" max="2"/>
    <col width="96" customWidth="1" min="3" max="3"/>
  </cols>
  <sheetData>
    <row r="2">
      <c r="B2" s="1" t="inlineStr">
        <is>
          <t>Weekly pipeline report template</t>
        </is>
      </c>
    </row>
    <row r="3">
      <c r="B3" s="2" t="inlineStr">
        <is>
          <t>ORM Technologies, orm-tech.com/blog/pipeline-report/. Works in Excel and Google Sheets (File &gt; Import &gt; Upload). Blank copy: fill in Settings, then paste two snapshots.</t>
        </is>
      </c>
    </row>
    <row r="5" ht="30" customHeight="1">
      <c r="B5" s="3" t="inlineStr">
        <is>
          <t>1. Settings</t>
        </is>
      </c>
      <c r="C5" s="4" t="inlineStr">
        <is>
          <t>Enter the period dates, the two snapshot dates, the week number, the target, the weekly creation target, your stage names in order and your 13 seasonality weights. Yellow cells are inputs.</t>
        </is>
      </c>
    </row>
    <row r="6" ht="30" customHeight="1">
      <c r="B6" s="3" t="inlineStr">
        <is>
          <t>2. Last week</t>
        </is>
      </c>
      <c r="C6" s="4" t="inlineStr">
        <is>
          <t>Paste last week's export: every open opportunity, plus every won or lost opportunity with a close date in this period. New business and expansion only. Forecast renewals in their own report.</t>
        </is>
      </c>
    </row>
    <row r="7" ht="30" customHeight="1">
      <c r="B7" s="3" t="inlineStr">
        <is>
          <t>3. This week</t>
        </is>
      </c>
      <c r="C7" s="4" t="inlineStr">
        <is>
          <t>Paste this week's export with the same filter and the same 14 columns. Leave the grey columns to the right alone: they compare each deal with last week.</t>
        </is>
      </c>
    </row>
    <row r="8" ht="30" customHeight="1">
      <c r="B8" s="3" t="inlineStr">
        <is>
          <t>4. Report</t>
        </is>
      </c>
      <c r="C8" s="4" t="inlineStr">
        <is>
          <t>Read the one-page report. The bridge must say OK. If it does not, a deal that was open last week is missing from this week's export (the Report shows how many).</t>
        </is>
      </c>
    </row>
    <row r="9" ht="30" customHeight="1">
      <c r="B9" s="3" t="inlineStr">
        <is>
          <t>5. Trend</t>
        </is>
      </c>
      <c r="C9" s="4" t="inlineStr">
        <is>
          <t>Copy row 2 of the Trend tab and paste it as values in the next empty row, so you keep a weekly history.</t>
        </is>
      </c>
    </row>
    <row r="10" ht="30" customHeight="1">
      <c r="B10" s="3" t="inlineStr">
        <is>
          <t>6. Write the read</t>
        </is>
      </c>
      <c r="C10" s="4" t="inlineStr">
        <is>
          <t>Three sentences at the bottom of the Report: what changed, why, and what you will do.</t>
        </is>
      </c>
    </row>
    <row r="12">
      <c r="B12" s="5" t="inlineStr">
        <is>
          <t>Snapshot columns</t>
        </is>
      </c>
    </row>
    <row r="13" ht="28" customHeight="1">
      <c r="B13" s="3" t="inlineStr">
        <is>
          <t>Opportunity ID</t>
        </is>
      </c>
      <c r="C13" s="4" t="inlineStr">
        <is>
          <t>The CRM record ID. It is how the two snapshots are matched, so it must be identical in both.</t>
        </is>
      </c>
    </row>
    <row r="14" ht="28" customHeight="1">
      <c r="B14" s="3" t="inlineStr">
        <is>
          <t>Account, Owner, Segment, Type</t>
        </is>
      </c>
      <c r="C14" s="4" t="inlineStr">
        <is>
          <t>For filtering and for naming the deals that moved.</t>
        </is>
      </c>
    </row>
    <row r="15" ht="28" customHeight="1">
      <c r="B15" s="3" t="inlineStr">
        <is>
          <t>Stage</t>
        </is>
      </c>
      <c r="C15" s="4" t="inlineStr">
        <is>
          <t>Must match one of the stage names on Settings, spelled the same way.</t>
        </is>
      </c>
    </row>
    <row r="16" ht="28" customHeight="1">
      <c r="B16" s="3" t="inlineStr">
        <is>
          <t>Amount</t>
        </is>
      </c>
      <c r="C16" s="4" t="inlineStr">
        <is>
          <t>The amount field you forecast on (one field, the same every week).</t>
        </is>
      </c>
    </row>
    <row r="17" ht="28" customHeight="1">
      <c r="B17" s="3" t="inlineStr">
        <is>
          <t>Close date</t>
        </is>
      </c>
      <c r="C17" s="4" t="inlineStr">
        <is>
          <t>The expected close date, or the actual close date once won or lost.</t>
        </is>
      </c>
    </row>
    <row r="18" ht="28" customHeight="1">
      <c r="B18" s="3" t="inlineStr">
        <is>
          <t>Status</t>
        </is>
      </c>
      <c r="C18" s="4" t="inlineStr">
        <is>
          <t>Open, Won or Lost (exactly these words).</t>
        </is>
      </c>
    </row>
    <row r="19" ht="28" customHeight="1">
      <c r="B19" s="3" t="inlineStr">
        <is>
          <t>Created date</t>
        </is>
      </c>
      <c r="C19" s="4" t="inlineStr">
        <is>
          <t>Used to tell new pipeline from deals missing in last week's export.</t>
        </is>
      </c>
    </row>
    <row r="20" ht="28" customHeight="1">
      <c r="B20" s="3" t="inlineStr">
        <is>
          <t>Last stage, amount and close date change</t>
        </is>
      </c>
      <c r="C20" s="4" t="inlineStr">
        <is>
          <t>Dates of the last change to each field. Salesforce field history or HubSpot property history give these. Leave blank if you do not have them: the stale flag then falls back to the created date.</t>
        </is>
      </c>
    </row>
    <row r="21" ht="28" customHeight="1">
      <c r="B21" s="3" t="inlineStr">
        <is>
          <t>Close date pushes</t>
        </is>
      </c>
      <c r="C21" s="4" t="inlineStr">
        <is>
          <t>How many times the close date has moved later, counted from close date field history. 0 if unknown.</t>
        </is>
      </c>
    </row>
    <row r="23">
      <c r="B23" s="5" t="inlineStr">
        <is>
          <t>How the bridge is built</t>
        </is>
      </c>
    </row>
    <row r="24">
      <c r="B24" s="3" t="inlineStr">
        <is>
          <t>Starting pipeline</t>
        </is>
      </c>
      <c r="C24" s="4" t="inlineStr">
        <is>
          <t>Deals open last week with a close date in the period, at last week's amount.</t>
        </is>
      </c>
    </row>
    <row r="25">
      <c r="B25" s="3" t="inlineStr">
        <is>
          <t>Created</t>
        </is>
      </c>
      <c r="C25" s="4" t="inlineStr">
        <is>
          <t>Deals created since the last snapshot with a close date in the period (open or already won).</t>
        </is>
      </c>
    </row>
    <row r="26">
      <c r="B26" s="3" t="inlineStr">
        <is>
          <t>Pulled in</t>
        </is>
      </c>
      <c r="C26" s="4" t="inlineStr">
        <is>
          <t>Deals open last week with a close date outside the period that now close inside it.</t>
        </is>
      </c>
    </row>
    <row r="27">
      <c r="B27" s="3" t="inlineStr">
        <is>
          <t>Amount changes</t>
        </is>
      </c>
      <c r="C27" s="4" t="inlineStr">
        <is>
          <t>This week's amount minus last week's, for deals that stayed in the period or were won.</t>
        </is>
      </c>
    </row>
    <row r="28">
      <c r="B28" s="3" t="inlineStr">
        <is>
          <t>Slipped out</t>
        </is>
      </c>
      <c r="C28" s="4" t="inlineStr">
        <is>
          <t>Deals in the period last week whose close date moved out of it, at last week's amount.</t>
        </is>
      </c>
    </row>
    <row r="29">
      <c r="B29" s="3" t="inlineStr">
        <is>
          <t>Lost / Won</t>
        </is>
      </c>
      <c r="C29" s="4" t="inlineStr">
        <is>
          <t>Deals in the period last week that were lost (last week's amount) or won (won amount).</t>
        </is>
      </c>
    </row>
    <row r="30">
      <c r="B30" s="3" t="inlineStr">
        <is>
          <t>Check</t>
        </is>
      </c>
      <c r="C30" s="4" t="inlineStr">
        <is>
          <t>Start + created + pulled in + increases - decreases - slipped - lost - won = ending pipeline.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B2:H68"/>
  <sheetViews>
    <sheetView showGridLines="0" workbookViewId="0">
      <pane ySplit="3" topLeftCell="A4" activePane="bottomLeft" state="frozen"/>
      <selection pane="bottomLeft" activeCell="A1" sqref="A1"/>
    </sheetView>
  </sheetViews>
  <sheetFormatPr baseColWidth="8" defaultRowHeight="15"/>
  <cols>
    <col width="3" customWidth="1" min="1" max="1"/>
    <col width="40" customWidth="1" min="2" max="2"/>
    <col width="16" customWidth="1" min="3" max="3"/>
    <col width="16" customWidth="1" min="4" max="4"/>
    <col width="16" customWidth="1" min="5" max="5"/>
    <col width="16" customWidth="1" min="6" max="6"/>
    <col width="16" customWidth="1" min="7" max="7"/>
    <col width="16" customWidth="1" min="8" max="8"/>
  </cols>
  <sheetData>
    <row r="2">
      <c r="B2" s="1">
        <f>"Weekly pipeline report: "&amp;Settings!C3&amp;", week "&amp;Settings!C8&amp;" of "&amp;Settings!C9</f>
        <v/>
      </c>
    </row>
    <row r="3">
      <c r="B3" s="2">
        <f>IF(Settings!$C$7="","Fill in Settings first.","Snapshot "&amp;TEXT(Settings!$C$7,"mmm d, yyyy")&amp;" compared with "&amp;TEXT(Settings!$C$6,"mmm d, yyyy")&amp;". New business and expansion.")</f>
        <v/>
      </c>
    </row>
    <row r="5">
      <c r="B5" s="5" t="inlineStr">
        <is>
          <t>1. Where the period stands</t>
        </is>
      </c>
    </row>
    <row r="6">
      <c r="B6" s="6" t="inlineStr">
        <is>
          <t>Target for the period</t>
        </is>
      </c>
      <c r="C6" s="7">
        <f>Settings!$C$10</f>
        <v/>
      </c>
    </row>
    <row r="7">
      <c r="B7" s="6" t="inlineStr">
        <is>
          <t>Won to date</t>
        </is>
      </c>
      <c r="C7" s="7">
        <f>SUMIFS('This week'!$G$2:$G$1001,'This week'!$I$2:$I$1001,"Won",'This week'!$H$2:$H$1001,"&gt;="&amp;Settings!$C$4,'This week'!$H$2:$H$1001,"&lt;="&amp;Settings!$C$5)</f>
        <v/>
      </c>
    </row>
    <row r="8">
      <c r="B8" s="6" t="inlineStr">
        <is>
          <t>Won to date, last week</t>
        </is>
      </c>
      <c r="C8" s="7">
        <f>SUMIFS('Last week'!$G$2:$G$1001,'Last week'!$I$2:$I$1001,"Won",'Last week'!$H$2:$H$1001,"&gt;="&amp;Settings!$C$4,'Last week'!$H$2:$H$1001,"&lt;="&amp;Settings!$C$5)</f>
        <v/>
      </c>
    </row>
    <row r="9">
      <c r="B9" s="6" t="inlineStr">
        <is>
          <t>Gap still to close</t>
        </is>
      </c>
      <c r="C9" s="7">
        <f>C6-C7</f>
        <v/>
      </c>
    </row>
    <row r="10">
      <c r="B10" s="6" t="inlineStr">
        <is>
          <t>Open pipeline in the period</t>
        </is>
      </c>
      <c r="C10" s="7">
        <f>C28</f>
        <v/>
      </c>
    </row>
    <row r="11">
      <c r="B11" s="8" t="inlineStr">
        <is>
          <t>Coverage of the gap</t>
        </is>
      </c>
      <c r="C11" s="9">
        <f>IF(C6=0,"",IF(C9&lt;=0,"Target met",C10/C9))</f>
        <v/>
      </c>
    </row>
    <row r="12">
      <c r="B12" s="6" t="inlineStr">
        <is>
          <t>Coverage of the gap, last week</t>
        </is>
      </c>
      <c r="C12" s="10">
        <f>IF(C6=0,"",IF(C6-C8&lt;=0,"Target met",C19/(C6-C8)))</f>
        <v/>
      </c>
    </row>
    <row r="13">
      <c r="B13" s="6" t="inlineStr">
        <is>
          <t>Won to date, share of target</t>
        </is>
      </c>
      <c r="C13" s="11">
        <f>IF(C6=0,"",C7/C6)</f>
        <v/>
      </c>
    </row>
    <row r="14">
      <c r="B14" s="6" t="inlineStr">
        <is>
          <t>Seasonal pace for this week</t>
        </is>
      </c>
      <c r="C14" s="11">
        <f>SUMPRODUCT((Settings!$E$4:$E$16&lt;=Settings!$C$8)*Settings!$F$4:$F$16)/Settings!$F$17</f>
        <v/>
      </c>
    </row>
    <row r="15">
      <c r="B15" s="6" t="inlineStr">
        <is>
          <t>Straight-line pace for this week</t>
        </is>
      </c>
      <c r="C15" s="11">
        <f>Settings!$C$8/Settings!$C$9</f>
        <v/>
      </c>
    </row>
    <row r="16">
      <c r="B16" s="8" t="inlineStr">
        <is>
          <t>Ahead (+) or behind (-) the seasonal pace</t>
        </is>
      </c>
      <c r="C16" s="12">
        <f>C7-C6*C14</f>
        <v/>
      </c>
    </row>
    <row r="18">
      <c r="B18" s="13" t="inlineStr">
        <is>
          <t>2. Pipeline bridge (close date in the period)</t>
        </is>
      </c>
      <c r="C18" s="13" t="inlineStr">
        <is>
          <t>Value</t>
        </is>
      </c>
      <c r="D18" s="13" t="inlineStr">
        <is>
          <t>Deals</t>
        </is>
      </c>
    </row>
    <row r="19">
      <c r="B19" s="8" t="inlineStr">
        <is>
          <t>Starting pipeline</t>
        </is>
      </c>
      <c r="C19" s="12">
        <f>SUM('Last week'!$Q$2:$Q$1001)</f>
        <v/>
      </c>
      <c r="D19" s="14">
        <f>COUNTIF('Last week'!$P$2:$P$1001,1)</f>
        <v/>
      </c>
    </row>
    <row r="20">
      <c r="B20" s="6" t="inlineStr">
        <is>
          <t>+ Created</t>
        </is>
      </c>
      <c r="C20" s="7">
        <f>SUM('This week'!$Y$2:$Y$1001)</f>
        <v/>
      </c>
      <c r="D20" s="14">
        <f>COUNTIF('This week'!$Y$2:$Y$1001,"&gt;0")</f>
        <v/>
      </c>
    </row>
    <row r="21">
      <c r="B21" s="6" t="inlineStr">
        <is>
          <t>+ Pulled in from later periods</t>
        </is>
      </c>
      <c r="C21" s="7">
        <f>SUM('This week'!$Z$2:$Z$1001)</f>
        <v/>
      </c>
      <c r="D21" s="14">
        <f>COUNTIF('This week'!$Z$2:$Z$1001,"&gt;0")</f>
        <v/>
      </c>
    </row>
    <row r="22">
      <c r="B22" s="6" t="inlineStr">
        <is>
          <t>+ Amount increases</t>
        </is>
      </c>
      <c r="C22" s="7">
        <f>SUMIF('This week'!$AA$2:$AA$1001,"&gt;0")</f>
        <v/>
      </c>
      <c r="D22" s="14">
        <f>COUNTIF('This week'!$AA$2:$AA$1001,"&gt;0")</f>
        <v/>
      </c>
    </row>
    <row r="23">
      <c r="B23" s="6" t="inlineStr">
        <is>
          <t>- Amount decreases</t>
        </is>
      </c>
      <c r="C23" s="7">
        <f>SUMIF('This week'!$AA$2:$AA$1001,"&lt;0")</f>
        <v/>
      </c>
      <c r="D23" s="14">
        <f>COUNTIF('This week'!$AA$2:$AA$1001,"&lt;0")</f>
        <v/>
      </c>
    </row>
    <row r="24">
      <c r="B24" s="6" t="inlineStr">
        <is>
          <t>- Slipped out of the period</t>
        </is>
      </c>
      <c r="C24" s="7">
        <f>-SUM('This week'!$AB$2:$AB$1001)</f>
        <v/>
      </c>
      <c r="D24" s="14">
        <f>COUNTIF('This week'!$AB$2:$AB$1001,"&gt;0")</f>
        <v/>
      </c>
    </row>
    <row r="25">
      <c r="B25" s="6" t="inlineStr">
        <is>
          <t>- Lost</t>
        </is>
      </c>
      <c r="C25" s="7">
        <f>-SUM('This week'!$AC$2:$AC$1001)</f>
        <v/>
      </c>
      <c r="D25" s="14">
        <f>COUNTIF('This week'!$AC$2:$AC$1001,"&gt;0")</f>
        <v/>
      </c>
    </row>
    <row r="26">
      <c r="B26" s="6" t="inlineStr">
        <is>
          <t>- Won</t>
        </is>
      </c>
      <c r="C26" s="7">
        <f>-SUM('This week'!$AD$2:$AD$1001)</f>
        <v/>
      </c>
      <c r="D26" s="14">
        <f>COUNTIF('This week'!$AD$2:$AD$1001,"&gt;0")</f>
        <v/>
      </c>
    </row>
    <row r="27">
      <c r="B27" s="8" t="inlineStr">
        <is>
          <t>Ending pipeline (start + bridge lines)</t>
        </is>
      </c>
      <c r="C27" s="12">
        <f>SUM(C19:C26)</f>
        <v/>
      </c>
      <c r="D27" s="14">
        <f>SUM(D19:D21)-SUM(D24:D26)</f>
        <v/>
      </c>
    </row>
    <row r="28">
      <c r="B28" s="8" t="inlineStr">
        <is>
          <t>Ending pipeline (from this week's deals)</t>
        </is>
      </c>
      <c r="C28" s="12">
        <f>SUM('This week'!$X$2:$X$1001)</f>
        <v/>
      </c>
      <c r="D28" s="14">
        <f>COUNTIF('This week'!$V$2:$V$1001,1)</f>
        <v/>
      </c>
    </row>
    <row r="29">
      <c r="B29" s="8" t="inlineStr">
        <is>
          <t>Check</t>
        </is>
      </c>
      <c r="C29" s="15">
        <f>IF(ROUND(C27-C28,0)=0,"OK","Does not reconcile: "&amp;SUM('Last week'!$S$2:$S$1001)&amp;" deals open last week are missing from this week")</f>
        <v/>
      </c>
    </row>
    <row r="30">
      <c r="B30" s="8" t="inlineStr">
        <is>
          <t>Net change in the week</t>
        </is>
      </c>
      <c r="C30" s="12">
        <f>C28-C19</f>
        <v/>
      </c>
    </row>
    <row r="32">
      <c r="B32" s="5" t="inlineStr">
        <is>
          <t>3. Pipeline creation</t>
        </is>
      </c>
    </row>
    <row r="33">
      <c r="B33" s="6" t="inlineStr">
        <is>
          <t>Created this week (close date in the period)</t>
        </is>
      </c>
      <c r="C33" s="7">
        <f>C20</f>
        <v/>
      </c>
    </row>
    <row r="34">
      <c r="B34" s="6" t="inlineStr">
        <is>
          <t>Weekly creation target</t>
        </is>
      </c>
      <c r="C34" s="7">
        <f>Settings!$C$11</f>
        <v/>
      </c>
    </row>
    <row r="35">
      <c r="B35" s="8" t="inlineStr">
        <is>
          <t>Created, share of target</t>
        </is>
      </c>
      <c r="C35" s="16">
        <f>IF(C34=0,"",C33/C34)</f>
        <v/>
      </c>
    </row>
    <row r="36">
      <c r="B36" s="6" t="inlineStr">
        <is>
          <t>Pulled in from later periods (check for discounts)</t>
        </is>
      </c>
      <c r="C36" s="7">
        <f>C21</f>
        <v/>
      </c>
    </row>
    <row r="38">
      <c r="B38" s="13" t="inlineStr">
        <is>
          <t>4. Stage mix</t>
        </is>
      </c>
      <c r="C38" s="13" t="inlineStr">
        <is>
          <t>Deals last week</t>
        </is>
      </c>
      <c r="D38" s="13" t="inlineStr">
        <is>
          <t>Value last week</t>
        </is>
      </c>
      <c r="E38" s="13" t="inlineStr">
        <is>
          <t>Deals now</t>
        </is>
      </c>
      <c r="F38" s="13" t="inlineStr">
        <is>
          <t>Value now</t>
        </is>
      </c>
      <c r="G38" s="13" t="inlineStr">
        <is>
          <t>Change</t>
        </is>
      </c>
      <c r="H38" s="13" t="inlineStr">
        <is>
          <t>Change %</t>
        </is>
      </c>
    </row>
    <row r="39">
      <c r="B39" s="17">
        <f>IF(Settings!$B$24="","",Settings!$B$24)</f>
        <v/>
      </c>
      <c r="C39" s="18">
        <f>IF($B39="","",COUNTIFS('Last week'!$F$2:$F$1001,$B39,'Last week'!$P$2:$P$1001,1))</f>
        <v/>
      </c>
      <c r="D39" s="19">
        <f>IF($B39="","",SUMIFS('Last week'!$Q$2:$Q$1001,'Last week'!$F$2:$F$1001,$B39))</f>
        <v/>
      </c>
      <c r="E39" s="18">
        <f>IF($B39="","",COUNTIFS('This week'!$F$2:$F$1001,$B39,'This week'!$V$2:$V$1001,1))</f>
        <v/>
      </c>
      <c r="F39" s="19">
        <f>IF($B39="","",SUMIFS('This week'!$X$2:$X$1001,'This week'!$F$2:$F$1001,$B39))</f>
        <v/>
      </c>
      <c r="G39" s="19">
        <f>IF($B39="","",F39-D39)</f>
        <v/>
      </c>
      <c r="H39" s="20">
        <f>IF(OR($B39="",D39=0),"",G39/D39)</f>
        <v/>
      </c>
    </row>
    <row r="40">
      <c r="B40" s="17">
        <f>IF(Settings!$B$25="","",Settings!$B$25)</f>
        <v/>
      </c>
      <c r="C40" s="18">
        <f>IF($B40="","",COUNTIFS('Last week'!$F$2:$F$1001,$B40,'Last week'!$P$2:$P$1001,1))</f>
        <v/>
      </c>
      <c r="D40" s="19">
        <f>IF($B40="","",SUMIFS('Last week'!$Q$2:$Q$1001,'Last week'!$F$2:$F$1001,$B40))</f>
        <v/>
      </c>
      <c r="E40" s="18">
        <f>IF($B40="","",COUNTIFS('This week'!$F$2:$F$1001,$B40,'This week'!$V$2:$V$1001,1))</f>
        <v/>
      </c>
      <c r="F40" s="19">
        <f>IF($B40="","",SUMIFS('This week'!$X$2:$X$1001,'This week'!$F$2:$F$1001,$B40))</f>
        <v/>
      </c>
      <c r="G40" s="19">
        <f>IF($B40="","",F40-D40)</f>
        <v/>
      </c>
      <c r="H40" s="20">
        <f>IF(OR($B40="",D40=0),"",G40/D40)</f>
        <v/>
      </c>
    </row>
    <row r="41">
      <c r="B41" s="17">
        <f>IF(Settings!$B$26="","",Settings!$B$26)</f>
        <v/>
      </c>
      <c r="C41" s="18">
        <f>IF($B41="","",COUNTIFS('Last week'!$F$2:$F$1001,$B41,'Last week'!$P$2:$P$1001,1))</f>
        <v/>
      </c>
      <c r="D41" s="19">
        <f>IF($B41="","",SUMIFS('Last week'!$Q$2:$Q$1001,'Last week'!$F$2:$F$1001,$B41))</f>
        <v/>
      </c>
      <c r="E41" s="18">
        <f>IF($B41="","",COUNTIFS('This week'!$F$2:$F$1001,$B41,'This week'!$V$2:$V$1001,1))</f>
        <v/>
      </c>
      <c r="F41" s="19">
        <f>IF($B41="","",SUMIFS('This week'!$X$2:$X$1001,'This week'!$F$2:$F$1001,$B41))</f>
        <v/>
      </c>
      <c r="G41" s="19">
        <f>IF($B41="","",F41-D41)</f>
        <v/>
      </c>
      <c r="H41" s="20">
        <f>IF(OR($B41="",D41=0),"",G41/D41)</f>
        <v/>
      </c>
    </row>
    <row r="42">
      <c r="B42" s="17">
        <f>IF(Settings!$B$27="","",Settings!$B$27)</f>
        <v/>
      </c>
      <c r="C42" s="18">
        <f>IF($B42="","",COUNTIFS('Last week'!$F$2:$F$1001,$B42,'Last week'!$P$2:$P$1001,1))</f>
        <v/>
      </c>
      <c r="D42" s="19">
        <f>IF($B42="","",SUMIFS('Last week'!$Q$2:$Q$1001,'Last week'!$F$2:$F$1001,$B42))</f>
        <v/>
      </c>
      <c r="E42" s="18">
        <f>IF($B42="","",COUNTIFS('This week'!$F$2:$F$1001,$B42,'This week'!$V$2:$V$1001,1))</f>
        <v/>
      </c>
      <c r="F42" s="19">
        <f>IF($B42="","",SUMIFS('This week'!$X$2:$X$1001,'This week'!$F$2:$F$1001,$B42))</f>
        <v/>
      </c>
      <c r="G42" s="19">
        <f>IF($B42="","",F42-D42)</f>
        <v/>
      </c>
      <c r="H42" s="20">
        <f>IF(OR($B42="",D42=0),"",G42/D42)</f>
        <v/>
      </c>
    </row>
    <row r="43">
      <c r="B43" s="17">
        <f>IF(Settings!$B$28="","",Settings!$B$28)</f>
        <v/>
      </c>
      <c r="C43" s="18">
        <f>IF($B43="","",COUNTIFS('Last week'!$F$2:$F$1001,$B43,'Last week'!$P$2:$P$1001,1))</f>
        <v/>
      </c>
      <c r="D43" s="19">
        <f>IF($B43="","",SUMIFS('Last week'!$Q$2:$Q$1001,'Last week'!$F$2:$F$1001,$B43))</f>
        <v/>
      </c>
      <c r="E43" s="18">
        <f>IF($B43="","",COUNTIFS('This week'!$F$2:$F$1001,$B43,'This week'!$V$2:$V$1001,1))</f>
        <v/>
      </c>
      <c r="F43" s="19">
        <f>IF($B43="","",SUMIFS('This week'!$X$2:$X$1001,'This week'!$F$2:$F$1001,$B43))</f>
        <v/>
      </c>
      <c r="G43" s="19">
        <f>IF($B43="","",F43-D43)</f>
        <v/>
      </c>
      <c r="H43" s="20">
        <f>IF(OR($B43="",D43=0),"",G43/D43)</f>
        <v/>
      </c>
    </row>
    <row r="44">
      <c r="B44" s="17">
        <f>IF(Settings!$B$29="","",Settings!$B$29)</f>
        <v/>
      </c>
      <c r="C44" s="18">
        <f>IF($B44="","",COUNTIFS('Last week'!$F$2:$F$1001,$B44,'Last week'!$P$2:$P$1001,1))</f>
        <v/>
      </c>
      <c r="D44" s="19">
        <f>IF($B44="","",SUMIFS('Last week'!$Q$2:$Q$1001,'Last week'!$F$2:$F$1001,$B44))</f>
        <v/>
      </c>
      <c r="E44" s="18">
        <f>IF($B44="","",COUNTIFS('This week'!$F$2:$F$1001,$B44,'This week'!$V$2:$V$1001,1))</f>
        <v/>
      </c>
      <c r="F44" s="19">
        <f>IF($B44="","",SUMIFS('This week'!$X$2:$X$1001,'This week'!$F$2:$F$1001,$B44))</f>
        <v/>
      </c>
      <c r="G44" s="19">
        <f>IF($B44="","",F44-D44)</f>
        <v/>
      </c>
      <c r="H44" s="20">
        <f>IF(OR($B44="",D44=0),"",G44/D44)</f>
        <v/>
      </c>
    </row>
    <row r="45">
      <c r="B45" s="17">
        <f>IF(Settings!$B$30="","",Settings!$B$30)</f>
        <v/>
      </c>
      <c r="C45" s="18">
        <f>IF($B45="","",COUNTIFS('Last week'!$F$2:$F$1001,$B45,'Last week'!$P$2:$P$1001,1))</f>
        <v/>
      </c>
      <c r="D45" s="19">
        <f>IF($B45="","",SUMIFS('Last week'!$Q$2:$Q$1001,'Last week'!$F$2:$F$1001,$B45))</f>
        <v/>
      </c>
      <c r="E45" s="18">
        <f>IF($B45="","",COUNTIFS('This week'!$F$2:$F$1001,$B45,'This week'!$V$2:$V$1001,1))</f>
        <v/>
      </c>
      <c r="F45" s="19">
        <f>IF($B45="","",SUMIFS('This week'!$X$2:$X$1001,'This week'!$F$2:$F$1001,$B45))</f>
        <v/>
      </c>
      <c r="G45" s="19">
        <f>IF($B45="","",F45-D45)</f>
        <v/>
      </c>
      <c r="H45" s="20">
        <f>IF(OR($B45="",D45=0),"",G45/D45)</f>
        <v/>
      </c>
    </row>
    <row r="46">
      <c r="B46" s="17">
        <f>IF(Settings!$B$31="","",Settings!$B$31)</f>
        <v/>
      </c>
      <c r="C46" s="18">
        <f>IF($B46="","",COUNTIFS('Last week'!$F$2:$F$1001,$B46,'Last week'!$P$2:$P$1001,1))</f>
        <v/>
      </c>
      <c r="D46" s="19">
        <f>IF($B46="","",SUMIFS('Last week'!$Q$2:$Q$1001,'Last week'!$F$2:$F$1001,$B46))</f>
        <v/>
      </c>
      <c r="E46" s="18">
        <f>IF($B46="","",COUNTIFS('This week'!$F$2:$F$1001,$B46,'This week'!$V$2:$V$1001,1))</f>
        <v/>
      </c>
      <c r="F46" s="19">
        <f>IF($B46="","",SUMIFS('This week'!$X$2:$X$1001,'This week'!$F$2:$F$1001,$B46))</f>
        <v/>
      </c>
      <c r="G46" s="19">
        <f>IF($B46="","",F46-D46)</f>
        <v/>
      </c>
      <c r="H46" s="20">
        <f>IF(OR($B46="",D46=0),"",G46/D46)</f>
        <v/>
      </c>
    </row>
    <row r="47">
      <c r="B47" s="3" t="inlineStr">
        <is>
          <t>Total</t>
        </is>
      </c>
      <c r="C47" s="21">
        <f>SUM(C39:C46)</f>
        <v/>
      </c>
      <c r="D47" s="22">
        <f>SUM(D39:D46)</f>
        <v/>
      </c>
      <c r="E47" s="21">
        <f>SUM(E39:E46)</f>
        <v/>
      </c>
      <c r="F47" s="22">
        <f>SUM(F39:F46)</f>
        <v/>
      </c>
      <c r="G47" s="22">
        <f>SUM(G39:G46)</f>
        <v/>
      </c>
    </row>
    <row r="48">
      <c r="B48" s="6" t="inlineStr">
        <is>
          <t>Deals that advanced a stage</t>
        </is>
      </c>
      <c r="C48" s="14">
        <f>COUNTIF('This week'!$AG$2:$AG$1001,"Advanced")</f>
        <v/>
      </c>
    </row>
    <row r="49">
      <c r="B49" s="6" t="inlineStr">
        <is>
          <t>Deals that went back a stage</t>
        </is>
      </c>
      <c r="C49" s="14">
        <f>COUNTIF('This week'!$AG$2:$AG$1001,"Regressed")</f>
        <v/>
      </c>
    </row>
    <row r="51">
      <c r="B51" s="13" t="inlineStr">
        <is>
          <t>5. Risk in the open pipeline</t>
        </is>
      </c>
      <c r="C51" s="13" t="inlineStr">
        <is>
          <t>Value</t>
        </is>
      </c>
      <c r="D51" s="13" t="inlineStr">
        <is>
          <t>Deals</t>
        </is>
      </c>
      <c r="E51" s="13" t="inlineStr">
        <is>
          <t>Share of pipeline</t>
        </is>
      </c>
    </row>
    <row r="52">
      <c r="B52" s="6" t="inlineStr">
        <is>
          <t>Stale: no stage, amount or close date change in the threshold</t>
        </is>
      </c>
      <c r="C52" s="7">
        <f>SUMIFS('This week'!$X$2:$X$1001,'This week'!$AI$2:$AI$1001,1)</f>
        <v/>
      </c>
      <c r="D52" s="14">
        <f>COUNTIF('This week'!$AI$2:$AI$1001,1)</f>
        <v/>
      </c>
      <c r="E52" s="11">
        <f>IF(C28=0,"",C52/C28)</f>
        <v/>
      </c>
    </row>
    <row r="53">
      <c r="B53" s="6" t="inlineStr">
        <is>
          <t>Close date moved at least the flag number of times</t>
        </is>
      </c>
      <c r="C53" s="7">
        <f>SUMIFS('This week'!$X$2:$X$1001,'This week'!$AJ$2:$AJ$1001,1)</f>
        <v/>
      </c>
      <c r="D53" s="14">
        <f>COUNTIF('This week'!$AJ$2:$AJ$1001,1)</f>
        <v/>
      </c>
      <c r="E53" s="11">
        <f>IF(C28=0,"",C53/C28)</f>
        <v/>
      </c>
    </row>
    <row r="54">
      <c r="B54" s="6" t="inlineStr">
        <is>
          <t>Five largest deals</t>
        </is>
      </c>
      <c r="C54" s="7">
        <f>IFERROR(LARGE('This week'!$X$2:$X$1001,1),0)+IFERROR(LARGE('This week'!$X$2:$X$1001,2),0)+IFERROR(LARGE('This week'!$X$2:$X$1001,3),0)+IFERROR(LARGE('This week'!$X$2:$X$1001,4),0)+IFERROR(LARGE('This week'!$X$2:$X$1001,5),0)</f>
        <v/>
      </c>
      <c r="D54" s="14">
        <f>MIN(5,D28)</f>
        <v/>
      </c>
      <c r="E54" s="11">
        <f>IF(C28=0,"",C54/C28)</f>
        <v/>
      </c>
    </row>
    <row r="55">
      <c r="B55" s="6" t="inlineStr">
        <is>
          <t>Average open deal in the period</t>
        </is>
      </c>
      <c r="C55" s="7">
        <f>IF(D28=0,"",C28/D28)</f>
        <v/>
      </c>
    </row>
    <row r="56">
      <c r="B56" s="6" t="inlineStr">
        <is>
          <t>Average won deal, last four quarters</t>
        </is>
      </c>
      <c r="C56" s="7">
        <f>Settings!$C$14</f>
        <v/>
      </c>
    </row>
    <row r="57">
      <c r="B57" s="8" t="inlineStr">
        <is>
          <t>Open deal size vs won deal size</t>
        </is>
      </c>
      <c r="C57" s="9">
        <f>IF(OR(C55="",C56=0),"",C55/C56)</f>
        <v/>
      </c>
    </row>
    <row r="59">
      <c r="B59" s="13" t="inlineStr">
        <is>
          <t>6. Forecast range (from your call or model)</t>
        </is>
      </c>
      <c r="C59" s="13" t="inlineStr">
        <is>
          <t>Last week</t>
        </is>
      </c>
      <c r="D59" s="13" t="inlineStr">
        <is>
          <t>This week</t>
        </is>
      </c>
      <c r="E59" s="13" t="inlineStr">
        <is>
          <t>Change</t>
        </is>
      </c>
      <c r="F59" s="13" t="inlineStr">
        <is>
          <t>vs target</t>
        </is>
      </c>
    </row>
    <row r="60">
      <c r="B60" s="17" t="inlineStr">
        <is>
          <t>Floor</t>
        </is>
      </c>
      <c r="C60" s="19">
        <f>Settings!C16</f>
        <v/>
      </c>
      <c r="D60" s="19">
        <f>Settings!C19</f>
        <v/>
      </c>
      <c r="E60" s="19">
        <f>D60-C60</f>
        <v/>
      </c>
      <c r="F60" s="19">
        <f>D60-Settings!$C$10</f>
        <v/>
      </c>
    </row>
    <row r="61">
      <c r="B61" s="17" t="inlineStr">
        <is>
          <t>Expected</t>
        </is>
      </c>
      <c r="C61" s="19">
        <f>Settings!C17</f>
        <v/>
      </c>
      <c r="D61" s="19">
        <f>Settings!C20</f>
        <v/>
      </c>
      <c r="E61" s="19">
        <f>D61-C61</f>
        <v/>
      </c>
      <c r="F61" s="19">
        <f>D61-Settings!$C$10</f>
        <v/>
      </c>
    </row>
    <row r="62">
      <c r="B62" s="17" t="inlineStr">
        <is>
          <t>Ceiling</t>
        </is>
      </c>
      <c r="C62" s="19">
        <f>Settings!C18</f>
        <v/>
      </c>
      <c r="D62" s="19">
        <f>Settings!C21</f>
        <v/>
      </c>
      <c r="E62" s="19">
        <f>D62-C62</f>
        <v/>
      </c>
      <c r="F62" s="19">
        <f>D62-Settings!$C$10</f>
        <v/>
      </c>
    </row>
    <row r="64">
      <c r="B64" s="5" t="inlineStr">
        <is>
          <t>7. The read (three sentences: what changed, why, what we will do)</t>
        </is>
      </c>
    </row>
    <row r="65">
      <c r="B65" s="23" t="n"/>
    </row>
    <row r="66"/>
    <row r="67"/>
    <row r="68"/>
  </sheetData>
  <mergeCells count="1">
    <mergeCell ref="B65:H68"/>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B2:H31"/>
  <sheetViews>
    <sheetView showGridLines="0" workbookViewId="0">
      <selection activeCell="A1" sqref="A1"/>
    </sheetView>
  </sheetViews>
  <sheetFormatPr baseColWidth="8" defaultRowHeight="15"/>
  <cols>
    <col width="3" customWidth="1" min="1" max="1"/>
    <col width="44" customWidth="1" min="2" max="2"/>
    <col width="16" customWidth="1" min="3" max="3"/>
    <col width="4" customWidth="1" min="4" max="4"/>
    <col width="10" customWidth="1" min="5" max="5"/>
    <col width="12" customWidth="1" min="6" max="6"/>
    <col width="14" customWidth="1" min="7" max="7"/>
    <col width="14" customWidth="1" min="8" max="8"/>
  </cols>
  <sheetData>
    <row r="2">
      <c r="B2" s="1" t="inlineStr">
        <is>
          <t>Settings (yellow cells are inputs)</t>
        </is>
      </c>
    </row>
    <row r="3">
      <c r="B3" s="17" t="inlineStr">
        <is>
          <t>Period name</t>
        </is>
      </c>
      <c r="C3" s="24" t="inlineStr"/>
      <c r="E3" s="3" t="inlineStr">
        <is>
          <t>Week</t>
        </is>
      </c>
      <c r="F3" s="3" t="inlineStr">
        <is>
          <t>Weight</t>
        </is>
      </c>
    </row>
    <row r="4">
      <c r="B4" s="17" t="inlineStr">
        <is>
          <t>Period start</t>
        </is>
      </c>
      <c r="C4" s="25" t="n"/>
      <c r="E4" s="17" t="n">
        <v>1</v>
      </c>
      <c r="F4" s="26" t="n">
        <v>0.7</v>
      </c>
    </row>
    <row r="5">
      <c r="B5" s="17" t="inlineStr">
        <is>
          <t>Period end</t>
        </is>
      </c>
      <c r="C5" s="25" t="n"/>
      <c r="E5" s="17" t="n">
        <v>2</v>
      </c>
      <c r="F5" s="26" t="n">
        <v>0.59</v>
      </c>
    </row>
    <row r="6">
      <c r="B6" s="17" t="inlineStr">
        <is>
          <t>Last week's snapshot date</t>
        </is>
      </c>
      <c r="C6" s="25" t="n"/>
      <c r="E6" s="17" t="n">
        <v>3</v>
      </c>
      <c r="F6" s="26" t="n">
        <v>0.63</v>
      </c>
    </row>
    <row r="7">
      <c r="B7" s="17" t="inlineStr">
        <is>
          <t>This week's snapshot date</t>
        </is>
      </c>
      <c r="C7" s="25" t="n"/>
      <c r="E7" s="17" t="n">
        <v>4</v>
      </c>
      <c r="F7" s="26" t="n">
        <v>0.8100000000000001</v>
      </c>
    </row>
    <row r="8">
      <c r="B8" s="17" t="inlineStr">
        <is>
          <t>Week of the period (1 to 13)</t>
        </is>
      </c>
      <c r="C8" s="27" t="n"/>
      <c r="E8" s="17" t="n">
        <v>5</v>
      </c>
      <c r="F8" s="26" t="n">
        <v>0.96</v>
      </c>
    </row>
    <row r="9">
      <c r="B9" s="17" t="inlineStr">
        <is>
          <t>Weeks in the period</t>
        </is>
      </c>
      <c r="C9" s="27" t="n">
        <v>13</v>
      </c>
      <c r="E9" s="17" t="n">
        <v>6</v>
      </c>
      <c r="F9" s="26" t="n">
        <v>0.73</v>
      </c>
    </row>
    <row r="10">
      <c r="B10" s="17" t="inlineStr">
        <is>
          <t>Target for the period (new + expansion)</t>
        </is>
      </c>
      <c r="C10" s="28" t="n"/>
      <c r="E10" s="17" t="n">
        <v>7</v>
      </c>
      <c r="F10" s="26" t="n">
        <v>0.6</v>
      </c>
    </row>
    <row r="11">
      <c r="B11" s="17" t="inlineStr">
        <is>
          <t>Pipeline creation target per week</t>
        </is>
      </c>
      <c r="C11" s="28" t="n"/>
      <c r="E11" s="17" t="n">
        <v>8</v>
      </c>
      <c r="F11" s="26" t="n">
        <v>1.44</v>
      </c>
    </row>
    <row r="12">
      <c r="B12" s="17" t="inlineStr">
        <is>
          <t>Stale after this many days with no stage, amount or close date change</t>
        </is>
      </c>
      <c r="C12" s="27" t="n">
        <v>21</v>
      </c>
      <c r="E12" s="17" t="n">
        <v>9</v>
      </c>
      <c r="F12" s="26" t="n">
        <v>0.84</v>
      </c>
    </row>
    <row r="13">
      <c r="B13" s="17" t="inlineStr">
        <is>
          <t>Flag deals whose close date has moved at least this many times</t>
        </is>
      </c>
      <c r="C13" s="27" t="n">
        <v>2</v>
      </c>
      <c r="E13" s="17" t="n">
        <v>10</v>
      </c>
      <c r="F13" s="26" t="n">
        <v>0.68</v>
      </c>
    </row>
    <row r="14">
      <c r="B14" s="17" t="inlineStr">
        <is>
          <t>Average won deal size, last four quarters</t>
        </is>
      </c>
      <c r="C14" s="28" t="n"/>
      <c r="E14" s="17" t="n">
        <v>11</v>
      </c>
      <c r="F14" s="26" t="n">
        <v>1.27</v>
      </c>
    </row>
    <row r="15">
      <c r="B15" s="2" t="inlineStr">
        <is>
          <t>Forecast range from your forecast call or model (optional)</t>
        </is>
      </c>
      <c r="E15" s="17" t="n">
        <v>12</v>
      </c>
      <c r="F15" s="26" t="n">
        <v>1.47</v>
      </c>
    </row>
    <row r="16">
      <c r="B16" s="17" t="inlineStr">
        <is>
          <t>Forecast last week: floor</t>
        </is>
      </c>
      <c r="C16" s="28" t="n"/>
      <c r="E16" s="17" t="n">
        <v>13</v>
      </c>
      <c r="F16" s="26" t="n">
        <v>2.27</v>
      </c>
    </row>
    <row r="17">
      <c r="B17" s="17" t="inlineStr">
        <is>
          <t>Forecast last week: expected</t>
        </is>
      </c>
      <c r="C17" s="28" t="n"/>
      <c r="E17" s="3" t="inlineStr">
        <is>
          <t>Total</t>
        </is>
      </c>
      <c r="F17" s="29">
        <f>SUM(F4:F16)</f>
        <v/>
      </c>
    </row>
    <row r="18">
      <c r="B18" s="17" t="inlineStr">
        <is>
          <t>Forecast last week: ceiling</t>
        </is>
      </c>
      <c r="C18" s="28" t="n"/>
    </row>
    <row r="19">
      <c r="B19" s="17" t="inlineStr">
        <is>
          <t>Forecast this week: floor</t>
        </is>
      </c>
      <c r="C19" s="28" t="n"/>
      <c r="E19" s="30" t="inlineStr">
        <is>
          <t>Seasonality weights: how much of a normal quarter closes in each week (1.00 = an average week). The defaults are one ORM example profile. Replace them with your own from the last eight quarters, or set all 13 to 1.00 for a straight line.</t>
        </is>
      </c>
    </row>
    <row r="20">
      <c r="B20" s="17" t="inlineStr">
        <is>
          <t>Forecast this week: expected</t>
        </is>
      </c>
      <c r="C20" s="28" t="n"/>
    </row>
    <row r="21">
      <c r="B21" s="17" t="inlineStr">
        <is>
          <t>Forecast this week: ceiling</t>
        </is>
      </c>
      <c r="C21" s="28" t="n"/>
    </row>
    <row r="22"/>
    <row r="23">
      <c r="B23" s="5" t="inlineStr">
        <is>
          <t>Stages, earliest first (up to 8)</t>
        </is>
      </c>
    </row>
    <row r="24">
      <c r="B24" s="24" t="inlineStr">
        <is>
          <t>Discovery</t>
        </is>
      </c>
    </row>
    <row r="25">
      <c r="B25" s="24" t="inlineStr">
        <is>
          <t>Qualification</t>
        </is>
      </c>
    </row>
    <row r="26">
      <c r="B26" s="24" t="inlineStr">
        <is>
          <t>Proposal</t>
        </is>
      </c>
    </row>
    <row r="27">
      <c r="B27" s="24" t="inlineStr">
        <is>
          <t>Negotiation</t>
        </is>
      </c>
    </row>
    <row r="28">
      <c r="B28" s="24" t="inlineStr">
        <is>
          <t>Contract</t>
        </is>
      </c>
    </row>
    <row r="29">
      <c r="B29" s="24" t="n"/>
    </row>
    <row r="30">
      <c r="B30" s="24" t="n"/>
    </row>
    <row r="31">
      <c r="B31" s="24" t="n"/>
    </row>
  </sheetData>
  <mergeCells count="1">
    <mergeCell ref="E19:H2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S10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6" customWidth="1" min="1" max="1"/>
    <col width="16" customWidth="1" min="2" max="2"/>
    <col width="10" customWidth="1" min="3" max="3"/>
    <col width="12" customWidth="1" min="4" max="4"/>
    <col width="14" customWidth="1" min="5" max="5"/>
    <col width="14" customWidth="1" min="6" max="6"/>
    <col width="12" customWidth="1" min="7" max="7"/>
    <col width="12" customWidth="1" min="8" max="8"/>
    <col width="9" customWidth="1" min="9" max="9"/>
    <col width="12" customWidth="1" min="10" max="10"/>
    <col width="14" customWidth="1" min="11" max="11"/>
    <col width="14" customWidth="1" min="12" max="12"/>
    <col width="16" customWidth="1" min="13" max="13"/>
    <col width="12" customWidth="1" min="14" max="14"/>
    <col width="12" customWidth="1" min="16" max="16"/>
    <col width="12" customWidth="1" min="17" max="17"/>
    <col width="12" customWidth="1" min="18" max="18"/>
    <col width="12" customWidth="1" min="19" max="19"/>
  </cols>
  <sheetData>
    <row r="1" ht="30" customHeight="1">
      <c r="A1" s="13" t="inlineStr">
        <is>
          <t>Opportunity ID</t>
        </is>
      </c>
      <c r="B1" s="13" t="inlineStr">
        <is>
          <t>Account</t>
        </is>
      </c>
      <c r="C1" s="13" t="inlineStr">
        <is>
          <t>Owner</t>
        </is>
      </c>
      <c r="D1" s="13" t="inlineStr">
        <is>
          <t>Segment</t>
        </is>
      </c>
      <c r="E1" s="13" t="inlineStr">
        <is>
          <t>Type</t>
        </is>
      </c>
      <c r="F1" s="13" t="inlineStr">
        <is>
          <t>Stage</t>
        </is>
      </c>
      <c r="G1" s="13" t="inlineStr">
        <is>
          <t>Amount</t>
        </is>
      </c>
      <c r="H1" s="13" t="inlineStr">
        <is>
          <t>Close date</t>
        </is>
      </c>
      <c r="I1" s="13" t="inlineStr">
        <is>
          <t>Status</t>
        </is>
      </c>
      <c r="J1" s="13" t="inlineStr">
        <is>
          <t>Created date</t>
        </is>
      </c>
      <c r="K1" s="13" t="inlineStr">
        <is>
          <t>Last stage change</t>
        </is>
      </c>
      <c r="L1" s="13" t="inlineStr">
        <is>
          <t>Last amount change</t>
        </is>
      </c>
      <c r="M1" s="13" t="inlineStr">
        <is>
          <t>Last close date change</t>
        </is>
      </c>
      <c r="N1" s="13" t="inlineStr">
        <is>
          <t>Close date pushes</t>
        </is>
      </c>
      <c r="P1" s="13" t="inlineStr">
        <is>
          <t>In period, open (1/0)</t>
        </is>
      </c>
      <c r="Q1" s="13" t="inlineStr">
        <is>
          <t>Start value</t>
        </is>
      </c>
      <c r="R1" s="13" t="inlineStr">
        <is>
          <t>Found this week (1/0)</t>
        </is>
      </c>
      <c r="S1" s="13" t="inlineStr">
        <is>
          <t>Missing this week (1/0)</t>
        </is>
      </c>
    </row>
    <row r="2">
      <c r="G2" s="31" t="n"/>
      <c r="H2" s="32" t="n"/>
      <c r="J2" s="32" t="n"/>
      <c r="K2" s="32" t="n"/>
      <c r="L2" s="32" t="n"/>
      <c r="M2" s="32" t="n"/>
      <c r="P2" s="33">
        <f>IF($A2="","",IF(AND($I2="Open",$H2&gt;=Settings!$C$4,$H2&lt;=Settings!$C$5),1,0))</f>
        <v/>
      </c>
      <c r="Q2" s="34">
        <f>IF($A2="","",IF($P2=1,$G2,0))</f>
        <v/>
      </c>
      <c r="R2" s="33">
        <f>IF($A2="","",IF(COUNTIF('This week'!$A$2:$A$1001,$A2)&gt;0,1,0))</f>
        <v/>
      </c>
      <c r="S2" s="33">
        <f>IF($A2="","",IF(AND($P2=1,$R2=0),1,0))</f>
        <v/>
      </c>
    </row>
    <row r="3">
      <c r="G3" s="31" t="n"/>
      <c r="H3" s="32" t="n"/>
      <c r="J3" s="32" t="n"/>
      <c r="K3" s="32" t="n"/>
      <c r="L3" s="32" t="n"/>
      <c r="M3" s="32" t="n"/>
      <c r="P3" s="33">
        <f>IF($A3="","",IF(AND($I3="Open",$H3&gt;=Settings!$C$4,$H3&lt;=Settings!$C$5),1,0))</f>
        <v/>
      </c>
      <c r="Q3" s="34">
        <f>IF($A3="","",IF($P3=1,$G3,0))</f>
        <v/>
      </c>
      <c r="R3" s="33">
        <f>IF($A3="","",IF(COUNTIF('This week'!$A$2:$A$1001,$A3)&gt;0,1,0))</f>
        <v/>
      </c>
      <c r="S3" s="33">
        <f>IF($A3="","",IF(AND($P3=1,$R3=0),1,0))</f>
        <v/>
      </c>
    </row>
    <row r="4">
      <c r="G4" s="31" t="n"/>
      <c r="H4" s="32" t="n"/>
      <c r="J4" s="32" t="n"/>
      <c r="K4" s="32" t="n"/>
      <c r="L4" s="32" t="n"/>
      <c r="M4" s="32" t="n"/>
      <c r="P4" s="33">
        <f>IF($A4="","",IF(AND($I4="Open",$H4&gt;=Settings!$C$4,$H4&lt;=Settings!$C$5),1,0))</f>
        <v/>
      </c>
      <c r="Q4" s="34">
        <f>IF($A4="","",IF($P4=1,$G4,0))</f>
        <v/>
      </c>
      <c r="R4" s="33">
        <f>IF($A4="","",IF(COUNTIF('This week'!$A$2:$A$1001,$A4)&gt;0,1,0))</f>
        <v/>
      </c>
      <c r="S4" s="33">
        <f>IF($A4="","",IF(AND($P4=1,$R4=0),1,0))</f>
        <v/>
      </c>
    </row>
    <row r="5">
      <c r="G5" s="31" t="n"/>
      <c r="H5" s="32" t="n"/>
      <c r="J5" s="32" t="n"/>
      <c r="K5" s="32" t="n"/>
      <c r="L5" s="32" t="n"/>
      <c r="M5" s="32" t="n"/>
      <c r="P5" s="33">
        <f>IF($A5="","",IF(AND($I5="Open",$H5&gt;=Settings!$C$4,$H5&lt;=Settings!$C$5),1,0))</f>
        <v/>
      </c>
      <c r="Q5" s="34">
        <f>IF($A5="","",IF($P5=1,$G5,0))</f>
        <v/>
      </c>
      <c r="R5" s="33">
        <f>IF($A5="","",IF(COUNTIF('This week'!$A$2:$A$1001,$A5)&gt;0,1,0))</f>
        <v/>
      </c>
      <c r="S5" s="33">
        <f>IF($A5="","",IF(AND($P5=1,$R5=0),1,0))</f>
        <v/>
      </c>
    </row>
    <row r="6">
      <c r="G6" s="31" t="n"/>
      <c r="H6" s="32" t="n"/>
      <c r="J6" s="32" t="n"/>
      <c r="K6" s="32" t="n"/>
      <c r="L6" s="32" t="n"/>
      <c r="M6" s="32" t="n"/>
      <c r="P6" s="33">
        <f>IF($A6="","",IF(AND($I6="Open",$H6&gt;=Settings!$C$4,$H6&lt;=Settings!$C$5),1,0))</f>
        <v/>
      </c>
      <c r="Q6" s="34">
        <f>IF($A6="","",IF($P6=1,$G6,0))</f>
        <v/>
      </c>
      <c r="R6" s="33">
        <f>IF($A6="","",IF(COUNTIF('This week'!$A$2:$A$1001,$A6)&gt;0,1,0))</f>
        <v/>
      </c>
      <c r="S6" s="33">
        <f>IF($A6="","",IF(AND($P6=1,$R6=0),1,0))</f>
        <v/>
      </c>
    </row>
    <row r="7">
      <c r="G7" s="31" t="n"/>
      <c r="H7" s="32" t="n"/>
      <c r="J7" s="32" t="n"/>
      <c r="K7" s="32" t="n"/>
      <c r="L7" s="32" t="n"/>
      <c r="M7" s="32" t="n"/>
      <c r="P7" s="33">
        <f>IF($A7="","",IF(AND($I7="Open",$H7&gt;=Settings!$C$4,$H7&lt;=Settings!$C$5),1,0))</f>
        <v/>
      </c>
      <c r="Q7" s="34">
        <f>IF($A7="","",IF($P7=1,$G7,0))</f>
        <v/>
      </c>
      <c r="R7" s="33">
        <f>IF($A7="","",IF(COUNTIF('This week'!$A$2:$A$1001,$A7)&gt;0,1,0))</f>
        <v/>
      </c>
      <c r="S7" s="33">
        <f>IF($A7="","",IF(AND($P7=1,$R7=0),1,0))</f>
        <v/>
      </c>
    </row>
    <row r="8">
      <c r="G8" s="31" t="n"/>
      <c r="H8" s="32" t="n"/>
      <c r="J8" s="32" t="n"/>
      <c r="K8" s="32" t="n"/>
      <c r="L8" s="32" t="n"/>
      <c r="M8" s="32" t="n"/>
      <c r="P8" s="33">
        <f>IF($A8="","",IF(AND($I8="Open",$H8&gt;=Settings!$C$4,$H8&lt;=Settings!$C$5),1,0))</f>
        <v/>
      </c>
      <c r="Q8" s="34">
        <f>IF($A8="","",IF($P8=1,$G8,0))</f>
        <v/>
      </c>
      <c r="R8" s="33">
        <f>IF($A8="","",IF(COUNTIF('This week'!$A$2:$A$1001,$A8)&gt;0,1,0))</f>
        <v/>
      </c>
      <c r="S8" s="33">
        <f>IF($A8="","",IF(AND($P8=1,$R8=0),1,0))</f>
        <v/>
      </c>
    </row>
    <row r="9">
      <c r="G9" s="31" t="n"/>
      <c r="H9" s="32" t="n"/>
      <c r="J9" s="32" t="n"/>
      <c r="K9" s="32" t="n"/>
      <c r="L9" s="32" t="n"/>
      <c r="M9" s="32" t="n"/>
      <c r="P9" s="33">
        <f>IF($A9="","",IF(AND($I9="Open",$H9&gt;=Settings!$C$4,$H9&lt;=Settings!$C$5),1,0))</f>
        <v/>
      </c>
      <c r="Q9" s="34">
        <f>IF($A9="","",IF($P9=1,$G9,0))</f>
        <v/>
      </c>
      <c r="R9" s="33">
        <f>IF($A9="","",IF(COUNTIF('This week'!$A$2:$A$1001,$A9)&gt;0,1,0))</f>
        <v/>
      </c>
      <c r="S9" s="33">
        <f>IF($A9="","",IF(AND($P9=1,$R9=0),1,0))</f>
        <v/>
      </c>
    </row>
    <row r="10">
      <c r="G10" s="31" t="n"/>
      <c r="H10" s="32" t="n"/>
      <c r="J10" s="32" t="n"/>
      <c r="K10" s="32" t="n"/>
      <c r="L10" s="32" t="n"/>
      <c r="M10" s="32" t="n"/>
      <c r="P10" s="33">
        <f>IF($A10="","",IF(AND($I10="Open",$H10&gt;=Settings!$C$4,$H10&lt;=Settings!$C$5),1,0))</f>
        <v/>
      </c>
      <c r="Q10" s="34">
        <f>IF($A10="","",IF($P10=1,$G10,0))</f>
        <v/>
      </c>
      <c r="R10" s="33">
        <f>IF($A10="","",IF(COUNTIF('This week'!$A$2:$A$1001,$A10)&gt;0,1,0))</f>
        <v/>
      </c>
      <c r="S10" s="33">
        <f>IF($A10="","",IF(AND($P10=1,$R10=0),1,0))</f>
        <v/>
      </c>
    </row>
    <row r="11">
      <c r="G11" s="31" t="n"/>
      <c r="H11" s="32" t="n"/>
      <c r="J11" s="32" t="n"/>
      <c r="K11" s="32" t="n"/>
      <c r="L11" s="32" t="n"/>
      <c r="M11" s="32" t="n"/>
      <c r="P11" s="33">
        <f>IF($A11="","",IF(AND($I11="Open",$H11&gt;=Settings!$C$4,$H11&lt;=Settings!$C$5),1,0))</f>
        <v/>
      </c>
      <c r="Q11" s="34">
        <f>IF($A11="","",IF($P11=1,$G11,0))</f>
        <v/>
      </c>
      <c r="R11" s="33">
        <f>IF($A11="","",IF(COUNTIF('This week'!$A$2:$A$1001,$A11)&gt;0,1,0))</f>
        <v/>
      </c>
      <c r="S11" s="33">
        <f>IF($A11="","",IF(AND($P11=1,$R11=0),1,0))</f>
        <v/>
      </c>
    </row>
    <row r="12">
      <c r="G12" s="31" t="n"/>
      <c r="H12" s="32" t="n"/>
      <c r="J12" s="32" t="n"/>
      <c r="K12" s="32" t="n"/>
      <c r="L12" s="32" t="n"/>
      <c r="M12" s="32" t="n"/>
      <c r="P12" s="33">
        <f>IF($A12="","",IF(AND($I12="Open",$H12&gt;=Settings!$C$4,$H12&lt;=Settings!$C$5),1,0))</f>
        <v/>
      </c>
      <c r="Q12" s="34">
        <f>IF($A12="","",IF($P12=1,$G12,0))</f>
        <v/>
      </c>
      <c r="R12" s="33">
        <f>IF($A12="","",IF(COUNTIF('This week'!$A$2:$A$1001,$A12)&gt;0,1,0))</f>
        <v/>
      </c>
      <c r="S12" s="33">
        <f>IF($A12="","",IF(AND($P12=1,$R12=0),1,0))</f>
        <v/>
      </c>
    </row>
    <row r="13">
      <c r="G13" s="31" t="n"/>
      <c r="H13" s="32" t="n"/>
      <c r="J13" s="32" t="n"/>
      <c r="K13" s="32" t="n"/>
      <c r="L13" s="32" t="n"/>
      <c r="M13" s="32" t="n"/>
      <c r="P13" s="33">
        <f>IF($A13="","",IF(AND($I13="Open",$H13&gt;=Settings!$C$4,$H13&lt;=Settings!$C$5),1,0))</f>
        <v/>
      </c>
      <c r="Q13" s="34">
        <f>IF($A13="","",IF($P13=1,$G13,0))</f>
        <v/>
      </c>
      <c r="R13" s="33">
        <f>IF($A13="","",IF(COUNTIF('This week'!$A$2:$A$1001,$A13)&gt;0,1,0))</f>
        <v/>
      </c>
      <c r="S13" s="33">
        <f>IF($A13="","",IF(AND($P13=1,$R13=0),1,0))</f>
        <v/>
      </c>
    </row>
    <row r="14">
      <c r="G14" s="31" t="n"/>
      <c r="H14" s="32" t="n"/>
      <c r="J14" s="32" t="n"/>
      <c r="K14" s="32" t="n"/>
      <c r="L14" s="32" t="n"/>
      <c r="M14" s="32" t="n"/>
      <c r="P14" s="33">
        <f>IF($A14="","",IF(AND($I14="Open",$H14&gt;=Settings!$C$4,$H14&lt;=Settings!$C$5),1,0))</f>
        <v/>
      </c>
      <c r="Q14" s="34">
        <f>IF($A14="","",IF($P14=1,$G14,0))</f>
        <v/>
      </c>
      <c r="R14" s="33">
        <f>IF($A14="","",IF(COUNTIF('This week'!$A$2:$A$1001,$A14)&gt;0,1,0))</f>
        <v/>
      </c>
      <c r="S14" s="33">
        <f>IF($A14="","",IF(AND($P14=1,$R14=0),1,0))</f>
        <v/>
      </c>
    </row>
    <row r="15">
      <c r="G15" s="31" t="n"/>
      <c r="H15" s="32" t="n"/>
      <c r="J15" s="32" t="n"/>
      <c r="K15" s="32" t="n"/>
      <c r="L15" s="32" t="n"/>
      <c r="M15" s="32" t="n"/>
      <c r="P15" s="33">
        <f>IF($A15="","",IF(AND($I15="Open",$H15&gt;=Settings!$C$4,$H15&lt;=Settings!$C$5),1,0))</f>
        <v/>
      </c>
      <c r="Q15" s="34">
        <f>IF($A15="","",IF($P15=1,$G15,0))</f>
        <v/>
      </c>
      <c r="R15" s="33">
        <f>IF($A15="","",IF(COUNTIF('This week'!$A$2:$A$1001,$A15)&gt;0,1,0))</f>
        <v/>
      </c>
      <c r="S15" s="33">
        <f>IF($A15="","",IF(AND($P15=1,$R15=0),1,0))</f>
        <v/>
      </c>
    </row>
    <row r="16">
      <c r="G16" s="31" t="n"/>
      <c r="H16" s="32" t="n"/>
      <c r="J16" s="32" t="n"/>
      <c r="K16" s="32" t="n"/>
      <c r="L16" s="32" t="n"/>
      <c r="M16" s="32" t="n"/>
      <c r="P16" s="33">
        <f>IF($A16="","",IF(AND($I16="Open",$H16&gt;=Settings!$C$4,$H16&lt;=Settings!$C$5),1,0))</f>
        <v/>
      </c>
      <c r="Q16" s="34">
        <f>IF($A16="","",IF($P16=1,$G16,0))</f>
        <v/>
      </c>
      <c r="R16" s="33">
        <f>IF($A16="","",IF(COUNTIF('This week'!$A$2:$A$1001,$A16)&gt;0,1,0))</f>
        <v/>
      </c>
      <c r="S16" s="33">
        <f>IF($A16="","",IF(AND($P16=1,$R16=0),1,0))</f>
        <v/>
      </c>
    </row>
    <row r="17">
      <c r="G17" s="31" t="n"/>
      <c r="H17" s="32" t="n"/>
      <c r="J17" s="32" t="n"/>
      <c r="K17" s="32" t="n"/>
      <c r="L17" s="32" t="n"/>
      <c r="M17" s="32" t="n"/>
      <c r="P17" s="33">
        <f>IF($A17="","",IF(AND($I17="Open",$H17&gt;=Settings!$C$4,$H17&lt;=Settings!$C$5),1,0))</f>
        <v/>
      </c>
      <c r="Q17" s="34">
        <f>IF($A17="","",IF($P17=1,$G17,0))</f>
        <v/>
      </c>
      <c r="R17" s="33">
        <f>IF($A17="","",IF(COUNTIF('This week'!$A$2:$A$1001,$A17)&gt;0,1,0))</f>
        <v/>
      </c>
      <c r="S17" s="33">
        <f>IF($A17="","",IF(AND($P17=1,$R17=0),1,0))</f>
        <v/>
      </c>
    </row>
    <row r="18">
      <c r="G18" s="31" t="n"/>
      <c r="H18" s="32" t="n"/>
      <c r="J18" s="32" t="n"/>
      <c r="K18" s="32" t="n"/>
      <c r="L18" s="32" t="n"/>
      <c r="M18" s="32" t="n"/>
      <c r="P18" s="33">
        <f>IF($A18="","",IF(AND($I18="Open",$H18&gt;=Settings!$C$4,$H18&lt;=Settings!$C$5),1,0))</f>
        <v/>
      </c>
      <c r="Q18" s="34">
        <f>IF($A18="","",IF($P18=1,$G18,0))</f>
        <v/>
      </c>
      <c r="R18" s="33">
        <f>IF($A18="","",IF(COUNTIF('This week'!$A$2:$A$1001,$A18)&gt;0,1,0))</f>
        <v/>
      </c>
      <c r="S18" s="33">
        <f>IF($A18="","",IF(AND($P18=1,$R18=0),1,0))</f>
        <v/>
      </c>
    </row>
    <row r="19">
      <c r="G19" s="31" t="n"/>
      <c r="H19" s="32" t="n"/>
      <c r="J19" s="32" t="n"/>
      <c r="K19" s="32" t="n"/>
      <c r="L19" s="32" t="n"/>
      <c r="M19" s="32" t="n"/>
      <c r="P19" s="33">
        <f>IF($A19="","",IF(AND($I19="Open",$H19&gt;=Settings!$C$4,$H19&lt;=Settings!$C$5),1,0))</f>
        <v/>
      </c>
      <c r="Q19" s="34">
        <f>IF($A19="","",IF($P19=1,$G19,0))</f>
        <v/>
      </c>
      <c r="R19" s="33">
        <f>IF($A19="","",IF(COUNTIF('This week'!$A$2:$A$1001,$A19)&gt;0,1,0))</f>
        <v/>
      </c>
      <c r="S19" s="33">
        <f>IF($A19="","",IF(AND($P19=1,$R19=0),1,0))</f>
        <v/>
      </c>
    </row>
    <row r="20">
      <c r="G20" s="31" t="n"/>
      <c r="H20" s="32" t="n"/>
      <c r="J20" s="32" t="n"/>
      <c r="K20" s="32" t="n"/>
      <c r="L20" s="32" t="n"/>
      <c r="M20" s="32" t="n"/>
      <c r="P20" s="33">
        <f>IF($A20="","",IF(AND($I20="Open",$H20&gt;=Settings!$C$4,$H20&lt;=Settings!$C$5),1,0))</f>
        <v/>
      </c>
      <c r="Q20" s="34">
        <f>IF($A20="","",IF($P20=1,$G20,0))</f>
        <v/>
      </c>
      <c r="R20" s="33">
        <f>IF($A20="","",IF(COUNTIF('This week'!$A$2:$A$1001,$A20)&gt;0,1,0))</f>
        <v/>
      </c>
      <c r="S20" s="33">
        <f>IF($A20="","",IF(AND($P20=1,$R20=0),1,0))</f>
        <v/>
      </c>
    </row>
    <row r="21">
      <c r="G21" s="31" t="n"/>
      <c r="H21" s="32" t="n"/>
      <c r="J21" s="32" t="n"/>
      <c r="K21" s="32" t="n"/>
      <c r="L21" s="32" t="n"/>
      <c r="M21" s="32" t="n"/>
      <c r="P21" s="33">
        <f>IF($A21="","",IF(AND($I21="Open",$H21&gt;=Settings!$C$4,$H21&lt;=Settings!$C$5),1,0))</f>
        <v/>
      </c>
      <c r="Q21" s="34">
        <f>IF($A21="","",IF($P21=1,$G21,0))</f>
        <v/>
      </c>
      <c r="R21" s="33">
        <f>IF($A21="","",IF(COUNTIF('This week'!$A$2:$A$1001,$A21)&gt;0,1,0))</f>
        <v/>
      </c>
      <c r="S21" s="33">
        <f>IF($A21="","",IF(AND($P21=1,$R21=0),1,0))</f>
        <v/>
      </c>
    </row>
    <row r="22">
      <c r="G22" s="31" t="n"/>
      <c r="H22" s="32" t="n"/>
      <c r="J22" s="32" t="n"/>
      <c r="K22" s="32" t="n"/>
      <c r="L22" s="32" t="n"/>
      <c r="M22" s="32" t="n"/>
      <c r="P22" s="33">
        <f>IF($A22="","",IF(AND($I22="Open",$H22&gt;=Settings!$C$4,$H22&lt;=Settings!$C$5),1,0))</f>
        <v/>
      </c>
      <c r="Q22" s="34">
        <f>IF($A22="","",IF($P22=1,$G22,0))</f>
        <v/>
      </c>
      <c r="R22" s="33">
        <f>IF($A22="","",IF(COUNTIF('This week'!$A$2:$A$1001,$A22)&gt;0,1,0))</f>
        <v/>
      </c>
      <c r="S22" s="33">
        <f>IF($A22="","",IF(AND($P22=1,$R22=0),1,0))</f>
        <v/>
      </c>
    </row>
    <row r="23">
      <c r="G23" s="31" t="n"/>
      <c r="H23" s="32" t="n"/>
      <c r="J23" s="32" t="n"/>
      <c r="K23" s="32" t="n"/>
      <c r="L23" s="32" t="n"/>
      <c r="M23" s="32" t="n"/>
      <c r="P23" s="33">
        <f>IF($A23="","",IF(AND($I23="Open",$H23&gt;=Settings!$C$4,$H23&lt;=Settings!$C$5),1,0))</f>
        <v/>
      </c>
      <c r="Q23" s="34">
        <f>IF($A23="","",IF($P23=1,$G23,0))</f>
        <v/>
      </c>
      <c r="R23" s="33">
        <f>IF($A23="","",IF(COUNTIF('This week'!$A$2:$A$1001,$A23)&gt;0,1,0))</f>
        <v/>
      </c>
      <c r="S23" s="33">
        <f>IF($A23="","",IF(AND($P23=1,$R23=0),1,0))</f>
        <v/>
      </c>
    </row>
    <row r="24">
      <c r="G24" s="31" t="n"/>
      <c r="H24" s="32" t="n"/>
      <c r="J24" s="32" t="n"/>
      <c r="K24" s="32" t="n"/>
      <c r="L24" s="32" t="n"/>
      <c r="M24" s="32" t="n"/>
      <c r="P24" s="33">
        <f>IF($A24="","",IF(AND($I24="Open",$H24&gt;=Settings!$C$4,$H24&lt;=Settings!$C$5),1,0))</f>
        <v/>
      </c>
      <c r="Q24" s="34">
        <f>IF($A24="","",IF($P24=1,$G24,0))</f>
        <v/>
      </c>
      <c r="R24" s="33">
        <f>IF($A24="","",IF(COUNTIF('This week'!$A$2:$A$1001,$A24)&gt;0,1,0))</f>
        <v/>
      </c>
      <c r="S24" s="33">
        <f>IF($A24="","",IF(AND($P24=1,$R24=0),1,0))</f>
        <v/>
      </c>
    </row>
    <row r="25">
      <c r="G25" s="31" t="n"/>
      <c r="H25" s="32" t="n"/>
      <c r="J25" s="32" t="n"/>
      <c r="K25" s="32" t="n"/>
      <c r="L25" s="32" t="n"/>
      <c r="M25" s="32" t="n"/>
      <c r="P25" s="33">
        <f>IF($A25="","",IF(AND($I25="Open",$H25&gt;=Settings!$C$4,$H25&lt;=Settings!$C$5),1,0))</f>
        <v/>
      </c>
      <c r="Q25" s="34">
        <f>IF($A25="","",IF($P25=1,$G25,0))</f>
        <v/>
      </c>
      <c r="R25" s="33">
        <f>IF($A25="","",IF(COUNTIF('This week'!$A$2:$A$1001,$A25)&gt;0,1,0))</f>
        <v/>
      </c>
      <c r="S25" s="33">
        <f>IF($A25="","",IF(AND($P25=1,$R25=0),1,0))</f>
        <v/>
      </c>
    </row>
    <row r="26">
      <c r="G26" s="31" t="n"/>
      <c r="H26" s="32" t="n"/>
      <c r="J26" s="32" t="n"/>
      <c r="K26" s="32" t="n"/>
      <c r="L26" s="32" t="n"/>
      <c r="M26" s="32" t="n"/>
      <c r="P26" s="33">
        <f>IF($A26="","",IF(AND($I26="Open",$H26&gt;=Settings!$C$4,$H26&lt;=Settings!$C$5),1,0))</f>
        <v/>
      </c>
      <c r="Q26" s="34">
        <f>IF($A26="","",IF($P26=1,$G26,0))</f>
        <v/>
      </c>
      <c r="R26" s="33">
        <f>IF($A26="","",IF(COUNTIF('This week'!$A$2:$A$1001,$A26)&gt;0,1,0))</f>
        <v/>
      </c>
      <c r="S26" s="33">
        <f>IF($A26="","",IF(AND($P26=1,$R26=0),1,0))</f>
        <v/>
      </c>
    </row>
    <row r="27">
      <c r="G27" s="31" t="n"/>
      <c r="H27" s="32" t="n"/>
      <c r="J27" s="32" t="n"/>
      <c r="K27" s="32" t="n"/>
      <c r="L27" s="32" t="n"/>
      <c r="M27" s="32" t="n"/>
      <c r="P27" s="33">
        <f>IF($A27="","",IF(AND($I27="Open",$H27&gt;=Settings!$C$4,$H27&lt;=Settings!$C$5),1,0))</f>
        <v/>
      </c>
      <c r="Q27" s="34">
        <f>IF($A27="","",IF($P27=1,$G27,0))</f>
        <v/>
      </c>
      <c r="R27" s="33">
        <f>IF($A27="","",IF(COUNTIF('This week'!$A$2:$A$1001,$A27)&gt;0,1,0))</f>
        <v/>
      </c>
      <c r="S27" s="33">
        <f>IF($A27="","",IF(AND($P27=1,$R27=0),1,0))</f>
        <v/>
      </c>
    </row>
    <row r="28">
      <c r="G28" s="31" t="n"/>
      <c r="H28" s="32" t="n"/>
      <c r="J28" s="32" t="n"/>
      <c r="K28" s="32" t="n"/>
      <c r="L28" s="32" t="n"/>
      <c r="M28" s="32" t="n"/>
      <c r="P28" s="33">
        <f>IF($A28="","",IF(AND($I28="Open",$H28&gt;=Settings!$C$4,$H28&lt;=Settings!$C$5),1,0))</f>
        <v/>
      </c>
      <c r="Q28" s="34">
        <f>IF($A28="","",IF($P28=1,$G28,0))</f>
        <v/>
      </c>
      <c r="R28" s="33">
        <f>IF($A28="","",IF(COUNTIF('This week'!$A$2:$A$1001,$A28)&gt;0,1,0))</f>
        <v/>
      </c>
      <c r="S28" s="33">
        <f>IF($A28="","",IF(AND($P28=1,$R28=0),1,0))</f>
        <v/>
      </c>
    </row>
    <row r="29">
      <c r="G29" s="31" t="n"/>
      <c r="H29" s="32" t="n"/>
      <c r="J29" s="32" t="n"/>
      <c r="K29" s="32" t="n"/>
      <c r="L29" s="32" t="n"/>
      <c r="M29" s="32" t="n"/>
      <c r="P29" s="33">
        <f>IF($A29="","",IF(AND($I29="Open",$H29&gt;=Settings!$C$4,$H29&lt;=Settings!$C$5),1,0))</f>
        <v/>
      </c>
      <c r="Q29" s="34">
        <f>IF($A29="","",IF($P29=1,$G29,0))</f>
        <v/>
      </c>
      <c r="R29" s="33">
        <f>IF($A29="","",IF(COUNTIF('This week'!$A$2:$A$1001,$A29)&gt;0,1,0))</f>
        <v/>
      </c>
      <c r="S29" s="33">
        <f>IF($A29="","",IF(AND($P29=1,$R29=0),1,0))</f>
        <v/>
      </c>
    </row>
    <row r="30">
      <c r="G30" s="31" t="n"/>
      <c r="H30" s="32" t="n"/>
      <c r="J30" s="32" t="n"/>
      <c r="K30" s="32" t="n"/>
      <c r="L30" s="32" t="n"/>
      <c r="M30" s="32" t="n"/>
      <c r="P30" s="33">
        <f>IF($A30="","",IF(AND($I30="Open",$H30&gt;=Settings!$C$4,$H30&lt;=Settings!$C$5),1,0))</f>
        <v/>
      </c>
      <c r="Q30" s="34">
        <f>IF($A30="","",IF($P30=1,$G30,0))</f>
        <v/>
      </c>
      <c r="R30" s="33">
        <f>IF($A30="","",IF(COUNTIF('This week'!$A$2:$A$1001,$A30)&gt;0,1,0))</f>
        <v/>
      </c>
      <c r="S30" s="33">
        <f>IF($A30="","",IF(AND($P30=1,$R30=0),1,0))</f>
        <v/>
      </c>
    </row>
    <row r="31">
      <c r="G31" s="31" t="n"/>
      <c r="H31" s="32" t="n"/>
      <c r="J31" s="32" t="n"/>
      <c r="K31" s="32" t="n"/>
      <c r="L31" s="32" t="n"/>
      <c r="M31" s="32" t="n"/>
      <c r="P31" s="33">
        <f>IF($A31="","",IF(AND($I31="Open",$H31&gt;=Settings!$C$4,$H31&lt;=Settings!$C$5),1,0))</f>
        <v/>
      </c>
      <c r="Q31" s="34">
        <f>IF($A31="","",IF($P31=1,$G31,0))</f>
        <v/>
      </c>
      <c r="R31" s="33">
        <f>IF($A31="","",IF(COUNTIF('This week'!$A$2:$A$1001,$A31)&gt;0,1,0))</f>
        <v/>
      </c>
      <c r="S31" s="33">
        <f>IF($A31="","",IF(AND($P31=1,$R31=0),1,0))</f>
        <v/>
      </c>
    </row>
    <row r="32">
      <c r="G32" s="31" t="n"/>
      <c r="H32" s="32" t="n"/>
      <c r="J32" s="32" t="n"/>
      <c r="K32" s="32" t="n"/>
      <c r="L32" s="32" t="n"/>
      <c r="M32" s="32" t="n"/>
      <c r="P32" s="33">
        <f>IF($A32="","",IF(AND($I32="Open",$H32&gt;=Settings!$C$4,$H32&lt;=Settings!$C$5),1,0))</f>
        <v/>
      </c>
      <c r="Q32" s="34">
        <f>IF($A32="","",IF($P32=1,$G32,0))</f>
        <v/>
      </c>
      <c r="R32" s="33">
        <f>IF($A32="","",IF(COUNTIF('This week'!$A$2:$A$1001,$A32)&gt;0,1,0))</f>
        <v/>
      </c>
      <c r="S32" s="33">
        <f>IF($A32="","",IF(AND($P32=1,$R32=0),1,0))</f>
        <v/>
      </c>
    </row>
    <row r="33">
      <c r="G33" s="31" t="n"/>
      <c r="H33" s="32" t="n"/>
      <c r="J33" s="32" t="n"/>
      <c r="K33" s="32" t="n"/>
      <c r="L33" s="32" t="n"/>
      <c r="M33" s="32" t="n"/>
      <c r="P33" s="33">
        <f>IF($A33="","",IF(AND($I33="Open",$H33&gt;=Settings!$C$4,$H33&lt;=Settings!$C$5),1,0))</f>
        <v/>
      </c>
      <c r="Q33" s="34">
        <f>IF($A33="","",IF($P33=1,$G33,0))</f>
        <v/>
      </c>
      <c r="R33" s="33">
        <f>IF($A33="","",IF(COUNTIF('This week'!$A$2:$A$1001,$A33)&gt;0,1,0))</f>
        <v/>
      </c>
      <c r="S33" s="33">
        <f>IF($A33="","",IF(AND($P33=1,$R33=0),1,0))</f>
        <v/>
      </c>
    </row>
    <row r="34">
      <c r="G34" s="31" t="n"/>
      <c r="H34" s="32" t="n"/>
      <c r="J34" s="32" t="n"/>
      <c r="K34" s="32" t="n"/>
      <c r="L34" s="32" t="n"/>
      <c r="M34" s="32" t="n"/>
      <c r="P34" s="33">
        <f>IF($A34="","",IF(AND($I34="Open",$H34&gt;=Settings!$C$4,$H34&lt;=Settings!$C$5),1,0))</f>
        <v/>
      </c>
      <c r="Q34" s="34">
        <f>IF($A34="","",IF($P34=1,$G34,0))</f>
        <v/>
      </c>
      <c r="R34" s="33">
        <f>IF($A34="","",IF(COUNTIF('This week'!$A$2:$A$1001,$A34)&gt;0,1,0))</f>
        <v/>
      </c>
      <c r="S34" s="33">
        <f>IF($A34="","",IF(AND($P34=1,$R34=0),1,0))</f>
        <v/>
      </c>
    </row>
    <row r="35">
      <c r="G35" s="31" t="n"/>
      <c r="H35" s="32" t="n"/>
      <c r="J35" s="32" t="n"/>
      <c r="K35" s="32" t="n"/>
      <c r="L35" s="32" t="n"/>
      <c r="M35" s="32" t="n"/>
      <c r="P35" s="33">
        <f>IF($A35="","",IF(AND($I35="Open",$H35&gt;=Settings!$C$4,$H35&lt;=Settings!$C$5),1,0))</f>
        <v/>
      </c>
      <c r="Q35" s="34">
        <f>IF($A35="","",IF($P35=1,$G35,0))</f>
        <v/>
      </c>
      <c r="R35" s="33">
        <f>IF($A35="","",IF(COUNTIF('This week'!$A$2:$A$1001,$A35)&gt;0,1,0))</f>
        <v/>
      </c>
      <c r="S35" s="33">
        <f>IF($A35="","",IF(AND($P35=1,$R35=0),1,0))</f>
        <v/>
      </c>
    </row>
    <row r="36">
      <c r="G36" s="31" t="n"/>
      <c r="H36" s="32" t="n"/>
      <c r="J36" s="32" t="n"/>
      <c r="K36" s="32" t="n"/>
      <c r="L36" s="32" t="n"/>
      <c r="M36" s="32" t="n"/>
      <c r="P36" s="33">
        <f>IF($A36="","",IF(AND($I36="Open",$H36&gt;=Settings!$C$4,$H36&lt;=Settings!$C$5),1,0))</f>
        <v/>
      </c>
      <c r="Q36" s="34">
        <f>IF($A36="","",IF($P36=1,$G36,0))</f>
        <v/>
      </c>
      <c r="R36" s="33">
        <f>IF($A36="","",IF(COUNTIF('This week'!$A$2:$A$1001,$A36)&gt;0,1,0))</f>
        <v/>
      </c>
      <c r="S36" s="33">
        <f>IF($A36="","",IF(AND($P36=1,$R36=0),1,0))</f>
        <v/>
      </c>
    </row>
    <row r="37">
      <c r="G37" s="31" t="n"/>
      <c r="H37" s="32" t="n"/>
      <c r="J37" s="32" t="n"/>
      <c r="K37" s="32" t="n"/>
      <c r="L37" s="32" t="n"/>
      <c r="M37" s="32" t="n"/>
      <c r="P37" s="33">
        <f>IF($A37="","",IF(AND($I37="Open",$H37&gt;=Settings!$C$4,$H37&lt;=Settings!$C$5),1,0))</f>
        <v/>
      </c>
      <c r="Q37" s="34">
        <f>IF($A37="","",IF($P37=1,$G37,0))</f>
        <v/>
      </c>
      <c r="R37" s="33">
        <f>IF($A37="","",IF(COUNTIF('This week'!$A$2:$A$1001,$A37)&gt;0,1,0))</f>
        <v/>
      </c>
      <c r="S37" s="33">
        <f>IF($A37="","",IF(AND($P37=1,$R37=0),1,0))</f>
        <v/>
      </c>
    </row>
    <row r="38">
      <c r="G38" s="31" t="n"/>
      <c r="H38" s="32" t="n"/>
      <c r="J38" s="32" t="n"/>
      <c r="K38" s="32" t="n"/>
      <c r="L38" s="32" t="n"/>
      <c r="M38" s="32" t="n"/>
      <c r="P38" s="33">
        <f>IF($A38="","",IF(AND($I38="Open",$H38&gt;=Settings!$C$4,$H38&lt;=Settings!$C$5),1,0))</f>
        <v/>
      </c>
      <c r="Q38" s="34">
        <f>IF($A38="","",IF($P38=1,$G38,0))</f>
        <v/>
      </c>
      <c r="R38" s="33">
        <f>IF($A38="","",IF(COUNTIF('This week'!$A$2:$A$1001,$A38)&gt;0,1,0))</f>
        <v/>
      </c>
      <c r="S38" s="33">
        <f>IF($A38="","",IF(AND($P38=1,$R38=0),1,0))</f>
        <v/>
      </c>
    </row>
    <row r="39">
      <c r="G39" s="31" t="n"/>
      <c r="H39" s="32" t="n"/>
      <c r="J39" s="32" t="n"/>
      <c r="K39" s="32" t="n"/>
      <c r="L39" s="32" t="n"/>
      <c r="M39" s="32" t="n"/>
      <c r="P39" s="33">
        <f>IF($A39="","",IF(AND($I39="Open",$H39&gt;=Settings!$C$4,$H39&lt;=Settings!$C$5),1,0))</f>
        <v/>
      </c>
      <c r="Q39" s="34">
        <f>IF($A39="","",IF($P39=1,$G39,0))</f>
        <v/>
      </c>
      <c r="R39" s="33">
        <f>IF($A39="","",IF(COUNTIF('This week'!$A$2:$A$1001,$A39)&gt;0,1,0))</f>
        <v/>
      </c>
      <c r="S39" s="33">
        <f>IF($A39="","",IF(AND($P39=1,$R39=0),1,0))</f>
        <v/>
      </c>
    </row>
    <row r="40">
      <c r="G40" s="31" t="n"/>
      <c r="H40" s="32" t="n"/>
      <c r="J40" s="32" t="n"/>
      <c r="K40" s="32" t="n"/>
      <c r="L40" s="32" t="n"/>
      <c r="M40" s="32" t="n"/>
      <c r="P40" s="33">
        <f>IF($A40="","",IF(AND($I40="Open",$H40&gt;=Settings!$C$4,$H40&lt;=Settings!$C$5),1,0))</f>
        <v/>
      </c>
      <c r="Q40" s="34">
        <f>IF($A40="","",IF($P40=1,$G40,0))</f>
        <v/>
      </c>
      <c r="R40" s="33">
        <f>IF($A40="","",IF(COUNTIF('This week'!$A$2:$A$1001,$A40)&gt;0,1,0))</f>
        <v/>
      </c>
      <c r="S40" s="33">
        <f>IF($A40="","",IF(AND($P40=1,$R40=0),1,0))</f>
        <v/>
      </c>
    </row>
    <row r="41">
      <c r="G41" s="31" t="n"/>
      <c r="H41" s="32" t="n"/>
      <c r="J41" s="32" t="n"/>
      <c r="K41" s="32" t="n"/>
      <c r="L41" s="32" t="n"/>
      <c r="M41" s="32" t="n"/>
      <c r="P41" s="33">
        <f>IF($A41="","",IF(AND($I41="Open",$H41&gt;=Settings!$C$4,$H41&lt;=Settings!$C$5),1,0))</f>
        <v/>
      </c>
      <c r="Q41" s="34">
        <f>IF($A41="","",IF($P41=1,$G41,0))</f>
        <v/>
      </c>
      <c r="R41" s="33">
        <f>IF($A41="","",IF(COUNTIF('This week'!$A$2:$A$1001,$A41)&gt;0,1,0))</f>
        <v/>
      </c>
      <c r="S41" s="33">
        <f>IF($A41="","",IF(AND($P41=1,$R41=0),1,0))</f>
        <v/>
      </c>
    </row>
    <row r="42">
      <c r="G42" s="31" t="n"/>
      <c r="H42" s="32" t="n"/>
      <c r="J42" s="32" t="n"/>
      <c r="K42" s="32" t="n"/>
      <c r="L42" s="32" t="n"/>
      <c r="M42" s="32" t="n"/>
      <c r="P42" s="33">
        <f>IF($A42="","",IF(AND($I42="Open",$H42&gt;=Settings!$C$4,$H42&lt;=Settings!$C$5),1,0))</f>
        <v/>
      </c>
      <c r="Q42" s="34">
        <f>IF($A42="","",IF($P42=1,$G42,0))</f>
        <v/>
      </c>
      <c r="R42" s="33">
        <f>IF($A42="","",IF(COUNTIF('This week'!$A$2:$A$1001,$A42)&gt;0,1,0))</f>
        <v/>
      </c>
      <c r="S42" s="33">
        <f>IF($A42="","",IF(AND($P42=1,$R42=0),1,0))</f>
        <v/>
      </c>
    </row>
    <row r="43">
      <c r="G43" s="31" t="n"/>
      <c r="H43" s="32" t="n"/>
      <c r="J43" s="32" t="n"/>
      <c r="K43" s="32" t="n"/>
      <c r="L43" s="32" t="n"/>
      <c r="M43" s="32" t="n"/>
      <c r="P43" s="33">
        <f>IF($A43="","",IF(AND($I43="Open",$H43&gt;=Settings!$C$4,$H43&lt;=Settings!$C$5),1,0))</f>
        <v/>
      </c>
      <c r="Q43" s="34">
        <f>IF($A43="","",IF($P43=1,$G43,0))</f>
        <v/>
      </c>
      <c r="R43" s="33">
        <f>IF($A43="","",IF(COUNTIF('This week'!$A$2:$A$1001,$A43)&gt;0,1,0))</f>
        <v/>
      </c>
      <c r="S43" s="33">
        <f>IF($A43="","",IF(AND($P43=1,$R43=0),1,0))</f>
        <v/>
      </c>
    </row>
    <row r="44">
      <c r="G44" s="31" t="n"/>
      <c r="H44" s="32" t="n"/>
      <c r="J44" s="32" t="n"/>
      <c r="K44" s="32" t="n"/>
      <c r="L44" s="32" t="n"/>
      <c r="M44" s="32" t="n"/>
      <c r="P44" s="33">
        <f>IF($A44="","",IF(AND($I44="Open",$H44&gt;=Settings!$C$4,$H44&lt;=Settings!$C$5),1,0))</f>
        <v/>
      </c>
      <c r="Q44" s="34">
        <f>IF($A44="","",IF($P44=1,$G44,0))</f>
        <v/>
      </c>
      <c r="R44" s="33">
        <f>IF($A44="","",IF(COUNTIF('This week'!$A$2:$A$1001,$A44)&gt;0,1,0))</f>
        <v/>
      </c>
      <c r="S44" s="33">
        <f>IF($A44="","",IF(AND($P44=1,$R44=0),1,0))</f>
        <v/>
      </c>
    </row>
    <row r="45">
      <c r="G45" s="31" t="n"/>
      <c r="H45" s="32" t="n"/>
      <c r="J45" s="32" t="n"/>
      <c r="K45" s="32" t="n"/>
      <c r="L45" s="32" t="n"/>
      <c r="M45" s="32" t="n"/>
      <c r="P45" s="33">
        <f>IF($A45="","",IF(AND($I45="Open",$H45&gt;=Settings!$C$4,$H45&lt;=Settings!$C$5),1,0))</f>
        <v/>
      </c>
      <c r="Q45" s="34">
        <f>IF($A45="","",IF($P45=1,$G45,0))</f>
        <v/>
      </c>
      <c r="R45" s="33">
        <f>IF($A45="","",IF(COUNTIF('This week'!$A$2:$A$1001,$A45)&gt;0,1,0))</f>
        <v/>
      </c>
      <c r="S45" s="33">
        <f>IF($A45="","",IF(AND($P45=1,$R45=0),1,0))</f>
        <v/>
      </c>
    </row>
    <row r="46">
      <c r="G46" s="31" t="n"/>
      <c r="H46" s="32" t="n"/>
      <c r="J46" s="32" t="n"/>
      <c r="K46" s="32" t="n"/>
      <c r="L46" s="32" t="n"/>
      <c r="M46" s="32" t="n"/>
      <c r="P46" s="33">
        <f>IF($A46="","",IF(AND($I46="Open",$H46&gt;=Settings!$C$4,$H46&lt;=Settings!$C$5),1,0))</f>
        <v/>
      </c>
      <c r="Q46" s="34">
        <f>IF($A46="","",IF($P46=1,$G46,0))</f>
        <v/>
      </c>
      <c r="R46" s="33">
        <f>IF($A46="","",IF(COUNTIF('This week'!$A$2:$A$1001,$A46)&gt;0,1,0))</f>
        <v/>
      </c>
      <c r="S46" s="33">
        <f>IF($A46="","",IF(AND($P46=1,$R46=0),1,0))</f>
        <v/>
      </c>
    </row>
    <row r="47">
      <c r="G47" s="31" t="n"/>
      <c r="H47" s="32" t="n"/>
      <c r="J47" s="32" t="n"/>
      <c r="K47" s="32" t="n"/>
      <c r="L47" s="32" t="n"/>
      <c r="M47" s="32" t="n"/>
      <c r="P47" s="33">
        <f>IF($A47="","",IF(AND($I47="Open",$H47&gt;=Settings!$C$4,$H47&lt;=Settings!$C$5),1,0))</f>
        <v/>
      </c>
      <c r="Q47" s="34">
        <f>IF($A47="","",IF($P47=1,$G47,0))</f>
        <v/>
      </c>
      <c r="R47" s="33">
        <f>IF($A47="","",IF(COUNTIF('This week'!$A$2:$A$1001,$A47)&gt;0,1,0))</f>
        <v/>
      </c>
      <c r="S47" s="33">
        <f>IF($A47="","",IF(AND($P47=1,$R47=0),1,0))</f>
        <v/>
      </c>
    </row>
    <row r="48">
      <c r="G48" s="31" t="n"/>
      <c r="H48" s="32" t="n"/>
      <c r="J48" s="32" t="n"/>
      <c r="K48" s="32" t="n"/>
      <c r="L48" s="32" t="n"/>
      <c r="M48" s="32" t="n"/>
      <c r="P48" s="33">
        <f>IF($A48="","",IF(AND($I48="Open",$H48&gt;=Settings!$C$4,$H48&lt;=Settings!$C$5),1,0))</f>
        <v/>
      </c>
      <c r="Q48" s="34">
        <f>IF($A48="","",IF($P48=1,$G48,0))</f>
        <v/>
      </c>
      <c r="R48" s="33">
        <f>IF($A48="","",IF(COUNTIF('This week'!$A$2:$A$1001,$A48)&gt;0,1,0))</f>
        <v/>
      </c>
      <c r="S48" s="33">
        <f>IF($A48="","",IF(AND($P48=1,$R48=0),1,0))</f>
        <v/>
      </c>
    </row>
    <row r="49">
      <c r="G49" s="31" t="n"/>
      <c r="H49" s="32" t="n"/>
      <c r="J49" s="32" t="n"/>
      <c r="K49" s="32" t="n"/>
      <c r="L49" s="32" t="n"/>
      <c r="M49" s="32" t="n"/>
      <c r="P49" s="33">
        <f>IF($A49="","",IF(AND($I49="Open",$H49&gt;=Settings!$C$4,$H49&lt;=Settings!$C$5),1,0))</f>
        <v/>
      </c>
      <c r="Q49" s="34">
        <f>IF($A49="","",IF($P49=1,$G49,0))</f>
        <v/>
      </c>
      <c r="R49" s="33">
        <f>IF($A49="","",IF(COUNTIF('This week'!$A$2:$A$1001,$A49)&gt;0,1,0))</f>
        <v/>
      </c>
      <c r="S49" s="33">
        <f>IF($A49="","",IF(AND($P49=1,$R49=0),1,0))</f>
        <v/>
      </c>
    </row>
    <row r="50">
      <c r="G50" s="31" t="n"/>
      <c r="H50" s="32" t="n"/>
      <c r="J50" s="32" t="n"/>
      <c r="K50" s="32" t="n"/>
      <c r="L50" s="32" t="n"/>
      <c r="M50" s="32" t="n"/>
      <c r="P50" s="33">
        <f>IF($A50="","",IF(AND($I50="Open",$H50&gt;=Settings!$C$4,$H50&lt;=Settings!$C$5),1,0))</f>
        <v/>
      </c>
      <c r="Q50" s="34">
        <f>IF($A50="","",IF($P50=1,$G50,0))</f>
        <v/>
      </c>
      <c r="R50" s="33">
        <f>IF($A50="","",IF(COUNTIF('This week'!$A$2:$A$1001,$A50)&gt;0,1,0))</f>
        <v/>
      </c>
      <c r="S50" s="33">
        <f>IF($A50="","",IF(AND($P50=1,$R50=0),1,0))</f>
        <v/>
      </c>
    </row>
    <row r="51">
      <c r="G51" s="31" t="n"/>
      <c r="H51" s="32" t="n"/>
      <c r="J51" s="32" t="n"/>
      <c r="K51" s="32" t="n"/>
      <c r="L51" s="32" t="n"/>
      <c r="M51" s="32" t="n"/>
      <c r="P51" s="33">
        <f>IF($A51="","",IF(AND($I51="Open",$H51&gt;=Settings!$C$4,$H51&lt;=Settings!$C$5),1,0))</f>
        <v/>
      </c>
      <c r="Q51" s="34">
        <f>IF($A51="","",IF($P51=1,$G51,0))</f>
        <v/>
      </c>
      <c r="R51" s="33">
        <f>IF($A51="","",IF(COUNTIF('This week'!$A$2:$A$1001,$A51)&gt;0,1,0))</f>
        <v/>
      </c>
      <c r="S51" s="33">
        <f>IF($A51="","",IF(AND($P51=1,$R51=0),1,0))</f>
        <v/>
      </c>
    </row>
    <row r="52">
      <c r="G52" s="31" t="n"/>
      <c r="H52" s="32" t="n"/>
      <c r="J52" s="32" t="n"/>
      <c r="K52" s="32" t="n"/>
      <c r="L52" s="32" t="n"/>
      <c r="M52" s="32" t="n"/>
      <c r="P52" s="33">
        <f>IF($A52="","",IF(AND($I52="Open",$H52&gt;=Settings!$C$4,$H52&lt;=Settings!$C$5),1,0))</f>
        <v/>
      </c>
      <c r="Q52" s="34">
        <f>IF($A52="","",IF($P52=1,$G52,0))</f>
        <v/>
      </c>
      <c r="R52" s="33">
        <f>IF($A52="","",IF(COUNTIF('This week'!$A$2:$A$1001,$A52)&gt;0,1,0))</f>
        <v/>
      </c>
      <c r="S52" s="33">
        <f>IF($A52="","",IF(AND($P52=1,$R52=0),1,0))</f>
        <v/>
      </c>
    </row>
    <row r="53">
      <c r="G53" s="31" t="n"/>
      <c r="H53" s="32" t="n"/>
      <c r="J53" s="32" t="n"/>
      <c r="K53" s="32" t="n"/>
      <c r="L53" s="32" t="n"/>
      <c r="M53" s="32" t="n"/>
      <c r="P53" s="33">
        <f>IF($A53="","",IF(AND($I53="Open",$H53&gt;=Settings!$C$4,$H53&lt;=Settings!$C$5),1,0))</f>
        <v/>
      </c>
      <c r="Q53" s="34">
        <f>IF($A53="","",IF($P53=1,$G53,0))</f>
        <v/>
      </c>
      <c r="R53" s="33">
        <f>IF($A53="","",IF(COUNTIF('This week'!$A$2:$A$1001,$A53)&gt;0,1,0))</f>
        <v/>
      </c>
      <c r="S53" s="33">
        <f>IF($A53="","",IF(AND($P53=1,$R53=0),1,0))</f>
        <v/>
      </c>
    </row>
    <row r="54">
      <c r="G54" s="31" t="n"/>
      <c r="H54" s="32" t="n"/>
      <c r="J54" s="32" t="n"/>
      <c r="K54" s="32" t="n"/>
      <c r="L54" s="32" t="n"/>
      <c r="M54" s="32" t="n"/>
      <c r="P54" s="33">
        <f>IF($A54="","",IF(AND($I54="Open",$H54&gt;=Settings!$C$4,$H54&lt;=Settings!$C$5),1,0))</f>
        <v/>
      </c>
      <c r="Q54" s="34">
        <f>IF($A54="","",IF($P54=1,$G54,0))</f>
        <v/>
      </c>
      <c r="R54" s="33">
        <f>IF($A54="","",IF(COUNTIF('This week'!$A$2:$A$1001,$A54)&gt;0,1,0))</f>
        <v/>
      </c>
      <c r="S54" s="33">
        <f>IF($A54="","",IF(AND($P54=1,$R54=0),1,0))</f>
        <v/>
      </c>
    </row>
    <row r="55">
      <c r="G55" s="31" t="n"/>
      <c r="H55" s="32" t="n"/>
      <c r="J55" s="32" t="n"/>
      <c r="K55" s="32" t="n"/>
      <c r="L55" s="32" t="n"/>
      <c r="M55" s="32" t="n"/>
      <c r="P55" s="33">
        <f>IF($A55="","",IF(AND($I55="Open",$H55&gt;=Settings!$C$4,$H55&lt;=Settings!$C$5),1,0))</f>
        <v/>
      </c>
      <c r="Q55" s="34">
        <f>IF($A55="","",IF($P55=1,$G55,0))</f>
        <v/>
      </c>
      <c r="R55" s="33">
        <f>IF($A55="","",IF(COUNTIF('This week'!$A$2:$A$1001,$A55)&gt;0,1,0))</f>
        <v/>
      </c>
      <c r="S55" s="33">
        <f>IF($A55="","",IF(AND($P55=1,$R55=0),1,0))</f>
        <v/>
      </c>
    </row>
    <row r="56">
      <c r="G56" s="31" t="n"/>
      <c r="H56" s="32" t="n"/>
      <c r="J56" s="32" t="n"/>
      <c r="K56" s="32" t="n"/>
      <c r="L56" s="32" t="n"/>
      <c r="M56" s="32" t="n"/>
      <c r="P56" s="33">
        <f>IF($A56="","",IF(AND($I56="Open",$H56&gt;=Settings!$C$4,$H56&lt;=Settings!$C$5),1,0))</f>
        <v/>
      </c>
      <c r="Q56" s="34">
        <f>IF($A56="","",IF($P56=1,$G56,0))</f>
        <v/>
      </c>
      <c r="R56" s="33">
        <f>IF($A56="","",IF(COUNTIF('This week'!$A$2:$A$1001,$A56)&gt;0,1,0))</f>
        <v/>
      </c>
      <c r="S56" s="33">
        <f>IF($A56="","",IF(AND($P56=1,$R56=0),1,0))</f>
        <v/>
      </c>
    </row>
    <row r="57">
      <c r="G57" s="31" t="n"/>
      <c r="H57" s="32" t="n"/>
      <c r="J57" s="32" t="n"/>
      <c r="K57" s="32" t="n"/>
      <c r="L57" s="32" t="n"/>
      <c r="M57" s="32" t="n"/>
      <c r="P57" s="33">
        <f>IF($A57="","",IF(AND($I57="Open",$H57&gt;=Settings!$C$4,$H57&lt;=Settings!$C$5),1,0))</f>
        <v/>
      </c>
      <c r="Q57" s="34">
        <f>IF($A57="","",IF($P57=1,$G57,0))</f>
        <v/>
      </c>
      <c r="R57" s="33">
        <f>IF($A57="","",IF(COUNTIF('This week'!$A$2:$A$1001,$A57)&gt;0,1,0))</f>
        <v/>
      </c>
      <c r="S57" s="33">
        <f>IF($A57="","",IF(AND($P57=1,$R57=0),1,0))</f>
        <v/>
      </c>
    </row>
    <row r="58">
      <c r="G58" s="31" t="n"/>
      <c r="H58" s="32" t="n"/>
      <c r="J58" s="32" t="n"/>
      <c r="K58" s="32" t="n"/>
      <c r="L58" s="32" t="n"/>
      <c r="M58" s="32" t="n"/>
      <c r="P58" s="33">
        <f>IF($A58="","",IF(AND($I58="Open",$H58&gt;=Settings!$C$4,$H58&lt;=Settings!$C$5),1,0))</f>
        <v/>
      </c>
      <c r="Q58" s="34">
        <f>IF($A58="","",IF($P58=1,$G58,0))</f>
        <v/>
      </c>
      <c r="R58" s="33">
        <f>IF($A58="","",IF(COUNTIF('This week'!$A$2:$A$1001,$A58)&gt;0,1,0))</f>
        <v/>
      </c>
      <c r="S58" s="33">
        <f>IF($A58="","",IF(AND($P58=1,$R58=0),1,0))</f>
        <v/>
      </c>
    </row>
    <row r="59">
      <c r="G59" s="31" t="n"/>
      <c r="H59" s="32" t="n"/>
      <c r="J59" s="32" t="n"/>
      <c r="K59" s="32" t="n"/>
      <c r="L59" s="32" t="n"/>
      <c r="M59" s="32" t="n"/>
      <c r="P59" s="33">
        <f>IF($A59="","",IF(AND($I59="Open",$H59&gt;=Settings!$C$4,$H59&lt;=Settings!$C$5),1,0))</f>
        <v/>
      </c>
      <c r="Q59" s="34">
        <f>IF($A59="","",IF($P59=1,$G59,0))</f>
        <v/>
      </c>
      <c r="R59" s="33">
        <f>IF($A59="","",IF(COUNTIF('This week'!$A$2:$A$1001,$A59)&gt;0,1,0))</f>
        <v/>
      </c>
      <c r="S59" s="33">
        <f>IF($A59="","",IF(AND($P59=1,$R59=0),1,0))</f>
        <v/>
      </c>
    </row>
    <row r="60">
      <c r="G60" s="31" t="n"/>
      <c r="H60" s="32" t="n"/>
      <c r="J60" s="32" t="n"/>
      <c r="K60" s="32" t="n"/>
      <c r="L60" s="32" t="n"/>
      <c r="M60" s="32" t="n"/>
      <c r="P60" s="33">
        <f>IF($A60="","",IF(AND($I60="Open",$H60&gt;=Settings!$C$4,$H60&lt;=Settings!$C$5),1,0))</f>
        <v/>
      </c>
      <c r="Q60" s="34">
        <f>IF($A60="","",IF($P60=1,$G60,0))</f>
        <v/>
      </c>
      <c r="R60" s="33">
        <f>IF($A60="","",IF(COUNTIF('This week'!$A$2:$A$1001,$A60)&gt;0,1,0))</f>
        <v/>
      </c>
      <c r="S60" s="33">
        <f>IF($A60="","",IF(AND($P60=1,$R60=0),1,0))</f>
        <v/>
      </c>
    </row>
    <row r="61">
      <c r="G61" s="31" t="n"/>
      <c r="H61" s="32" t="n"/>
      <c r="J61" s="32" t="n"/>
      <c r="K61" s="32" t="n"/>
      <c r="L61" s="32" t="n"/>
      <c r="M61" s="32" t="n"/>
      <c r="P61" s="33">
        <f>IF($A61="","",IF(AND($I61="Open",$H61&gt;=Settings!$C$4,$H61&lt;=Settings!$C$5),1,0))</f>
        <v/>
      </c>
      <c r="Q61" s="34">
        <f>IF($A61="","",IF($P61=1,$G61,0))</f>
        <v/>
      </c>
      <c r="R61" s="33">
        <f>IF($A61="","",IF(COUNTIF('This week'!$A$2:$A$1001,$A61)&gt;0,1,0))</f>
        <v/>
      </c>
      <c r="S61" s="33">
        <f>IF($A61="","",IF(AND($P61=1,$R61=0),1,0))</f>
        <v/>
      </c>
    </row>
    <row r="62">
      <c r="G62" s="31" t="n"/>
      <c r="H62" s="32" t="n"/>
      <c r="J62" s="32" t="n"/>
      <c r="K62" s="32" t="n"/>
      <c r="L62" s="32" t="n"/>
      <c r="M62" s="32" t="n"/>
      <c r="P62" s="33">
        <f>IF($A62="","",IF(AND($I62="Open",$H62&gt;=Settings!$C$4,$H62&lt;=Settings!$C$5),1,0))</f>
        <v/>
      </c>
      <c r="Q62" s="34">
        <f>IF($A62="","",IF($P62=1,$G62,0))</f>
        <v/>
      </c>
      <c r="R62" s="33">
        <f>IF($A62="","",IF(COUNTIF('This week'!$A$2:$A$1001,$A62)&gt;0,1,0))</f>
        <v/>
      </c>
      <c r="S62" s="33">
        <f>IF($A62="","",IF(AND($P62=1,$R62=0),1,0))</f>
        <v/>
      </c>
    </row>
    <row r="63">
      <c r="G63" s="31" t="n"/>
      <c r="H63" s="32" t="n"/>
      <c r="J63" s="32" t="n"/>
      <c r="K63" s="32" t="n"/>
      <c r="L63" s="32" t="n"/>
      <c r="M63" s="32" t="n"/>
      <c r="P63" s="33">
        <f>IF($A63="","",IF(AND($I63="Open",$H63&gt;=Settings!$C$4,$H63&lt;=Settings!$C$5),1,0))</f>
        <v/>
      </c>
      <c r="Q63" s="34">
        <f>IF($A63="","",IF($P63=1,$G63,0))</f>
        <v/>
      </c>
      <c r="R63" s="33">
        <f>IF($A63="","",IF(COUNTIF('This week'!$A$2:$A$1001,$A63)&gt;0,1,0))</f>
        <v/>
      </c>
      <c r="S63" s="33">
        <f>IF($A63="","",IF(AND($P63=1,$R63=0),1,0))</f>
        <v/>
      </c>
    </row>
    <row r="64">
      <c r="G64" s="31" t="n"/>
      <c r="H64" s="32" t="n"/>
      <c r="J64" s="32" t="n"/>
      <c r="K64" s="32" t="n"/>
      <c r="L64" s="32" t="n"/>
      <c r="M64" s="32" t="n"/>
      <c r="P64" s="33">
        <f>IF($A64="","",IF(AND($I64="Open",$H64&gt;=Settings!$C$4,$H64&lt;=Settings!$C$5),1,0))</f>
        <v/>
      </c>
      <c r="Q64" s="34">
        <f>IF($A64="","",IF($P64=1,$G64,0))</f>
        <v/>
      </c>
      <c r="R64" s="33">
        <f>IF($A64="","",IF(COUNTIF('This week'!$A$2:$A$1001,$A64)&gt;0,1,0))</f>
        <v/>
      </c>
      <c r="S64" s="33">
        <f>IF($A64="","",IF(AND($P64=1,$R64=0),1,0))</f>
        <v/>
      </c>
    </row>
    <row r="65">
      <c r="G65" s="31" t="n"/>
      <c r="H65" s="32" t="n"/>
      <c r="J65" s="32" t="n"/>
      <c r="K65" s="32" t="n"/>
      <c r="L65" s="32" t="n"/>
      <c r="M65" s="32" t="n"/>
      <c r="P65" s="33">
        <f>IF($A65="","",IF(AND($I65="Open",$H65&gt;=Settings!$C$4,$H65&lt;=Settings!$C$5),1,0))</f>
        <v/>
      </c>
      <c r="Q65" s="34">
        <f>IF($A65="","",IF($P65=1,$G65,0))</f>
        <v/>
      </c>
      <c r="R65" s="33">
        <f>IF($A65="","",IF(COUNTIF('This week'!$A$2:$A$1001,$A65)&gt;0,1,0))</f>
        <v/>
      </c>
      <c r="S65" s="33">
        <f>IF($A65="","",IF(AND($P65=1,$R65=0),1,0))</f>
        <v/>
      </c>
    </row>
    <row r="66">
      <c r="G66" s="31" t="n"/>
      <c r="H66" s="32" t="n"/>
      <c r="J66" s="32" t="n"/>
      <c r="K66" s="32" t="n"/>
      <c r="L66" s="32" t="n"/>
      <c r="M66" s="32" t="n"/>
      <c r="P66" s="33">
        <f>IF($A66="","",IF(AND($I66="Open",$H66&gt;=Settings!$C$4,$H66&lt;=Settings!$C$5),1,0))</f>
        <v/>
      </c>
      <c r="Q66" s="34">
        <f>IF($A66="","",IF($P66=1,$G66,0))</f>
        <v/>
      </c>
      <c r="R66" s="33">
        <f>IF($A66="","",IF(COUNTIF('This week'!$A$2:$A$1001,$A66)&gt;0,1,0))</f>
        <v/>
      </c>
      <c r="S66" s="33">
        <f>IF($A66="","",IF(AND($P66=1,$R66=0),1,0))</f>
        <v/>
      </c>
    </row>
    <row r="67">
      <c r="G67" s="31" t="n"/>
      <c r="H67" s="32" t="n"/>
      <c r="J67" s="32" t="n"/>
      <c r="K67" s="32" t="n"/>
      <c r="L67" s="32" t="n"/>
      <c r="M67" s="32" t="n"/>
      <c r="P67" s="33">
        <f>IF($A67="","",IF(AND($I67="Open",$H67&gt;=Settings!$C$4,$H67&lt;=Settings!$C$5),1,0))</f>
        <v/>
      </c>
      <c r="Q67" s="34">
        <f>IF($A67="","",IF($P67=1,$G67,0))</f>
        <v/>
      </c>
      <c r="R67" s="33">
        <f>IF($A67="","",IF(COUNTIF('This week'!$A$2:$A$1001,$A67)&gt;0,1,0))</f>
        <v/>
      </c>
      <c r="S67" s="33">
        <f>IF($A67="","",IF(AND($P67=1,$R67=0),1,0))</f>
        <v/>
      </c>
    </row>
    <row r="68">
      <c r="G68" s="31" t="n"/>
      <c r="H68" s="32" t="n"/>
      <c r="J68" s="32" t="n"/>
      <c r="K68" s="32" t="n"/>
      <c r="L68" s="32" t="n"/>
      <c r="M68" s="32" t="n"/>
      <c r="P68" s="33">
        <f>IF($A68="","",IF(AND($I68="Open",$H68&gt;=Settings!$C$4,$H68&lt;=Settings!$C$5),1,0))</f>
        <v/>
      </c>
      <c r="Q68" s="34">
        <f>IF($A68="","",IF($P68=1,$G68,0))</f>
        <v/>
      </c>
      <c r="R68" s="33">
        <f>IF($A68="","",IF(COUNTIF('This week'!$A$2:$A$1001,$A68)&gt;0,1,0))</f>
        <v/>
      </c>
      <c r="S68" s="33">
        <f>IF($A68="","",IF(AND($P68=1,$R68=0),1,0))</f>
        <v/>
      </c>
    </row>
    <row r="69">
      <c r="G69" s="31" t="n"/>
      <c r="H69" s="32" t="n"/>
      <c r="J69" s="32" t="n"/>
      <c r="K69" s="32" t="n"/>
      <c r="L69" s="32" t="n"/>
      <c r="M69" s="32" t="n"/>
      <c r="P69" s="33">
        <f>IF($A69="","",IF(AND($I69="Open",$H69&gt;=Settings!$C$4,$H69&lt;=Settings!$C$5),1,0))</f>
        <v/>
      </c>
      <c r="Q69" s="34">
        <f>IF($A69="","",IF($P69=1,$G69,0))</f>
        <v/>
      </c>
      <c r="R69" s="33">
        <f>IF($A69="","",IF(COUNTIF('This week'!$A$2:$A$1001,$A69)&gt;0,1,0))</f>
        <v/>
      </c>
      <c r="S69" s="33">
        <f>IF($A69="","",IF(AND($P69=1,$R69=0),1,0))</f>
        <v/>
      </c>
    </row>
    <row r="70">
      <c r="G70" s="31" t="n"/>
      <c r="H70" s="32" t="n"/>
      <c r="J70" s="32" t="n"/>
      <c r="K70" s="32" t="n"/>
      <c r="L70" s="32" t="n"/>
      <c r="M70" s="32" t="n"/>
      <c r="P70" s="33">
        <f>IF($A70="","",IF(AND($I70="Open",$H70&gt;=Settings!$C$4,$H70&lt;=Settings!$C$5),1,0))</f>
        <v/>
      </c>
      <c r="Q70" s="34">
        <f>IF($A70="","",IF($P70=1,$G70,0))</f>
        <v/>
      </c>
      <c r="R70" s="33">
        <f>IF($A70="","",IF(COUNTIF('This week'!$A$2:$A$1001,$A70)&gt;0,1,0))</f>
        <v/>
      </c>
      <c r="S70" s="33">
        <f>IF($A70="","",IF(AND($P70=1,$R70=0),1,0))</f>
        <v/>
      </c>
    </row>
    <row r="71">
      <c r="G71" s="31" t="n"/>
      <c r="H71" s="32" t="n"/>
      <c r="J71" s="32" t="n"/>
      <c r="K71" s="32" t="n"/>
      <c r="L71" s="32" t="n"/>
      <c r="M71" s="32" t="n"/>
      <c r="P71" s="33">
        <f>IF($A71="","",IF(AND($I71="Open",$H71&gt;=Settings!$C$4,$H71&lt;=Settings!$C$5),1,0))</f>
        <v/>
      </c>
      <c r="Q71" s="34">
        <f>IF($A71="","",IF($P71=1,$G71,0))</f>
        <v/>
      </c>
      <c r="R71" s="33">
        <f>IF($A71="","",IF(COUNTIF('This week'!$A$2:$A$1001,$A71)&gt;0,1,0))</f>
        <v/>
      </c>
      <c r="S71" s="33">
        <f>IF($A71="","",IF(AND($P71=1,$R71=0),1,0))</f>
        <v/>
      </c>
    </row>
    <row r="72">
      <c r="G72" s="31" t="n"/>
      <c r="H72" s="32" t="n"/>
      <c r="J72" s="32" t="n"/>
      <c r="K72" s="32" t="n"/>
      <c r="L72" s="32" t="n"/>
      <c r="M72" s="32" t="n"/>
      <c r="P72" s="33">
        <f>IF($A72="","",IF(AND($I72="Open",$H72&gt;=Settings!$C$4,$H72&lt;=Settings!$C$5),1,0))</f>
        <v/>
      </c>
      <c r="Q72" s="34">
        <f>IF($A72="","",IF($P72=1,$G72,0))</f>
        <v/>
      </c>
      <c r="R72" s="33">
        <f>IF($A72="","",IF(COUNTIF('This week'!$A$2:$A$1001,$A72)&gt;0,1,0))</f>
        <v/>
      </c>
      <c r="S72" s="33">
        <f>IF($A72="","",IF(AND($P72=1,$R72=0),1,0))</f>
        <v/>
      </c>
    </row>
    <row r="73">
      <c r="G73" s="31" t="n"/>
      <c r="H73" s="32" t="n"/>
      <c r="J73" s="32" t="n"/>
      <c r="K73" s="32" t="n"/>
      <c r="L73" s="32" t="n"/>
      <c r="M73" s="32" t="n"/>
      <c r="P73" s="33">
        <f>IF($A73="","",IF(AND($I73="Open",$H73&gt;=Settings!$C$4,$H73&lt;=Settings!$C$5),1,0))</f>
        <v/>
      </c>
      <c r="Q73" s="34">
        <f>IF($A73="","",IF($P73=1,$G73,0))</f>
        <v/>
      </c>
      <c r="R73" s="33">
        <f>IF($A73="","",IF(COUNTIF('This week'!$A$2:$A$1001,$A73)&gt;0,1,0))</f>
        <v/>
      </c>
      <c r="S73" s="33">
        <f>IF($A73="","",IF(AND($P73=1,$R73=0),1,0))</f>
        <v/>
      </c>
    </row>
    <row r="74">
      <c r="G74" s="31" t="n"/>
      <c r="H74" s="32" t="n"/>
      <c r="J74" s="32" t="n"/>
      <c r="K74" s="32" t="n"/>
      <c r="L74" s="32" t="n"/>
      <c r="M74" s="32" t="n"/>
      <c r="P74" s="33">
        <f>IF($A74="","",IF(AND($I74="Open",$H74&gt;=Settings!$C$4,$H74&lt;=Settings!$C$5),1,0))</f>
        <v/>
      </c>
      <c r="Q74" s="34">
        <f>IF($A74="","",IF($P74=1,$G74,0))</f>
        <v/>
      </c>
      <c r="R74" s="33">
        <f>IF($A74="","",IF(COUNTIF('This week'!$A$2:$A$1001,$A74)&gt;0,1,0))</f>
        <v/>
      </c>
      <c r="S74" s="33">
        <f>IF($A74="","",IF(AND($P74=1,$R74=0),1,0))</f>
        <v/>
      </c>
    </row>
    <row r="75">
      <c r="G75" s="31" t="n"/>
      <c r="H75" s="32" t="n"/>
      <c r="J75" s="32" t="n"/>
      <c r="K75" s="32" t="n"/>
      <c r="L75" s="32" t="n"/>
      <c r="M75" s="32" t="n"/>
      <c r="P75" s="33">
        <f>IF($A75="","",IF(AND($I75="Open",$H75&gt;=Settings!$C$4,$H75&lt;=Settings!$C$5),1,0))</f>
        <v/>
      </c>
      <c r="Q75" s="34">
        <f>IF($A75="","",IF($P75=1,$G75,0))</f>
        <v/>
      </c>
      <c r="R75" s="33">
        <f>IF($A75="","",IF(COUNTIF('This week'!$A$2:$A$1001,$A75)&gt;0,1,0))</f>
        <v/>
      </c>
      <c r="S75" s="33">
        <f>IF($A75="","",IF(AND($P75=1,$R75=0),1,0))</f>
        <v/>
      </c>
    </row>
    <row r="76">
      <c r="G76" s="31" t="n"/>
      <c r="H76" s="32" t="n"/>
      <c r="J76" s="32" t="n"/>
      <c r="K76" s="32" t="n"/>
      <c r="L76" s="32" t="n"/>
      <c r="M76" s="32" t="n"/>
      <c r="P76" s="33">
        <f>IF($A76="","",IF(AND($I76="Open",$H76&gt;=Settings!$C$4,$H76&lt;=Settings!$C$5),1,0))</f>
        <v/>
      </c>
      <c r="Q76" s="34">
        <f>IF($A76="","",IF($P76=1,$G76,0))</f>
        <v/>
      </c>
      <c r="R76" s="33">
        <f>IF($A76="","",IF(COUNTIF('This week'!$A$2:$A$1001,$A76)&gt;0,1,0))</f>
        <v/>
      </c>
      <c r="S76" s="33">
        <f>IF($A76="","",IF(AND($P76=1,$R76=0),1,0))</f>
        <v/>
      </c>
    </row>
    <row r="77">
      <c r="G77" s="31" t="n"/>
      <c r="H77" s="32" t="n"/>
      <c r="J77" s="32" t="n"/>
      <c r="K77" s="32" t="n"/>
      <c r="L77" s="32" t="n"/>
      <c r="M77" s="32" t="n"/>
      <c r="P77" s="33">
        <f>IF($A77="","",IF(AND($I77="Open",$H77&gt;=Settings!$C$4,$H77&lt;=Settings!$C$5),1,0))</f>
        <v/>
      </c>
      <c r="Q77" s="34">
        <f>IF($A77="","",IF($P77=1,$G77,0))</f>
        <v/>
      </c>
      <c r="R77" s="33">
        <f>IF($A77="","",IF(COUNTIF('This week'!$A$2:$A$1001,$A77)&gt;0,1,0))</f>
        <v/>
      </c>
      <c r="S77" s="33">
        <f>IF($A77="","",IF(AND($P77=1,$R77=0),1,0))</f>
        <v/>
      </c>
    </row>
    <row r="78">
      <c r="G78" s="31" t="n"/>
      <c r="H78" s="32" t="n"/>
      <c r="J78" s="32" t="n"/>
      <c r="K78" s="32" t="n"/>
      <c r="L78" s="32" t="n"/>
      <c r="M78" s="32" t="n"/>
      <c r="P78" s="33">
        <f>IF($A78="","",IF(AND($I78="Open",$H78&gt;=Settings!$C$4,$H78&lt;=Settings!$C$5),1,0))</f>
        <v/>
      </c>
      <c r="Q78" s="34">
        <f>IF($A78="","",IF($P78=1,$G78,0))</f>
        <v/>
      </c>
      <c r="R78" s="33">
        <f>IF($A78="","",IF(COUNTIF('This week'!$A$2:$A$1001,$A78)&gt;0,1,0))</f>
        <v/>
      </c>
      <c r="S78" s="33">
        <f>IF($A78="","",IF(AND($P78=1,$R78=0),1,0))</f>
        <v/>
      </c>
    </row>
    <row r="79">
      <c r="G79" s="31" t="n"/>
      <c r="H79" s="32" t="n"/>
      <c r="J79" s="32" t="n"/>
      <c r="K79" s="32" t="n"/>
      <c r="L79" s="32" t="n"/>
      <c r="M79" s="32" t="n"/>
      <c r="P79" s="33">
        <f>IF($A79="","",IF(AND($I79="Open",$H79&gt;=Settings!$C$4,$H79&lt;=Settings!$C$5),1,0))</f>
        <v/>
      </c>
      <c r="Q79" s="34">
        <f>IF($A79="","",IF($P79=1,$G79,0))</f>
        <v/>
      </c>
      <c r="R79" s="33">
        <f>IF($A79="","",IF(COUNTIF('This week'!$A$2:$A$1001,$A79)&gt;0,1,0))</f>
        <v/>
      </c>
      <c r="S79" s="33">
        <f>IF($A79="","",IF(AND($P79=1,$R79=0),1,0))</f>
        <v/>
      </c>
    </row>
    <row r="80">
      <c r="G80" s="31" t="n"/>
      <c r="H80" s="32" t="n"/>
      <c r="J80" s="32" t="n"/>
      <c r="K80" s="32" t="n"/>
      <c r="L80" s="32" t="n"/>
      <c r="M80" s="32" t="n"/>
      <c r="P80" s="33">
        <f>IF($A80="","",IF(AND($I80="Open",$H80&gt;=Settings!$C$4,$H80&lt;=Settings!$C$5),1,0))</f>
        <v/>
      </c>
      <c r="Q80" s="34">
        <f>IF($A80="","",IF($P80=1,$G80,0))</f>
        <v/>
      </c>
      <c r="R80" s="33">
        <f>IF($A80="","",IF(COUNTIF('This week'!$A$2:$A$1001,$A80)&gt;0,1,0))</f>
        <v/>
      </c>
      <c r="S80" s="33">
        <f>IF($A80="","",IF(AND($P80=1,$R80=0),1,0))</f>
        <v/>
      </c>
    </row>
    <row r="81">
      <c r="G81" s="31" t="n"/>
      <c r="H81" s="32" t="n"/>
      <c r="J81" s="32" t="n"/>
      <c r="K81" s="32" t="n"/>
      <c r="L81" s="32" t="n"/>
      <c r="M81" s="32" t="n"/>
      <c r="P81" s="33">
        <f>IF($A81="","",IF(AND($I81="Open",$H81&gt;=Settings!$C$4,$H81&lt;=Settings!$C$5),1,0))</f>
        <v/>
      </c>
      <c r="Q81" s="34">
        <f>IF($A81="","",IF($P81=1,$G81,0))</f>
        <v/>
      </c>
      <c r="R81" s="33">
        <f>IF($A81="","",IF(COUNTIF('This week'!$A$2:$A$1001,$A81)&gt;0,1,0))</f>
        <v/>
      </c>
      <c r="S81" s="33">
        <f>IF($A81="","",IF(AND($P81=1,$R81=0),1,0))</f>
        <v/>
      </c>
    </row>
    <row r="82">
      <c r="G82" s="31" t="n"/>
      <c r="H82" s="32" t="n"/>
      <c r="J82" s="32" t="n"/>
      <c r="K82" s="32" t="n"/>
      <c r="L82" s="32" t="n"/>
      <c r="M82" s="32" t="n"/>
      <c r="P82" s="33">
        <f>IF($A82="","",IF(AND($I82="Open",$H82&gt;=Settings!$C$4,$H82&lt;=Settings!$C$5),1,0))</f>
        <v/>
      </c>
      <c r="Q82" s="34">
        <f>IF($A82="","",IF($P82=1,$G82,0))</f>
        <v/>
      </c>
      <c r="R82" s="33">
        <f>IF($A82="","",IF(COUNTIF('This week'!$A$2:$A$1001,$A82)&gt;0,1,0))</f>
        <v/>
      </c>
      <c r="S82" s="33">
        <f>IF($A82="","",IF(AND($P82=1,$R82=0),1,0))</f>
        <v/>
      </c>
    </row>
    <row r="83">
      <c r="G83" s="31" t="n"/>
      <c r="H83" s="32" t="n"/>
      <c r="J83" s="32" t="n"/>
      <c r="K83" s="32" t="n"/>
      <c r="L83" s="32" t="n"/>
      <c r="M83" s="32" t="n"/>
      <c r="P83" s="33">
        <f>IF($A83="","",IF(AND($I83="Open",$H83&gt;=Settings!$C$4,$H83&lt;=Settings!$C$5),1,0))</f>
        <v/>
      </c>
      <c r="Q83" s="34">
        <f>IF($A83="","",IF($P83=1,$G83,0))</f>
        <v/>
      </c>
      <c r="R83" s="33">
        <f>IF($A83="","",IF(COUNTIF('This week'!$A$2:$A$1001,$A83)&gt;0,1,0))</f>
        <v/>
      </c>
      <c r="S83" s="33">
        <f>IF($A83="","",IF(AND($P83=1,$R83=0),1,0))</f>
        <v/>
      </c>
    </row>
    <row r="84">
      <c r="G84" s="31" t="n"/>
      <c r="H84" s="32" t="n"/>
      <c r="J84" s="32" t="n"/>
      <c r="K84" s="32" t="n"/>
      <c r="L84" s="32" t="n"/>
      <c r="M84" s="32" t="n"/>
      <c r="P84" s="33">
        <f>IF($A84="","",IF(AND($I84="Open",$H84&gt;=Settings!$C$4,$H84&lt;=Settings!$C$5),1,0))</f>
        <v/>
      </c>
      <c r="Q84" s="34">
        <f>IF($A84="","",IF($P84=1,$G84,0))</f>
        <v/>
      </c>
      <c r="R84" s="33">
        <f>IF($A84="","",IF(COUNTIF('This week'!$A$2:$A$1001,$A84)&gt;0,1,0))</f>
        <v/>
      </c>
      <c r="S84" s="33">
        <f>IF($A84="","",IF(AND($P84=1,$R84=0),1,0))</f>
        <v/>
      </c>
    </row>
    <row r="85">
      <c r="G85" s="31" t="n"/>
      <c r="H85" s="32" t="n"/>
      <c r="J85" s="32" t="n"/>
      <c r="K85" s="32" t="n"/>
      <c r="L85" s="32" t="n"/>
      <c r="M85" s="32" t="n"/>
      <c r="P85" s="33">
        <f>IF($A85="","",IF(AND($I85="Open",$H85&gt;=Settings!$C$4,$H85&lt;=Settings!$C$5),1,0))</f>
        <v/>
      </c>
      <c r="Q85" s="34">
        <f>IF($A85="","",IF($P85=1,$G85,0))</f>
        <v/>
      </c>
      <c r="R85" s="33">
        <f>IF($A85="","",IF(COUNTIF('This week'!$A$2:$A$1001,$A85)&gt;0,1,0))</f>
        <v/>
      </c>
      <c r="S85" s="33">
        <f>IF($A85="","",IF(AND($P85=1,$R85=0),1,0))</f>
        <v/>
      </c>
    </row>
    <row r="86">
      <c r="G86" s="31" t="n"/>
      <c r="H86" s="32" t="n"/>
      <c r="J86" s="32" t="n"/>
      <c r="K86" s="32" t="n"/>
      <c r="L86" s="32" t="n"/>
      <c r="M86" s="32" t="n"/>
      <c r="P86" s="33">
        <f>IF($A86="","",IF(AND($I86="Open",$H86&gt;=Settings!$C$4,$H86&lt;=Settings!$C$5),1,0))</f>
        <v/>
      </c>
      <c r="Q86" s="34">
        <f>IF($A86="","",IF($P86=1,$G86,0))</f>
        <v/>
      </c>
      <c r="R86" s="33">
        <f>IF($A86="","",IF(COUNTIF('This week'!$A$2:$A$1001,$A86)&gt;0,1,0))</f>
        <v/>
      </c>
      <c r="S86" s="33">
        <f>IF($A86="","",IF(AND($P86=1,$R86=0),1,0))</f>
        <v/>
      </c>
    </row>
    <row r="87">
      <c r="G87" s="31" t="n"/>
      <c r="H87" s="32" t="n"/>
      <c r="J87" s="32" t="n"/>
      <c r="K87" s="32" t="n"/>
      <c r="L87" s="32" t="n"/>
      <c r="M87" s="32" t="n"/>
      <c r="P87" s="33">
        <f>IF($A87="","",IF(AND($I87="Open",$H87&gt;=Settings!$C$4,$H87&lt;=Settings!$C$5),1,0))</f>
        <v/>
      </c>
      <c r="Q87" s="34">
        <f>IF($A87="","",IF($P87=1,$G87,0))</f>
        <v/>
      </c>
      <c r="R87" s="33">
        <f>IF($A87="","",IF(COUNTIF('This week'!$A$2:$A$1001,$A87)&gt;0,1,0))</f>
        <v/>
      </c>
      <c r="S87" s="33">
        <f>IF($A87="","",IF(AND($P87=1,$R87=0),1,0))</f>
        <v/>
      </c>
    </row>
    <row r="88">
      <c r="G88" s="31" t="n"/>
      <c r="H88" s="32" t="n"/>
      <c r="J88" s="32" t="n"/>
      <c r="K88" s="32" t="n"/>
      <c r="L88" s="32" t="n"/>
      <c r="M88" s="32" t="n"/>
      <c r="P88" s="33">
        <f>IF($A88="","",IF(AND($I88="Open",$H88&gt;=Settings!$C$4,$H88&lt;=Settings!$C$5),1,0))</f>
        <v/>
      </c>
      <c r="Q88" s="34">
        <f>IF($A88="","",IF($P88=1,$G88,0))</f>
        <v/>
      </c>
      <c r="R88" s="33">
        <f>IF($A88="","",IF(COUNTIF('This week'!$A$2:$A$1001,$A88)&gt;0,1,0))</f>
        <v/>
      </c>
      <c r="S88" s="33">
        <f>IF($A88="","",IF(AND($P88=1,$R88=0),1,0))</f>
        <v/>
      </c>
    </row>
    <row r="89">
      <c r="G89" s="31" t="n"/>
      <c r="H89" s="32" t="n"/>
      <c r="J89" s="32" t="n"/>
      <c r="K89" s="32" t="n"/>
      <c r="L89" s="32" t="n"/>
      <c r="M89" s="32" t="n"/>
      <c r="P89" s="33">
        <f>IF($A89="","",IF(AND($I89="Open",$H89&gt;=Settings!$C$4,$H89&lt;=Settings!$C$5),1,0))</f>
        <v/>
      </c>
      <c r="Q89" s="34">
        <f>IF($A89="","",IF($P89=1,$G89,0))</f>
        <v/>
      </c>
      <c r="R89" s="33">
        <f>IF($A89="","",IF(COUNTIF('This week'!$A$2:$A$1001,$A89)&gt;0,1,0))</f>
        <v/>
      </c>
      <c r="S89" s="33">
        <f>IF($A89="","",IF(AND($P89=1,$R89=0),1,0))</f>
        <v/>
      </c>
    </row>
    <row r="90">
      <c r="G90" s="31" t="n"/>
      <c r="H90" s="32" t="n"/>
      <c r="J90" s="32" t="n"/>
      <c r="K90" s="32" t="n"/>
      <c r="L90" s="32" t="n"/>
      <c r="M90" s="32" t="n"/>
      <c r="P90" s="33">
        <f>IF($A90="","",IF(AND($I90="Open",$H90&gt;=Settings!$C$4,$H90&lt;=Settings!$C$5),1,0))</f>
        <v/>
      </c>
      <c r="Q90" s="34">
        <f>IF($A90="","",IF($P90=1,$G90,0))</f>
        <v/>
      </c>
      <c r="R90" s="33">
        <f>IF($A90="","",IF(COUNTIF('This week'!$A$2:$A$1001,$A90)&gt;0,1,0))</f>
        <v/>
      </c>
      <c r="S90" s="33">
        <f>IF($A90="","",IF(AND($P90=1,$R90=0),1,0))</f>
        <v/>
      </c>
    </row>
    <row r="91">
      <c r="G91" s="31" t="n"/>
      <c r="H91" s="32" t="n"/>
      <c r="J91" s="32" t="n"/>
      <c r="K91" s="32" t="n"/>
      <c r="L91" s="32" t="n"/>
      <c r="M91" s="32" t="n"/>
      <c r="P91" s="33">
        <f>IF($A91="","",IF(AND($I91="Open",$H91&gt;=Settings!$C$4,$H91&lt;=Settings!$C$5),1,0))</f>
        <v/>
      </c>
      <c r="Q91" s="34">
        <f>IF($A91="","",IF($P91=1,$G91,0))</f>
        <v/>
      </c>
      <c r="R91" s="33">
        <f>IF($A91="","",IF(COUNTIF('This week'!$A$2:$A$1001,$A91)&gt;0,1,0))</f>
        <v/>
      </c>
      <c r="S91" s="33">
        <f>IF($A91="","",IF(AND($P91=1,$R91=0),1,0))</f>
        <v/>
      </c>
    </row>
    <row r="92">
      <c r="G92" s="31" t="n"/>
      <c r="H92" s="32" t="n"/>
      <c r="J92" s="32" t="n"/>
      <c r="K92" s="32" t="n"/>
      <c r="L92" s="32" t="n"/>
      <c r="M92" s="32" t="n"/>
      <c r="P92" s="33">
        <f>IF($A92="","",IF(AND($I92="Open",$H92&gt;=Settings!$C$4,$H92&lt;=Settings!$C$5),1,0))</f>
        <v/>
      </c>
      <c r="Q92" s="34">
        <f>IF($A92="","",IF($P92=1,$G92,0))</f>
        <v/>
      </c>
      <c r="R92" s="33">
        <f>IF($A92="","",IF(COUNTIF('This week'!$A$2:$A$1001,$A92)&gt;0,1,0))</f>
        <v/>
      </c>
      <c r="S92" s="33">
        <f>IF($A92="","",IF(AND($P92=1,$R92=0),1,0))</f>
        <v/>
      </c>
    </row>
    <row r="93">
      <c r="G93" s="31" t="n"/>
      <c r="H93" s="32" t="n"/>
      <c r="J93" s="32" t="n"/>
      <c r="K93" s="32" t="n"/>
      <c r="L93" s="32" t="n"/>
      <c r="M93" s="32" t="n"/>
      <c r="P93" s="33">
        <f>IF($A93="","",IF(AND($I93="Open",$H93&gt;=Settings!$C$4,$H93&lt;=Settings!$C$5),1,0))</f>
        <v/>
      </c>
      <c r="Q93" s="34">
        <f>IF($A93="","",IF($P93=1,$G93,0))</f>
        <v/>
      </c>
      <c r="R93" s="33">
        <f>IF($A93="","",IF(COUNTIF('This week'!$A$2:$A$1001,$A93)&gt;0,1,0))</f>
        <v/>
      </c>
      <c r="S93" s="33">
        <f>IF($A93="","",IF(AND($P93=1,$R93=0),1,0))</f>
        <v/>
      </c>
    </row>
    <row r="94">
      <c r="G94" s="31" t="n"/>
      <c r="H94" s="32" t="n"/>
      <c r="J94" s="32" t="n"/>
      <c r="K94" s="32" t="n"/>
      <c r="L94" s="32" t="n"/>
      <c r="M94" s="32" t="n"/>
      <c r="P94" s="33">
        <f>IF($A94="","",IF(AND($I94="Open",$H94&gt;=Settings!$C$4,$H94&lt;=Settings!$C$5),1,0))</f>
        <v/>
      </c>
      <c r="Q94" s="34">
        <f>IF($A94="","",IF($P94=1,$G94,0))</f>
        <v/>
      </c>
      <c r="R94" s="33">
        <f>IF($A94="","",IF(COUNTIF('This week'!$A$2:$A$1001,$A94)&gt;0,1,0))</f>
        <v/>
      </c>
      <c r="S94" s="33">
        <f>IF($A94="","",IF(AND($P94=1,$R94=0),1,0))</f>
        <v/>
      </c>
    </row>
    <row r="95">
      <c r="G95" s="31" t="n"/>
      <c r="H95" s="32" t="n"/>
      <c r="J95" s="32" t="n"/>
      <c r="K95" s="32" t="n"/>
      <c r="L95" s="32" t="n"/>
      <c r="M95" s="32" t="n"/>
      <c r="P95" s="33">
        <f>IF($A95="","",IF(AND($I95="Open",$H95&gt;=Settings!$C$4,$H95&lt;=Settings!$C$5),1,0))</f>
        <v/>
      </c>
      <c r="Q95" s="34">
        <f>IF($A95="","",IF($P95=1,$G95,0))</f>
        <v/>
      </c>
      <c r="R95" s="33">
        <f>IF($A95="","",IF(COUNTIF('This week'!$A$2:$A$1001,$A95)&gt;0,1,0))</f>
        <v/>
      </c>
      <c r="S95" s="33">
        <f>IF($A95="","",IF(AND($P95=1,$R95=0),1,0))</f>
        <v/>
      </c>
    </row>
    <row r="96">
      <c r="G96" s="31" t="n"/>
      <c r="H96" s="32" t="n"/>
      <c r="J96" s="32" t="n"/>
      <c r="K96" s="32" t="n"/>
      <c r="L96" s="32" t="n"/>
      <c r="M96" s="32" t="n"/>
      <c r="P96" s="33">
        <f>IF($A96="","",IF(AND($I96="Open",$H96&gt;=Settings!$C$4,$H96&lt;=Settings!$C$5),1,0))</f>
        <v/>
      </c>
      <c r="Q96" s="34">
        <f>IF($A96="","",IF($P96=1,$G96,0))</f>
        <v/>
      </c>
      <c r="R96" s="33">
        <f>IF($A96="","",IF(COUNTIF('This week'!$A$2:$A$1001,$A96)&gt;0,1,0))</f>
        <v/>
      </c>
      <c r="S96" s="33">
        <f>IF($A96="","",IF(AND($P96=1,$R96=0),1,0))</f>
        <v/>
      </c>
    </row>
    <row r="97">
      <c r="G97" s="31" t="n"/>
      <c r="H97" s="32" t="n"/>
      <c r="J97" s="32" t="n"/>
      <c r="K97" s="32" t="n"/>
      <c r="L97" s="32" t="n"/>
      <c r="M97" s="32" t="n"/>
      <c r="P97" s="33">
        <f>IF($A97="","",IF(AND($I97="Open",$H97&gt;=Settings!$C$4,$H97&lt;=Settings!$C$5),1,0))</f>
        <v/>
      </c>
      <c r="Q97" s="34">
        <f>IF($A97="","",IF($P97=1,$G97,0))</f>
        <v/>
      </c>
      <c r="R97" s="33">
        <f>IF($A97="","",IF(COUNTIF('This week'!$A$2:$A$1001,$A97)&gt;0,1,0))</f>
        <v/>
      </c>
      <c r="S97" s="33">
        <f>IF($A97="","",IF(AND($P97=1,$R97=0),1,0))</f>
        <v/>
      </c>
    </row>
    <row r="98">
      <c r="G98" s="31" t="n"/>
      <c r="H98" s="32" t="n"/>
      <c r="J98" s="32" t="n"/>
      <c r="K98" s="32" t="n"/>
      <c r="L98" s="32" t="n"/>
      <c r="M98" s="32" t="n"/>
      <c r="P98" s="33">
        <f>IF($A98="","",IF(AND($I98="Open",$H98&gt;=Settings!$C$4,$H98&lt;=Settings!$C$5),1,0))</f>
        <v/>
      </c>
      <c r="Q98" s="34">
        <f>IF($A98="","",IF($P98=1,$G98,0))</f>
        <v/>
      </c>
      <c r="R98" s="33">
        <f>IF($A98="","",IF(COUNTIF('This week'!$A$2:$A$1001,$A98)&gt;0,1,0))</f>
        <v/>
      </c>
      <c r="S98" s="33">
        <f>IF($A98="","",IF(AND($P98=1,$R98=0),1,0))</f>
        <v/>
      </c>
    </row>
    <row r="99">
      <c r="G99" s="31" t="n"/>
      <c r="H99" s="32" t="n"/>
      <c r="J99" s="32" t="n"/>
      <c r="K99" s="32" t="n"/>
      <c r="L99" s="32" t="n"/>
      <c r="M99" s="32" t="n"/>
      <c r="P99" s="33">
        <f>IF($A99="","",IF(AND($I99="Open",$H99&gt;=Settings!$C$4,$H99&lt;=Settings!$C$5),1,0))</f>
        <v/>
      </c>
      <c r="Q99" s="34">
        <f>IF($A99="","",IF($P99=1,$G99,0))</f>
        <v/>
      </c>
      <c r="R99" s="33">
        <f>IF($A99="","",IF(COUNTIF('This week'!$A$2:$A$1001,$A99)&gt;0,1,0))</f>
        <v/>
      </c>
      <c r="S99" s="33">
        <f>IF($A99="","",IF(AND($P99=1,$R99=0),1,0))</f>
        <v/>
      </c>
    </row>
    <row r="100">
      <c r="G100" s="31" t="n"/>
      <c r="H100" s="32" t="n"/>
      <c r="J100" s="32" t="n"/>
      <c r="K100" s="32" t="n"/>
      <c r="L100" s="32" t="n"/>
      <c r="M100" s="32" t="n"/>
      <c r="P100" s="33">
        <f>IF($A100="","",IF(AND($I100="Open",$H100&gt;=Settings!$C$4,$H100&lt;=Settings!$C$5),1,0))</f>
        <v/>
      </c>
      <c r="Q100" s="34">
        <f>IF($A100="","",IF($P100=1,$G100,0))</f>
        <v/>
      </c>
      <c r="R100" s="33">
        <f>IF($A100="","",IF(COUNTIF('This week'!$A$2:$A$1001,$A100)&gt;0,1,0))</f>
        <v/>
      </c>
      <c r="S100" s="33">
        <f>IF($A100="","",IF(AND($P100=1,$R100=0),1,0))</f>
        <v/>
      </c>
    </row>
    <row r="101">
      <c r="G101" s="31" t="n"/>
      <c r="H101" s="32" t="n"/>
      <c r="J101" s="32" t="n"/>
      <c r="K101" s="32" t="n"/>
      <c r="L101" s="32" t="n"/>
      <c r="M101" s="32" t="n"/>
      <c r="P101" s="33">
        <f>IF($A101="","",IF(AND($I101="Open",$H101&gt;=Settings!$C$4,$H101&lt;=Settings!$C$5),1,0))</f>
        <v/>
      </c>
      <c r="Q101" s="34">
        <f>IF($A101="","",IF($P101=1,$G101,0))</f>
        <v/>
      </c>
      <c r="R101" s="33">
        <f>IF($A101="","",IF(COUNTIF('This week'!$A$2:$A$1001,$A101)&gt;0,1,0))</f>
        <v/>
      </c>
      <c r="S101" s="33">
        <f>IF($A101="","",IF(AND($P101=1,$R101=0),1,0))</f>
        <v/>
      </c>
    </row>
    <row r="102">
      <c r="G102" s="31" t="n"/>
      <c r="H102" s="32" t="n"/>
      <c r="J102" s="32" t="n"/>
      <c r="K102" s="32" t="n"/>
      <c r="L102" s="32" t="n"/>
      <c r="M102" s="32" t="n"/>
      <c r="P102" s="33">
        <f>IF($A102="","",IF(AND($I102="Open",$H102&gt;=Settings!$C$4,$H102&lt;=Settings!$C$5),1,0))</f>
        <v/>
      </c>
      <c r="Q102" s="34">
        <f>IF($A102="","",IF($P102=1,$G102,0))</f>
        <v/>
      </c>
      <c r="R102" s="33">
        <f>IF($A102="","",IF(COUNTIF('This week'!$A$2:$A$1001,$A102)&gt;0,1,0))</f>
        <v/>
      </c>
      <c r="S102" s="33">
        <f>IF($A102="","",IF(AND($P102=1,$R102=0),1,0))</f>
        <v/>
      </c>
    </row>
    <row r="103">
      <c r="G103" s="31" t="n"/>
      <c r="H103" s="32" t="n"/>
      <c r="J103" s="32" t="n"/>
      <c r="K103" s="32" t="n"/>
      <c r="L103" s="32" t="n"/>
      <c r="M103" s="32" t="n"/>
      <c r="P103" s="33">
        <f>IF($A103="","",IF(AND($I103="Open",$H103&gt;=Settings!$C$4,$H103&lt;=Settings!$C$5),1,0))</f>
        <v/>
      </c>
      <c r="Q103" s="34">
        <f>IF($A103="","",IF($P103=1,$G103,0))</f>
        <v/>
      </c>
      <c r="R103" s="33">
        <f>IF($A103="","",IF(COUNTIF('This week'!$A$2:$A$1001,$A103)&gt;0,1,0))</f>
        <v/>
      </c>
      <c r="S103" s="33">
        <f>IF($A103="","",IF(AND($P103=1,$R103=0),1,0))</f>
        <v/>
      </c>
    </row>
    <row r="104">
      <c r="G104" s="31" t="n"/>
      <c r="H104" s="32" t="n"/>
      <c r="J104" s="32" t="n"/>
      <c r="K104" s="32" t="n"/>
      <c r="L104" s="32" t="n"/>
      <c r="M104" s="32" t="n"/>
      <c r="P104" s="33">
        <f>IF($A104="","",IF(AND($I104="Open",$H104&gt;=Settings!$C$4,$H104&lt;=Settings!$C$5),1,0))</f>
        <v/>
      </c>
      <c r="Q104" s="34">
        <f>IF($A104="","",IF($P104=1,$G104,0))</f>
        <v/>
      </c>
      <c r="R104" s="33">
        <f>IF($A104="","",IF(COUNTIF('This week'!$A$2:$A$1001,$A104)&gt;0,1,0))</f>
        <v/>
      </c>
      <c r="S104" s="33">
        <f>IF($A104="","",IF(AND($P104=1,$R104=0),1,0))</f>
        <v/>
      </c>
    </row>
    <row r="105">
      <c r="G105" s="31" t="n"/>
      <c r="H105" s="32" t="n"/>
      <c r="J105" s="32" t="n"/>
      <c r="K105" s="32" t="n"/>
      <c r="L105" s="32" t="n"/>
      <c r="M105" s="32" t="n"/>
      <c r="P105" s="33">
        <f>IF($A105="","",IF(AND($I105="Open",$H105&gt;=Settings!$C$4,$H105&lt;=Settings!$C$5),1,0))</f>
        <v/>
      </c>
      <c r="Q105" s="34">
        <f>IF($A105="","",IF($P105=1,$G105,0))</f>
        <v/>
      </c>
      <c r="R105" s="33">
        <f>IF($A105="","",IF(COUNTIF('This week'!$A$2:$A$1001,$A105)&gt;0,1,0))</f>
        <v/>
      </c>
      <c r="S105" s="33">
        <f>IF($A105="","",IF(AND($P105=1,$R105=0),1,0))</f>
        <v/>
      </c>
    </row>
    <row r="106">
      <c r="G106" s="31" t="n"/>
      <c r="H106" s="32" t="n"/>
      <c r="J106" s="32" t="n"/>
      <c r="K106" s="32" t="n"/>
      <c r="L106" s="32" t="n"/>
      <c r="M106" s="32" t="n"/>
      <c r="P106" s="33">
        <f>IF($A106="","",IF(AND($I106="Open",$H106&gt;=Settings!$C$4,$H106&lt;=Settings!$C$5),1,0))</f>
        <v/>
      </c>
      <c r="Q106" s="34">
        <f>IF($A106="","",IF($P106=1,$G106,0))</f>
        <v/>
      </c>
      <c r="R106" s="33">
        <f>IF($A106="","",IF(COUNTIF('This week'!$A$2:$A$1001,$A106)&gt;0,1,0))</f>
        <v/>
      </c>
      <c r="S106" s="33">
        <f>IF($A106="","",IF(AND($P106=1,$R106=0),1,0))</f>
        <v/>
      </c>
    </row>
    <row r="107">
      <c r="G107" s="31" t="n"/>
      <c r="H107" s="32" t="n"/>
      <c r="J107" s="32" t="n"/>
      <c r="K107" s="32" t="n"/>
      <c r="L107" s="32" t="n"/>
      <c r="M107" s="32" t="n"/>
      <c r="P107" s="33">
        <f>IF($A107="","",IF(AND($I107="Open",$H107&gt;=Settings!$C$4,$H107&lt;=Settings!$C$5),1,0))</f>
        <v/>
      </c>
      <c r="Q107" s="34">
        <f>IF($A107="","",IF($P107=1,$G107,0))</f>
        <v/>
      </c>
      <c r="R107" s="33">
        <f>IF($A107="","",IF(COUNTIF('This week'!$A$2:$A$1001,$A107)&gt;0,1,0))</f>
        <v/>
      </c>
      <c r="S107" s="33">
        <f>IF($A107="","",IF(AND($P107=1,$R107=0),1,0))</f>
        <v/>
      </c>
    </row>
    <row r="108">
      <c r="G108" s="31" t="n"/>
      <c r="H108" s="32" t="n"/>
      <c r="J108" s="32" t="n"/>
      <c r="K108" s="32" t="n"/>
      <c r="L108" s="32" t="n"/>
      <c r="M108" s="32" t="n"/>
      <c r="P108" s="33">
        <f>IF($A108="","",IF(AND($I108="Open",$H108&gt;=Settings!$C$4,$H108&lt;=Settings!$C$5),1,0))</f>
        <v/>
      </c>
      <c r="Q108" s="34">
        <f>IF($A108="","",IF($P108=1,$G108,0))</f>
        <v/>
      </c>
      <c r="R108" s="33">
        <f>IF($A108="","",IF(COUNTIF('This week'!$A$2:$A$1001,$A108)&gt;0,1,0))</f>
        <v/>
      </c>
      <c r="S108" s="33">
        <f>IF($A108="","",IF(AND($P108=1,$R108=0),1,0))</f>
        <v/>
      </c>
    </row>
    <row r="109">
      <c r="G109" s="31" t="n"/>
      <c r="H109" s="32" t="n"/>
      <c r="J109" s="32" t="n"/>
      <c r="K109" s="32" t="n"/>
      <c r="L109" s="32" t="n"/>
      <c r="M109" s="32" t="n"/>
      <c r="P109" s="33">
        <f>IF($A109="","",IF(AND($I109="Open",$H109&gt;=Settings!$C$4,$H109&lt;=Settings!$C$5),1,0))</f>
        <v/>
      </c>
      <c r="Q109" s="34">
        <f>IF($A109="","",IF($P109=1,$G109,0))</f>
        <v/>
      </c>
      <c r="R109" s="33">
        <f>IF($A109="","",IF(COUNTIF('This week'!$A$2:$A$1001,$A109)&gt;0,1,0))</f>
        <v/>
      </c>
      <c r="S109" s="33">
        <f>IF($A109="","",IF(AND($P109=1,$R109=0),1,0))</f>
        <v/>
      </c>
    </row>
    <row r="110">
      <c r="G110" s="31" t="n"/>
      <c r="H110" s="32" t="n"/>
      <c r="J110" s="32" t="n"/>
      <c r="K110" s="32" t="n"/>
      <c r="L110" s="32" t="n"/>
      <c r="M110" s="32" t="n"/>
      <c r="P110" s="33">
        <f>IF($A110="","",IF(AND($I110="Open",$H110&gt;=Settings!$C$4,$H110&lt;=Settings!$C$5),1,0))</f>
        <v/>
      </c>
      <c r="Q110" s="34">
        <f>IF($A110="","",IF($P110=1,$G110,0))</f>
        <v/>
      </c>
      <c r="R110" s="33">
        <f>IF($A110="","",IF(COUNTIF('This week'!$A$2:$A$1001,$A110)&gt;0,1,0))</f>
        <v/>
      </c>
      <c r="S110" s="33">
        <f>IF($A110="","",IF(AND($P110=1,$R110=0),1,0))</f>
        <v/>
      </c>
    </row>
    <row r="111">
      <c r="G111" s="31" t="n"/>
      <c r="H111" s="32" t="n"/>
      <c r="J111" s="32" t="n"/>
      <c r="K111" s="32" t="n"/>
      <c r="L111" s="32" t="n"/>
      <c r="M111" s="32" t="n"/>
      <c r="P111" s="33">
        <f>IF($A111="","",IF(AND($I111="Open",$H111&gt;=Settings!$C$4,$H111&lt;=Settings!$C$5),1,0))</f>
        <v/>
      </c>
      <c r="Q111" s="34">
        <f>IF($A111="","",IF($P111=1,$G111,0))</f>
        <v/>
      </c>
      <c r="R111" s="33">
        <f>IF($A111="","",IF(COUNTIF('This week'!$A$2:$A$1001,$A111)&gt;0,1,0))</f>
        <v/>
      </c>
      <c r="S111" s="33">
        <f>IF($A111="","",IF(AND($P111=1,$R111=0),1,0))</f>
        <v/>
      </c>
    </row>
    <row r="112">
      <c r="G112" s="31" t="n"/>
      <c r="H112" s="32" t="n"/>
      <c r="J112" s="32" t="n"/>
      <c r="K112" s="32" t="n"/>
      <c r="L112" s="32" t="n"/>
      <c r="M112" s="32" t="n"/>
      <c r="P112" s="33">
        <f>IF($A112="","",IF(AND($I112="Open",$H112&gt;=Settings!$C$4,$H112&lt;=Settings!$C$5),1,0))</f>
        <v/>
      </c>
      <c r="Q112" s="34">
        <f>IF($A112="","",IF($P112=1,$G112,0))</f>
        <v/>
      </c>
      <c r="R112" s="33">
        <f>IF($A112="","",IF(COUNTIF('This week'!$A$2:$A$1001,$A112)&gt;0,1,0))</f>
        <v/>
      </c>
      <c r="S112" s="33">
        <f>IF($A112="","",IF(AND($P112=1,$R112=0),1,0))</f>
        <v/>
      </c>
    </row>
    <row r="113">
      <c r="G113" s="31" t="n"/>
      <c r="H113" s="32" t="n"/>
      <c r="J113" s="32" t="n"/>
      <c r="K113" s="32" t="n"/>
      <c r="L113" s="32" t="n"/>
      <c r="M113" s="32" t="n"/>
      <c r="P113" s="33">
        <f>IF($A113="","",IF(AND($I113="Open",$H113&gt;=Settings!$C$4,$H113&lt;=Settings!$C$5),1,0))</f>
        <v/>
      </c>
      <c r="Q113" s="34">
        <f>IF($A113="","",IF($P113=1,$G113,0))</f>
        <v/>
      </c>
      <c r="R113" s="33">
        <f>IF($A113="","",IF(COUNTIF('This week'!$A$2:$A$1001,$A113)&gt;0,1,0))</f>
        <v/>
      </c>
      <c r="S113" s="33">
        <f>IF($A113="","",IF(AND($P113=1,$R113=0),1,0))</f>
        <v/>
      </c>
    </row>
    <row r="114">
      <c r="G114" s="31" t="n"/>
      <c r="H114" s="32" t="n"/>
      <c r="J114" s="32" t="n"/>
      <c r="K114" s="32" t="n"/>
      <c r="L114" s="32" t="n"/>
      <c r="M114" s="32" t="n"/>
      <c r="P114" s="33">
        <f>IF($A114="","",IF(AND($I114="Open",$H114&gt;=Settings!$C$4,$H114&lt;=Settings!$C$5),1,0))</f>
        <v/>
      </c>
      <c r="Q114" s="34">
        <f>IF($A114="","",IF($P114=1,$G114,0))</f>
        <v/>
      </c>
      <c r="R114" s="33">
        <f>IF($A114="","",IF(COUNTIF('This week'!$A$2:$A$1001,$A114)&gt;0,1,0))</f>
        <v/>
      </c>
      <c r="S114" s="33">
        <f>IF($A114="","",IF(AND($P114=1,$R114=0),1,0))</f>
        <v/>
      </c>
    </row>
    <row r="115">
      <c r="G115" s="31" t="n"/>
      <c r="H115" s="32" t="n"/>
      <c r="J115" s="32" t="n"/>
      <c r="K115" s="32" t="n"/>
      <c r="L115" s="32" t="n"/>
      <c r="M115" s="32" t="n"/>
      <c r="P115" s="33">
        <f>IF($A115="","",IF(AND($I115="Open",$H115&gt;=Settings!$C$4,$H115&lt;=Settings!$C$5),1,0))</f>
        <v/>
      </c>
      <c r="Q115" s="34">
        <f>IF($A115="","",IF($P115=1,$G115,0))</f>
        <v/>
      </c>
      <c r="R115" s="33">
        <f>IF($A115="","",IF(COUNTIF('This week'!$A$2:$A$1001,$A115)&gt;0,1,0))</f>
        <v/>
      </c>
      <c r="S115" s="33">
        <f>IF($A115="","",IF(AND($P115=1,$R115=0),1,0))</f>
        <v/>
      </c>
    </row>
    <row r="116">
      <c r="G116" s="31" t="n"/>
      <c r="H116" s="32" t="n"/>
      <c r="J116" s="32" t="n"/>
      <c r="K116" s="32" t="n"/>
      <c r="L116" s="32" t="n"/>
      <c r="M116" s="32" t="n"/>
      <c r="P116" s="33">
        <f>IF($A116="","",IF(AND($I116="Open",$H116&gt;=Settings!$C$4,$H116&lt;=Settings!$C$5),1,0))</f>
        <v/>
      </c>
      <c r="Q116" s="34">
        <f>IF($A116="","",IF($P116=1,$G116,0))</f>
        <v/>
      </c>
      <c r="R116" s="33">
        <f>IF($A116="","",IF(COUNTIF('This week'!$A$2:$A$1001,$A116)&gt;0,1,0))</f>
        <v/>
      </c>
      <c r="S116" s="33">
        <f>IF($A116="","",IF(AND($P116=1,$R116=0),1,0))</f>
        <v/>
      </c>
    </row>
    <row r="117">
      <c r="G117" s="31" t="n"/>
      <c r="H117" s="32" t="n"/>
      <c r="J117" s="32" t="n"/>
      <c r="K117" s="32" t="n"/>
      <c r="L117" s="32" t="n"/>
      <c r="M117" s="32" t="n"/>
      <c r="P117" s="33">
        <f>IF($A117="","",IF(AND($I117="Open",$H117&gt;=Settings!$C$4,$H117&lt;=Settings!$C$5),1,0))</f>
        <v/>
      </c>
      <c r="Q117" s="34">
        <f>IF($A117="","",IF($P117=1,$G117,0))</f>
        <v/>
      </c>
      <c r="R117" s="33">
        <f>IF($A117="","",IF(COUNTIF('This week'!$A$2:$A$1001,$A117)&gt;0,1,0))</f>
        <v/>
      </c>
      <c r="S117" s="33">
        <f>IF($A117="","",IF(AND($P117=1,$R117=0),1,0))</f>
        <v/>
      </c>
    </row>
    <row r="118">
      <c r="G118" s="31" t="n"/>
      <c r="H118" s="32" t="n"/>
      <c r="J118" s="32" t="n"/>
      <c r="K118" s="32" t="n"/>
      <c r="L118" s="32" t="n"/>
      <c r="M118" s="32" t="n"/>
      <c r="P118" s="33">
        <f>IF($A118="","",IF(AND($I118="Open",$H118&gt;=Settings!$C$4,$H118&lt;=Settings!$C$5),1,0))</f>
        <v/>
      </c>
      <c r="Q118" s="34">
        <f>IF($A118="","",IF($P118=1,$G118,0))</f>
        <v/>
      </c>
      <c r="R118" s="33">
        <f>IF($A118="","",IF(COUNTIF('This week'!$A$2:$A$1001,$A118)&gt;0,1,0))</f>
        <v/>
      </c>
      <c r="S118" s="33">
        <f>IF($A118="","",IF(AND($P118=1,$R118=0),1,0))</f>
        <v/>
      </c>
    </row>
    <row r="119">
      <c r="G119" s="31" t="n"/>
      <c r="H119" s="32" t="n"/>
      <c r="J119" s="32" t="n"/>
      <c r="K119" s="32" t="n"/>
      <c r="L119" s="32" t="n"/>
      <c r="M119" s="32" t="n"/>
      <c r="P119" s="33">
        <f>IF($A119="","",IF(AND($I119="Open",$H119&gt;=Settings!$C$4,$H119&lt;=Settings!$C$5),1,0))</f>
        <v/>
      </c>
      <c r="Q119" s="34">
        <f>IF($A119="","",IF($P119=1,$G119,0))</f>
        <v/>
      </c>
      <c r="R119" s="33">
        <f>IF($A119="","",IF(COUNTIF('This week'!$A$2:$A$1001,$A119)&gt;0,1,0))</f>
        <v/>
      </c>
      <c r="S119" s="33">
        <f>IF($A119="","",IF(AND($P119=1,$R119=0),1,0))</f>
        <v/>
      </c>
    </row>
    <row r="120">
      <c r="G120" s="31" t="n"/>
      <c r="H120" s="32" t="n"/>
      <c r="J120" s="32" t="n"/>
      <c r="K120" s="32" t="n"/>
      <c r="L120" s="32" t="n"/>
      <c r="M120" s="32" t="n"/>
      <c r="P120" s="33">
        <f>IF($A120="","",IF(AND($I120="Open",$H120&gt;=Settings!$C$4,$H120&lt;=Settings!$C$5),1,0))</f>
        <v/>
      </c>
      <c r="Q120" s="34">
        <f>IF($A120="","",IF($P120=1,$G120,0))</f>
        <v/>
      </c>
      <c r="R120" s="33">
        <f>IF($A120="","",IF(COUNTIF('This week'!$A$2:$A$1001,$A120)&gt;0,1,0))</f>
        <v/>
      </c>
      <c r="S120" s="33">
        <f>IF($A120="","",IF(AND($P120=1,$R120=0),1,0))</f>
        <v/>
      </c>
    </row>
    <row r="121">
      <c r="G121" s="31" t="n"/>
      <c r="H121" s="32" t="n"/>
      <c r="J121" s="32" t="n"/>
      <c r="K121" s="32" t="n"/>
      <c r="L121" s="32" t="n"/>
      <c r="M121" s="32" t="n"/>
      <c r="P121" s="33">
        <f>IF($A121="","",IF(AND($I121="Open",$H121&gt;=Settings!$C$4,$H121&lt;=Settings!$C$5),1,0))</f>
        <v/>
      </c>
      <c r="Q121" s="34">
        <f>IF($A121="","",IF($P121=1,$G121,0))</f>
        <v/>
      </c>
      <c r="R121" s="33">
        <f>IF($A121="","",IF(COUNTIF('This week'!$A$2:$A$1001,$A121)&gt;0,1,0))</f>
        <v/>
      </c>
      <c r="S121" s="33">
        <f>IF($A121="","",IF(AND($P121=1,$R121=0),1,0))</f>
        <v/>
      </c>
    </row>
    <row r="122">
      <c r="G122" s="31" t="n"/>
      <c r="H122" s="32" t="n"/>
      <c r="J122" s="32" t="n"/>
      <c r="K122" s="32" t="n"/>
      <c r="L122" s="32" t="n"/>
      <c r="M122" s="32" t="n"/>
      <c r="P122" s="33">
        <f>IF($A122="","",IF(AND($I122="Open",$H122&gt;=Settings!$C$4,$H122&lt;=Settings!$C$5),1,0))</f>
        <v/>
      </c>
      <c r="Q122" s="34">
        <f>IF($A122="","",IF($P122=1,$G122,0))</f>
        <v/>
      </c>
      <c r="R122" s="33">
        <f>IF($A122="","",IF(COUNTIF('This week'!$A$2:$A$1001,$A122)&gt;0,1,0))</f>
        <v/>
      </c>
      <c r="S122" s="33">
        <f>IF($A122="","",IF(AND($P122=1,$R122=0),1,0))</f>
        <v/>
      </c>
    </row>
    <row r="123">
      <c r="G123" s="31" t="n"/>
      <c r="H123" s="32" t="n"/>
      <c r="J123" s="32" t="n"/>
      <c r="K123" s="32" t="n"/>
      <c r="L123" s="32" t="n"/>
      <c r="M123" s="32" t="n"/>
      <c r="P123" s="33">
        <f>IF($A123="","",IF(AND($I123="Open",$H123&gt;=Settings!$C$4,$H123&lt;=Settings!$C$5),1,0))</f>
        <v/>
      </c>
      <c r="Q123" s="34">
        <f>IF($A123="","",IF($P123=1,$G123,0))</f>
        <v/>
      </c>
      <c r="R123" s="33">
        <f>IF($A123="","",IF(COUNTIF('This week'!$A$2:$A$1001,$A123)&gt;0,1,0))</f>
        <v/>
      </c>
      <c r="S123" s="33">
        <f>IF($A123="","",IF(AND($P123=1,$R123=0),1,0))</f>
        <v/>
      </c>
    </row>
    <row r="124">
      <c r="G124" s="31" t="n"/>
      <c r="H124" s="32" t="n"/>
      <c r="J124" s="32" t="n"/>
      <c r="K124" s="32" t="n"/>
      <c r="L124" s="32" t="n"/>
      <c r="M124" s="32" t="n"/>
      <c r="P124" s="33">
        <f>IF($A124="","",IF(AND($I124="Open",$H124&gt;=Settings!$C$4,$H124&lt;=Settings!$C$5),1,0))</f>
        <v/>
      </c>
      <c r="Q124" s="34">
        <f>IF($A124="","",IF($P124=1,$G124,0))</f>
        <v/>
      </c>
      <c r="R124" s="33">
        <f>IF($A124="","",IF(COUNTIF('This week'!$A$2:$A$1001,$A124)&gt;0,1,0))</f>
        <v/>
      </c>
      <c r="S124" s="33">
        <f>IF($A124="","",IF(AND($P124=1,$R124=0),1,0))</f>
        <v/>
      </c>
    </row>
    <row r="125">
      <c r="G125" s="31" t="n"/>
      <c r="H125" s="32" t="n"/>
      <c r="J125" s="32" t="n"/>
      <c r="K125" s="32" t="n"/>
      <c r="L125" s="32" t="n"/>
      <c r="M125" s="32" t="n"/>
      <c r="P125" s="33">
        <f>IF($A125="","",IF(AND($I125="Open",$H125&gt;=Settings!$C$4,$H125&lt;=Settings!$C$5),1,0))</f>
        <v/>
      </c>
      <c r="Q125" s="34">
        <f>IF($A125="","",IF($P125=1,$G125,0))</f>
        <v/>
      </c>
      <c r="R125" s="33">
        <f>IF($A125="","",IF(COUNTIF('This week'!$A$2:$A$1001,$A125)&gt;0,1,0))</f>
        <v/>
      </c>
      <c r="S125" s="33">
        <f>IF($A125="","",IF(AND($P125=1,$R125=0),1,0))</f>
        <v/>
      </c>
    </row>
    <row r="126">
      <c r="G126" s="31" t="n"/>
      <c r="H126" s="32" t="n"/>
      <c r="J126" s="32" t="n"/>
      <c r="K126" s="32" t="n"/>
      <c r="L126" s="32" t="n"/>
      <c r="M126" s="32" t="n"/>
      <c r="P126" s="33">
        <f>IF($A126="","",IF(AND($I126="Open",$H126&gt;=Settings!$C$4,$H126&lt;=Settings!$C$5),1,0))</f>
        <v/>
      </c>
      <c r="Q126" s="34">
        <f>IF($A126="","",IF($P126=1,$G126,0))</f>
        <v/>
      </c>
      <c r="R126" s="33">
        <f>IF($A126="","",IF(COUNTIF('This week'!$A$2:$A$1001,$A126)&gt;0,1,0))</f>
        <v/>
      </c>
      <c r="S126" s="33">
        <f>IF($A126="","",IF(AND($P126=1,$R126=0),1,0))</f>
        <v/>
      </c>
    </row>
    <row r="127">
      <c r="G127" s="31" t="n"/>
      <c r="H127" s="32" t="n"/>
      <c r="J127" s="32" t="n"/>
      <c r="K127" s="32" t="n"/>
      <c r="L127" s="32" t="n"/>
      <c r="M127" s="32" t="n"/>
      <c r="P127" s="33">
        <f>IF($A127="","",IF(AND($I127="Open",$H127&gt;=Settings!$C$4,$H127&lt;=Settings!$C$5),1,0))</f>
        <v/>
      </c>
      <c r="Q127" s="34">
        <f>IF($A127="","",IF($P127=1,$G127,0))</f>
        <v/>
      </c>
      <c r="R127" s="33">
        <f>IF($A127="","",IF(COUNTIF('This week'!$A$2:$A$1001,$A127)&gt;0,1,0))</f>
        <v/>
      </c>
      <c r="S127" s="33">
        <f>IF($A127="","",IF(AND($P127=1,$R127=0),1,0))</f>
        <v/>
      </c>
    </row>
    <row r="128">
      <c r="G128" s="31" t="n"/>
      <c r="H128" s="32" t="n"/>
      <c r="J128" s="32" t="n"/>
      <c r="K128" s="32" t="n"/>
      <c r="L128" s="32" t="n"/>
      <c r="M128" s="32" t="n"/>
      <c r="P128" s="33">
        <f>IF($A128="","",IF(AND($I128="Open",$H128&gt;=Settings!$C$4,$H128&lt;=Settings!$C$5),1,0))</f>
        <v/>
      </c>
      <c r="Q128" s="34">
        <f>IF($A128="","",IF($P128=1,$G128,0))</f>
        <v/>
      </c>
      <c r="R128" s="33">
        <f>IF($A128="","",IF(COUNTIF('This week'!$A$2:$A$1001,$A128)&gt;0,1,0))</f>
        <v/>
      </c>
      <c r="S128" s="33">
        <f>IF($A128="","",IF(AND($P128=1,$R128=0),1,0))</f>
        <v/>
      </c>
    </row>
    <row r="129">
      <c r="G129" s="31" t="n"/>
      <c r="H129" s="32" t="n"/>
      <c r="J129" s="32" t="n"/>
      <c r="K129" s="32" t="n"/>
      <c r="L129" s="32" t="n"/>
      <c r="M129" s="32" t="n"/>
      <c r="P129" s="33">
        <f>IF($A129="","",IF(AND($I129="Open",$H129&gt;=Settings!$C$4,$H129&lt;=Settings!$C$5),1,0))</f>
        <v/>
      </c>
      <c r="Q129" s="34">
        <f>IF($A129="","",IF($P129=1,$G129,0))</f>
        <v/>
      </c>
      <c r="R129" s="33">
        <f>IF($A129="","",IF(COUNTIF('This week'!$A$2:$A$1001,$A129)&gt;0,1,0))</f>
        <v/>
      </c>
      <c r="S129" s="33">
        <f>IF($A129="","",IF(AND($P129=1,$R129=0),1,0))</f>
        <v/>
      </c>
    </row>
    <row r="130">
      <c r="G130" s="31" t="n"/>
      <c r="H130" s="32" t="n"/>
      <c r="J130" s="32" t="n"/>
      <c r="K130" s="32" t="n"/>
      <c r="L130" s="32" t="n"/>
      <c r="M130" s="32" t="n"/>
      <c r="P130" s="33">
        <f>IF($A130="","",IF(AND($I130="Open",$H130&gt;=Settings!$C$4,$H130&lt;=Settings!$C$5),1,0))</f>
        <v/>
      </c>
      <c r="Q130" s="34">
        <f>IF($A130="","",IF($P130=1,$G130,0))</f>
        <v/>
      </c>
      <c r="R130" s="33">
        <f>IF($A130="","",IF(COUNTIF('This week'!$A$2:$A$1001,$A130)&gt;0,1,0))</f>
        <v/>
      </c>
      <c r="S130" s="33">
        <f>IF($A130="","",IF(AND($P130=1,$R130=0),1,0))</f>
        <v/>
      </c>
    </row>
    <row r="131">
      <c r="G131" s="31" t="n"/>
      <c r="H131" s="32" t="n"/>
      <c r="J131" s="32" t="n"/>
      <c r="K131" s="32" t="n"/>
      <c r="L131" s="32" t="n"/>
      <c r="M131" s="32" t="n"/>
      <c r="P131" s="33">
        <f>IF($A131="","",IF(AND($I131="Open",$H131&gt;=Settings!$C$4,$H131&lt;=Settings!$C$5),1,0))</f>
        <v/>
      </c>
      <c r="Q131" s="34">
        <f>IF($A131="","",IF($P131=1,$G131,0))</f>
        <v/>
      </c>
      <c r="R131" s="33">
        <f>IF($A131="","",IF(COUNTIF('This week'!$A$2:$A$1001,$A131)&gt;0,1,0))</f>
        <v/>
      </c>
      <c r="S131" s="33">
        <f>IF($A131="","",IF(AND($P131=1,$R131=0),1,0))</f>
        <v/>
      </c>
    </row>
    <row r="132">
      <c r="G132" s="31" t="n"/>
      <c r="H132" s="32" t="n"/>
      <c r="J132" s="32" t="n"/>
      <c r="K132" s="32" t="n"/>
      <c r="L132" s="32" t="n"/>
      <c r="M132" s="32" t="n"/>
      <c r="P132" s="33">
        <f>IF($A132="","",IF(AND($I132="Open",$H132&gt;=Settings!$C$4,$H132&lt;=Settings!$C$5),1,0))</f>
        <v/>
      </c>
      <c r="Q132" s="34">
        <f>IF($A132="","",IF($P132=1,$G132,0))</f>
        <v/>
      </c>
      <c r="R132" s="33">
        <f>IF($A132="","",IF(COUNTIF('This week'!$A$2:$A$1001,$A132)&gt;0,1,0))</f>
        <v/>
      </c>
      <c r="S132" s="33">
        <f>IF($A132="","",IF(AND($P132=1,$R132=0),1,0))</f>
        <v/>
      </c>
    </row>
    <row r="133">
      <c r="G133" s="31" t="n"/>
      <c r="H133" s="32" t="n"/>
      <c r="J133" s="32" t="n"/>
      <c r="K133" s="32" t="n"/>
      <c r="L133" s="32" t="n"/>
      <c r="M133" s="32" t="n"/>
      <c r="P133" s="33">
        <f>IF($A133="","",IF(AND($I133="Open",$H133&gt;=Settings!$C$4,$H133&lt;=Settings!$C$5),1,0))</f>
        <v/>
      </c>
      <c r="Q133" s="34">
        <f>IF($A133="","",IF($P133=1,$G133,0))</f>
        <v/>
      </c>
      <c r="R133" s="33">
        <f>IF($A133="","",IF(COUNTIF('This week'!$A$2:$A$1001,$A133)&gt;0,1,0))</f>
        <v/>
      </c>
      <c r="S133" s="33">
        <f>IF($A133="","",IF(AND($P133=1,$R133=0),1,0))</f>
        <v/>
      </c>
    </row>
    <row r="134">
      <c r="G134" s="31" t="n"/>
      <c r="H134" s="32" t="n"/>
      <c r="J134" s="32" t="n"/>
      <c r="K134" s="32" t="n"/>
      <c r="L134" s="32" t="n"/>
      <c r="M134" s="32" t="n"/>
      <c r="P134" s="33">
        <f>IF($A134="","",IF(AND($I134="Open",$H134&gt;=Settings!$C$4,$H134&lt;=Settings!$C$5),1,0))</f>
        <v/>
      </c>
      <c r="Q134" s="34">
        <f>IF($A134="","",IF($P134=1,$G134,0))</f>
        <v/>
      </c>
      <c r="R134" s="33">
        <f>IF($A134="","",IF(COUNTIF('This week'!$A$2:$A$1001,$A134)&gt;0,1,0))</f>
        <v/>
      </c>
      <c r="S134" s="33">
        <f>IF($A134="","",IF(AND($P134=1,$R134=0),1,0))</f>
        <v/>
      </c>
    </row>
    <row r="135">
      <c r="G135" s="31" t="n"/>
      <c r="H135" s="32" t="n"/>
      <c r="J135" s="32" t="n"/>
      <c r="K135" s="32" t="n"/>
      <c r="L135" s="32" t="n"/>
      <c r="M135" s="32" t="n"/>
      <c r="P135" s="33">
        <f>IF($A135="","",IF(AND($I135="Open",$H135&gt;=Settings!$C$4,$H135&lt;=Settings!$C$5),1,0))</f>
        <v/>
      </c>
      <c r="Q135" s="34">
        <f>IF($A135="","",IF($P135=1,$G135,0))</f>
        <v/>
      </c>
      <c r="R135" s="33">
        <f>IF($A135="","",IF(COUNTIF('This week'!$A$2:$A$1001,$A135)&gt;0,1,0))</f>
        <v/>
      </c>
      <c r="S135" s="33">
        <f>IF($A135="","",IF(AND($P135=1,$R135=0),1,0))</f>
        <v/>
      </c>
    </row>
    <row r="136">
      <c r="G136" s="31" t="n"/>
      <c r="H136" s="32" t="n"/>
      <c r="J136" s="32" t="n"/>
      <c r="K136" s="32" t="n"/>
      <c r="L136" s="32" t="n"/>
      <c r="M136" s="32" t="n"/>
      <c r="P136" s="33">
        <f>IF($A136="","",IF(AND($I136="Open",$H136&gt;=Settings!$C$4,$H136&lt;=Settings!$C$5),1,0))</f>
        <v/>
      </c>
      <c r="Q136" s="34">
        <f>IF($A136="","",IF($P136=1,$G136,0))</f>
        <v/>
      </c>
      <c r="R136" s="33">
        <f>IF($A136="","",IF(COUNTIF('This week'!$A$2:$A$1001,$A136)&gt;0,1,0))</f>
        <v/>
      </c>
      <c r="S136" s="33">
        <f>IF($A136="","",IF(AND($P136=1,$R136=0),1,0))</f>
        <v/>
      </c>
    </row>
    <row r="137">
      <c r="G137" s="31" t="n"/>
      <c r="H137" s="32" t="n"/>
      <c r="J137" s="32" t="n"/>
      <c r="K137" s="32" t="n"/>
      <c r="L137" s="32" t="n"/>
      <c r="M137" s="32" t="n"/>
      <c r="P137" s="33">
        <f>IF($A137="","",IF(AND($I137="Open",$H137&gt;=Settings!$C$4,$H137&lt;=Settings!$C$5),1,0))</f>
        <v/>
      </c>
      <c r="Q137" s="34">
        <f>IF($A137="","",IF($P137=1,$G137,0))</f>
        <v/>
      </c>
      <c r="R137" s="33">
        <f>IF($A137="","",IF(COUNTIF('This week'!$A$2:$A$1001,$A137)&gt;0,1,0))</f>
        <v/>
      </c>
      <c r="S137" s="33">
        <f>IF($A137="","",IF(AND($P137=1,$R137=0),1,0))</f>
        <v/>
      </c>
    </row>
    <row r="138">
      <c r="G138" s="31" t="n"/>
      <c r="H138" s="32" t="n"/>
      <c r="J138" s="32" t="n"/>
      <c r="K138" s="32" t="n"/>
      <c r="L138" s="32" t="n"/>
      <c r="M138" s="32" t="n"/>
      <c r="P138" s="33">
        <f>IF($A138="","",IF(AND($I138="Open",$H138&gt;=Settings!$C$4,$H138&lt;=Settings!$C$5),1,0))</f>
        <v/>
      </c>
      <c r="Q138" s="34">
        <f>IF($A138="","",IF($P138=1,$G138,0))</f>
        <v/>
      </c>
      <c r="R138" s="33">
        <f>IF($A138="","",IF(COUNTIF('This week'!$A$2:$A$1001,$A138)&gt;0,1,0))</f>
        <v/>
      </c>
      <c r="S138" s="33">
        <f>IF($A138="","",IF(AND($P138=1,$R138=0),1,0))</f>
        <v/>
      </c>
    </row>
    <row r="139">
      <c r="G139" s="31" t="n"/>
      <c r="H139" s="32" t="n"/>
      <c r="J139" s="32" t="n"/>
      <c r="K139" s="32" t="n"/>
      <c r="L139" s="32" t="n"/>
      <c r="M139" s="32" t="n"/>
      <c r="P139" s="33">
        <f>IF($A139="","",IF(AND($I139="Open",$H139&gt;=Settings!$C$4,$H139&lt;=Settings!$C$5),1,0))</f>
        <v/>
      </c>
      <c r="Q139" s="34">
        <f>IF($A139="","",IF($P139=1,$G139,0))</f>
        <v/>
      </c>
      <c r="R139" s="33">
        <f>IF($A139="","",IF(COUNTIF('This week'!$A$2:$A$1001,$A139)&gt;0,1,0))</f>
        <v/>
      </c>
      <c r="S139" s="33">
        <f>IF($A139="","",IF(AND($P139=1,$R139=0),1,0))</f>
        <v/>
      </c>
    </row>
    <row r="140">
      <c r="G140" s="31" t="n"/>
      <c r="H140" s="32" t="n"/>
      <c r="J140" s="32" t="n"/>
      <c r="K140" s="32" t="n"/>
      <c r="L140" s="32" t="n"/>
      <c r="M140" s="32" t="n"/>
      <c r="P140" s="33">
        <f>IF($A140="","",IF(AND($I140="Open",$H140&gt;=Settings!$C$4,$H140&lt;=Settings!$C$5),1,0))</f>
        <v/>
      </c>
      <c r="Q140" s="34">
        <f>IF($A140="","",IF($P140=1,$G140,0))</f>
        <v/>
      </c>
      <c r="R140" s="33">
        <f>IF($A140="","",IF(COUNTIF('This week'!$A$2:$A$1001,$A140)&gt;0,1,0))</f>
        <v/>
      </c>
      <c r="S140" s="33">
        <f>IF($A140="","",IF(AND($P140=1,$R140=0),1,0))</f>
        <v/>
      </c>
    </row>
    <row r="141">
      <c r="G141" s="31" t="n"/>
      <c r="H141" s="32" t="n"/>
      <c r="J141" s="32" t="n"/>
      <c r="K141" s="32" t="n"/>
      <c r="L141" s="32" t="n"/>
      <c r="M141" s="32" t="n"/>
      <c r="P141" s="33">
        <f>IF($A141="","",IF(AND($I141="Open",$H141&gt;=Settings!$C$4,$H141&lt;=Settings!$C$5),1,0))</f>
        <v/>
      </c>
      <c r="Q141" s="34">
        <f>IF($A141="","",IF($P141=1,$G141,0))</f>
        <v/>
      </c>
      <c r="R141" s="33">
        <f>IF($A141="","",IF(COUNTIF('This week'!$A$2:$A$1001,$A141)&gt;0,1,0))</f>
        <v/>
      </c>
      <c r="S141" s="33">
        <f>IF($A141="","",IF(AND($P141=1,$R141=0),1,0))</f>
        <v/>
      </c>
    </row>
    <row r="142">
      <c r="G142" s="31" t="n"/>
      <c r="H142" s="32" t="n"/>
      <c r="J142" s="32" t="n"/>
      <c r="K142" s="32" t="n"/>
      <c r="L142" s="32" t="n"/>
      <c r="M142" s="32" t="n"/>
      <c r="P142" s="33">
        <f>IF($A142="","",IF(AND($I142="Open",$H142&gt;=Settings!$C$4,$H142&lt;=Settings!$C$5),1,0))</f>
        <v/>
      </c>
      <c r="Q142" s="34">
        <f>IF($A142="","",IF($P142=1,$G142,0))</f>
        <v/>
      </c>
      <c r="R142" s="33">
        <f>IF($A142="","",IF(COUNTIF('This week'!$A$2:$A$1001,$A142)&gt;0,1,0))</f>
        <v/>
      </c>
      <c r="S142" s="33">
        <f>IF($A142="","",IF(AND($P142=1,$R142=0),1,0))</f>
        <v/>
      </c>
    </row>
    <row r="143">
      <c r="G143" s="31" t="n"/>
      <c r="H143" s="32" t="n"/>
      <c r="J143" s="32" t="n"/>
      <c r="K143" s="32" t="n"/>
      <c r="L143" s="32" t="n"/>
      <c r="M143" s="32" t="n"/>
      <c r="P143" s="33">
        <f>IF($A143="","",IF(AND($I143="Open",$H143&gt;=Settings!$C$4,$H143&lt;=Settings!$C$5),1,0))</f>
        <v/>
      </c>
      <c r="Q143" s="34">
        <f>IF($A143="","",IF($P143=1,$G143,0))</f>
        <v/>
      </c>
      <c r="R143" s="33">
        <f>IF($A143="","",IF(COUNTIF('This week'!$A$2:$A$1001,$A143)&gt;0,1,0))</f>
        <v/>
      </c>
      <c r="S143" s="33">
        <f>IF($A143="","",IF(AND($P143=1,$R143=0),1,0))</f>
        <v/>
      </c>
    </row>
    <row r="144">
      <c r="G144" s="31" t="n"/>
      <c r="H144" s="32" t="n"/>
      <c r="J144" s="32" t="n"/>
      <c r="K144" s="32" t="n"/>
      <c r="L144" s="32" t="n"/>
      <c r="M144" s="32" t="n"/>
      <c r="P144" s="33">
        <f>IF($A144="","",IF(AND($I144="Open",$H144&gt;=Settings!$C$4,$H144&lt;=Settings!$C$5),1,0))</f>
        <v/>
      </c>
      <c r="Q144" s="34">
        <f>IF($A144="","",IF($P144=1,$G144,0))</f>
        <v/>
      </c>
      <c r="R144" s="33">
        <f>IF($A144="","",IF(COUNTIF('This week'!$A$2:$A$1001,$A144)&gt;0,1,0))</f>
        <v/>
      </c>
      <c r="S144" s="33">
        <f>IF($A144="","",IF(AND($P144=1,$R144=0),1,0))</f>
        <v/>
      </c>
    </row>
    <row r="145">
      <c r="G145" s="31" t="n"/>
      <c r="H145" s="32" t="n"/>
      <c r="J145" s="32" t="n"/>
      <c r="K145" s="32" t="n"/>
      <c r="L145" s="32" t="n"/>
      <c r="M145" s="32" t="n"/>
      <c r="P145" s="33">
        <f>IF($A145="","",IF(AND($I145="Open",$H145&gt;=Settings!$C$4,$H145&lt;=Settings!$C$5),1,0))</f>
        <v/>
      </c>
      <c r="Q145" s="34">
        <f>IF($A145="","",IF($P145=1,$G145,0))</f>
        <v/>
      </c>
      <c r="R145" s="33">
        <f>IF($A145="","",IF(COUNTIF('This week'!$A$2:$A$1001,$A145)&gt;0,1,0))</f>
        <v/>
      </c>
      <c r="S145" s="33">
        <f>IF($A145="","",IF(AND($P145=1,$R145=0),1,0))</f>
        <v/>
      </c>
    </row>
    <row r="146">
      <c r="G146" s="31" t="n"/>
      <c r="H146" s="32" t="n"/>
      <c r="J146" s="32" t="n"/>
      <c r="K146" s="32" t="n"/>
      <c r="L146" s="32" t="n"/>
      <c r="M146" s="32" t="n"/>
      <c r="P146" s="33">
        <f>IF($A146="","",IF(AND($I146="Open",$H146&gt;=Settings!$C$4,$H146&lt;=Settings!$C$5),1,0))</f>
        <v/>
      </c>
      <c r="Q146" s="34">
        <f>IF($A146="","",IF($P146=1,$G146,0))</f>
        <v/>
      </c>
      <c r="R146" s="33">
        <f>IF($A146="","",IF(COUNTIF('This week'!$A$2:$A$1001,$A146)&gt;0,1,0))</f>
        <v/>
      </c>
      <c r="S146" s="33">
        <f>IF($A146="","",IF(AND($P146=1,$R146=0),1,0))</f>
        <v/>
      </c>
    </row>
    <row r="147">
      <c r="G147" s="31" t="n"/>
      <c r="H147" s="32" t="n"/>
      <c r="J147" s="32" t="n"/>
      <c r="K147" s="32" t="n"/>
      <c r="L147" s="32" t="n"/>
      <c r="M147" s="32" t="n"/>
      <c r="P147" s="33">
        <f>IF($A147="","",IF(AND($I147="Open",$H147&gt;=Settings!$C$4,$H147&lt;=Settings!$C$5),1,0))</f>
        <v/>
      </c>
      <c r="Q147" s="34">
        <f>IF($A147="","",IF($P147=1,$G147,0))</f>
        <v/>
      </c>
      <c r="R147" s="33">
        <f>IF($A147="","",IF(COUNTIF('This week'!$A$2:$A$1001,$A147)&gt;0,1,0))</f>
        <v/>
      </c>
      <c r="S147" s="33">
        <f>IF($A147="","",IF(AND($P147=1,$R147=0),1,0))</f>
        <v/>
      </c>
    </row>
    <row r="148">
      <c r="G148" s="31" t="n"/>
      <c r="H148" s="32" t="n"/>
      <c r="J148" s="32" t="n"/>
      <c r="K148" s="32" t="n"/>
      <c r="L148" s="32" t="n"/>
      <c r="M148" s="32" t="n"/>
      <c r="P148" s="33">
        <f>IF($A148="","",IF(AND($I148="Open",$H148&gt;=Settings!$C$4,$H148&lt;=Settings!$C$5),1,0))</f>
        <v/>
      </c>
      <c r="Q148" s="34">
        <f>IF($A148="","",IF($P148=1,$G148,0))</f>
        <v/>
      </c>
      <c r="R148" s="33">
        <f>IF($A148="","",IF(COUNTIF('This week'!$A$2:$A$1001,$A148)&gt;0,1,0))</f>
        <v/>
      </c>
      <c r="S148" s="33">
        <f>IF($A148="","",IF(AND($P148=1,$R148=0),1,0))</f>
        <v/>
      </c>
    </row>
    <row r="149">
      <c r="G149" s="31" t="n"/>
      <c r="H149" s="32" t="n"/>
      <c r="J149" s="32" t="n"/>
      <c r="K149" s="32" t="n"/>
      <c r="L149" s="32" t="n"/>
      <c r="M149" s="32" t="n"/>
      <c r="P149" s="33">
        <f>IF($A149="","",IF(AND($I149="Open",$H149&gt;=Settings!$C$4,$H149&lt;=Settings!$C$5),1,0))</f>
        <v/>
      </c>
      <c r="Q149" s="34">
        <f>IF($A149="","",IF($P149=1,$G149,0))</f>
        <v/>
      </c>
      <c r="R149" s="33">
        <f>IF($A149="","",IF(COUNTIF('This week'!$A$2:$A$1001,$A149)&gt;0,1,0))</f>
        <v/>
      </c>
      <c r="S149" s="33">
        <f>IF($A149="","",IF(AND($P149=1,$R149=0),1,0))</f>
        <v/>
      </c>
    </row>
    <row r="150">
      <c r="G150" s="31" t="n"/>
      <c r="H150" s="32" t="n"/>
      <c r="J150" s="32" t="n"/>
      <c r="K150" s="32" t="n"/>
      <c r="L150" s="32" t="n"/>
      <c r="M150" s="32" t="n"/>
      <c r="P150" s="33">
        <f>IF($A150="","",IF(AND($I150="Open",$H150&gt;=Settings!$C$4,$H150&lt;=Settings!$C$5),1,0))</f>
        <v/>
      </c>
      <c r="Q150" s="34">
        <f>IF($A150="","",IF($P150=1,$G150,0))</f>
        <v/>
      </c>
      <c r="R150" s="33">
        <f>IF($A150="","",IF(COUNTIF('This week'!$A$2:$A$1001,$A150)&gt;0,1,0))</f>
        <v/>
      </c>
      <c r="S150" s="33">
        <f>IF($A150="","",IF(AND($P150=1,$R150=0),1,0))</f>
        <v/>
      </c>
    </row>
    <row r="151">
      <c r="G151" s="31" t="n"/>
      <c r="H151" s="32" t="n"/>
      <c r="J151" s="32" t="n"/>
      <c r="K151" s="32" t="n"/>
      <c r="L151" s="32" t="n"/>
      <c r="M151" s="32" t="n"/>
      <c r="P151" s="33">
        <f>IF($A151="","",IF(AND($I151="Open",$H151&gt;=Settings!$C$4,$H151&lt;=Settings!$C$5),1,0))</f>
        <v/>
      </c>
      <c r="Q151" s="34">
        <f>IF($A151="","",IF($P151=1,$G151,0))</f>
        <v/>
      </c>
      <c r="R151" s="33">
        <f>IF($A151="","",IF(COUNTIF('This week'!$A$2:$A$1001,$A151)&gt;0,1,0))</f>
        <v/>
      </c>
      <c r="S151" s="33">
        <f>IF($A151="","",IF(AND($P151=1,$R151=0),1,0))</f>
        <v/>
      </c>
    </row>
    <row r="152">
      <c r="G152" s="31" t="n"/>
      <c r="H152" s="32" t="n"/>
      <c r="J152" s="32" t="n"/>
      <c r="K152" s="32" t="n"/>
      <c r="L152" s="32" t="n"/>
      <c r="M152" s="32" t="n"/>
      <c r="P152" s="33">
        <f>IF($A152="","",IF(AND($I152="Open",$H152&gt;=Settings!$C$4,$H152&lt;=Settings!$C$5),1,0))</f>
        <v/>
      </c>
      <c r="Q152" s="34">
        <f>IF($A152="","",IF($P152=1,$G152,0))</f>
        <v/>
      </c>
      <c r="R152" s="33">
        <f>IF($A152="","",IF(COUNTIF('This week'!$A$2:$A$1001,$A152)&gt;0,1,0))</f>
        <v/>
      </c>
      <c r="S152" s="33">
        <f>IF($A152="","",IF(AND($P152=1,$R152=0),1,0))</f>
        <v/>
      </c>
    </row>
    <row r="153">
      <c r="G153" s="31" t="n"/>
      <c r="H153" s="32" t="n"/>
      <c r="J153" s="32" t="n"/>
      <c r="K153" s="32" t="n"/>
      <c r="L153" s="32" t="n"/>
      <c r="M153" s="32" t="n"/>
      <c r="P153" s="33">
        <f>IF($A153="","",IF(AND($I153="Open",$H153&gt;=Settings!$C$4,$H153&lt;=Settings!$C$5),1,0))</f>
        <v/>
      </c>
      <c r="Q153" s="34">
        <f>IF($A153="","",IF($P153=1,$G153,0))</f>
        <v/>
      </c>
      <c r="R153" s="33">
        <f>IF($A153="","",IF(COUNTIF('This week'!$A$2:$A$1001,$A153)&gt;0,1,0))</f>
        <v/>
      </c>
      <c r="S153" s="33">
        <f>IF($A153="","",IF(AND($P153=1,$R153=0),1,0))</f>
        <v/>
      </c>
    </row>
    <row r="154">
      <c r="G154" s="31" t="n"/>
      <c r="H154" s="32" t="n"/>
      <c r="J154" s="32" t="n"/>
      <c r="K154" s="32" t="n"/>
      <c r="L154" s="32" t="n"/>
      <c r="M154" s="32" t="n"/>
      <c r="P154" s="33">
        <f>IF($A154="","",IF(AND($I154="Open",$H154&gt;=Settings!$C$4,$H154&lt;=Settings!$C$5),1,0))</f>
        <v/>
      </c>
      <c r="Q154" s="34">
        <f>IF($A154="","",IF($P154=1,$G154,0))</f>
        <v/>
      </c>
      <c r="R154" s="33">
        <f>IF($A154="","",IF(COUNTIF('This week'!$A$2:$A$1001,$A154)&gt;0,1,0))</f>
        <v/>
      </c>
      <c r="S154" s="33">
        <f>IF($A154="","",IF(AND($P154=1,$R154=0),1,0))</f>
        <v/>
      </c>
    </row>
    <row r="155">
      <c r="G155" s="31" t="n"/>
      <c r="H155" s="32" t="n"/>
      <c r="J155" s="32" t="n"/>
      <c r="K155" s="32" t="n"/>
      <c r="L155" s="32" t="n"/>
      <c r="M155" s="32" t="n"/>
      <c r="P155" s="33">
        <f>IF($A155="","",IF(AND($I155="Open",$H155&gt;=Settings!$C$4,$H155&lt;=Settings!$C$5),1,0))</f>
        <v/>
      </c>
      <c r="Q155" s="34">
        <f>IF($A155="","",IF($P155=1,$G155,0))</f>
        <v/>
      </c>
      <c r="R155" s="33">
        <f>IF($A155="","",IF(COUNTIF('This week'!$A$2:$A$1001,$A155)&gt;0,1,0))</f>
        <v/>
      </c>
      <c r="S155" s="33">
        <f>IF($A155="","",IF(AND($P155=1,$R155=0),1,0))</f>
        <v/>
      </c>
    </row>
    <row r="156">
      <c r="G156" s="31" t="n"/>
      <c r="H156" s="32" t="n"/>
      <c r="J156" s="32" t="n"/>
      <c r="K156" s="32" t="n"/>
      <c r="L156" s="32" t="n"/>
      <c r="M156" s="32" t="n"/>
      <c r="P156" s="33">
        <f>IF($A156="","",IF(AND($I156="Open",$H156&gt;=Settings!$C$4,$H156&lt;=Settings!$C$5),1,0))</f>
        <v/>
      </c>
      <c r="Q156" s="34">
        <f>IF($A156="","",IF($P156=1,$G156,0))</f>
        <v/>
      </c>
      <c r="R156" s="33">
        <f>IF($A156="","",IF(COUNTIF('This week'!$A$2:$A$1001,$A156)&gt;0,1,0))</f>
        <v/>
      </c>
      <c r="S156" s="33">
        <f>IF($A156="","",IF(AND($P156=1,$R156=0),1,0))</f>
        <v/>
      </c>
    </row>
    <row r="157">
      <c r="G157" s="31" t="n"/>
      <c r="H157" s="32" t="n"/>
      <c r="J157" s="32" t="n"/>
      <c r="K157" s="32" t="n"/>
      <c r="L157" s="32" t="n"/>
      <c r="M157" s="32" t="n"/>
      <c r="P157" s="33">
        <f>IF($A157="","",IF(AND($I157="Open",$H157&gt;=Settings!$C$4,$H157&lt;=Settings!$C$5),1,0))</f>
        <v/>
      </c>
      <c r="Q157" s="34">
        <f>IF($A157="","",IF($P157=1,$G157,0))</f>
        <v/>
      </c>
      <c r="R157" s="33">
        <f>IF($A157="","",IF(COUNTIF('This week'!$A$2:$A$1001,$A157)&gt;0,1,0))</f>
        <v/>
      </c>
      <c r="S157" s="33">
        <f>IF($A157="","",IF(AND($P157=1,$R157=0),1,0))</f>
        <v/>
      </c>
    </row>
    <row r="158">
      <c r="G158" s="31" t="n"/>
      <c r="H158" s="32" t="n"/>
      <c r="J158" s="32" t="n"/>
      <c r="K158" s="32" t="n"/>
      <c r="L158" s="32" t="n"/>
      <c r="M158" s="32" t="n"/>
      <c r="P158" s="33">
        <f>IF($A158="","",IF(AND($I158="Open",$H158&gt;=Settings!$C$4,$H158&lt;=Settings!$C$5),1,0))</f>
        <v/>
      </c>
      <c r="Q158" s="34">
        <f>IF($A158="","",IF($P158=1,$G158,0))</f>
        <v/>
      </c>
      <c r="R158" s="33">
        <f>IF($A158="","",IF(COUNTIF('This week'!$A$2:$A$1001,$A158)&gt;0,1,0))</f>
        <v/>
      </c>
      <c r="S158" s="33">
        <f>IF($A158="","",IF(AND($P158=1,$R158=0),1,0))</f>
        <v/>
      </c>
    </row>
    <row r="159">
      <c r="G159" s="31" t="n"/>
      <c r="H159" s="32" t="n"/>
      <c r="J159" s="32" t="n"/>
      <c r="K159" s="32" t="n"/>
      <c r="L159" s="32" t="n"/>
      <c r="M159" s="32" t="n"/>
      <c r="P159" s="33">
        <f>IF($A159="","",IF(AND($I159="Open",$H159&gt;=Settings!$C$4,$H159&lt;=Settings!$C$5),1,0))</f>
        <v/>
      </c>
      <c r="Q159" s="34">
        <f>IF($A159="","",IF($P159=1,$G159,0))</f>
        <v/>
      </c>
      <c r="R159" s="33">
        <f>IF($A159="","",IF(COUNTIF('This week'!$A$2:$A$1001,$A159)&gt;0,1,0))</f>
        <v/>
      </c>
      <c r="S159" s="33">
        <f>IF($A159="","",IF(AND($P159=1,$R159=0),1,0))</f>
        <v/>
      </c>
    </row>
    <row r="160">
      <c r="G160" s="31" t="n"/>
      <c r="H160" s="32" t="n"/>
      <c r="J160" s="32" t="n"/>
      <c r="K160" s="32" t="n"/>
      <c r="L160" s="32" t="n"/>
      <c r="M160" s="32" t="n"/>
      <c r="P160" s="33">
        <f>IF($A160="","",IF(AND($I160="Open",$H160&gt;=Settings!$C$4,$H160&lt;=Settings!$C$5),1,0))</f>
        <v/>
      </c>
      <c r="Q160" s="34">
        <f>IF($A160="","",IF($P160=1,$G160,0))</f>
        <v/>
      </c>
      <c r="R160" s="33">
        <f>IF($A160="","",IF(COUNTIF('This week'!$A$2:$A$1001,$A160)&gt;0,1,0))</f>
        <v/>
      </c>
      <c r="S160" s="33">
        <f>IF($A160="","",IF(AND($P160=1,$R160=0),1,0))</f>
        <v/>
      </c>
    </row>
    <row r="161">
      <c r="G161" s="31" t="n"/>
      <c r="H161" s="32" t="n"/>
      <c r="J161" s="32" t="n"/>
      <c r="K161" s="32" t="n"/>
      <c r="L161" s="32" t="n"/>
      <c r="M161" s="32" t="n"/>
      <c r="P161" s="33">
        <f>IF($A161="","",IF(AND($I161="Open",$H161&gt;=Settings!$C$4,$H161&lt;=Settings!$C$5),1,0))</f>
        <v/>
      </c>
      <c r="Q161" s="34">
        <f>IF($A161="","",IF($P161=1,$G161,0))</f>
        <v/>
      </c>
      <c r="R161" s="33">
        <f>IF($A161="","",IF(COUNTIF('This week'!$A$2:$A$1001,$A161)&gt;0,1,0))</f>
        <v/>
      </c>
      <c r="S161" s="33">
        <f>IF($A161="","",IF(AND($P161=1,$R161=0),1,0))</f>
        <v/>
      </c>
    </row>
    <row r="162">
      <c r="G162" s="31" t="n"/>
      <c r="H162" s="32" t="n"/>
      <c r="J162" s="32" t="n"/>
      <c r="K162" s="32" t="n"/>
      <c r="L162" s="32" t="n"/>
      <c r="M162" s="32" t="n"/>
      <c r="P162" s="33">
        <f>IF($A162="","",IF(AND($I162="Open",$H162&gt;=Settings!$C$4,$H162&lt;=Settings!$C$5),1,0))</f>
        <v/>
      </c>
      <c r="Q162" s="34">
        <f>IF($A162="","",IF($P162=1,$G162,0))</f>
        <v/>
      </c>
      <c r="R162" s="33">
        <f>IF($A162="","",IF(COUNTIF('This week'!$A$2:$A$1001,$A162)&gt;0,1,0))</f>
        <v/>
      </c>
      <c r="S162" s="33">
        <f>IF($A162="","",IF(AND($P162=1,$R162=0),1,0))</f>
        <v/>
      </c>
    </row>
    <row r="163">
      <c r="G163" s="31" t="n"/>
      <c r="H163" s="32" t="n"/>
      <c r="J163" s="32" t="n"/>
      <c r="K163" s="32" t="n"/>
      <c r="L163" s="32" t="n"/>
      <c r="M163" s="32" t="n"/>
      <c r="P163" s="33">
        <f>IF($A163="","",IF(AND($I163="Open",$H163&gt;=Settings!$C$4,$H163&lt;=Settings!$C$5),1,0))</f>
        <v/>
      </c>
      <c r="Q163" s="34">
        <f>IF($A163="","",IF($P163=1,$G163,0))</f>
        <v/>
      </c>
      <c r="R163" s="33">
        <f>IF($A163="","",IF(COUNTIF('This week'!$A$2:$A$1001,$A163)&gt;0,1,0))</f>
        <v/>
      </c>
      <c r="S163" s="33">
        <f>IF($A163="","",IF(AND($P163=1,$R163=0),1,0))</f>
        <v/>
      </c>
    </row>
    <row r="164">
      <c r="G164" s="31" t="n"/>
      <c r="H164" s="32" t="n"/>
      <c r="J164" s="32" t="n"/>
      <c r="K164" s="32" t="n"/>
      <c r="L164" s="32" t="n"/>
      <c r="M164" s="32" t="n"/>
      <c r="P164" s="33">
        <f>IF($A164="","",IF(AND($I164="Open",$H164&gt;=Settings!$C$4,$H164&lt;=Settings!$C$5),1,0))</f>
        <v/>
      </c>
      <c r="Q164" s="34">
        <f>IF($A164="","",IF($P164=1,$G164,0))</f>
        <v/>
      </c>
      <c r="R164" s="33">
        <f>IF($A164="","",IF(COUNTIF('This week'!$A$2:$A$1001,$A164)&gt;0,1,0))</f>
        <v/>
      </c>
      <c r="S164" s="33">
        <f>IF($A164="","",IF(AND($P164=1,$R164=0),1,0))</f>
        <v/>
      </c>
    </row>
    <row r="165">
      <c r="G165" s="31" t="n"/>
      <c r="H165" s="32" t="n"/>
      <c r="J165" s="32" t="n"/>
      <c r="K165" s="32" t="n"/>
      <c r="L165" s="32" t="n"/>
      <c r="M165" s="32" t="n"/>
      <c r="P165" s="33">
        <f>IF($A165="","",IF(AND($I165="Open",$H165&gt;=Settings!$C$4,$H165&lt;=Settings!$C$5),1,0))</f>
        <v/>
      </c>
      <c r="Q165" s="34">
        <f>IF($A165="","",IF($P165=1,$G165,0))</f>
        <v/>
      </c>
      <c r="R165" s="33">
        <f>IF($A165="","",IF(COUNTIF('This week'!$A$2:$A$1001,$A165)&gt;0,1,0))</f>
        <v/>
      </c>
      <c r="S165" s="33">
        <f>IF($A165="","",IF(AND($P165=1,$R165=0),1,0))</f>
        <v/>
      </c>
    </row>
    <row r="166">
      <c r="G166" s="31" t="n"/>
      <c r="H166" s="32" t="n"/>
      <c r="J166" s="32" t="n"/>
      <c r="K166" s="32" t="n"/>
      <c r="L166" s="32" t="n"/>
      <c r="M166" s="32" t="n"/>
      <c r="P166" s="33">
        <f>IF($A166="","",IF(AND($I166="Open",$H166&gt;=Settings!$C$4,$H166&lt;=Settings!$C$5),1,0))</f>
        <v/>
      </c>
      <c r="Q166" s="34">
        <f>IF($A166="","",IF($P166=1,$G166,0))</f>
        <v/>
      </c>
      <c r="R166" s="33">
        <f>IF($A166="","",IF(COUNTIF('This week'!$A$2:$A$1001,$A166)&gt;0,1,0))</f>
        <v/>
      </c>
      <c r="S166" s="33">
        <f>IF($A166="","",IF(AND($P166=1,$R166=0),1,0))</f>
        <v/>
      </c>
    </row>
    <row r="167">
      <c r="G167" s="31" t="n"/>
      <c r="H167" s="32" t="n"/>
      <c r="J167" s="32" t="n"/>
      <c r="K167" s="32" t="n"/>
      <c r="L167" s="32" t="n"/>
      <c r="M167" s="32" t="n"/>
      <c r="P167" s="33">
        <f>IF($A167="","",IF(AND($I167="Open",$H167&gt;=Settings!$C$4,$H167&lt;=Settings!$C$5),1,0))</f>
        <v/>
      </c>
      <c r="Q167" s="34">
        <f>IF($A167="","",IF($P167=1,$G167,0))</f>
        <v/>
      </c>
      <c r="R167" s="33">
        <f>IF($A167="","",IF(COUNTIF('This week'!$A$2:$A$1001,$A167)&gt;0,1,0))</f>
        <v/>
      </c>
      <c r="S167" s="33">
        <f>IF($A167="","",IF(AND($P167=1,$R167=0),1,0))</f>
        <v/>
      </c>
    </row>
    <row r="168">
      <c r="G168" s="31" t="n"/>
      <c r="H168" s="32" t="n"/>
      <c r="J168" s="32" t="n"/>
      <c r="K168" s="32" t="n"/>
      <c r="L168" s="32" t="n"/>
      <c r="M168" s="32" t="n"/>
      <c r="P168" s="33">
        <f>IF($A168="","",IF(AND($I168="Open",$H168&gt;=Settings!$C$4,$H168&lt;=Settings!$C$5),1,0))</f>
        <v/>
      </c>
      <c r="Q168" s="34">
        <f>IF($A168="","",IF($P168=1,$G168,0))</f>
        <v/>
      </c>
      <c r="R168" s="33">
        <f>IF($A168="","",IF(COUNTIF('This week'!$A$2:$A$1001,$A168)&gt;0,1,0))</f>
        <v/>
      </c>
      <c r="S168" s="33">
        <f>IF($A168="","",IF(AND($P168=1,$R168=0),1,0))</f>
        <v/>
      </c>
    </row>
    <row r="169">
      <c r="G169" s="31" t="n"/>
      <c r="H169" s="32" t="n"/>
      <c r="J169" s="32" t="n"/>
      <c r="K169" s="32" t="n"/>
      <c r="L169" s="32" t="n"/>
      <c r="M169" s="32" t="n"/>
      <c r="P169" s="33">
        <f>IF($A169="","",IF(AND($I169="Open",$H169&gt;=Settings!$C$4,$H169&lt;=Settings!$C$5),1,0))</f>
        <v/>
      </c>
      <c r="Q169" s="34">
        <f>IF($A169="","",IF($P169=1,$G169,0))</f>
        <v/>
      </c>
      <c r="R169" s="33">
        <f>IF($A169="","",IF(COUNTIF('This week'!$A$2:$A$1001,$A169)&gt;0,1,0))</f>
        <v/>
      </c>
      <c r="S169" s="33">
        <f>IF($A169="","",IF(AND($P169=1,$R169=0),1,0))</f>
        <v/>
      </c>
    </row>
    <row r="170">
      <c r="G170" s="31" t="n"/>
      <c r="H170" s="32" t="n"/>
      <c r="J170" s="32" t="n"/>
      <c r="K170" s="32" t="n"/>
      <c r="L170" s="32" t="n"/>
      <c r="M170" s="32" t="n"/>
      <c r="P170" s="33">
        <f>IF($A170="","",IF(AND($I170="Open",$H170&gt;=Settings!$C$4,$H170&lt;=Settings!$C$5),1,0))</f>
        <v/>
      </c>
      <c r="Q170" s="34">
        <f>IF($A170="","",IF($P170=1,$G170,0))</f>
        <v/>
      </c>
      <c r="R170" s="33">
        <f>IF($A170="","",IF(COUNTIF('This week'!$A$2:$A$1001,$A170)&gt;0,1,0))</f>
        <v/>
      </c>
      <c r="S170" s="33">
        <f>IF($A170="","",IF(AND($P170=1,$R170=0),1,0))</f>
        <v/>
      </c>
    </row>
    <row r="171">
      <c r="G171" s="31" t="n"/>
      <c r="H171" s="32" t="n"/>
      <c r="J171" s="32" t="n"/>
      <c r="K171" s="32" t="n"/>
      <c r="L171" s="32" t="n"/>
      <c r="M171" s="32" t="n"/>
      <c r="P171" s="33">
        <f>IF($A171="","",IF(AND($I171="Open",$H171&gt;=Settings!$C$4,$H171&lt;=Settings!$C$5),1,0))</f>
        <v/>
      </c>
      <c r="Q171" s="34">
        <f>IF($A171="","",IF($P171=1,$G171,0))</f>
        <v/>
      </c>
      <c r="R171" s="33">
        <f>IF($A171="","",IF(COUNTIF('This week'!$A$2:$A$1001,$A171)&gt;0,1,0))</f>
        <v/>
      </c>
      <c r="S171" s="33">
        <f>IF($A171="","",IF(AND($P171=1,$R171=0),1,0))</f>
        <v/>
      </c>
    </row>
    <row r="172">
      <c r="G172" s="31" t="n"/>
      <c r="H172" s="32" t="n"/>
      <c r="J172" s="32" t="n"/>
      <c r="K172" s="32" t="n"/>
      <c r="L172" s="32" t="n"/>
      <c r="M172" s="32" t="n"/>
      <c r="P172" s="33">
        <f>IF($A172="","",IF(AND($I172="Open",$H172&gt;=Settings!$C$4,$H172&lt;=Settings!$C$5),1,0))</f>
        <v/>
      </c>
      <c r="Q172" s="34">
        <f>IF($A172="","",IF($P172=1,$G172,0))</f>
        <v/>
      </c>
      <c r="R172" s="33">
        <f>IF($A172="","",IF(COUNTIF('This week'!$A$2:$A$1001,$A172)&gt;0,1,0))</f>
        <v/>
      </c>
      <c r="S172" s="33">
        <f>IF($A172="","",IF(AND($P172=1,$R172=0),1,0))</f>
        <v/>
      </c>
    </row>
    <row r="173">
      <c r="G173" s="31" t="n"/>
      <c r="H173" s="32" t="n"/>
      <c r="J173" s="32" t="n"/>
      <c r="K173" s="32" t="n"/>
      <c r="L173" s="32" t="n"/>
      <c r="M173" s="32" t="n"/>
      <c r="P173" s="33">
        <f>IF($A173="","",IF(AND($I173="Open",$H173&gt;=Settings!$C$4,$H173&lt;=Settings!$C$5),1,0))</f>
        <v/>
      </c>
      <c r="Q173" s="34">
        <f>IF($A173="","",IF($P173=1,$G173,0))</f>
        <v/>
      </c>
      <c r="R173" s="33">
        <f>IF($A173="","",IF(COUNTIF('This week'!$A$2:$A$1001,$A173)&gt;0,1,0))</f>
        <v/>
      </c>
      <c r="S173" s="33">
        <f>IF($A173="","",IF(AND($P173=1,$R173=0),1,0))</f>
        <v/>
      </c>
    </row>
    <row r="174">
      <c r="G174" s="31" t="n"/>
      <c r="H174" s="32" t="n"/>
      <c r="J174" s="32" t="n"/>
      <c r="K174" s="32" t="n"/>
      <c r="L174" s="32" t="n"/>
      <c r="M174" s="32" t="n"/>
      <c r="P174" s="33">
        <f>IF($A174="","",IF(AND($I174="Open",$H174&gt;=Settings!$C$4,$H174&lt;=Settings!$C$5),1,0))</f>
        <v/>
      </c>
      <c r="Q174" s="34">
        <f>IF($A174="","",IF($P174=1,$G174,0))</f>
        <v/>
      </c>
      <c r="R174" s="33">
        <f>IF($A174="","",IF(COUNTIF('This week'!$A$2:$A$1001,$A174)&gt;0,1,0))</f>
        <v/>
      </c>
      <c r="S174" s="33">
        <f>IF($A174="","",IF(AND($P174=1,$R174=0),1,0))</f>
        <v/>
      </c>
    </row>
    <row r="175">
      <c r="G175" s="31" t="n"/>
      <c r="H175" s="32" t="n"/>
      <c r="J175" s="32" t="n"/>
      <c r="K175" s="32" t="n"/>
      <c r="L175" s="32" t="n"/>
      <c r="M175" s="32" t="n"/>
      <c r="P175" s="33">
        <f>IF($A175="","",IF(AND($I175="Open",$H175&gt;=Settings!$C$4,$H175&lt;=Settings!$C$5),1,0))</f>
        <v/>
      </c>
      <c r="Q175" s="34">
        <f>IF($A175="","",IF($P175=1,$G175,0))</f>
        <v/>
      </c>
      <c r="R175" s="33">
        <f>IF($A175="","",IF(COUNTIF('This week'!$A$2:$A$1001,$A175)&gt;0,1,0))</f>
        <v/>
      </c>
      <c r="S175" s="33">
        <f>IF($A175="","",IF(AND($P175=1,$R175=0),1,0))</f>
        <v/>
      </c>
    </row>
    <row r="176">
      <c r="G176" s="31" t="n"/>
      <c r="H176" s="32" t="n"/>
      <c r="J176" s="32" t="n"/>
      <c r="K176" s="32" t="n"/>
      <c r="L176" s="32" t="n"/>
      <c r="M176" s="32" t="n"/>
      <c r="P176" s="33">
        <f>IF($A176="","",IF(AND($I176="Open",$H176&gt;=Settings!$C$4,$H176&lt;=Settings!$C$5),1,0))</f>
        <v/>
      </c>
      <c r="Q176" s="34">
        <f>IF($A176="","",IF($P176=1,$G176,0))</f>
        <v/>
      </c>
      <c r="R176" s="33">
        <f>IF($A176="","",IF(COUNTIF('This week'!$A$2:$A$1001,$A176)&gt;0,1,0))</f>
        <v/>
      </c>
      <c r="S176" s="33">
        <f>IF($A176="","",IF(AND($P176=1,$R176=0),1,0))</f>
        <v/>
      </c>
    </row>
    <row r="177">
      <c r="G177" s="31" t="n"/>
      <c r="H177" s="32" t="n"/>
      <c r="J177" s="32" t="n"/>
      <c r="K177" s="32" t="n"/>
      <c r="L177" s="32" t="n"/>
      <c r="M177" s="32" t="n"/>
      <c r="P177" s="33">
        <f>IF($A177="","",IF(AND($I177="Open",$H177&gt;=Settings!$C$4,$H177&lt;=Settings!$C$5),1,0))</f>
        <v/>
      </c>
      <c r="Q177" s="34">
        <f>IF($A177="","",IF($P177=1,$G177,0))</f>
        <v/>
      </c>
      <c r="R177" s="33">
        <f>IF($A177="","",IF(COUNTIF('This week'!$A$2:$A$1001,$A177)&gt;0,1,0))</f>
        <v/>
      </c>
      <c r="S177" s="33">
        <f>IF($A177="","",IF(AND($P177=1,$R177=0),1,0))</f>
        <v/>
      </c>
    </row>
    <row r="178">
      <c r="G178" s="31" t="n"/>
      <c r="H178" s="32" t="n"/>
      <c r="J178" s="32" t="n"/>
      <c r="K178" s="32" t="n"/>
      <c r="L178" s="32" t="n"/>
      <c r="M178" s="32" t="n"/>
      <c r="P178" s="33">
        <f>IF($A178="","",IF(AND($I178="Open",$H178&gt;=Settings!$C$4,$H178&lt;=Settings!$C$5),1,0))</f>
        <v/>
      </c>
      <c r="Q178" s="34">
        <f>IF($A178="","",IF($P178=1,$G178,0))</f>
        <v/>
      </c>
      <c r="R178" s="33">
        <f>IF($A178="","",IF(COUNTIF('This week'!$A$2:$A$1001,$A178)&gt;0,1,0))</f>
        <v/>
      </c>
      <c r="S178" s="33">
        <f>IF($A178="","",IF(AND($P178=1,$R178=0),1,0))</f>
        <v/>
      </c>
    </row>
    <row r="179">
      <c r="G179" s="31" t="n"/>
      <c r="H179" s="32" t="n"/>
      <c r="J179" s="32" t="n"/>
      <c r="K179" s="32" t="n"/>
      <c r="L179" s="32" t="n"/>
      <c r="M179" s="32" t="n"/>
      <c r="P179" s="33">
        <f>IF($A179="","",IF(AND($I179="Open",$H179&gt;=Settings!$C$4,$H179&lt;=Settings!$C$5),1,0))</f>
        <v/>
      </c>
      <c r="Q179" s="34">
        <f>IF($A179="","",IF($P179=1,$G179,0))</f>
        <v/>
      </c>
      <c r="R179" s="33">
        <f>IF($A179="","",IF(COUNTIF('This week'!$A$2:$A$1001,$A179)&gt;0,1,0))</f>
        <v/>
      </c>
      <c r="S179" s="33">
        <f>IF($A179="","",IF(AND($P179=1,$R179=0),1,0))</f>
        <v/>
      </c>
    </row>
    <row r="180">
      <c r="G180" s="31" t="n"/>
      <c r="H180" s="32" t="n"/>
      <c r="J180" s="32" t="n"/>
      <c r="K180" s="32" t="n"/>
      <c r="L180" s="32" t="n"/>
      <c r="M180" s="32" t="n"/>
      <c r="P180" s="33">
        <f>IF($A180="","",IF(AND($I180="Open",$H180&gt;=Settings!$C$4,$H180&lt;=Settings!$C$5),1,0))</f>
        <v/>
      </c>
      <c r="Q180" s="34">
        <f>IF($A180="","",IF($P180=1,$G180,0))</f>
        <v/>
      </c>
      <c r="R180" s="33">
        <f>IF($A180="","",IF(COUNTIF('This week'!$A$2:$A$1001,$A180)&gt;0,1,0))</f>
        <v/>
      </c>
      <c r="S180" s="33">
        <f>IF($A180="","",IF(AND($P180=1,$R180=0),1,0))</f>
        <v/>
      </c>
    </row>
    <row r="181">
      <c r="G181" s="31" t="n"/>
      <c r="H181" s="32" t="n"/>
      <c r="J181" s="32" t="n"/>
      <c r="K181" s="32" t="n"/>
      <c r="L181" s="32" t="n"/>
      <c r="M181" s="32" t="n"/>
      <c r="P181" s="33">
        <f>IF($A181="","",IF(AND($I181="Open",$H181&gt;=Settings!$C$4,$H181&lt;=Settings!$C$5),1,0))</f>
        <v/>
      </c>
      <c r="Q181" s="34">
        <f>IF($A181="","",IF($P181=1,$G181,0))</f>
        <v/>
      </c>
      <c r="R181" s="33">
        <f>IF($A181="","",IF(COUNTIF('This week'!$A$2:$A$1001,$A181)&gt;0,1,0))</f>
        <v/>
      </c>
      <c r="S181" s="33">
        <f>IF($A181="","",IF(AND($P181=1,$R181=0),1,0))</f>
        <v/>
      </c>
    </row>
    <row r="182">
      <c r="G182" s="31" t="n"/>
      <c r="H182" s="32" t="n"/>
      <c r="J182" s="32" t="n"/>
      <c r="K182" s="32" t="n"/>
      <c r="L182" s="32" t="n"/>
      <c r="M182" s="32" t="n"/>
      <c r="P182" s="33">
        <f>IF($A182="","",IF(AND($I182="Open",$H182&gt;=Settings!$C$4,$H182&lt;=Settings!$C$5),1,0))</f>
        <v/>
      </c>
      <c r="Q182" s="34">
        <f>IF($A182="","",IF($P182=1,$G182,0))</f>
        <v/>
      </c>
      <c r="R182" s="33">
        <f>IF($A182="","",IF(COUNTIF('This week'!$A$2:$A$1001,$A182)&gt;0,1,0))</f>
        <v/>
      </c>
      <c r="S182" s="33">
        <f>IF($A182="","",IF(AND($P182=1,$R182=0),1,0))</f>
        <v/>
      </c>
    </row>
    <row r="183">
      <c r="G183" s="31" t="n"/>
      <c r="H183" s="32" t="n"/>
      <c r="J183" s="32" t="n"/>
      <c r="K183" s="32" t="n"/>
      <c r="L183" s="32" t="n"/>
      <c r="M183" s="32" t="n"/>
      <c r="P183" s="33">
        <f>IF($A183="","",IF(AND($I183="Open",$H183&gt;=Settings!$C$4,$H183&lt;=Settings!$C$5),1,0))</f>
        <v/>
      </c>
      <c r="Q183" s="34">
        <f>IF($A183="","",IF($P183=1,$G183,0))</f>
        <v/>
      </c>
      <c r="R183" s="33">
        <f>IF($A183="","",IF(COUNTIF('This week'!$A$2:$A$1001,$A183)&gt;0,1,0))</f>
        <v/>
      </c>
      <c r="S183" s="33">
        <f>IF($A183="","",IF(AND($P183=1,$R183=0),1,0))</f>
        <v/>
      </c>
    </row>
    <row r="184">
      <c r="G184" s="31" t="n"/>
      <c r="H184" s="32" t="n"/>
      <c r="J184" s="32" t="n"/>
      <c r="K184" s="32" t="n"/>
      <c r="L184" s="32" t="n"/>
      <c r="M184" s="32" t="n"/>
      <c r="P184" s="33">
        <f>IF($A184="","",IF(AND($I184="Open",$H184&gt;=Settings!$C$4,$H184&lt;=Settings!$C$5),1,0))</f>
        <v/>
      </c>
      <c r="Q184" s="34">
        <f>IF($A184="","",IF($P184=1,$G184,0))</f>
        <v/>
      </c>
      <c r="R184" s="33">
        <f>IF($A184="","",IF(COUNTIF('This week'!$A$2:$A$1001,$A184)&gt;0,1,0))</f>
        <v/>
      </c>
      <c r="S184" s="33">
        <f>IF($A184="","",IF(AND($P184=1,$R184=0),1,0))</f>
        <v/>
      </c>
    </row>
    <row r="185">
      <c r="G185" s="31" t="n"/>
      <c r="H185" s="32" t="n"/>
      <c r="J185" s="32" t="n"/>
      <c r="K185" s="32" t="n"/>
      <c r="L185" s="32" t="n"/>
      <c r="M185" s="32" t="n"/>
      <c r="P185" s="33">
        <f>IF($A185="","",IF(AND($I185="Open",$H185&gt;=Settings!$C$4,$H185&lt;=Settings!$C$5),1,0))</f>
        <v/>
      </c>
      <c r="Q185" s="34">
        <f>IF($A185="","",IF($P185=1,$G185,0))</f>
        <v/>
      </c>
      <c r="R185" s="33">
        <f>IF($A185="","",IF(COUNTIF('This week'!$A$2:$A$1001,$A185)&gt;0,1,0))</f>
        <v/>
      </c>
      <c r="S185" s="33">
        <f>IF($A185="","",IF(AND($P185=1,$R185=0),1,0))</f>
        <v/>
      </c>
    </row>
    <row r="186">
      <c r="G186" s="31" t="n"/>
      <c r="H186" s="32" t="n"/>
      <c r="J186" s="32" t="n"/>
      <c r="K186" s="32" t="n"/>
      <c r="L186" s="32" t="n"/>
      <c r="M186" s="32" t="n"/>
      <c r="P186" s="33">
        <f>IF($A186="","",IF(AND($I186="Open",$H186&gt;=Settings!$C$4,$H186&lt;=Settings!$C$5),1,0))</f>
        <v/>
      </c>
      <c r="Q186" s="34">
        <f>IF($A186="","",IF($P186=1,$G186,0))</f>
        <v/>
      </c>
      <c r="R186" s="33">
        <f>IF($A186="","",IF(COUNTIF('This week'!$A$2:$A$1001,$A186)&gt;0,1,0))</f>
        <v/>
      </c>
      <c r="S186" s="33">
        <f>IF($A186="","",IF(AND($P186=1,$R186=0),1,0))</f>
        <v/>
      </c>
    </row>
    <row r="187">
      <c r="G187" s="31" t="n"/>
      <c r="H187" s="32" t="n"/>
      <c r="J187" s="32" t="n"/>
      <c r="K187" s="32" t="n"/>
      <c r="L187" s="32" t="n"/>
      <c r="M187" s="32" t="n"/>
      <c r="P187" s="33">
        <f>IF($A187="","",IF(AND($I187="Open",$H187&gt;=Settings!$C$4,$H187&lt;=Settings!$C$5),1,0))</f>
        <v/>
      </c>
      <c r="Q187" s="34">
        <f>IF($A187="","",IF($P187=1,$G187,0))</f>
        <v/>
      </c>
      <c r="R187" s="33">
        <f>IF($A187="","",IF(COUNTIF('This week'!$A$2:$A$1001,$A187)&gt;0,1,0))</f>
        <v/>
      </c>
      <c r="S187" s="33">
        <f>IF($A187="","",IF(AND($P187=1,$R187=0),1,0))</f>
        <v/>
      </c>
    </row>
    <row r="188">
      <c r="G188" s="31" t="n"/>
      <c r="H188" s="32" t="n"/>
      <c r="J188" s="32" t="n"/>
      <c r="K188" s="32" t="n"/>
      <c r="L188" s="32" t="n"/>
      <c r="M188" s="32" t="n"/>
      <c r="P188" s="33">
        <f>IF($A188="","",IF(AND($I188="Open",$H188&gt;=Settings!$C$4,$H188&lt;=Settings!$C$5),1,0))</f>
        <v/>
      </c>
      <c r="Q188" s="34">
        <f>IF($A188="","",IF($P188=1,$G188,0))</f>
        <v/>
      </c>
      <c r="R188" s="33">
        <f>IF($A188="","",IF(COUNTIF('This week'!$A$2:$A$1001,$A188)&gt;0,1,0))</f>
        <v/>
      </c>
      <c r="S188" s="33">
        <f>IF($A188="","",IF(AND($P188=1,$R188=0),1,0))</f>
        <v/>
      </c>
    </row>
    <row r="189">
      <c r="G189" s="31" t="n"/>
      <c r="H189" s="32" t="n"/>
      <c r="J189" s="32" t="n"/>
      <c r="K189" s="32" t="n"/>
      <c r="L189" s="32" t="n"/>
      <c r="M189" s="32" t="n"/>
      <c r="P189" s="33">
        <f>IF($A189="","",IF(AND($I189="Open",$H189&gt;=Settings!$C$4,$H189&lt;=Settings!$C$5),1,0))</f>
        <v/>
      </c>
      <c r="Q189" s="34">
        <f>IF($A189="","",IF($P189=1,$G189,0))</f>
        <v/>
      </c>
      <c r="R189" s="33">
        <f>IF($A189="","",IF(COUNTIF('This week'!$A$2:$A$1001,$A189)&gt;0,1,0))</f>
        <v/>
      </c>
      <c r="S189" s="33">
        <f>IF($A189="","",IF(AND($P189=1,$R189=0),1,0))</f>
        <v/>
      </c>
    </row>
    <row r="190">
      <c r="G190" s="31" t="n"/>
      <c r="H190" s="32" t="n"/>
      <c r="J190" s="32" t="n"/>
      <c r="K190" s="32" t="n"/>
      <c r="L190" s="32" t="n"/>
      <c r="M190" s="32" t="n"/>
      <c r="P190" s="33">
        <f>IF($A190="","",IF(AND($I190="Open",$H190&gt;=Settings!$C$4,$H190&lt;=Settings!$C$5),1,0))</f>
        <v/>
      </c>
      <c r="Q190" s="34">
        <f>IF($A190="","",IF($P190=1,$G190,0))</f>
        <v/>
      </c>
      <c r="R190" s="33">
        <f>IF($A190="","",IF(COUNTIF('This week'!$A$2:$A$1001,$A190)&gt;0,1,0))</f>
        <v/>
      </c>
      <c r="S190" s="33">
        <f>IF($A190="","",IF(AND($P190=1,$R190=0),1,0))</f>
        <v/>
      </c>
    </row>
    <row r="191">
      <c r="G191" s="31" t="n"/>
      <c r="H191" s="32" t="n"/>
      <c r="J191" s="32" t="n"/>
      <c r="K191" s="32" t="n"/>
      <c r="L191" s="32" t="n"/>
      <c r="M191" s="32" t="n"/>
      <c r="P191" s="33">
        <f>IF($A191="","",IF(AND($I191="Open",$H191&gt;=Settings!$C$4,$H191&lt;=Settings!$C$5),1,0))</f>
        <v/>
      </c>
      <c r="Q191" s="34">
        <f>IF($A191="","",IF($P191=1,$G191,0))</f>
        <v/>
      </c>
      <c r="R191" s="33">
        <f>IF($A191="","",IF(COUNTIF('This week'!$A$2:$A$1001,$A191)&gt;0,1,0))</f>
        <v/>
      </c>
      <c r="S191" s="33">
        <f>IF($A191="","",IF(AND($P191=1,$R191=0),1,0))</f>
        <v/>
      </c>
    </row>
    <row r="192">
      <c r="G192" s="31" t="n"/>
      <c r="H192" s="32" t="n"/>
      <c r="J192" s="32" t="n"/>
      <c r="K192" s="32" t="n"/>
      <c r="L192" s="32" t="n"/>
      <c r="M192" s="32" t="n"/>
      <c r="P192" s="33">
        <f>IF($A192="","",IF(AND($I192="Open",$H192&gt;=Settings!$C$4,$H192&lt;=Settings!$C$5),1,0))</f>
        <v/>
      </c>
      <c r="Q192" s="34">
        <f>IF($A192="","",IF($P192=1,$G192,0))</f>
        <v/>
      </c>
      <c r="R192" s="33">
        <f>IF($A192="","",IF(COUNTIF('This week'!$A$2:$A$1001,$A192)&gt;0,1,0))</f>
        <v/>
      </c>
      <c r="S192" s="33">
        <f>IF($A192="","",IF(AND($P192=1,$R192=0),1,0))</f>
        <v/>
      </c>
    </row>
    <row r="193">
      <c r="G193" s="31" t="n"/>
      <c r="H193" s="32" t="n"/>
      <c r="J193" s="32" t="n"/>
      <c r="K193" s="32" t="n"/>
      <c r="L193" s="32" t="n"/>
      <c r="M193" s="32" t="n"/>
      <c r="P193" s="33">
        <f>IF($A193="","",IF(AND($I193="Open",$H193&gt;=Settings!$C$4,$H193&lt;=Settings!$C$5),1,0))</f>
        <v/>
      </c>
      <c r="Q193" s="34">
        <f>IF($A193="","",IF($P193=1,$G193,0))</f>
        <v/>
      </c>
      <c r="R193" s="33">
        <f>IF($A193="","",IF(COUNTIF('This week'!$A$2:$A$1001,$A193)&gt;0,1,0))</f>
        <v/>
      </c>
      <c r="S193" s="33">
        <f>IF($A193="","",IF(AND($P193=1,$R193=0),1,0))</f>
        <v/>
      </c>
    </row>
    <row r="194">
      <c r="G194" s="31" t="n"/>
      <c r="H194" s="32" t="n"/>
      <c r="J194" s="32" t="n"/>
      <c r="K194" s="32" t="n"/>
      <c r="L194" s="32" t="n"/>
      <c r="M194" s="32" t="n"/>
      <c r="P194" s="33">
        <f>IF($A194="","",IF(AND($I194="Open",$H194&gt;=Settings!$C$4,$H194&lt;=Settings!$C$5),1,0))</f>
        <v/>
      </c>
      <c r="Q194" s="34">
        <f>IF($A194="","",IF($P194=1,$G194,0))</f>
        <v/>
      </c>
      <c r="R194" s="33">
        <f>IF($A194="","",IF(COUNTIF('This week'!$A$2:$A$1001,$A194)&gt;0,1,0))</f>
        <v/>
      </c>
      <c r="S194" s="33">
        <f>IF($A194="","",IF(AND($P194=1,$R194=0),1,0))</f>
        <v/>
      </c>
    </row>
    <row r="195">
      <c r="G195" s="31" t="n"/>
      <c r="H195" s="32" t="n"/>
      <c r="J195" s="32" t="n"/>
      <c r="K195" s="32" t="n"/>
      <c r="L195" s="32" t="n"/>
      <c r="M195" s="32" t="n"/>
      <c r="P195" s="33">
        <f>IF($A195="","",IF(AND($I195="Open",$H195&gt;=Settings!$C$4,$H195&lt;=Settings!$C$5),1,0))</f>
        <v/>
      </c>
      <c r="Q195" s="34">
        <f>IF($A195="","",IF($P195=1,$G195,0))</f>
        <v/>
      </c>
      <c r="R195" s="33">
        <f>IF($A195="","",IF(COUNTIF('This week'!$A$2:$A$1001,$A195)&gt;0,1,0))</f>
        <v/>
      </c>
      <c r="S195" s="33">
        <f>IF($A195="","",IF(AND($P195=1,$R195=0),1,0))</f>
        <v/>
      </c>
    </row>
    <row r="196">
      <c r="G196" s="31" t="n"/>
      <c r="H196" s="32" t="n"/>
      <c r="J196" s="32" t="n"/>
      <c r="K196" s="32" t="n"/>
      <c r="L196" s="32" t="n"/>
      <c r="M196" s="32" t="n"/>
      <c r="P196" s="33">
        <f>IF($A196="","",IF(AND($I196="Open",$H196&gt;=Settings!$C$4,$H196&lt;=Settings!$C$5),1,0))</f>
        <v/>
      </c>
      <c r="Q196" s="34">
        <f>IF($A196="","",IF($P196=1,$G196,0))</f>
        <v/>
      </c>
      <c r="R196" s="33">
        <f>IF($A196="","",IF(COUNTIF('This week'!$A$2:$A$1001,$A196)&gt;0,1,0))</f>
        <v/>
      </c>
      <c r="S196" s="33">
        <f>IF($A196="","",IF(AND($P196=1,$R196=0),1,0))</f>
        <v/>
      </c>
    </row>
    <row r="197">
      <c r="G197" s="31" t="n"/>
      <c r="H197" s="32" t="n"/>
      <c r="J197" s="32" t="n"/>
      <c r="K197" s="32" t="n"/>
      <c r="L197" s="32" t="n"/>
      <c r="M197" s="32" t="n"/>
      <c r="P197" s="33">
        <f>IF($A197="","",IF(AND($I197="Open",$H197&gt;=Settings!$C$4,$H197&lt;=Settings!$C$5),1,0))</f>
        <v/>
      </c>
      <c r="Q197" s="34">
        <f>IF($A197="","",IF($P197=1,$G197,0))</f>
        <v/>
      </c>
      <c r="R197" s="33">
        <f>IF($A197="","",IF(COUNTIF('This week'!$A$2:$A$1001,$A197)&gt;0,1,0))</f>
        <v/>
      </c>
      <c r="S197" s="33">
        <f>IF($A197="","",IF(AND($P197=1,$R197=0),1,0))</f>
        <v/>
      </c>
    </row>
    <row r="198">
      <c r="G198" s="31" t="n"/>
      <c r="H198" s="32" t="n"/>
      <c r="J198" s="32" t="n"/>
      <c r="K198" s="32" t="n"/>
      <c r="L198" s="32" t="n"/>
      <c r="M198" s="32" t="n"/>
      <c r="P198" s="33">
        <f>IF($A198="","",IF(AND($I198="Open",$H198&gt;=Settings!$C$4,$H198&lt;=Settings!$C$5),1,0))</f>
        <v/>
      </c>
      <c r="Q198" s="34">
        <f>IF($A198="","",IF($P198=1,$G198,0))</f>
        <v/>
      </c>
      <c r="R198" s="33">
        <f>IF($A198="","",IF(COUNTIF('This week'!$A$2:$A$1001,$A198)&gt;0,1,0))</f>
        <v/>
      </c>
      <c r="S198" s="33">
        <f>IF($A198="","",IF(AND($P198=1,$R198=0),1,0))</f>
        <v/>
      </c>
    </row>
    <row r="199">
      <c r="G199" s="31" t="n"/>
      <c r="H199" s="32" t="n"/>
      <c r="J199" s="32" t="n"/>
      <c r="K199" s="32" t="n"/>
      <c r="L199" s="32" t="n"/>
      <c r="M199" s="32" t="n"/>
      <c r="P199" s="33">
        <f>IF($A199="","",IF(AND($I199="Open",$H199&gt;=Settings!$C$4,$H199&lt;=Settings!$C$5),1,0))</f>
        <v/>
      </c>
      <c r="Q199" s="34">
        <f>IF($A199="","",IF($P199=1,$G199,0))</f>
        <v/>
      </c>
      <c r="R199" s="33">
        <f>IF($A199="","",IF(COUNTIF('This week'!$A$2:$A$1001,$A199)&gt;0,1,0))</f>
        <v/>
      </c>
      <c r="S199" s="33">
        <f>IF($A199="","",IF(AND($P199=1,$R199=0),1,0))</f>
        <v/>
      </c>
    </row>
    <row r="200">
      <c r="G200" s="31" t="n"/>
      <c r="H200" s="32" t="n"/>
      <c r="J200" s="32" t="n"/>
      <c r="K200" s="32" t="n"/>
      <c r="L200" s="32" t="n"/>
      <c r="M200" s="32" t="n"/>
      <c r="P200" s="33">
        <f>IF($A200="","",IF(AND($I200="Open",$H200&gt;=Settings!$C$4,$H200&lt;=Settings!$C$5),1,0))</f>
        <v/>
      </c>
      <c r="Q200" s="34">
        <f>IF($A200="","",IF($P200=1,$G200,0))</f>
        <v/>
      </c>
      <c r="R200" s="33">
        <f>IF($A200="","",IF(COUNTIF('This week'!$A$2:$A$1001,$A200)&gt;0,1,0))</f>
        <v/>
      </c>
      <c r="S200" s="33">
        <f>IF($A200="","",IF(AND($P200=1,$R200=0),1,0))</f>
        <v/>
      </c>
    </row>
    <row r="201">
      <c r="G201" s="31" t="n"/>
      <c r="H201" s="32" t="n"/>
      <c r="J201" s="32" t="n"/>
      <c r="K201" s="32" t="n"/>
      <c r="L201" s="32" t="n"/>
      <c r="M201" s="32" t="n"/>
      <c r="P201" s="33">
        <f>IF($A201="","",IF(AND($I201="Open",$H201&gt;=Settings!$C$4,$H201&lt;=Settings!$C$5),1,0))</f>
        <v/>
      </c>
      <c r="Q201" s="34">
        <f>IF($A201="","",IF($P201=1,$G201,0))</f>
        <v/>
      </c>
      <c r="R201" s="33">
        <f>IF($A201="","",IF(COUNTIF('This week'!$A$2:$A$1001,$A201)&gt;0,1,0))</f>
        <v/>
      </c>
      <c r="S201" s="33">
        <f>IF($A201="","",IF(AND($P201=1,$R201=0),1,0))</f>
        <v/>
      </c>
    </row>
    <row r="202">
      <c r="G202" s="31" t="n"/>
      <c r="H202" s="32" t="n"/>
      <c r="J202" s="32" t="n"/>
      <c r="K202" s="32" t="n"/>
      <c r="L202" s="32" t="n"/>
      <c r="M202" s="32" t="n"/>
      <c r="P202" s="33">
        <f>IF($A202="","",IF(AND($I202="Open",$H202&gt;=Settings!$C$4,$H202&lt;=Settings!$C$5),1,0))</f>
        <v/>
      </c>
      <c r="Q202" s="34">
        <f>IF($A202="","",IF($P202=1,$G202,0))</f>
        <v/>
      </c>
      <c r="R202" s="33">
        <f>IF($A202="","",IF(COUNTIF('This week'!$A$2:$A$1001,$A202)&gt;0,1,0))</f>
        <v/>
      </c>
      <c r="S202" s="33">
        <f>IF($A202="","",IF(AND($P202=1,$R202=0),1,0))</f>
        <v/>
      </c>
    </row>
    <row r="203">
      <c r="G203" s="31" t="n"/>
      <c r="H203" s="32" t="n"/>
      <c r="J203" s="32" t="n"/>
      <c r="K203" s="32" t="n"/>
      <c r="L203" s="32" t="n"/>
      <c r="M203" s="32" t="n"/>
      <c r="P203" s="33">
        <f>IF($A203="","",IF(AND($I203="Open",$H203&gt;=Settings!$C$4,$H203&lt;=Settings!$C$5),1,0))</f>
        <v/>
      </c>
      <c r="Q203" s="34">
        <f>IF($A203="","",IF($P203=1,$G203,0))</f>
        <v/>
      </c>
      <c r="R203" s="33">
        <f>IF($A203="","",IF(COUNTIF('This week'!$A$2:$A$1001,$A203)&gt;0,1,0))</f>
        <v/>
      </c>
      <c r="S203" s="33">
        <f>IF($A203="","",IF(AND($P203=1,$R203=0),1,0))</f>
        <v/>
      </c>
    </row>
    <row r="204">
      <c r="G204" s="31" t="n"/>
      <c r="H204" s="32" t="n"/>
      <c r="J204" s="32" t="n"/>
      <c r="K204" s="32" t="n"/>
      <c r="L204" s="32" t="n"/>
      <c r="M204" s="32" t="n"/>
      <c r="P204" s="33">
        <f>IF($A204="","",IF(AND($I204="Open",$H204&gt;=Settings!$C$4,$H204&lt;=Settings!$C$5),1,0))</f>
        <v/>
      </c>
      <c r="Q204" s="34">
        <f>IF($A204="","",IF($P204=1,$G204,0))</f>
        <v/>
      </c>
      <c r="R204" s="33">
        <f>IF($A204="","",IF(COUNTIF('This week'!$A$2:$A$1001,$A204)&gt;0,1,0))</f>
        <v/>
      </c>
      <c r="S204" s="33">
        <f>IF($A204="","",IF(AND($P204=1,$R204=0),1,0))</f>
        <v/>
      </c>
    </row>
    <row r="205">
      <c r="G205" s="31" t="n"/>
      <c r="H205" s="32" t="n"/>
      <c r="J205" s="32" t="n"/>
      <c r="K205" s="32" t="n"/>
      <c r="L205" s="32" t="n"/>
      <c r="M205" s="32" t="n"/>
      <c r="P205" s="33">
        <f>IF($A205="","",IF(AND($I205="Open",$H205&gt;=Settings!$C$4,$H205&lt;=Settings!$C$5),1,0))</f>
        <v/>
      </c>
      <c r="Q205" s="34">
        <f>IF($A205="","",IF($P205=1,$G205,0))</f>
        <v/>
      </c>
      <c r="R205" s="33">
        <f>IF($A205="","",IF(COUNTIF('This week'!$A$2:$A$1001,$A205)&gt;0,1,0))</f>
        <v/>
      </c>
      <c r="S205" s="33">
        <f>IF($A205="","",IF(AND($P205=1,$R205=0),1,0))</f>
        <v/>
      </c>
    </row>
    <row r="206">
      <c r="G206" s="31" t="n"/>
      <c r="H206" s="32" t="n"/>
      <c r="J206" s="32" t="n"/>
      <c r="K206" s="32" t="n"/>
      <c r="L206" s="32" t="n"/>
      <c r="M206" s="32" t="n"/>
      <c r="P206" s="33">
        <f>IF($A206="","",IF(AND($I206="Open",$H206&gt;=Settings!$C$4,$H206&lt;=Settings!$C$5),1,0))</f>
        <v/>
      </c>
      <c r="Q206" s="34">
        <f>IF($A206="","",IF($P206=1,$G206,0))</f>
        <v/>
      </c>
      <c r="R206" s="33">
        <f>IF($A206="","",IF(COUNTIF('This week'!$A$2:$A$1001,$A206)&gt;0,1,0))</f>
        <v/>
      </c>
      <c r="S206" s="33">
        <f>IF($A206="","",IF(AND($P206=1,$R206=0),1,0))</f>
        <v/>
      </c>
    </row>
    <row r="207">
      <c r="G207" s="31" t="n"/>
      <c r="H207" s="32" t="n"/>
      <c r="J207" s="32" t="n"/>
      <c r="K207" s="32" t="n"/>
      <c r="L207" s="32" t="n"/>
      <c r="M207" s="32" t="n"/>
      <c r="P207" s="33">
        <f>IF($A207="","",IF(AND($I207="Open",$H207&gt;=Settings!$C$4,$H207&lt;=Settings!$C$5),1,0))</f>
        <v/>
      </c>
      <c r="Q207" s="34">
        <f>IF($A207="","",IF($P207=1,$G207,0))</f>
        <v/>
      </c>
      <c r="R207" s="33">
        <f>IF($A207="","",IF(COUNTIF('This week'!$A$2:$A$1001,$A207)&gt;0,1,0))</f>
        <v/>
      </c>
      <c r="S207" s="33">
        <f>IF($A207="","",IF(AND($P207=1,$R207=0),1,0))</f>
        <v/>
      </c>
    </row>
    <row r="208">
      <c r="G208" s="31" t="n"/>
      <c r="H208" s="32" t="n"/>
      <c r="J208" s="32" t="n"/>
      <c r="K208" s="32" t="n"/>
      <c r="L208" s="32" t="n"/>
      <c r="M208" s="32" t="n"/>
      <c r="P208" s="33">
        <f>IF($A208="","",IF(AND($I208="Open",$H208&gt;=Settings!$C$4,$H208&lt;=Settings!$C$5),1,0))</f>
        <v/>
      </c>
      <c r="Q208" s="34">
        <f>IF($A208="","",IF($P208=1,$G208,0))</f>
        <v/>
      </c>
      <c r="R208" s="33">
        <f>IF($A208="","",IF(COUNTIF('This week'!$A$2:$A$1001,$A208)&gt;0,1,0))</f>
        <v/>
      </c>
      <c r="S208" s="33">
        <f>IF($A208="","",IF(AND($P208=1,$R208=0),1,0))</f>
        <v/>
      </c>
    </row>
    <row r="209">
      <c r="G209" s="31" t="n"/>
      <c r="H209" s="32" t="n"/>
      <c r="J209" s="32" t="n"/>
      <c r="K209" s="32" t="n"/>
      <c r="L209" s="32" t="n"/>
      <c r="M209" s="32" t="n"/>
      <c r="P209" s="33">
        <f>IF($A209="","",IF(AND($I209="Open",$H209&gt;=Settings!$C$4,$H209&lt;=Settings!$C$5),1,0))</f>
        <v/>
      </c>
      <c r="Q209" s="34">
        <f>IF($A209="","",IF($P209=1,$G209,0))</f>
        <v/>
      </c>
      <c r="R209" s="33">
        <f>IF($A209="","",IF(COUNTIF('This week'!$A$2:$A$1001,$A209)&gt;0,1,0))</f>
        <v/>
      </c>
      <c r="S209" s="33">
        <f>IF($A209="","",IF(AND($P209=1,$R209=0),1,0))</f>
        <v/>
      </c>
    </row>
    <row r="210">
      <c r="G210" s="31" t="n"/>
      <c r="H210" s="32" t="n"/>
      <c r="J210" s="32" t="n"/>
      <c r="K210" s="32" t="n"/>
      <c r="L210" s="32" t="n"/>
      <c r="M210" s="32" t="n"/>
      <c r="P210" s="33">
        <f>IF($A210="","",IF(AND($I210="Open",$H210&gt;=Settings!$C$4,$H210&lt;=Settings!$C$5),1,0))</f>
        <v/>
      </c>
      <c r="Q210" s="34">
        <f>IF($A210="","",IF($P210=1,$G210,0))</f>
        <v/>
      </c>
      <c r="R210" s="33">
        <f>IF($A210="","",IF(COUNTIF('This week'!$A$2:$A$1001,$A210)&gt;0,1,0))</f>
        <v/>
      </c>
      <c r="S210" s="33">
        <f>IF($A210="","",IF(AND($P210=1,$R210=0),1,0))</f>
        <v/>
      </c>
    </row>
    <row r="211">
      <c r="G211" s="31" t="n"/>
      <c r="H211" s="32" t="n"/>
      <c r="J211" s="32" t="n"/>
      <c r="K211" s="32" t="n"/>
      <c r="L211" s="32" t="n"/>
      <c r="M211" s="32" t="n"/>
      <c r="P211" s="33">
        <f>IF($A211="","",IF(AND($I211="Open",$H211&gt;=Settings!$C$4,$H211&lt;=Settings!$C$5),1,0))</f>
        <v/>
      </c>
      <c r="Q211" s="34">
        <f>IF($A211="","",IF($P211=1,$G211,0))</f>
        <v/>
      </c>
      <c r="R211" s="33">
        <f>IF($A211="","",IF(COUNTIF('This week'!$A$2:$A$1001,$A211)&gt;0,1,0))</f>
        <v/>
      </c>
      <c r="S211" s="33">
        <f>IF($A211="","",IF(AND($P211=1,$R211=0),1,0))</f>
        <v/>
      </c>
    </row>
    <row r="212">
      <c r="G212" s="31" t="n"/>
      <c r="H212" s="32" t="n"/>
      <c r="J212" s="32" t="n"/>
      <c r="K212" s="32" t="n"/>
      <c r="L212" s="32" t="n"/>
      <c r="M212" s="32" t="n"/>
      <c r="P212" s="33">
        <f>IF($A212="","",IF(AND($I212="Open",$H212&gt;=Settings!$C$4,$H212&lt;=Settings!$C$5),1,0))</f>
        <v/>
      </c>
      <c r="Q212" s="34">
        <f>IF($A212="","",IF($P212=1,$G212,0))</f>
        <v/>
      </c>
      <c r="R212" s="33">
        <f>IF($A212="","",IF(COUNTIF('This week'!$A$2:$A$1001,$A212)&gt;0,1,0))</f>
        <v/>
      </c>
      <c r="S212" s="33">
        <f>IF($A212="","",IF(AND($P212=1,$R212=0),1,0))</f>
        <v/>
      </c>
    </row>
    <row r="213">
      <c r="G213" s="31" t="n"/>
      <c r="H213" s="32" t="n"/>
      <c r="J213" s="32" t="n"/>
      <c r="K213" s="32" t="n"/>
      <c r="L213" s="32" t="n"/>
      <c r="M213" s="32" t="n"/>
      <c r="P213" s="33">
        <f>IF($A213="","",IF(AND($I213="Open",$H213&gt;=Settings!$C$4,$H213&lt;=Settings!$C$5),1,0))</f>
        <v/>
      </c>
      <c r="Q213" s="34">
        <f>IF($A213="","",IF($P213=1,$G213,0))</f>
        <v/>
      </c>
      <c r="R213" s="33">
        <f>IF($A213="","",IF(COUNTIF('This week'!$A$2:$A$1001,$A213)&gt;0,1,0))</f>
        <v/>
      </c>
      <c r="S213" s="33">
        <f>IF($A213="","",IF(AND($P213=1,$R213=0),1,0))</f>
        <v/>
      </c>
    </row>
    <row r="214">
      <c r="G214" s="31" t="n"/>
      <c r="H214" s="32" t="n"/>
      <c r="J214" s="32" t="n"/>
      <c r="K214" s="32" t="n"/>
      <c r="L214" s="32" t="n"/>
      <c r="M214" s="32" t="n"/>
      <c r="P214" s="33">
        <f>IF($A214="","",IF(AND($I214="Open",$H214&gt;=Settings!$C$4,$H214&lt;=Settings!$C$5),1,0))</f>
        <v/>
      </c>
      <c r="Q214" s="34">
        <f>IF($A214="","",IF($P214=1,$G214,0))</f>
        <v/>
      </c>
      <c r="R214" s="33">
        <f>IF($A214="","",IF(COUNTIF('This week'!$A$2:$A$1001,$A214)&gt;0,1,0))</f>
        <v/>
      </c>
      <c r="S214" s="33">
        <f>IF($A214="","",IF(AND($P214=1,$R214=0),1,0))</f>
        <v/>
      </c>
    </row>
    <row r="215">
      <c r="G215" s="31" t="n"/>
      <c r="H215" s="32" t="n"/>
      <c r="J215" s="32" t="n"/>
      <c r="K215" s="32" t="n"/>
      <c r="L215" s="32" t="n"/>
      <c r="M215" s="32" t="n"/>
      <c r="P215" s="33">
        <f>IF($A215="","",IF(AND($I215="Open",$H215&gt;=Settings!$C$4,$H215&lt;=Settings!$C$5),1,0))</f>
        <v/>
      </c>
      <c r="Q215" s="34">
        <f>IF($A215="","",IF($P215=1,$G215,0))</f>
        <v/>
      </c>
      <c r="R215" s="33">
        <f>IF($A215="","",IF(COUNTIF('This week'!$A$2:$A$1001,$A215)&gt;0,1,0))</f>
        <v/>
      </c>
      <c r="S215" s="33">
        <f>IF($A215="","",IF(AND($P215=1,$R215=0),1,0))</f>
        <v/>
      </c>
    </row>
    <row r="216">
      <c r="G216" s="31" t="n"/>
      <c r="H216" s="32" t="n"/>
      <c r="J216" s="32" t="n"/>
      <c r="K216" s="32" t="n"/>
      <c r="L216" s="32" t="n"/>
      <c r="M216" s="32" t="n"/>
      <c r="P216" s="33">
        <f>IF($A216="","",IF(AND($I216="Open",$H216&gt;=Settings!$C$4,$H216&lt;=Settings!$C$5),1,0))</f>
        <v/>
      </c>
      <c r="Q216" s="34">
        <f>IF($A216="","",IF($P216=1,$G216,0))</f>
        <v/>
      </c>
      <c r="R216" s="33">
        <f>IF($A216="","",IF(COUNTIF('This week'!$A$2:$A$1001,$A216)&gt;0,1,0))</f>
        <v/>
      </c>
      <c r="S216" s="33">
        <f>IF($A216="","",IF(AND($P216=1,$R216=0),1,0))</f>
        <v/>
      </c>
    </row>
    <row r="217">
      <c r="G217" s="31" t="n"/>
      <c r="H217" s="32" t="n"/>
      <c r="J217" s="32" t="n"/>
      <c r="K217" s="32" t="n"/>
      <c r="L217" s="32" t="n"/>
      <c r="M217" s="32" t="n"/>
      <c r="P217" s="33">
        <f>IF($A217="","",IF(AND($I217="Open",$H217&gt;=Settings!$C$4,$H217&lt;=Settings!$C$5),1,0))</f>
        <v/>
      </c>
      <c r="Q217" s="34">
        <f>IF($A217="","",IF($P217=1,$G217,0))</f>
        <v/>
      </c>
      <c r="R217" s="33">
        <f>IF($A217="","",IF(COUNTIF('This week'!$A$2:$A$1001,$A217)&gt;0,1,0))</f>
        <v/>
      </c>
      <c r="S217" s="33">
        <f>IF($A217="","",IF(AND($P217=1,$R217=0),1,0))</f>
        <v/>
      </c>
    </row>
    <row r="218">
      <c r="G218" s="31" t="n"/>
      <c r="H218" s="32" t="n"/>
      <c r="J218" s="32" t="n"/>
      <c r="K218" s="32" t="n"/>
      <c r="L218" s="32" t="n"/>
      <c r="M218" s="32" t="n"/>
      <c r="P218" s="33">
        <f>IF($A218="","",IF(AND($I218="Open",$H218&gt;=Settings!$C$4,$H218&lt;=Settings!$C$5),1,0))</f>
        <v/>
      </c>
      <c r="Q218" s="34">
        <f>IF($A218="","",IF($P218=1,$G218,0))</f>
        <v/>
      </c>
      <c r="R218" s="33">
        <f>IF($A218="","",IF(COUNTIF('This week'!$A$2:$A$1001,$A218)&gt;0,1,0))</f>
        <v/>
      </c>
      <c r="S218" s="33">
        <f>IF($A218="","",IF(AND($P218=1,$R218=0),1,0))</f>
        <v/>
      </c>
    </row>
    <row r="219">
      <c r="G219" s="31" t="n"/>
      <c r="H219" s="32" t="n"/>
      <c r="J219" s="32" t="n"/>
      <c r="K219" s="32" t="n"/>
      <c r="L219" s="32" t="n"/>
      <c r="M219" s="32" t="n"/>
      <c r="P219" s="33">
        <f>IF($A219="","",IF(AND($I219="Open",$H219&gt;=Settings!$C$4,$H219&lt;=Settings!$C$5),1,0))</f>
        <v/>
      </c>
      <c r="Q219" s="34">
        <f>IF($A219="","",IF($P219=1,$G219,0))</f>
        <v/>
      </c>
      <c r="R219" s="33">
        <f>IF($A219="","",IF(COUNTIF('This week'!$A$2:$A$1001,$A219)&gt;0,1,0))</f>
        <v/>
      </c>
      <c r="S219" s="33">
        <f>IF($A219="","",IF(AND($P219=1,$R219=0),1,0))</f>
        <v/>
      </c>
    </row>
    <row r="220">
      <c r="G220" s="31" t="n"/>
      <c r="H220" s="32" t="n"/>
      <c r="J220" s="32" t="n"/>
      <c r="K220" s="32" t="n"/>
      <c r="L220" s="32" t="n"/>
      <c r="M220" s="32" t="n"/>
      <c r="P220" s="33">
        <f>IF($A220="","",IF(AND($I220="Open",$H220&gt;=Settings!$C$4,$H220&lt;=Settings!$C$5),1,0))</f>
        <v/>
      </c>
      <c r="Q220" s="34">
        <f>IF($A220="","",IF($P220=1,$G220,0))</f>
        <v/>
      </c>
      <c r="R220" s="33">
        <f>IF($A220="","",IF(COUNTIF('This week'!$A$2:$A$1001,$A220)&gt;0,1,0))</f>
        <v/>
      </c>
      <c r="S220" s="33">
        <f>IF($A220="","",IF(AND($P220=1,$R220=0),1,0))</f>
        <v/>
      </c>
    </row>
    <row r="221">
      <c r="G221" s="31" t="n"/>
      <c r="H221" s="32" t="n"/>
      <c r="J221" s="32" t="n"/>
      <c r="K221" s="32" t="n"/>
      <c r="L221" s="32" t="n"/>
      <c r="M221" s="32" t="n"/>
      <c r="P221" s="33">
        <f>IF($A221="","",IF(AND($I221="Open",$H221&gt;=Settings!$C$4,$H221&lt;=Settings!$C$5),1,0))</f>
        <v/>
      </c>
      <c r="Q221" s="34">
        <f>IF($A221="","",IF($P221=1,$G221,0))</f>
        <v/>
      </c>
      <c r="R221" s="33">
        <f>IF($A221="","",IF(COUNTIF('This week'!$A$2:$A$1001,$A221)&gt;0,1,0))</f>
        <v/>
      </c>
      <c r="S221" s="33">
        <f>IF($A221="","",IF(AND($P221=1,$R221=0),1,0))</f>
        <v/>
      </c>
    </row>
    <row r="222">
      <c r="G222" s="31" t="n"/>
      <c r="H222" s="32" t="n"/>
      <c r="J222" s="32" t="n"/>
      <c r="K222" s="32" t="n"/>
      <c r="L222" s="32" t="n"/>
      <c r="M222" s="32" t="n"/>
      <c r="P222" s="33">
        <f>IF($A222="","",IF(AND($I222="Open",$H222&gt;=Settings!$C$4,$H222&lt;=Settings!$C$5),1,0))</f>
        <v/>
      </c>
      <c r="Q222" s="34">
        <f>IF($A222="","",IF($P222=1,$G222,0))</f>
        <v/>
      </c>
      <c r="R222" s="33">
        <f>IF($A222="","",IF(COUNTIF('This week'!$A$2:$A$1001,$A222)&gt;0,1,0))</f>
        <v/>
      </c>
      <c r="S222" s="33">
        <f>IF($A222="","",IF(AND($P222=1,$R222=0),1,0))</f>
        <v/>
      </c>
    </row>
    <row r="223">
      <c r="G223" s="31" t="n"/>
      <c r="H223" s="32" t="n"/>
      <c r="J223" s="32" t="n"/>
      <c r="K223" s="32" t="n"/>
      <c r="L223" s="32" t="n"/>
      <c r="M223" s="32" t="n"/>
      <c r="P223" s="33">
        <f>IF($A223="","",IF(AND($I223="Open",$H223&gt;=Settings!$C$4,$H223&lt;=Settings!$C$5),1,0))</f>
        <v/>
      </c>
      <c r="Q223" s="34">
        <f>IF($A223="","",IF($P223=1,$G223,0))</f>
        <v/>
      </c>
      <c r="R223" s="33">
        <f>IF($A223="","",IF(COUNTIF('This week'!$A$2:$A$1001,$A223)&gt;0,1,0))</f>
        <v/>
      </c>
      <c r="S223" s="33">
        <f>IF($A223="","",IF(AND($P223=1,$R223=0),1,0))</f>
        <v/>
      </c>
    </row>
    <row r="224">
      <c r="G224" s="31" t="n"/>
      <c r="H224" s="32" t="n"/>
      <c r="J224" s="32" t="n"/>
      <c r="K224" s="32" t="n"/>
      <c r="L224" s="32" t="n"/>
      <c r="M224" s="32" t="n"/>
      <c r="P224" s="33">
        <f>IF($A224="","",IF(AND($I224="Open",$H224&gt;=Settings!$C$4,$H224&lt;=Settings!$C$5),1,0))</f>
        <v/>
      </c>
      <c r="Q224" s="34">
        <f>IF($A224="","",IF($P224=1,$G224,0))</f>
        <v/>
      </c>
      <c r="R224" s="33">
        <f>IF($A224="","",IF(COUNTIF('This week'!$A$2:$A$1001,$A224)&gt;0,1,0))</f>
        <v/>
      </c>
      <c r="S224" s="33">
        <f>IF($A224="","",IF(AND($P224=1,$R224=0),1,0))</f>
        <v/>
      </c>
    </row>
    <row r="225">
      <c r="G225" s="31" t="n"/>
      <c r="H225" s="32" t="n"/>
      <c r="J225" s="32" t="n"/>
      <c r="K225" s="32" t="n"/>
      <c r="L225" s="32" t="n"/>
      <c r="M225" s="32" t="n"/>
      <c r="P225" s="33">
        <f>IF($A225="","",IF(AND($I225="Open",$H225&gt;=Settings!$C$4,$H225&lt;=Settings!$C$5),1,0))</f>
        <v/>
      </c>
      <c r="Q225" s="34">
        <f>IF($A225="","",IF($P225=1,$G225,0))</f>
        <v/>
      </c>
      <c r="R225" s="33">
        <f>IF($A225="","",IF(COUNTIF('This week'!$A$2:$A$1001,$A225)&gt;0,1,0))</f>
        <v/>
      </c>
      <c r="S225" s="33">
        <f>IF($A225="","",IF(AND($P225=1,$R225=0),1,0))</f>
        <v/>
      </c>
    </row>
    <row r="226">
      <c r="G226" s="31" t="n"/>
      <c r="H226" s="32" t="n"/>
      <c r="J226" s="32" t="n"/>
      <c r="K226" s="32" t="n"/>
      <c r="L226" s="32" t="n"/>
      <c r="M226" s="32" t="n"/>
      <c r="P226" s="33">
        <f>IF($A226="","",IF(AND($I226="Open",$H226&gt;=Settings!$C$4,$H226&lt;=Settings!$C$5),1,0))</f>
        <v/>
      </c>
      <c r="Q226" s="34">
        <f>IF($A226="","",IF($P226=1,$G226,0))</f>
        <v/>
      </c>
      <c r="R226" s="33">
        <f>IF($A226="","",IF(COUNTIF('This week'!$A$2:$A$1001,$A226)&gt;0,1,0))</f>
        <v/>
      </c>
      <c r="S226" s="33">
        <f>IF($A226="","",IF(AND($P226=1,$R226=0),1,0))</f>
        <v/>
      </c>
    </row>
    <row r="227">
      <c r="G227" s="31" t="n"/>
      <c r="H227" s="32" t="n"/>
      <c r="J227" s="32" t="n"/>
      <c r="K227" s="32" t="n"/>
      <c r="L227" s="32" t="n"/>
      <c r="M227" s="32" t="n"/>
      <c r="P227" s="33">
        <f>IF($A227="","",IF(AND($I227="Open",$H227&gt;=Settings!$C$4,$H227&lt;=Settings!$C$5),1,0))</f>
        <v/>
      </c>
      <c r="Q227" s="34">
        <f>IF($A227="","",IF($P227=1,$G227,0))</f>
        <v/>
      </c>
      <c r="R227" s="33">
        <f>IF($A227="","",IF(COUNTIF('This week'!$A$2:$A$1001,$A227)&gt;0,1,0))</f>
        <v/>
      </c>
      <c r="S227" s="33">
        <f>IF($A227="","",IF(AND($P227=1,$R227=0),1,0))</f>
        <v/>
      </c>
    </row>
    <row r="228">
      <c r="G228" s="31" t="n"/>
      <c r="H228" s="32" t="n"/>
      <c r="J228" s="32" t="n"/>
      <c r="K228" s="32" t="n"/>
      <c r="L228" s="32" t="n"/>
      <c r="M228" s="32" t="n"/>
      <c r="P228" s="33">
        <f>IF($A228="","",IF(AND($I228="Open",$H228&gt;=Settings!$C$4,$H228&lt;=Settings!$C$5),1,0))</f>
        <v/>
      </c>
      <c r="Q228" s="34">
        <f>IF($A228="","",IF($P228=1,$G228,0))</f>
        <v/>
      </c>
      <c r="R228" s="33">
        <f>IF($A228="","",IF(COUNTIF('This week'!$A$2:$A$1001,$A228)&gt;0,1,0))</f>
        <v/>
      </c>
      <c r="S228" s="33">
        <f>IF($A228="","",IF(AND($P228=1,$R228=0),1,0))</f>
        <v/>
      </c>
    </row>
    <row r="229">
      <c r="G229" s="31" t="n"/>
      <c r="H229" s="32" t="n"/>
      <c r="J229" s="32" t="n"/>
      <c r="K229" s="32" t="n"/>
      <c r="L229" s="32" t="n"/>
      <c r="M229" s="32" t="n"/>
      <c r="P229" s="33">
        <f>IF($A229="","",IF(AND($I229="Open",$H229&gt;=Settings!$C$4,$H229&lt;=Settings!$C$5),1,0))</f>
        <v/>
      </c>
      <c r="Q229" s="34">
        <f>IF($A229="","",IF($P229=1,$G229,0))</f>
        <v/>
      </c>
      <c r="R229" s="33">
        <f>IF($A229="","",IF(COUNTIF('This week'!$A$2:$A$1001,$A229)&gt;0,1,0))</f>
        <v/>
      </c>
      <c r="S229" s="33">
        <f>IF($A229="","",IF(AND($P229=1,$R229=0),1,0))</f>
        <v/>
      </c>
    </row>
    <row r="230">
      <c r="G230" s="31" t="n"/>
      <c r="H230" s="32" t="n"/>
      <c r="J230" s="32" t="n"/>
      <c r="K230" s="32" t="n"/>
      <c r="L230" s="32" t="n"/>
      <c r="M230" s="32" t="n"/>
      <c r="P230" s="33">
        <f>IF($A230="","",IF(AND($I230="Open",$H230&gt;=Settings!$C$4,$H230&lt;=Settings!$C$5),1,0))</f>
        <v/>
      </c>
      <c r="Q230" s="34">
        <f>IF($A230="","",IF($P230=1,$G230,0))</f>
        <v/>
      </c>
      <c r="R230" s="33">
        <f>IF($A230="","",IF(COUNTIF('This week'!$A$2:$A$1001,$A230)&gt;0,1,0))</f>
        <v/>
      </c>
      <c r="S230" s="33">
        <f>IF($A230="","",IF(AND($P230=1,$R230=0),1,0))</f>
        <v/>
      </c>
    </row>
    <row r="231">
      <c r="G231" s="31" t="n"/>
      <c r="H231" s="32" t="n"/>
      <c r="J231" s="32" t="n"/>
      <c r="K231" s="32" t="n"/>
      <c r="L231" s="32" t="n"/>
      <c r="M231" s="32" t="n"/>
      <c r="P231" s="33">
        <f>IF($A231="","",IF(AND($I231="Open",$H231&gt;=Settings!$C$4,$H231&lt;=Settings!$C$5),1,0))</f>
        <v/>
      </c>
      <c r="Q231" s="34">
        <f>IF($A231="","",IF($P231=1,$G231,0))</f>
        <v/>
      </c>
      <c r="R231" s="33">
        <f>IF($A231="","",IF(COUNTIF('This week'!$A$2:$A$1001,$A231)&gt;0,1,0))</f>
        <v/>
      </c>
      <c r="S231" s="33">
        <f>IF($A231="","",IF(AND($P231=1,$R231=0),1,0))</f>
        <v/>
      </c>
    </row>
    <row r="232">
      <c r="G232" s="31" t="n"/>
      <c r="H232" s="32" t="n"/>
      <c r="J232" s="32" t="n"/>
      <c r="K232" s="32" t="n"/>
      <c r="L232" s="32" t="n"/>
      <c r="M232" s="32" t="n"/>
      <c r="P232" s="33">
        <f>IF($A232="","",IF(AND($I232="Open",$H232&gt;=Settings!$C$4,$H232&lt;=Settings!$C$5),1,0))</f>
        <v/>
      </c>
      <c r="Q232" s="34">
        <f>IF($A232="","",IF($P232=1,$G232,0))</f>
        <v/>
      </c>
      <c r="R232" s="33">
        <f>IF($A232="","",IF(COUNTIF('This week'!$A$2:$A$1001,$A232)&gt;0,1,0))</f>
        <v/>
      </c>
      <c r="S232" s="33">
        <f>IF($A232="","",IF(AND($P232=1,$R232=0),1,0))</f>
        <v/>
      </c>
    </row>
    <row r="233">
      <c r="G233" s="31" t="n"/>
      <c r="H233" s="32" t="n"/>
      <c r="J233" s="32" t="n"/>
      <c r="K233" s="32" t="n"/>
      <c r="L233" s="32" t="n"/>
      <c r="M233" s="32" t="n"/>
      <c r="P233" s="33">
        <f>IF($A233="","",IF(AND($I233="Open",$H233&gt;=Settings!$C$4,$H233&lt;=Settings!$C$5),1,0))</f>
        <v/>
      </c>
      <c r="Q233" s="34">
        <f>IF($A233="","",IF($P233=1,$G233,0))</f>
        <v/>
      </c>
      <c r="R233" s="33">
        <f>IF($A233="","",IF(COUNTIF('This week'!$A$2:$A$1001,$A233)&gt;0,1,0))</f>
        <v/>
      </c>
      <c r="S233" s="33">
        <f>IF($A233="","",IF(AND($P233=1,$R233=0),1,0))</f>
        <v/>
      </c>
    </row>
    <row r="234">
      <c r="G234" s="31" t="n"/>
      <c r="H234" s="32" t="n"/>
      <c r="J234" s="32" t="n"/>
      <c r="K234" s="32" t="n"/>
      <c r="L234" s="32" t="n"/>
      <c r="M234" s="32" t="n"/>
      <c r="P234" s="33">
        <f>IF($A234="","",IF(AND($I234="Open",$H234&gt;=Settings!$C$4,$H234&lt;=Settings!$C$5),1,0))</f>
        <v/>
      </c>
      <c r="Q234" s="34">
        <f>IF($A234="","",IF($P234=1,$G234,0))</f>
        <v/>
      </c>
      <c r="R234" s="33">
        <f>IF($A234="","",IF(COUNTIF('This week'!$A$2:$A$1001,$A234)&gt;0,1,0))</f>
        <v/>
      </c>
      <c r="S234" s="33">
        <f>IF($A234="","",IF(AND($P234=1,$R234=0),1,0))</f>
        <v/>
      </c>
    </row>
    <row r="235">
      <c r="G235" s="31" t="n"/>
      <c r="H235" s="32" t="n"/>
      <c r="J235" s="32" t="n"/>
      <c r="K235" s="32" t="n"/>
      <c r="L235" s="32" t="n"/>
      <c r="M235" s="32" t="n"/>
      <c r="P235" s="33">
        <f>IF($A235="","",IF(AND($I235="Open",$H235&gt;=Settings!$C$4,$H235&lt;=Settings!$C$5),1,0))</f>
        <v/>
      </c>
      <c r="Q235" s="34">
        <f>IF($A235="","",IF($P235=1,$G235,0))</f>
        <v/>
      </c>
      <c r="R235" s="33">
        <f>IF($A235="","",IF(COUNTIF('This week'!$A$2:$A$1001,$A235)&gt;0,1,0))</f>
        <v/>
      </c>
      <c r="S235" s="33">
        <f>IF($A235="","",IF(AND($P235=1,$R235=0),1,0))</f>
        <v/>
      </c>
    </row>
    <row r="236">
      <c r="G236" s="31" t="n"/>
      <c r="H236" s="32" t="n"/>
      <c r="J236" s="32" t="n"/>
      <c r="K236" s="32" t="n"/>
      <c r="L236" s="32" t="n"/>
      <c r="M236" s="32" t="n"/>
      <c r="P236" s="33">
        <f>IF($A236="","",IF(AND($I236="Open",$H236&gt;=Settings!$C$4,$H236&lt;=Settings!$C$5),1,0))</f>
        <v/>
      </c>
      <c r="Q236" s="34">
        <f>IF($A236="","",IF($P236=1,$G236,0))</f>
        <v/>
      </c>
      <c r="R236" s="33">
        <f>IF($A236="","",IF(COUNTIF('This week'!$A$2:$A$1001,$A236)&gt;0,1,0))</f>
        <v/>
      </c>
      <c r="S236" s="33">
        <f>IF($A236="","",IF(AND($P236=1,$R236=0),1,0))</f>
        <v/>
      </c>
    </row>
    <row r="237">
      <c r="G237" s="31" t="n"/>
      <c r="H237" s="32" t="n"/>
      <c r="J237" s="32" t="n"/>
      <c r="K237" s="32" t="n"/>
      <c r="L237" s="32" t="n"/>
      <c r="M237" s="32" t="n"/>
      <c r="P237" s="33">
        <f>IF($A237="","",IF(AND($I237="Open",$H237&gt;=Settings!$C$4,$H237&lt;=Settings!$C$5),1,0))</f>
        <v/>
      </c>
      <c r="Q237" s="34">
        <f>IF($A237="","",IF($P237=1,$G237,0))</f>
        <v/>
      </c>
      <c r="R237" s="33">
        <f>IF($A237="","",IF(COUNTIF('This week'!$A$2:$A$1001,$A237)&gt;0,1,0))</f>
        <v/>
      </c>
      <c r="S237" s="33">
        <f>IF($A237="","",IF(AND($P237=1,$R237=0),1,0))</f>
        <v/>
      </c>
    </row>
    <row r="238">
      <c r="G238" s="31" t="n"/>
      <c r="H238" s="32" t="n"/>
      <c r="J238" s="32" t="n"/>
      <c r="K238" s="32" t="n"/>
      <c r="L238" s="32" t="n"/>
      <c r="M238" s="32" t="n"/>
      <c r="P238" s="33">
        <f>IF($A238="","",IF(AND($I238="Open",$H238&gt;=Settings!$C$4,$H238&lt;=Settings!$C$5),1,0))</f>
        <v/>
      </c>
      <c r="Q238" s="34">
        <f>IF($A238="","",IF($P238=1,$G238,0))</f>
        <v/>
      </c>
      <c r="R238" s="33">
        <f>IF($A238="","",IF(COUNTIF('This week'!$A$2:$A$1001,$A238)&gt;0,1,0))</f>
        <v/>
      </c>
      <c r="S238" s="33">
        <f>IF($A238="","",IF(AND($P238=1,$R238=0),1,0))</f>
        <v/>
      </c>
    </row>
    <row r="239">
      <c r="G239" s="31" t="n"/>
      <c r="H239" s="32" t="n"/>
      <c r="J239" s="32" t="n"/>
      <c r="K239" s="32" t="n"/>
      <c r="L239" s="32" t="n"/>
      <c r="M239" s="32" t="n"/>
      <c r="P239" s="33">
        <f>IF($A239="","",IF(AND($I239="Open",$H239&gt;=Settings!$C$4,$H239&lt;=Settings!$C$5),1,0))</f>
        <v/>
      </c>
      <c r="Q239" s="34">
        <f>IF($A239="","",IF($P239=1,$G239,0))</f>
        <v/>
      </c>
      <c r="R239" s="33">
        <f>IF($A239="","",IF(COUNTIF('This week'!$A$2:$A$1001,$A239)&gt;0,1,0))</f>
        <v/>
      </c>
      <c r="S239" s="33">
        <f>IF($A239="","",IF(AND($P239=1,$R239=0),1,0))</f>
        <v/>
      </c>
    </row>
    <row r="240">
      <c r="G240" s="31" t="n"/>
      <c r="H240" s="32" t="n"/>
      <c r="J240" s="32" t="n"/>
      <c r="K240" s="32" t="n"/>
      <c r="L240" s="32" t="n"/>
      <c r="M240" s="32" t="n"/>
      <c r="P240" s="33">
        <f>IF($A240="","",IF(AND($I240="Open",$H240&gt;=Settings!$C$4,$H240&lt;=Settings!$C$5),1,0))</f>
        <v/>
      </c>
      <c r="Q240" s="34">
        <f>IF($A240="","",IF($P240=1,$G240,0))</f>
        <v/>
      </c>
      <c r="R240" s="33">
        <f>IF($A240="","",IF(COUNTIF('This week'!$A$2:$A$1001,$A240)&gt;0,1,0))</f>
        <v/>
      </c>
      <c r="S240" s="33">
        <f>IF($A240="","",IF(AND($P240=1,$R240=0),1,0))</f>
        <v/>
      </c>
    </row>
    <row r="241">
      <c r="G241" s="31" t="n"/>
      <c r="H241" s="32" t="n"/>
      <c r="J241" s="32" t="n"/>
      <c r="K241" s="32" t="n"/>
      <c r="L241" s="32" t="n"/>
      <c r="M241" s="32" t="n"/>
      <c r="P241" s="33">
        <f>IF($A241="","",IF(AND($I241="Open",$H241&gt;=Settings!$C$4,$H241&lt;=Settings!$C$5),1,0))</f>
        <v/>
      </c>
      <c r="Q241" s="34">
        <f>IF($A241="","",IF($P241=1,$G241,0))</f>
        <v/>
      </c>
      <c r="R241" s="33">
        <f>IF($A241="","",IF(COUNTIF('This week'!$A$2:$A$1001,$A241)&gt;0,1,0))</f>
        <v/>
      </c>
      <c r="S241" s="33">
        <f>IF($A241="","",IF(AND($P241=1,$R241=0),1,0))</f>
        <v/>
      </c>
    </row>
    <row r="242">
      <c r="G242" s="31" t="n"/>
      <c r="H242" s="32" t="n"/>
      <c r="J242" s="32" t="n"/>
      <c r="K242" s="32" t="n"/>
      <c r="L242" s="32" t="n"/>
      <c r="M242" s="32" t="n"/>
      <c r="P242" s="33">
        <f>IF($A242="","",IF(AND($I242="Open",$H242&gt;=Settings!$C$4,$H242&lt;=Settings!$C$5),1,0))</f>
        <v/>
      </c>
      <c r="Q242" s="34">
        <f>IF($A242="","",IF($P242=1,$G242,0))</f>
        <v/>
      </c>
      <c r="R242" s="33">
        <f>IF($A242="","",IF(COUNTIF('This week'!$A$2:$A$1001,$A242)&gt;0,1,0))</f>
        <v/>
      </c>
      <c r="S242" s="33">
        <f>IF($A242="","",IF(AND($P242=1,$R242=0),1,0))</f>
        <v/>
      </c>
    </row>
    <row r="243">
      <c r="G243" s="31" t="n"/>
      <c r="H243" s="32" t="n"/>
      <c r="J243" s="32" t="n"/>
      <c r="K243" s="32" t="n"/>
      <c r="L243" s="32" t="n"/>
      <c r="M243" s="32" t="n"/>
      <c r="P243" s="33">
        <f>IF($A243="","",IF(AND($I243="Open",$H243&gt;=Settings!$C$4,$H243&lt;=Settings!$C$5),1,0))</f>
        <v/>
      </c>
      <c r="Q243" s="34">
        <f>IF($A243="","",IF($P243=1,$G243,0))</f>
        <v/>
      </c>
      <c r="R243" s="33">
        <f>IF($A243="","",IF(COUNTIF('This week'!$A$2:$A$1001,$A243)&gt;0,1,0))</f>
        <v/>
      </c>
      <c r="S243" s="33">
        <f>IF($A243="","",IF(AND($P243=1,$R243=0),1,0))</f>
        <v/>
      </c>
    </row>
    <row r="244">
      <c r="G244" s="31" t="n"/>
      <c r="H244" s="32" t="n"/>
      <c r="J244" s="32" t="n"/>
      <c r="K244" s="32" t="n"/>
      <c r="L244" s="32" t="n"/>
      <c r="M244" s="32" t="n"/>
      <c r="P244" s="33">
        <f>IF($A244="","",IF(AND($I244="Open",$H244&gt;=Settings!$C$4,$H244&lt;=Settings!$C$5),1,0))</f>
        <v/>
      </c>
      <c r="Q244" s="34">
        <f>IF($A244="","",IF($P244=1,$G244,0))</f>
        <v/>
      </c>
      <c r="R244" s="33">
        <f>IF($A244="","",IF(COUNTIF('This week'!$A$2:$A$1001,$A244)&gt;0,1,0))</f>
        <v/>
      </c>
      <c r="S244" s="33">
        <f>IF($A244="","",IF(AND($P244=1,$R244=0),1,0))</f>
        <v/>
      </c>
    </row>
    <row r="245">
      <c r="G245" s="31" t="n"/>
      <c r="H245" s="32" t="n"/>
      <c r="J245" s="32" t="n"/>
      <c r="K245" s="32" t="n"/>
      <c r="L245" s="32" t="n"/>
      <c r="M245" s="32" t="n"/>
      <c r="P245" s="33">
        <f>IF($A245="","",IF(AND($I245="Open",$H245&gt;=Settings!$C$4,$H245&lt;=Settings!$C$5),1,0))</f>
        <v/>
      </c>
      <c r="Q245" s="34">
        <f>IF($A245="","",IF($P245=1,$G245,0))</f>
        <v/>
      </c>
      <c r="R245" s="33">
        <f>IF($A245="","",IF(COUNTIF('This week'!$A$2:$A$1001,$A245)&gt;0,1,0))</f>
        <v/>
      </c>
      <c r="S245" s="33">
        <f>IF($A245="","",IF(AND($P245=1,$R245=0),1,0))</f>
        <v/>
      </c>
    </row>
    <row r="246">
      <c r="G246" s="31" t="n"/>
      <c r="H246" s="32" t="n"/>
      <c r="J246" s="32" t="n"/>
      <c r="K246" s="32" t="n"/>
      <c r="L246" s="32" t="n"/>
      <c r="M246" s="32" t="n"/>
      <c r="P246" s="33">
        <f>IF($A246="","",IF(AND($I246="Open",$H246&gt;=Settings!$C$4,$H246&lt;=Settings!$C$5),1,0))</f>
        <v/>
      </c>
      <c r="Q246" s="34">
        <f>IF($A246="","",IF($P246=1,$G246,0))</f>
        <v/>
      </c>
      <c r="R246" s="33">
        <f>IF($A246="","",IF(COUNTIF('This week'!$A$2:$A$1001,$A246)&gt;0,1,0))</f>
        <v/>
      </c>
      <c r="S246" s="33">
        <f>IF($A246="","",IF(AND($P246=1,$R246=0),1,0))</f>
        <v/>
      </c>
    </row>
    <row r="247">
      <c r="G247" s="31" t="n"/>
      <c r="H247" s="32" t="n"/>
      <c r="J247" s="32" t="n"/>
      <c r="K247" s="32" t="n"/>
      <c r="L247" s="32" t="n"/>
      <c r="M247" s="32" t="n"/>
      <c r="P247" s="33">
        <f>IF($A247="","",IF(AND($I247="Open",$H247&gt;=Settings!$C$4,$H247&lt;=Settings!$C$5),1,0))</f>
        <v/>
      </c>
      <c r="Q247" s="34">
        <f>IF($A247="","",IF($P247=1,$G247,0))</f>
        <v/>
      </c>
      <c r="R247" s="33">
        <f>IF($A247="","",IF(COUNTIF('This week'!$A$2:$A$1001,$A247)&gt;0,1,0))</f>
        <v/>
      </c>
      <c r="S247" s="33">
        <f>IF($A247="","",IF(AND($P247=1,$R247=0),1,0))</f>
        <v/>
      </c>
    </row>
    <row r="248">
      <c r="G248" s="31" t="n"/>
      <c r="H248" s="32" t="n"/>
      <c r="J248" s="32" t="n"/>
      <c r="K248" s="32" t="n"/>
      <c r="L248" s="32" t="n"/>
      <c r="M248" s="32" t="n"/>
      <c r="P248" s="33">
        <f>IF($A248="","",IF(AND($I248="Open",$H248&gt;=Settings!$C$4,$H248&lt;=Settings!$C$5),1,0))</f>
        <v/>
      </c>
      <c r="Q248" s="34">
        <f>IF($A248="","",IF($P248=1,$G248,0))</f>
        <v/>
      </c>
      <c r="R248" s="33">
        <f>IF($A248="","",IF(COUNTIF('This week'!$A$2:$A$1001,$A248)&gt;0,1,0))</f>
        <v/>
      </c>
      <c r="S248" s="33">
        <f>IF($A248="","",IF(AND($P248=1,$R248=0),1,0))</f>
        <v/>
      </c>
    </row>
    <row r="249">
      <c r="G249" s="31" t="n"/>
      <c r="H249" s="32" t="n"/>
      <c r="J249" s="32" t="n"/>
      <c r="K249" s="32" t="n"/>
      <c r="L249" s="32" t="n"/>
      <c r="M249" s="32" t="n"/>
      <c r="P249" s="33">
        <f>IF($A249="","",IF(AND($I249="Open",$H249&gt;=Settings!$C$4,$H249&lt;=Settings!$C$5),1,0))</f>
        <v/>
      </c>
      <c r="Q249" s="34">
        <f>IF($A249="","",IF($P249=1,$G249,0))</f>
        <v/>
      </c>
      <c r="R249" s="33">
        <f>IF($A249="","",IF(COUNTIF('This week'!$A$2:$A$1001,$A249)&gt;0,1,0))</f>
        <v/>
      </c>
      <c r="S249" s="33">
        <f>IF($A249="","",IF(AND($P249=1,$R249=0),1,0))</f>
        <v/>
      </c>
    </row>
    <row r="250">
      <c r="G250" s="31" t="n"/>
      <c r="H250" s="32" t="n"/>
      <c r="J250" s="32" t="n"/>
      <c r="K250" s="32" t="n"/>
      <c r="L250" s="32" t="n"/>
      <c r="M250" s="32" t="n"/>
      <c r="P250" s="33">
        <f>IF($A250="","",IF(AND($I250="Open",$H250&gt;=Settings!$C$4,$H250&lt;=Settings!$C$5),1,0))</f>
        <v/>
      </c>
      <c r="Q250" s="34">
        <f>IF($A250="","",IF($P250=1,$G250,0))</f>
        <v/>
      </c>
      <c r="R250" s="33">
        <f>IF($A250="","",IF(COUNTIF('This week'!$A$2:$A$1001,$A250)&gt;0,1,0))</f>
        <v/>
      </c>
      <c r="S250" s="33">
        <f>IF($A250="","",IF(AND($P250=1,$R250=0),1,0))</f>
        <v/>
      </c>
    </row>
    <row r="251">
      <c r="G251" s="31" t="n"/>
      <c r="H251" s="32" t="n"/>
      <c r="J251" s="32" t="n"/>
      <c r="K251" s="32" t="n"/>
      <c r="L251" s="32" t="n"/>
      <c r="M251" s="32" t="n"/>
      <c r="P251" s="33">
        <f>IF($A251="","",IF(AND($I251="Open",$H251&gt;=Settings!$C$4,$H251&lt;=Settings!$C$5),1,0))</f>
        <v/>
      </c>
      <c r="Q251" s="34">
        <f>IF($A251="","",IF($P251=1,$G251,0))</f>
        <v/>
      </c>
      <c r="R251" s="33">
        <f>IF($A251="","",IF(COUNTIF('This week'!$A$2:$A$1001,$A251)&gt;0,1,0))</f>
        <v/>
      </c>
      <c r="S251" s="33">
        <f>IF($A251="","",IF(AND($P251=1,$R251=0),1,0))</f>
        <v/>
      </c>
    </row>
    <row r="252">
      <c r="G252" s="31" t="n"/>
      <c r="H252" s="32" t="n"/>
      <c r="J252" s="32" t="n"/>
      <c r="K252" s="32" t="n"/>
      <c r="L252" s="32" t="n"/>
      <c r="M252" s="32" t="n"/>
      <c r="P252" s="33">
        <f>IF($A252="","",IF(AND($I252="Open",$H252&gt;=Settings!$C$4,$H252&lt;=Settings!$C$5),1,0))</f>
        <v/>
      </c>
      <c r="Q252" s="34">
        <f>IF($A252="","",IF($P252=1,$G252,0))</f>
        <v/>
      </c>
      <c r="R252" s="33">
        <f>IF($A252="","",IF(COUNTIF('This week'!$A$2:$A$1001,$A252)&gt;0,1,0))</f>
        <v/>
      </c>
      <c r="S252" s="33">
        <f>IF($A252="","",IF(AND($P252=1,$R252=0),1,0))</f>
        <v/>
      </c>
    </row>
    <row r="253">
      <c r="G253" s="31" t="n"/>
      <c r="H253" s="32" t="n"/>
      <c r="J253" s="32" t="n"/>
      <c r="K253" s="32" t="n"/>
      <c r="L253" s="32" t="n"/>
      <c r="M253" s="32" t="n"/>
      <c r="P253" s="33">
        <f>IF($A253="","",IF(AND($I253="Open",$H253&gt;=Settings!$C$4,$H253&lt;=Settings!$C$5),1,0))</f>
        <v/>
      </c>
      <c r="Q253" s="34">
        <f>IF($A253="","",IF($P253=1,$G253,0))</f>
        <v/>
      </c>
      <c r="R253" s="33">
        <f>IF($A253="","",IF(COUNTIF('This week'!$A$2:$A$1001,$A253)&gt;0,1,0))</f>
        <v/>
      </c>
      <c r="S253" s="33">
        <f>IF($A253="","",IF(AND($P253=1,$R253=0),1,0))</f>
        <v/>
      </c>
    </row>
    <row r="254">
      <c r="G254" s="31" t="n"/>
      <c r="H254" s="32" t="n"/>
      <c r="J254" s="32" t="n"/>
      <c r="K254" s="32" t="n"/>
      <c r="L254" s="32" t="n"/>
      <c r="M254" s="32" t="n"/>
      <c r="P254" s="33">
        <f>IF($A254="","",IF(AND($I254="Open",$H254&gt;=Settings!$C$4,$H254&lt;=Settings!$C$5),1,0))</f>
        <v/>
      </c>
      <c r="Q254" s="34">
        <f>IF($A254="","",IF($P254=1,$G254,0))</f>
        <v/>
      </c>
      <c r="R254" s="33">
        <f>IF($A254="","",IF(COUNTIF('This week'!$A$2:$A$1001,$A254)&gt;0,1,0))</f>
        <v/>
      </c>
      <c r="S254" s="33">
        <f>IF($A254="","",IF(AND($P254=1,$R254=0),1,0))</f>
        <v/>
      </c>
    </row>
    <row r="255">
      <c r="G255" s="31" t="n"/>
      <c r="H255" s="32" t="n"/>
      <c r="J255" s="32" t="n"/>
      <c r="K255" s="32" t="n"/>
      <c r="L255" s="32" t="n"/>
      <c r="M255" s="32" t="n"/>
      <c r="P255" s="33">
        <f>IF($A255="","",IF(AND($I255="Open",$H255&gt;=Settings!$C$4,$H255&lt;=Settings!$C$5),1,0))</f>
        <v/>
      </c>
      <c r="Q255" s="34">
        <f>IF($A255="","",IF($P255=1,$G255,0))</f>
        <v/>
      </c>
      <c r="R255" s="33">
        <f>IF($A255="","",IF(COUNTIF('This week'!$A$2:$A$1001,$A255)&gt;0,1,0))</f>
        <v/>
      </c>
      <c r="S255" s="33">
        <f>IF($A255="","",IF(AND($P255=1,$R255=0),1,0))</f>
        <v/>
      </c>
    </row>
    <row r="256">
      <c r="G256" s="31" t="n"/>
      <c r="H256" s="32" t="n"/>
      <c r="J256" s="32" t="n"/>
      <c r="K256" s="32" t="n"/>
      <c r="L256" s="32" t="n"/>
      <c r="M256" s="32" t="n"/>
      <c r="P256" s="33">
        <f>IF($A256="","",IF(AND($I256="Open",$H256&gt;=Settings!$C$4,$H256&lt;=Settings!$C$5),1,0))</f>
        <v/>
      </c>
      <c r="Q256" s="34">
        <f>IF($A256="","",IF($P256=1,$G256,0))</f>
        <v/>
      </c>
      <c r="R256" s="33">
        <f>IF($A256="","",IF(COUNTIF('This week'!$A$2:$A$1001,$A256)&gt;0,1,0))</f>
        <v/>
      </c>
      <c r="S256" s="33">
        <f>IF($A256="","",IF(AND($P256=1,$R256=0),1,0))</f>
        <v/>
      </c>
    </row>
    <row r="257">
      <c r="G257" s="31" t="n"/>
      <c r="H257" s="32" t="n"/>
      <c r="J257" s="32" t="n"/>
      <c r="K257" s="32" t="n"/>
      <c r="L257" s="32" t="n"/>
      <c r="M257" s="32" t="n"/>
      <c r="P257" s="33">
        <f>IF($A257="","",IF(AND($I257="Open",$H257&gt;=Settings!$C$4,$H257&lt;=Settings!$C$5),1,0))</f>
        <v/>
      </c>
      <c r="Q257" s="34">
        <f>IF($A257="","",IF($P257=1,$G257,0))</f>
        <v/>
      </c>
      <c r="R257" s="33">
        <f>IF($A257="","",IF(COUNTIF('This week'!$A$2:$A$1001,$A257)&gt;0,1,0))</f>
        <v/>
      </c>
      <c r="S257" s="33">
        <f>IF($A257="","",IF(AND($P257=1,$R257=0),1,0))</f>
        <v/>
      </c>
    </row>
    <row r="258">
      <c r="G258" s="31" t="n"/>
      <c r="H258" s="32" t="n"/>
      <c r="J258" s="32" t="n"/>
      <c r="K258" s="32" t="n"/>
      <c r="L258" s="32" t="n"/>
      <c r="M258" s="32" t="n"/>
      <c r="P258" s="33">
        <f>IF($A258="","",IF(AND($I258="Open",$H258&gt;=Settings!$C$4,$H258&lt;=Settings!$C$5),1,0))</f>
        <v/>
      </c>
      <c r="Q258" s="34">
        <f>IF($A258="","",IF($P258=1,$G258,0))</f>
        <v/>
      </c>
      <c r="R258" s="33">
        <f>IF($A258="","",IF(COUNTIF('This week'!$A$2:$A$1001,$A258)&gt;0,1,0))</f>
        <v/>
      </c>
      <c r="S258" s="33">
        <f>IF($A258="","",IF(AND($P258=1,$R258=0),1,0))</f>
        <v/>
      </c>
    </row>
    <row r="259">
      <c r="G259" s="31" t="n"/>
      <c r="H259" s="32" t="n"/>
      <c r="J259" s="32" t="n"/>
      <c r="K259" s="32" t="n"/>
      <c r="L259" s="32" t="n"/>
      <c r="M259" s="32" t="n"/>
      <c r="P259" s="33">
        <f>IF($A259="","",IF(AND($I259="Open",$H259&gt;=Settings!$C$4,$H259&lt;=Settings!$C$5),1,0))</f>
        <v/>
      </c>
      <c r="Q259" s="34">
        <f>IF($A259="","",IF($P259=1,$G259,0))</f>
        <v/>
      </c>
      <c r="R259" s="33">
        <f>IF($A259="","",IF(COUNTIF('This week'!$A$2:$A$1001,$A259)&gt;0,1,0))</f>
        <v/>
      </c>
      <c r="S259" s="33">
        <f>IF($A259="","",IF(AND($P259=1,$R259=0),1,0))</f>
        <v/>
      </c>
    </row>
    <row r="260">
      <c r="G260" s="31" t="n"/>
      <c r="H260" s="32" t="n"/>
      <c r="J260" s="32" t="n"/>
      <c r="K260" s="32" t="n"/>
      <c r="L260" s="32" t="n"/>
      <c r="M260" s="32" t="n"/>
      <c r="P260" s="33">
        <f>IF($A260="","",IF(AND($I260="Open",$H260&gt;=Settings!$C$4,$H260&lt;=Settings!$C$5),1,0))</f>
        <v/>
      </c>
      <c r="Q260" s="34">
        <f>IF($A260="","",IF($P260=1,$G260,0))</f>
        <v/>
      </c>
      <c r="R260" s="33">
        <f>IF($A260="","",IF(COUNTIF('This week'!$A$2:$A$1001,$A260)&gt;0,1,0))</f>
        <v/>
      </c>
      <c r="S260" s="33">
        <f>IF($A260="","",IF(AND($P260=1,$R260=0),1,0))</f>
        <v/>
      </c>
    </row>
    <row r="261">
      <c r="G261" s="31" t="n"/>
      <c r="H261" s="32" t="n"/>
      <c r="J261" s="32" t="n"/>
      <c r="K261" s="32" t="n"/>
      <c r="L261" s="32" t="n"/>
      <c r="M261" s="32" t="n"/>
      <c r="P261" s="33">
        <f>IF($A261="","",IF(AND($I261="Open",$H261&gt;=Settings!$C$4,$H261&lt;=Settings!$C$5),1,0))</f>
        <v/>
      </c>
      <c r="Q261" s="34">
        <f>IF($A261="","",IF($P261=1,$G261,0))</f>
        <v/>
      </c>
      <c r="R261" s="33">
        <f>IF($A261="","",IF(COUNTIF('This week'!$A$2:$A$1001,$A261)&gt;0,1,0))</f>
        <v/>
      </c>
      <c r="S261" s="33">
        <f>IF($A261="","",IF(AND($P261=1,$R261=0),1,0))</f>
        <v/>
      </c>
    </row>
    <row r="262">
      <c r="G262" s="31" t="n"/>
      <c r="H262" s="32" t="n"/>
      <c r="J262" s="32" t="n"/>
      <c r="K262" s="32" t="n"/>
      <c r="L262" s="32" t="n"/>
      <c r="M262" s="32" t="n"/>
      <c r="P262" s="33">
        <f>IF($A262="","",IF(AND($I262="Open",$H262&gt;=Settings!$C$4,$H262&lt;=Settings!$C$5),1,0))</f>
        <v/>
      </c>
      <c r="Q262" s="34">
        <f>IF($A262="","",IF($P262=1,$G262,0))</f>
        <v/>
      </c>
      <c r="R262" s="33">
        <f>IF($A262="","",IF(COUNTIF('This week'!$A$2:$A$1001,$A262)&gt;0,1,0))</f>
        <v/>
      </c>
      <c r="S262" s="33">
        <f>IF($A262="","",IF(AND($P262=1,$R262=0),1,0))</f>
        <v/>
      </c>
    </row>
    <row r="263">
      <c r="G263" s="31" t="n"/>
      <c r="H263" s="32" t="n"/>
      <c r="J263" s="32" t="n"/>
      <c r="K263" s="32" t="n"/>
      <c r="L263" s="32" t="n"/>
      <c r="M263" s="32" t="n"/>
      <c r="P263" s="33">
        <f>IF($A263="","",IF(AND($I263="Open",$H263&gt;=Settings!$C$4,$H263&lt;=Settings!$C$5),1,0))</f>
        <v/>
      </c>
      <c r="Q263" s="34">
        <f>IF($A263="","",IF($P263=1,$G263,0))</f>
        <v/>
      </c>
      <c r="R263" s="33">
        <f>IF($A263="","",IF(COUNTIF('This week'!$A$2:$A$1001,$A263)&gt;0,1,0))</f>
        <v/>
      </c>
      <c r="S263" s="33">
        <f>IF($A263="","",IF(AND($P263=1,$R263=0),1,0))</f>
        <v/>
      </c>
    </row>
    <row r="264">
      <c r="G264" s="31" t="n"/>
      <c r="H264" s="32" t="n"/>
      <c r="J264" s="32" t="n"/>
      <c r="K264" s="32" t="n"/>
      <c r="L264" s="32" t="n"/>
      <c r="M264" s="32" t="n"/>
      <c r="P264" s="33">
        <f>IF($A264="","",IF(AND($I264="Open",$H264&gt;=Settings!$C$4,$H264&lt;=Settings!$C$5),1,0))</f>
        <v/>
      </c>
      <c r="Q264" s="34">
        <f>IF($A264="","",IF($P264=1,$G264,0))</f>
        <v/>
      </c>
      <c r="R264" s="33">
        <f>IF($A264="","",IF(COUNTIF('This week'!$A$2:$A$1001,$A264)&gt;0,1,0))</f>
        <v/>
      </c>
      <c r="S264" s="33">
        <f>IF($A264="","",IF(AND($P264=1,$R264=0),1,0))</f>
        <v/>
      </c>
    </row>
    <row r="265">
      <c r="G265" s="31" t="n"/>
      <c r="H265" s="32" t="n"/>
      <c r="J265" s="32" t="n"/>
      <c r="K265" s="32" t="n"/>
      <c r="L265" s="32" t="n"/>
      <c r="M265" s="32" t="n"/>
      <c r="P265" s="33">
        <f>IF($A265="","",IF(AND($I265="Open",$H265&gt;=Settings!$C$4,$H265&lt;=Settings!$C$5),1,0))</f>
        <v/>
      </c>
      <c r="Q265" s="34">
        <f>IF($A265="","",IF($P265=1,$G265,0))</f>
        <v/>
      </c>
      <c r="R265" s="33">
        <f>IF($A265="","",IF(COUNTIF('This week'!$A$2:$A$1001,$A265)&gt;0,1,0))</f>
        <v/>
      </c>
      <c r="S265" s="33">
        <f>IF($A265="","",IF(AND($P265=1,$R265=0),1,0))</f>
        <v/>
      </c>
    </row>
    <row r="266">
      <c r="G266" s="31" t="n"/>
      <c r="H266" s="32" t="n"/>
      <c r="J266" s="32" t="n"/>
      <c r="K266" s="32" t="n"/>
      <c r="L266" s="32" t="n"/>
      <c r="M266" s="32" t="n"/>
      <c r="P266" s="33">
        <f>IF($A266="","",IF(AND($I266="Open",$H266&gt;=Settings!$C$4,$H266&lt;=Settings!$C$5),1,0))</f>
        <v/>
      </c>
      <c r="Q266" s="34">
        <f>IF($A266="","",IF($P266=1,$G266,0))</f>
        <v/>
      </c>
      <c r="R266" s="33">
        <f>IF($A266="","",IF(COUNTIF('This week'!$A$2:$A$1001,$A266)&gt;0,1,0))</f>
        <v/>
      </c>
      <c r="S266" s="33">
        <f>IF($A266="","",IF(AND($P266=1,$R266=0),1,0))</f>
        <v/>
      </c>
    </row>
    <row r="267">
      <c r="G267" s="31" t="n"/>
      <c r="H267" s="32" t="n"/>
      <c r="J267" s="32" t="n"/>
      <c r="K267" s="32" t="n"/>
      <c r="L267" s="32" t="n"/>
      <c r="M267" s="32" t="n"/>
      <c r="P267" s="33">
        <f>IF($A267="","",IF(AND($I267="Open",$H267&gt;=Settings!$C$4,$H267&lt;=Settings!$C$5),1,0))</f>
        <v/>
      </c>
      <c r="Q267" s="34">
        <f>IF($A267="","",IF($P267=1,$G267,0))</f>
        <v/>
      </c>
      <c r="R267" s="33">
        <f>IF($A267="","",IF(COUNTIF('This week'!$A$2:$A$1001,$A267)&gt;0,1,0))</f>
        <v/>
      </c>
      <c r="S267" s="33">
        <f>IF($A267="","",IF(AND($P267=1,$R267=0),1,0))</f>
        <v/>
      </c>
    </row>
    <row r="268">
      <c r="G268" s="31" t="n"/>
      <c r="H268" s="32" t="n"/>
      <c r="J268" s="32" t="n"/>
      <c r="K268" s="32" t="n"/>
      <c r="L268" s="32" t="n"/>
      <c r="M268" s="32" t="n"/>
      <c r="P268" s="33">
        <f>IF($A268="","",IF(AND($I268="Open",$H268&gt;=Settings!$C$4,$H268&lt;=Settings!$C$5),1,0))</f>
        <v/>
      </c>
      <c r="Q268" s="34">
        <f>IF($A268="","",IF($P268=1,$G268,0))</f>
        <v/>
      </c>
      <c r="R268" s="33">
        <f>IF($A268="","",IF(COUNTIF('This week'!$A$2:$A$1001,$A268)&gt;0,1,0))</f>
        <v/>
      </c>
      <c r="S268" s="33">
        <f>IF($A268="","",IF(AND($P268=1,$R268=0),1,0))</f>
        <v/>
      </c>
    </row>
    <row r="269">
      <c r="G269" s="31" t="n"/>
      <c r="H269" s="32" t="n"/>
      <c r="J269" s="32" t="n"/>
      <c r="K269" s="32" t="n"/>
      <c r="L269" s="32" t="n"/>
      <c r="M269" s="32" t="n"/>
      <c r="P269" s="33">
        <f>IF($A269="","",IF(AND($I269="Open",$H269&gt;=Settings!$C$4,$H269&lt;=Settings!$C$5),1,0))</f>
        <v/>
      </c>
      <c r="Q269" s="34">
        <f>IF($A269="","",IF($P269=1,$G269,0))</f>
        <v/>
      </c>
      <c r="R269" s="33">
        <f>IF($A269="","",IF(COUNTIF('This week'!$A$2:$A$1001,$A269)&gt;0,1,0))</f>
        <v/>
      </c>
      <c r="S269" s="33">
        <f>IF($A269="","",IF(AND($P269=1,$R269=0),1,0))</f>
        <v/>
      </c>
    </row>
    <row r="270">
      <c r="G270" s="31" t="n"/>
      <c r="H270" s="32" t="n"/>
      <c r="J270" s="32" t="n"/>
      <c r="K270" s="32" t="n"/>
      <c r="L270" s="32" t="n"/>
      <c r="M270" s="32" t="n"/>
      <c r="P270" s="33">
        <f>IF($A270="","",IF(AND($I270="Open",$H270&gt;=Settings!$C$4,$H270&lt;=Settings!$C$5),1,0))</f>
        <v/>
      </c>
      <c r="Q270" s="34">
        <f>IF($A270="","",IF($P270=1,$G270,0))</f>
        <v/>
      </c>
      <c r="R270" s="33">
        <f>IF($A270="","",IF(COUNTIF('This week'!$A$2:$A$1001,$A270)&gt;0,1,0))</f>
        <v/>
      </c>
      <c r="S270" s="33">
        <f>IF($A270="","",IF(AND($P270=1,$R270=0),1,0))</f>
        <v/>
      </c>
    </row>
    <row r="271">
      <c r="G271" s="31" t="n"/>
      <c r="H271" s="32" t="n"/>
      <c r="J271" s="32" t="n"/>
      <c r="K271" s="32" t="n"/>
      <c r="L271" s="32" t="n"/>
      <c r="M271" s="32" t="n"/>
      <c r="P271" s="33">
        <f>IF($A271="","",IF(AND($I271="Open",$H271&gt;=Settings!$C$4,$H271&lt;=Settings!$C$5),1,0))</f>
        <v/>
      </c>
      <c r="Q271" s="34">
        <f>IF($A271="","",IF($P271=1,$G271,0))</f>
        <v/>
      </c>
      <c r="R271" s="33">
        <f>IF($A271="","",IF(COUNTIF('This week'!$A$2:$A$1001,$A271)&gt;0,1,0))</f>
        <v/>
      </c>
      <c r="S271" s="33">
        <f>IF($A271="","",IF(AND($P271=1,$R271=0),1,0))</f>
        <v/>
      </c>
    </row>
    <row r="272">
      <c r="G272" s="31" t="n"/>
      <c r="H272" s="32" t="n"/>
      <c r="J272" s="32" t="n"/>
      <c r="K272" s="32" t="n"/>
      <c r="L272" s="32" t="n"/>
      <c r="M272" s="32" t="n"/>
      <c r="P272" s="33">
        <f>IF($A272="","",IF(AND($I272="Open",$H272&gt;=Settings!$C$4,$H272&lt;=Settings!$C$5),1,0))</f>
        <v/>
      </c>
      <c r="Q272" s="34">
        <f>IF($A272="","",IF($P272=1,$G272,0))</f>
        <v/>
      </c>
      <c r="R272" s="33">
        <f>IF($A272="","",IF(COUNTIF('This week'!$A$2:$A$1001,$A272)&gt;0,1,0))</f>
        <v/>
      </c>
      <c r="S272" s="33">
        <f>IF($A272="","",IF(AND($P272=1,$R272=0),1,0))</f>
        <v/>
      </c>
    </row>
    <row r="273">
      <c r="G273" s="31" t="n"/>
      <c r="H273" s="32" t="n"/>
      <c r="J273" s="32" t="n"/>
      <c r="K273" s="32" t="n"/>
      <c r="L273" s="32" t="n"/>
      <c r="M273" s="32" t="n"/>
      <c r="P273" s="33">
        <f>IF($A273="","",IF(AND($I273="Open",$H273&gt;=Settings!$C$4,$H273&lt;=Settings!$C$5),1,0))</f>
        <v/>
      </c>
      <c r="Q273" s="34">
        <f>IF($A273="","",IF($P273=1,$G273,0))</f>
        <v/>
      </c>
      <c r="R273" s="33">
        <f>IF($A273="","",IF(COUNTIF('This week'!$A$2:$A$1001,$A273)&gt;0,1,0))</f>
        <v/>
      </c>
      <c r="S273" s="33">
        <f>IF($A273="","",IF(AND($P273=1,$R273=0),1,0))</f>
        <v/>
      </c>
    </row>
    <row r="274">
      <c r="G274" s="31" t="n"/>
      <c r="H274" s="32" t="n"/>
      <c r="J274" s="32" t="n"/>
      <c r="K274" s="32" t="n"/>
      <c r="L274" s="32" t="n"/>
      <c r="M274" s="32" t="n"/>
      <c r="P274" s="33">
        <f>IF($A274="","",IF(AND($I274="Open",$H274&gt;=Settings!$C$4,$H274&lt;=Settings!$C$5),1,0))</f>
        <v/>
      </c>
      <c r="Q274" s="34">
        <f>IF($A274="","",IF($P274=1,$G274,0))</f>
        <v/>
      </c>
      <c r="R274" s="33">
        <f>IF($A274="","",IF(COUNTIF('This week'!$A$2:$A$1001,$A274)&gt;0,1,0))</f>
        <v/>
      </c>
      <c r="S274" s="33">
        <f>IF($A274="","",IF(AND($P274=1,$R274=0),1,0))</f>
        <v/>
      </c>
    </row>
    <row r="275">
      <c r="G275" s="31" t="n"/>
      <c r="H275" s="32" t="n"/>
      <c r="J275" s="32" t="n"/>
      <c r="K275" s="32" t="n"/>
      <c r="L275" s="32" t="n"/>
      <c r="M275" s="32" t="n"/>
      <c r="P275" s="33">
        <f>IF($A275="","",IF(AND($I275="Open",$H275&gt;=Settings!$C$4,$H275&lt;=Settings!$C$5),1,0))</f>
        <v/>
      </c>
      <c r="Q275" s="34">
        <f>IF($A275="","",IF($P275=1,$G275,0))</f>
        <v/>
      </c>
      <c r="R275" s="33">
        <f>IF($A275="","",IF(COUNTIF('This week'!$A$2:$A$1001,$A275)&gt;0,1,0))</f>
        <v/>
      </c>
      <c r="S275" s="33">
        <f>IF($A275="","",IF(AND($P275=1,$R275=0),1,0))</f>
        <v/>
      </c>
    </row>
    <row r="276">
      <c r="G276" s="31" t="n"/>
      <c r="H276" s="32" t="n"/>
      <c r="J276" s="32" t="n"/>
      <c r="K276" s="32" t="n"/>
      <c r="L276" s="32" t="n"/>
      <c r="M276" s="32" t="n"/>
      <c r="P276" s="33">
        <f>IF($A276="","",IF(AND($I276="Open",$H276&gt;=Settings!$C$4,$H276&lt;=Settings!$C$5),1,0))</f>
        <v/>
      </c>
      <c r="Q276" s="34">
        <f>IF($A276="","",IF($P276=1,$G276,0))</f>
        <v/>
      </c>
      <c r="R276" s="33">
        <f>IF($A276="","",IF(COUNTIF('This week'!$A$2:$A$1001,$A276)&gt;0,1,0))</f>
        <v/>
      </c>
      <c r="S276" s="33">
        <f>IF($A276="","",IF(AND($P276=1,$R276=0),1,0))</f>
        <v/>
      </c>
    </row>
    <row r="277">
      <c r="G277" s="31" t="n"/>
      <c r="H277" s="32" t="n"/>
      <c r="J277" s="32" t="n"/>
      <c r="K277" s="32" t="n"/>
      <c r="L277" s="32" t="n"/>
      <c r="M277" s="32" t="n"/>
      <c r="P277" s="33">
        <f>IF($A277="","",IF(AND($I277="Open",$H277&gt;=Settings!$C$4,$H277&lt;=Settings!$C$5),1,0))</f>
        <v/>
      </c>
      <c r="Q277" s="34">
        <f>IF($A277="","",IF($P277=1,$G277,0))</f>
        <v/>
      </c>
      <c r="R277" s="33">
        <f>IF($A277="","",IF(COUNTIF('This week'!$A$2:$A$1001,$A277)&gt;0,1,0))</f>
        <v/>
      </c>
      <c r="S277" s="33">
        <f>IF($A277="","",IF(AND($P277=1,$R277=0),1,0))</f>
        <v/>
      </c>
    </row>
    <row r="278">
      <c r="G278" s="31" t="n"/>
      <c r="H278" s="32" t="n"/>
      <c r="J278" s="32" t="n"/>
      <c r="K278" s="32" t="n"/>
      <c r="L278" s="32" t="n"/>
      <c r="M278" s="32" t="n"/>
      <c r="P278" s="33">
        <f>IF($A278="","",IF(AND($I278="Open",$H278&gt;=Settings!$C$4,$H278&lt;=Settings!$C$5),1,0))</f>
        <v/>
      </c>
      <c r="Q278" s="34">
        <f>IF($A278="","",IF($P278=1,$G278,0))</f>
        <v/>
      </c>
      <c r="R278" s="33">
        <f>IF($A278="","",IF(COUNTIF('This week'!$A$2:$A$1001,$A278)&gt;0,1,0))</f>
        <v/>
      </c>
      <c r="S278" s="33">
        <f>IF($A278="","",IF(AND($P278=1,$R278=0),1,0))</f>
        <v/>
      </c>
    </row>
    <row r="279">
      <c r="G279" s="31" t="n"/>
      <c r="H279" s="32" t="n"/>
      <c r="J279" s="32" t="n"/>
      <c r="K279" s="32" t="n"/>
      <c r="L279" s="32" t="n"/>
      <c r="M279" s="32" t="n"/>
      <c r="P279" s="33">
        <f>IF($A279="","",IF(AND($I279="Open",$H279&gt;=Settings!$C$4,$H279&lt;=Settings!$C$5),1,0))</f>
        <v/>
      </c>
      <c r="Q279" s="34">
        <f>IF($A279="","",IF($P279=1,$G279,0))</f>
        <v/>
      </c>
      <c r="R279" s="33">
        <f>IF($A279="","",IF(COUNTIF('This week'!$A$2:$A$1001,$A279)&gt;0,1,0))</f>
        <v/>
      </c>
      <c r="S279" s="33">
        <f>IF($A279="","",IF(AND($P279=1,$R279=0),1,0))</f>
        <v/>
      </c>
    </row>
    <row r="280">
      <c r="G280" s="31" t="n"/>
      <c r="H280" s="32" t="n"/>
      <c r="J280" s="32" t="n"/>
      <c r="K280" s="32" t="n"/>
      <c r="L280" s="32" t="n"/>
      <c r="M280" s="32" t="n"/>
      <c r="P280" s="33">
        <f>IF($A280="","",IF(AND($I280="Open",$H280&gt;=Settings!$C$4,$H280&lt;=Settings!$C$5),1,0))</f>
        <v/>
      </c>
      <c r="Q280" s="34">
        <f>IF($A280="","",IF($P280=1,$G280,0))</f>
        <v/>
      </c>
      <c r="R280" s="33">
        <f>IF($A280="","",IF(COUNTIF('This week'!$A$2:$A$1001,$A280)&gt;0,1,0))</f>
        <v/>
      </c>
      <c r="S280" s="33">
        <f>IF($A280="","",IF(AND($P280=1,$R280=0),1,0))</f>
        <v/>
      </c>
    </row>
    <row r="281">
      <c r="G281" s="31" t="n"/>
      <c r="H281" s="32" t="n"/>
      <c r="J281" s="32" t="n"/>
      <c r="K281" s="32" t="n"/>
      <c r="L281" s="32" t="n"/>
      <c r="M281" s="32" t="n"/>
      <c r="P281" s="33">
        <f>IF($A281="","",IF(AND($I281="Open",$H281&gt;=Settings!$C$4,$H281&lt;=Settings!$C$5),1,0))</f>
        <v/>
      </c>
      <c r="Q281" s="34">
        <f>IF($A281="","",IF($P281=1,$G281,0))</f>
        <v/>
      </c>
      <c r="R281" s="33">
        <f>IF($A281="","",IF(COUNTIF('This week'!$A$2:$A$1001,$A281)&gt;0,1,0))</f>
        <v/>
      </c>
      <c r="S281" s="33">
        <f>IF($A281="","",IF(AND($P281=1,$R281=0),1,0))</f>
        <v/>
      </c>
    </row>
    <row r="282">
      <c r="G282" s="31" t="n"/>
      <c r="H282" s="32" t="n"/>
      <c r="J282" s="32" t="n"/>
      <c r="K282" s="32" t="n"/>
      <c r="L282" s="32" t="n"/>
      <c r="M282" s="32" t="n"/>
      <c r="P282" s="33">
        <f>IF($A282="","",IF(AND($I282="Open",$H282&gt;=Settings!$C$4,$H282&lt;=Settings!$C$5),1,0))</f>
        <v/>
      </c>
      <c r="Q282" s="34">
        <f>IF($A282="","",IF($P282=1,$G282,0))</f>
        <v/>
      </c>
      <c r="R282" s="33">
        <f>IF($A282="","",IF(COUNTIF('This week'!$A$2:$A$1001,$A282)&gt;0,1,0))</f>
        <v/>
      </c>
      <c r="S282" s="33">
        <f>IF($A282="","",IF(AND($P282=1,$R282=0),1,0))</f>
        <v/>
      </c>
    </row>
    <row r="283">
      <c r="G283" s="31" t="n"/>
      <c r="H283" s="32" t="n"/>
      <c r="J283" s="32" t="n"/>
      <c r="K283" s="32" t="n"/>
      <c r="L283" s="32" t="n"/>
      <c r="M283" s="32" t="n"/>
      <c r="P283" s="33">
        <f>IF($A283="","",IF(AND($I283="Open",$H283&gt;=Settings!$C$4,$H283&lt;=Settings!$C$5),1,0))</f>
        <v/>
      </c>
      <c r="Q283" s="34">
        <f>IF($A283="","",IF($P283=1,$G283,0))</f>
        <v/>
      </c>
      <c r="R283" s="33">
        <f>IF($A283="","",IF(COUNTIF('This week'!$A$2:$A$1001,$A283)&gt;0,1,0))</f>
        <v/>
      </c>
      <c r="S283" s="33">
        <f>IF($A283="","",IF(AND($P283=1,$R283=0),1,0))</f>
        <v/>
      </c>
    </row>
    <row r="284">
      <c r="G284" s="31" t="n"/>
      <c r="H284" s="32" t="n"/>
      <c r="J284" s="32" t="n"/>
      <c r="K284" s="32" t="n"/>
      <c r="L284" s="32" t="n"/>
      <c r="M284" s="32" t="n"/>
      <c r="P284" s="33">
        <f>IF($A284="","",IF(AND($I284="Open",$H284&gt;=Settings!$C$4,$H284&lt;=Settings!$C$5),1,0))</f>
        <v/>
      </c>
      <c r="Q284" s="34">
        <f>IF($A284="","",IF($P284=1,$G284,0))</f>
        <v/>
      </c>
      <c r="R284" s="33">
        <f>IF($A284="","",IF(COUNTIF('This week'!$A$2:$A$1001,$A284)&gt;0,1,0))</f>
        <v/>
      </c>
      <c r="S284" s="33">
        <f>IF($A284="","",IF(AND($P284=1,$R284=0),1,0))</f>
        <v/>
      </c>
    </row>
    <row r="285">
      <c r="G285" s="31" t="n"/>
      <c r="H285" s="32" t="n"/>
      <c r="J285" s="32" t="n"/>
      <c r="K285" s="32" t="n"/>
      <c r="L285" s="32" t="n"/>
      <c r="M285" s="32" t="n"/>
      <c r="P285" s="33">
        <f>IF($A285="","",IF(AND($I285="Open",$H285&gt;=Settings!$C$4,$H285&lt;=Settings!$C$5),1,0))</f>
        <v/>
      </c>
      <c r="Q285" s="34">
        <f>IF($A285="","",IF($P285=1,$G285,0))</f>
        <v/>
      </c>
      <c r="R285" s="33">
        <f>IF($A285="","",IF(COUNTIF('This week'!$A$2:$A$1001,$A285)&gt;0,1,0))</f>
        <v/>
      </c>
      <c r="S285" s="33">
        <f>IF($A285="","",IF(AND($P285=1,$R285=0),1,0))</f>
        <v/>
      </c>
    </row>
    <row r="286">
      <c r="G286" s="31" t="n"/>
      <c r="H286" s="32" t="n"/>
      <c r="J286" s="32" t="n"/>
      <c r="K286" s="32" t="n"/>
      <c r="L286" s="32" t="n"/>
      <c r="M286" s="32" t="n"/>
      <c r="P286" s="33">
        <f>IF($A286="","",IF(AND($I286="Open",$H286&gt;=Settings!$C$4,$H286&lt;=Settings!$C$5),1,0))</f>
        <v/>
      </c>
      <c r="Q286" s="34">
        <f>IF($A286="","",IF($P286=1,$G286,0))</f>
        <v/>
      </c>
      <c r="R286" s="33">
        <f>IF($A286="","",IF(COUNTIF('This week'!$A$2:$A$1001,$A286)&gt;0,1,0))</f>
        <v/>
      </c>
      <c r="S286" s="33">
        <f>IF($A286="","",IF(AND($P286=1,$R286=0),1,0))</f>
        <v/>
      </c>
    </row>
    <row r="287">
      <c r="G287" s="31" t="n"/>
      <c r="H287" s="32" t="n"/>
      <c r="J287" s="32" t="n"/>
      <c r="K287" s="32" t="n"/>
      <c r="L287" s="32" t="n"/>
      <c r="M287" s="32" t="n"/>
      <c r="P287" s="33">
        <f>IF($A287="","",IF(AND($I287="Open",$H287&gt;=Settings!$C$4,$H287&lt;=Settings!$C$5),1,0))</f>
        <v/>
      </c>
      <c r="Q287" s="34">
        <f>IF($A287="","",IF($P287=1,$G287,0))</f>
        <v/>
      </c>
      <c r="R287" s="33">
        <f>IF($A287="","",IF(COUNTIF('This week'!$A$2:$A$1001,$A287)&gt;0,1,0))</f>
        <v/>
      </c>
      <c r="S287" s="33">
        <f>IF($A287="","",IF(AND($P287=1,$R287=0),1,0))</f>
        <v/>
      </c>
    </row>
    <row r="288">
      <c r="G288" s="31" t="n"/>
      <c r="H288" s="32" t="n"/>
      <c r="J288" s="32" t="n"/>
      <c r="K288" s="32" t="n"/>
      <c r="L288" s="32" t="n"/>
      <c r="M288" s="32" t="n"/>
      <c r="P288" s="33">
        <f>IF($A288="","",IF(AND($I288="Open",$H288&gt;=Settings!$C$4,$H288&lt;=Settings!$C$5),1,0))</f>
        <v/>
      </c>
      <c r="Q288" s="34">
        <f>IF($A288="","",IF($P288=1,$G288,0))</f>
        <v/>
      </c>
      <c r="R288" s="33">
        <f>IF($A288="","",IF(COUNTIF('This week'!$A$2:$A$1001,$A288)&gt;0,1,0))</f>
        <v/>
      </c>
      <c r="S288" s="33">
        <f>IF($A288="","",IF(AND($P288=1,$R288=0),1,0))</f>
        <v/>
      </c>
    </row>
    <row r="289">
      <c r="G289" s="31" t="n"/>
      <c r="H289" s="32" t="n"/>
      <c r="J289" s="32" t="n"/>
      <c r="K289" s="32" t="n"/>
      <c r="L289" s="32" t="n"/>
      <c r="M289" s="32" t="n"/>
      <c r="P289" s="33">
        <f>IF($A289="","",IF(AND($I289="Open",$H289&gt;=Settings!$C$4,$H289&lt;=Settings!$C$5),1,0))</f>
        <v/>
      </c>
      <c r="Q289" s="34">
        <f>IF($A289="","",IF($P289=1,$G289,0))</f>
        <v/>
      </c>
      <c r="R289" s="33">
        <f>IF($A289="","",IF(COUNTIF('This week'!$A$2:$A$1001,$A289)&gt;0,1,0))</f>
        <v/>
      </c>
      <c r="S289" s="33">
        <f>IF($A289="","",IF(AND($P289=1,$R289=0),1,0))</f>
        <v/>
      </c>
    </row>
    <row r="290">
      <c r="G290" s="31" t="n"/>
      <c r="H290" s="32" t="n"/>
      <c r="J290" s="32" t="n"/>
      <c r="K290" s="32" t="n"/>
      <c r="L290" s="32" t="n"/>
      <c r="M290" s="32" t="n"/>
      <c r="P290" s="33">
        <f>IF($A290="","",IF(AND($I290="Open",$H290&gt;=Settings!$C$4,$H290&lt;=Settings!$C$5),1,0))</f>
        <v/>
      </c>
      <c r="Q290" s="34">
        <f>IF($A290="","",IF($P290=1,$G290,0))</f>
        <v/>
      </c>
      <c r="R290" s="33">
        <f>IF($A290="","",IF(COUNTIF('This week'!$A$2:$A$1001,$A290)&gt;0,1,0))</f>
        <v/>
      </c>
      <c r="S290" s="33">
        <f>IF($A290="","",IF(AND($P290=1,$R290=0),1,0))</f>
        <v/>
      </c>
    </row>
    <row r="291">
      <c r="G291" s="31" t="n"/>
      <c r="H291" s="32" t="n"/>
      <c r="J291" s="32" t="n"/>
      <c r="K291" s="32" t="n"/>
      <c r="L291" s="32" t="n"/>
      <c r="M291" s="32" t="n"/>
      <c r="P291" s="33">
        <f>IF($A291="","",IF(AND($I291="Open",$H291&gt;=Settings!$C$4,$H291&lt;=Settings!$C$5),1,0))</f>
        <v/>
      </c>
      <c r="Q291" s="34">
        <f>IF($A291="","",IF($P291=1,$G291,0))</f>
        <v/>
      </c>
      <c r="R291" s="33">
        <f>IF($A291="","",IF(COUNTIF('This week'!$A$2:$A$1001,$A291)&gt;0,1,0))</f>
        <v/>
      </c>
      <c r="S291" s="33">
        <f>IF($A291="","",IF(AND($P291=1,$R291=0),1,0))</f>
        <v/>
      </c>
    </row>
    <row r="292">
      <c r="G292" s="31" t="n"/>
      <c r="H292" s="32" t="n"/>
      <c r="J292" s="32" t="n"/>
      <c r="K292" s="32" t="n"/>
      <c r="L292" s="32" t="n"/>
      <c r="M292" s="32" t="n"/>
      <c r="P292" s="33">
        <f>IF($A292="","",IF(AND($I292="Open",$H292&gt;=Settings!$C$4,$H292&lt;=Settings!$C$5),1,0))</f>
        <v/>
      </c>
      <c r="Q292" s="34">
        <f>IF($A292="","",IF($P292=1,$G292,0))</f>
        <v/>
      </c>
      <c r="R292" s="33">
        <f>IF($A292="","",IF(COUNTIF('This week'!$A$2:$A$1001,$A292)&gt;0,1,0))</f>
        <v/>
      </c>
      <c r="S292" s="33">
        <f>IF($A292="","",IF(AND($P292=1,$R292=0),1,0))</f>
        <v/>
      </c>
    </row>
    <row r="293">
      <c r="G293" s="31" t="n"/>
      <c r="H293" s="32" t="n"/>
      <c r="J293" s="32" t="n"/>
      <c r="K293" s="32" t="n"/>
      <c r="L293" s="32" t="n"/>
      <c r="M293" s="32" t="n"/>
      <c r="P293" s="33">
        <f>IF($A293="","",IF(AND($I293="Open",$H293&gt;=Settings!$C$4,$H293&lt;=Settings!$C$5),1,0))</f>
        <v/>
      </c>
      <c r="Q293" s="34">
        <f>IF($A293="","",IF($P293=1,$G293,0))</f>
        <v/>
      </c>
      <c r="R293" s="33">
        <f>IF($A293="","",IF(COUNTIF('This week'!$A$2:$A$1001,$A293)&gt;0,1,0))</f>
        <v/>
      </c>
      <c r="S293" s="33">
        <f>IF($A293="","",IF(AND($P293=1,$R293=0),1,0))</f>
        <v/>
      </c>
    </row>
    <row r="294">
      <c r="G294" s="31" t="n"/>
      <c r="H294" s="32" t="n"/>
      <c r="J294" s="32" t="n"/>
      <c r="K294" s="32" t="n"/>
      <c r="L294" s="32" t="n"/>
      <c r="M294" s="32" t="n"/>
      <c r="P294" s="33">
        <f>IF($A294="","",IF(AND($I294="Open",$H294&gt;=Settings!$C$4,$H294&lt;=Settings!$C$5),1,0))</f>
        <v/>
      </c>
      <c r="Q294" s="34">
        <f>IF($A294="","",IF($P294=1,$G294,0))</f>
        <v/>
      </c>
      <c r="R294" s="33">
        <f>IF($A294="","",IF(COUNTIF('This week'!$A$2:$A$1001,$A294)&gt;0,1,0))</f>
        <v/>
      </c>
      <c r="S294" s="33">
        <f>IF($A294="","",IF(AND($P294=1,$R294=0),1,0))</f>
        <v/>
      </c>
    </row>
    <row r="295">
      <c r="G295" s="31" t="n"/>
      <c r="H295" s="32" t="n"/>
      <c r="J295" s="32" t="n"/>
      <c r="K295" s="32" t="n"/>
      <c r="L295" s="32" t="n"/>
      <c r="M295" s="32" t="n"/>
      <c r="P295" s="33">
        <f>IF($A295="","",IF(AND($I295="Open",$H295&gt;=Settings!$C$4,$H295&lt;=Settings!$C$5),1,0))</f>
        <v/>
      </c>
      <c r="Q295" s="34">
        <f>IF($A295="","",IF($P295=1,$G295,0))</f>
        <v/>
      </c>
      <c r="R295" s="33">
        <f>IF($A295="","",IF(COUNTIF('This week'!$A$2:$A$1001,$A295)&gt;0,1,0))</f>
        <v/>
      </c>
      <c r="S295" s="33">
        <f>IF($A295="","",IF(AND($P295=1,$R295=0),1,0))</f>
        <v/>
      </c>
    </row>
    <row r="296">
      <c r="G296" s="31" t="n"/>
      <c r="H296" s="32" t="n"/>
      <c r="J296" s="32" t="n"/>
      <c r="K296" s="32" t="n"/>
      <c r="L296" s="32" t="n"/>
      <c r="M296" s="32" t="n"/>
      <c r="P296" s="33">
        <f>IF($A296="","",IF(AND($I296="Open",$H296&gt;=Settings!$C$4,$H296&lt;=Settings!$C$5),1,0))</f>
        <v/>
      </c>
      <c r="Q296" s="34">
        <f>IF($A296="","",IF($P296=1,$G296,0))</f>
        <v/>
      </c>
      <c r="R296" s="33">
        <f>IF($A296="","",IF(COUNTIF('This week'!$A$2:$A$1001,$A296)&gt;0,1,0))</f>
        <v/>
      </c>
      <c r="S296" s="33">
        <f>IF($A296="","",IF(AND($P296=1,$R296=0),1,0))</f>
        <v/>
      </c>
    </row>
    <row r="297">
      <c r="G297" s="31" t="n"/>
      <c r="H297" s="32" t="n"/>
      <c r="J297" s="32" t="n"/>
      <c r="K297" s="32" t="n"/>
      <c r="L297" s="32" t="n"/>
      <c r="M297" s="32" t="n"/>
      <c r="P297" s="33">
        <f>IF($A297="","",IF(AND($I297="Open",$H297&gt;=Settings!$C$4,$H297&lt;=Settings!$C$5),1,0))</f>
        <v/>
      </c>
      <c r="Q297" s="34">
        <f>IF($A297="","",IF($P297=1,$G297,0))</f>
        <v/>
      </c>
      <c r="R297" s="33">
        <f>IF($A297="","",IF(COUNTIF('This week'!$A$2:$A$1001,$A297)&gt;0,1,0))</f>
        <v/>
      </c>
      <c r="S297" s="33">
        <f>IF($A297="","",IF(AND($P297=1,$R297=0),1,0))</f>
        <v/>
      </c>
    </row>
    <row r="298">
      <c r="G298" s="31" t="n"/>
      <c r="H298" s="32" t="n"/>
      <c r="J298" s="32" t="n"/>
      <c r="K298" s="32" t="n"/>
      <c r="L298" s="32" t="n"/>
      <c r="M298" s="32" t="n"/>
      <c r="P298" s="33">
        <f>IF($A298="","",IF(AND($I298="Open",$H298&gt;=Settings!$C$4,$H298&lt;=Settings!$C$5),1,0))</f>
        <v/>
      </c>
      <c r="Q298" s="34">
        <f>IF($A298="","",IF($P298=1,$G298,0))</f>
        <v/>
      </c>
      <c r="R298" s="33">
        <f>IF($A298="","",IF(COUNTIF('This week'!$A$2:$A$1001,$A298)&gt;0,1,0))</f>
        <v/>
      </c>
      <c r="S298" s="33">
        <f>IF($A298="","",IF(AND($P298=1,$R298=0),1,0))</f>
        <v/>
      </c>
    </row>
    <row r="299">
      <c r="G299" s="31" t="n"/>
      <c r="H299" s="32" t="n"/>
      <c r="J299" s="32" t="n"/>
      <c r="K299" s="32" t="n"/>
      <c r="L299" s="32" t="n"/>
      <c r="M299" s="32" t="n"/>
      <c r="P299" s="33">
        <f>IF($A299="","",IF(AND($I299="Open",$H299&gt;=Settings!$C$4,$H299&lt;=Settings!$C$5),1,0))</f>
        <v/>
      </c>
      <c r="Q299" s="34">
        <f>IF($A299="","",IF($P299=1,$G299,0))</f>
        <v/>
      </c>
      <c r="R299" s="33">
        <f>IF($A299="","",IF(COUNTIF('This week'!$A$2:$A$1001,$A299)&gt;0,1,0))</f>
        <v/>
      </c>
      <c r="S299" s="33">
        <f>IF($A299="","",IF(AND($P299=1,$R299=0),1,0))</f>
        <v/>
      </c>
    </row>
    <row r="300">
      <c r="G300" s="31" t="n"/>
      <c r="H300" s="32" t="n"/>
      <c r="J300" s="32" t="n"/>
      <c r="K300" s="32" t="n"/>
      <c r="L300" s="32" t="n"/>
      <c r="M300" s="32" t="n"/>
      <c r="P300" s="33">
        <f>IF($A300="","",IF(AND($I300="Open",$H300&gt;=Settings!$C$4,$H300&lt;=Settings!$C$5),1,0))</f>
        <v/>
      </c>
      <c r="Q300" s="34">
        <f>IF($A300="","",IF($P300=1,$G300,0))</f>
        <v/>
      </c>
      <c r="R300" s="33">
        <f>IF($A300="","",IF(COUNTIF('This week'!$A$2:$A$1001,$A300)&gt;0,1,0))</f>
        <v/>
      </c>
      <c r="S300" s="33">
        <f>IF($A300="","",IF(AND($P300=1,$R300=0),1,0))</f>
        <v/>
      </c>
    </row>
    <row r="301">
      <c r="G301" s="31" t="n"/>
      <c r="H301" s="32" t="n"/>
      <c r="J301" s="32" t="n"/>
      <c r="K301" s="32" t="n"/>
      <c r="L301" s="32" t="n"/>
      <c r="M301" s="32" t="n"/>
      <c r="P301" s="33">
        <f>IF($A301="","",IF(AND($I301="Open",$H301&gt;=Settings!$C$4,$H301&lt;=Settings!$C$5),1,0))</f>
        <v/>
      </c>
      <c r="Q301" s="34">
        <f>IF($A301="","",IF($P301=1,$G301,0))</f>
        <v/>
      </c>
      <c r="R301" s="33">
        <f>IF($A301="","",IF(COUNTIF('This week'!$A$2:$A$1001,$A301)&gt;0,1,0))</f>
        <v/>
      </c>
      <c r="S301" s="33">
        <f>IF($A301="","",IF(AND($P301=1,$R301=0),1,0))</f>
        <v/>
      </c>
    </row>
    <row r="302">
      <c r="G302" s="31" t="n"/>
      <c r="H302" s="32" t="n"/>
      <c r="J302" s="32" t="n"/>
      <c r="K302" s="32" t="n"/>
      <c r="L302" s="32" t="n"/>
      <c r="M302" s="32" t="n"/>
      <c r="P302" s="33">
        <f>IF($A302="","",IF(AND($I302="Open",$H302&gt;=Settings!$C$4,$H302&lt;=Settings!$C$5),1,0))</f>
        <v/>
      </c>
      <c r="Q302" s="34">
        <f>IF($A302="","",IF($P302=1,$G302,0))</f>
        <v/>
      </c>
      <c r="R302" s="33">
        <f>IF($A302="","",IF(COUNTIF('This week'!$A$2:$A$1001,$A302)&gt;0,1,0))</f>
        <v/>
      </c>
      <c r="S302" s="33">
        <f>IF($A302="","",IF(AND($P302=1,$R302=0),1,0))</f>
        <v/>
      </c>
    </row>
    <row r="303">
      <c r="G303" s="31" t="n"/>
      <c r="H303" s="32" t="n"/>
      <c r="J303" s="32" t="n"/>
      <c r="K303" s="32" t="n"/>
      <c r="L303" s="32" t="n"/>
      <c r="M303" s="32" t="n"/>
      <c r="P303" s="33">
        <f>IF($A303="","",IF(AND($I303="Open",$H303&gt;=Settings!$C$4,$H303&lt;=Settings!$C$5),1,0))</f>
        <v/>
      </c>
      <c r="Q303" s="34">
        <f>IF($A303="","",IF($P303=1,$G303,0))</f>
        <v/>
      </c>
      <c r="R303" s="33">
        <f>IF($A303="","",IF(COUNTIF('This week'!$A$2:$A$1001,$A303)&gt;0,1,0))</f>
        <v/>
      </c>
      <c r="S303" s="33">
        <f>IF($A303="","",IF(AND($P303=1,$R303=0),1,0))</f>
        <v/>
      </c>
    </row>
    <row r="304">
      <c r="G304" s="31" t="n"/>
      <c r="H304" s="32" t="n"/>
      <c r="J304" s="32" t="n"/>
      <c r="K304" s="32" t="n"/>
      <c r="L304" s="32" t="n"/>
      <c r="M304" s="32" t="n"/>
      <c r="P304" s="33">
        <f>IF($A304="","",IF(AND($I304="Open",$H304&gt;=Settings!$C$4,$H304&lt;=Settings!$C$5),1,0))</f>
        <v/>
      </c>
      <c r="Q304" s="34">
        <f>IF($A304="","",IF($P304=1,$G304,0))</f>
        <v/>
      </c>
      <c r="R304" s="33">
        <f>IF($A304="","",IF(COUNTIF('This week'!$A$2:$A$1001,$A304)&gt;0,1,0))</f>
        <v/>
      </c>
      <c r="S304" s="33">
        <f>IF($A304="","",IF(AND($P304=1,$R304=0),1,0))</f>
        <v/>
      </c>
    </row>
    <row r="305">
      <c r="G305" s="31" t="n"/>
      <c r="H305" s="32" t="n"/>
      <c r="J305" s="32" t="n"/>
      <c r="K305" s="32" t="n"/>
      <c r="L305" s="32" t="n"/>
      <c r="M305" s="32" t="n"/>
      <c r="P305" s="33">
        <f>IF($A305="","",IF(AND($I305="Open",$H305&gt;=Settings!$C$4,$H305&lt;=Settings!$C$5),1,0))</f>
        <v/>
      </c>
      <c r="Q305" s="34">
        <f>IF($A305="","",IF($P305=1,$G305,0))</f>
        <v/>
      </c>
      <c r="R305" s="33">
        <f>IF($A305="","",IF(COUNTIF('This week'!$A$2:$A$1001,$A305)&gt;0,1,0))</f>
        <v/>
      </c>
      <c r="S305" s="33">
        <f>IF($A305="","",IF(AND($P305=1,$R305=0),1,0))</f>
        <v/>
      </c>
    </row>
    <row r="306">
      <c r="G306" s="31" t="n"/>
      <c r="H306" s="32" t="n"/>
      <c r="J306" s="32" t="n"/>
      <c r="K306" s="32" t="n"/>
      <c r="L306" s="32" t="n"/>
      <c r="M306" s="32" t="n"/>
      <c r="P306" s="33">
        <f>IF($A306="","",IF(AND($I306="Open",$H306&gt;=Settings!$C$4,$H306&lt;=Settings!$C$5),1,0))</f>
        <v/>
      </c>
      <c r="Q306" s="34">
        <f>IF($A306="","",IF($P306=1,$G306,0))</f>
        <v/>
      </c>
      <c r="R306" s="33">
        <f>IF($A306="","",IF(COUNTIF('This week'!$A$2:$A$1001,$A306)&gt;0,1,0))</f>
        <v/>
      </c>
      <c r="S306" s="33">
        <f>IF($A306="","",IF(AND($P306=1,$R306=0),1,0))</f>
        <v/>
      </c>
    </row>
    <row r="307">
      <c r="G307" s="31" t="n"/>
      <c r="H307" s="32" t="n"/>
      <c r="J307" s="32" t="n"/>
      <c r="K307" s="32" t="n"/>
      <c r="L307" s="32" t="n"/>
      <c r="M307" s="32" t="n"/>
      <c r="P307" s="33">
        <f>IF($A307="","",IF(AND($I307="Open",$H307&gt;=Settings!$C$4,$H307&lt;=Settings!$C$5),1,0))</f>
        <v/>
      </c>
      <c r="Q307" s="34">
        <f>IF($A307="","",IF($P307=1,$G307,0))</f>
        <v/>
      </c>
      <c r="R307" s="33">
        <f>IF($A307="","",IF(COUNTIF('This week'!$A$2:$A$1001,$A307)&gt;0,1,0))</f>
        <v/>
      </c>
      <c r="S307" s="33">
        <f>IF($A307="","",IF(AND($P307=1,$R307=0),1,0))</f>
        <v/>
      </c>
    </row>
    <row r="308">
      <c r="G308" s="31" t="n"/>
      <c r="H308" s="32" t="n"/>
      <c r="J308" s="32" t="n"/>
      <c r="K308" s="32" t="n"/>
      <c r="L308" s="32" t="n"/>
      <c r="M308" s="32" t="n"/>
      <c r="P308" s="33">
        <f>IF($A308="","",IF(AND($I308="Open",$H308&gt;=Settings!$C$4,$H308&lt;=Settings!$C$5),1,0))</f>
        <v/>
      </c>
      <c r="Q308" s="34">
        <f>IF($A308="","",IF($P308=1,$G308,0))</f>
        <v/>
      </c>
      <c r="R308" s="33">
        <f>IF($A308="","",IF(COUNTIF('This week'!$A$2:$A$1001,$A308)&gt;0,1,0))</f>
        <v/>
      </c>
      <c r="S308" s="33">
        <f>IF($A308="","",IF(AND($P308=1,$R308=0),1,0))</f>
        <v/>
      </c>
    </row>
    <row r="309">
      <c r="G309" s="31" t="n"/>
      <c r="H309" s="32" t="n"/>
      <c r="J309" s="32" t="n"/>
      <c r="K309" s="32" t="n"/>
      <c r="L309" s="32" t="n"/>
      <c r="M309" s="32" t="n"/>
      <c r="P309" s="33">
        <f>IF($A309="","",IF(AND($I309="Open",$H309&gt;=Settings!$C$4,$H309&lt;=Settings!$C$5),1,0))</f>
        <v/>
      </c>
      <c r="Q309" s="34">
        <f>IF($A309="","",IF($P309=1,$G309,0))</f>
        <v/>
      </c>
      <c r="R309" s="33">
        <f>IF($A309="","",IF(COUNTIF('This week'!$A$2:$A$1001,$A309)&gt;0,1,0))</f>
        <v/>
      </c>
      <c r="S309" s="33">
        <f>IF($A309="","",IF(AND($P309=1,$R309=0),1,0))</f>
        <v/>
      </c>
    </row>
    <row r="310">
      <c r="G310" s="31" t="n"/>
      <c r="H310" s="32" t="n"/>
      <c r="J310" s="32" t="n"/>
      <c r="K310" s="32" t="n"/>
      <c r="L310" s="32" t="n"/>
      <c r="M310" s="32" t="n"/>
      <c r="P310" s="33">
        <f>IF($A310="","",IF(AND($I310="Open",$H310&gt;=Settings!$C$4,$H310&lt;=Settings!$C$5),1,0))</f>
        <v/>
      </c>
      <c r="Q310" s="34">
        <f>IF($A310="","",IF($P310=1,$G310,0))</f>
        <v/>
      </c>
      <c r="R310" s="33">
        <f>IF($A310="","",IF(COUNTIF('This week'!$A$2:$A$1001,$A310)&gt;0,1,0))</f>
        <v/>
      </c>
      <c r="S310" s="33">
        <f>IF($A310="","",IF(AND($P310=1,$R310=0),1,0))</f>
        <v/>
      </c>
    </row>
    <row r="311">
      <c r="G311" s="31" t="n"/>
      <c r="H311" s="32" t="n"/>
      <c r="J311" s="32" t="n"/>
      <c r="K311" s="32" t="n"/>
      <c r="L311" s="32" t="n"/>
      <c r="M311" s="32" t="n"/>
      <c r="P311" s="33">
        <f>IF($A311="","",IF(AND($I311="Open",$H311&gt;=Settings!$C$4,$H311&lt;=Settings!$C$5),1,0))</f>
        <v/>
      </c>
      <c r="Q311" s="34">
        <f>IF($A311="","",IF($P311=1,$G311,0))</f>
        <v/>
      </c>
      <c r="R311" s="33">
        <f>IF($A311="","",IF(COUNTIF('This week'!$A$2:$A$1001,$A311)&gt;0,1,0))</f>
        <v/>
      </c>
      <c r="S311" s="33">
        <f>IF($A311="","",IF(AND($P311=1,$R311=0),1,0))</f>
        <v/>
      </c>
    </row>
    <row r="312">
      <c r="G312" s="31" t="n"/>
      <c r="H312" s="32" t="n"/>
      <c r="J312" s="32" t="n"/>
      <c r="K312" s="32" t="n"/>
      <c r="L312" s="32" t="n"/>
      <c r="M312" s="32" t="n"/>
      <c r="P312" s="33">
        <f>IF($A312="","",IF(AND($I312="Open",$H312&gt;=Settings!$C$4,$H312&lt;=Settings!$C$5),1,0))</f>
        <v/>
      </c>
      <c r="Q312" s="34">
        <f>IF($A312="","",IF($P312=1,$G312,0))</f>
        <v/>
      </c>
      <c r="R312" s="33">
        <f>IF($A312="","",IF(COUNTIF('This week'!$A$2:$A$1001,$A312)&gt;0,1,0))</f>
        <v/>
      </c>
      <c r="S312" s="33">
        <f>IF($A312="","",IF(AND($P312=1,$R312=0),1,0))</f>
        <v/>
      </c>
    </row>
    <row r="313">
      <c r="G313" s="31" t="n"/>
      <c r="H313" s="32" t="n"/>
      <c r="J313" s="32" t="n"/>
      <c r="K313" s="32" t="n"/>
      <c r="L313" s="32" t="n"/>
      <c r="M313" s="32" t="n"/>
      <c r="P313" s="33">
        <f>IF($A313="","",IF(AND($I313="Open",$H313&gt;=Settings!$C$4,$H313&lt;=Settings!$C$5),1,0))</f>
        <v/>
      </c>
      <c r="Q313" s="34">
        <f>IF($A313="","",IF($P313=1,$G313,0))</f>
        <v/>
      </c>
      <c r="R313" s="33">
        <f>IF($A313="","",IF(COUNTIF('This week'!$A$2:$A$1001,$A313)&gt;0,1,0))</f>
        <v/>
      </c>
      <c r="S313" s="33">
        <f>IF($A313="","",IF(AND($P313=1,$R313=0),1,0))</f>
        <v/>
      </c>
    </row>
    <row r="314">
      <c r="G314" s="31" t="n"/>
      <c r="H314" s="32" t="n"/>
      <c r="J314" s="32" t="n"/>
      <c r="K314" s="32" t="n"/>
      <c r="L314" s="32" t="n"/>
      <c r="M314" s="32" t="n"/>
      <c r="P314" s="33">
        <f>IF($A314="","",IF(AND($I314="Open",$H314&gt;=Settings!$C$4,$H314&lt;=Settings!$C$5),1,0))</f>
        <v/>
      </c>
      <c r="Q314" s="34">
        <f>IF($A314="","",IF($P314=1,$G314,0))</f>
        <v/>
      </c>
      <c r="R314" s="33">
        <f>IF($A314="","",IF(COUNTIF('This week'!$A$2:$A$1001,$A314)&gt;0,1,0))</f>
        <v/>
      </c>
      <c r="S314" s="33">
        <f>IF($A314="","",IF(AND($P314=1,$R314=0),1,0))</f>
        <v/>
      </c>
    </row>
    <row r="315">
      <c r="G315" s="31" t="n"/>
      <c r="H315" s="32" t="n"/>
      <c r="J315" s="32" t="n"/>
      <c r="K315" s="32" t="n"/>
      <c r="L315" s="32" t="n"/>
      <c r="M315" s="32" t="n"/>
      <c r="P315" s="33">
        <f>IF($A315="","",IF(AND($I315="Open",$H315&gt;=Settings!$C$4,$H315&lt;=Settings!$C$5),1,0))</f>
        <v/>
      </c>
      <c r="Q315" s="34">
        <f>IF($A315="","",IF($P315=1,$G315,0))</f>
        <v/>
      </c>
      <c r="R315" s="33">
        <f>IF($A315="","",IF(COUNTIF('This week'!$A$2:$A$1001,$A315)&gt;0,1,0))</f>
        <v/>
      </c>
      <c r="S315" s="33">
        <f>IF($A315="","",IF(AND($P315=1,$R315=0),1,0))</f>
        <v/>
      </c>
    </row>
    <row r="316">
      <c r="G316" s="31" t="n"/>
      <c r="H316" s="32" t="n"/>
      <c r="J316" s="32" t="n"/>
      <c r="K316" s="32" t="n"/>
      <c r="L316" s="32" t="n"/>
      <c r="M316" s="32" t="n"/>
      <c r="P316" s="33">
        <f>IF($A316="","",IF(AND($I316="Open",$H316&gt;=Settings!$C$4,$H316&lt;=Settings!$C$5),1,0))</f>
        <v/>
      </c>
      <c r="Q316" s="34">
        <f>IF($A316="","",IF($P316=1,$G316,0))</f>
        <v/>
      </c>
      <c r="R316" s="33">
        <f>IF($A316="","",IF(COUNTIF('This week'!$A$2:$A$1001,$A316)&gt;0,1,0))</f>
        <v/>
      </c>
      <c r="S316" s="33">
        <f>IF($A316="","",IF(AND($P316=1,$R316=0),1,0))</f>
        <v/>
      </c>
    </row>
    <row r="317">
      <c r="G317" s="31" t="n"/>
      <c r="H317" s="32" t="n"/>
      <c r="J317" s="32" t="n"/>
      <c r="K317" s="32" t="n"/>
      <c r="L317" s="32" t="n"/>
      <c r="M317" s="32" t="n"/>
      <c r="P317" s="33">
        <f>IF($A317="","",IF(AND($I317="Open",$H317&gt;=Settings!$C$4,$H317&lt;=Settings!$C$5),1,0))</f>
        <v/>
      </c>
      <c r="Q317" s="34">
        <f>IF($A317="","",IF($P317=1,$G317,0))</f>
        <v/>
      </c>
      <c r="R317" s="33">
        <f>IF($A317="","",IF(COUNTIF('This week'!$A$2:$A$1001,$A317)&gt;0,1,0))</f>
        <v/>
      </c>
      <c r="S317" s="33">
        <f>IF($A317="","",IF(AND($P317=1,$R317=0),1,0))</f>
        <v/>
      </c>
    </row>
    <row r="318">
      <c r="G318" s="31" t="n"/>
      <c r="H318" s="32" t="n"/>
      <c r="J318" s="32" t="n"/>
      <c r="K318" s="32" t="n"/>
      <c r="L318" s="32" t="n"/>
      <c r="M318" s="32" t="n"/>
      <c r="P318" s="33">
        <f>IF($A318="","",IF(AND($I318="Open",$H318&gt;=Settings!$C$4,$H318&lt;=Settings!$C$5),1,0))</f>
        <v/>
      </c>
      <c r="Q318" s="34">
        <f>IF($A318="","",IF($P318=1,$G318,0))</f>
        <v/>
      </c>
      <c r="R318" s="33">
        <f>IF($A318="","",IF(COUNTIF('This week'!$A$2:$A$1001,$A318)&gt;0,1,0))</f>
        <v/>
      </c>
      <c r="S318" s="33">
        <f>IF($A318="","",IF(AND($P318=1,$R318=0),1,0))</f>
        <v/>
      </c>
    </row>
    <row r="319">
      <c r="G319" s="31" t="n"/>
      <c r="H319" s="32" t="n"/>
      <c r="J319" s="32" t="n"/>
      <c r="K319" s="32" t="n"/>
      <c r="L319" s="32" t="n"/>
      <c r="M319" s="32" t="n"/>
      <c r="P319" s="33">
        <f>IF($A319="","",IF(AND($I319="Open",$H319&gt;=Settings!$C$4,$H319&lt;=Settings!$C$5),1,0))</f>
        <v/>
      </c>
      <c r="Q319" s="34">
        <f>IF($A319="","",IF($P319=1,$G319,0))</f>
        <v/>
      </c>
      <c r="R319" s="33">
        <f>IF($A319="","",IF(COUNTIF('This week'!$A$2:$A$1001,$A319)&gt;0,1,0))</f>
        <v/>
      </c>
      <c r="S319" s="33">
        <f>IF($A319="","",IF(AND($P319=1,$R319=0),1,0))</f>
        <v/>
      </c>
    </row>
    <row r="320">
      <c r="G320" s="31" t="n"/>
      <c r="H320" s="32" t="n"/>
      <c r="J320" s="32" t="n"/>
      <c r="K320" s="32" t="n"/>
      <c r="L320" s="32" t="n"/>
      <c r="M320" s="32" t="n"/>
      <c r="P320" s="33">
        <f>IF($A320="","",IF(AND($I320="Open",$H320&gt;=Settings!$C$4,$H320&lt;=Settings!$C$5),1,0))</f>
        <v/>
      </c>
      <c r="Q320" s="34">
        <f>IF($A320="","",IF($P320=1,$G320,0))</f>
        <v/>
      </c>
      <c r="R320" s="33">
        <f>IF($A320="","",IF(COUNTIF('This week'!$A$2:$A$1001,$A320)&gt;0,1,0))</f>
        <v/>
      </c>
      <c r="S320" s="33">
        <f>IF($A320="","",IF(AND($P320=1,$R320=0),1,0))</f>
        <v/>
      </c>
    </row>
    <row r="321">
      <c r="G321" s="31" t="n"/>
      <c r="H321" s="32" t="n"/>
      <c r="J321" s="32" t="n"/>
      <c r="K321" s="32" t="n"/>
      <c r="L321" s="32" t="n"/>
      <c r="M321" s="32" t="n"/>
      <c r="P321" s="33">
        <f>IF($A321="","",IF(AND($I321="Open",$H321&gt;=Settings!$C$4,$H321&lt;=Settings!$C$5),1,0))</f>
        <v/>
      </c>
      <c r="Q321" s="34">
        <f>IF($A321="","",IF($P321=1,$G321,0))</f>
        <v/>
      </c>
      <c r="R321" s="33">
        <f>IF($A321="","",IF(COUNTIF('This week'!$A$2:$A$1001,$A321)&gt;0,1,0))</f>
        <v/>
      </c>
      <c r="S321" s="33">
        <f>IF($A321="","",IF(AND($P321=1,$R321=0),1,0))</f>
        <v/>
      </c>
    </row>
    <row r="322">
      <c r="G322" s="31" t="n"/>
      <c r="H322" s="32" t="n"/>
      <c r="J322" s="32" t="n"/>
      <c r="K322" s="32" t="n"/>
      <c r="L322" s="32" t="n"/>
      <c r="M322" s="32" t="n"/>
      <c r="P322" s="33">
        <f>IF($A322="","",IF(AND($I322="Open",$H322&gt;=Settings!$C$4,$H322&lt;=Settings!$C$5),1,0))</f>
        <v/>
      </c>
      <c r="Q322" s="34">
        <f>IF($A322="","",IF($P322=1,$G322,0))</f>
        <v/>
      </c>
      <c r="R322" s="33">
        <f>IF($A322="","",IF(COUNTIF('This week'!$A$2:$A$1001,$A322)&gt;0,1,0))</f>
        <v/>
      </c>
      <c r="S322" s="33">
        <f>IF($A322="","",IF(AND($P322=1,$R322=0),1,0))</f>
        <v/>
      </c>
    </row>
    <row r="323">
      <c r="G323" s="31" t="n"/>
      <c r="H323" s="32" t="n"/>
      <c r="J323" s="32" t="n"/>
      <c r="K323" s="32" t="n"/>
      <c r="L323" s="32" t="n"/>
      <c r="M323" s="32" t="n"/>
      <c r="P323" s="33">
        <f>IF($A323="","",IF(AND($I323="Open",$H323&gt;=Settings!$C$4,$H323&lt;=Settings!$C$5),1,0))</f>
        <v/>
      </c>
      <c r="Q323" s="34">
        <f>IF($A323="","",IF($P323=1,$G323,0))</f>
        <v/>
      </c>
      <c r="R323" s="33">
        <f>IF($A323="","",IF(COUNTIF('This week'!$A$2:$A$1001,$A323)&gt;0,1,0))</f>
        <v/>
      </c>
      <c r="S323" s="33">
        <f>IF($A323="","",IF(AND($P323=1,$R323=0),1,0))</f>
        <v/>
      </c>
    </row>
    <row r="324">
      <c r="G324" s="31" t="n"/>
      <c r="H324" s="32" t="n"/>
      <c r="J324" s="32" t="n"/>
      <c r="K324" s="32" t="n"/>
      <c r="L324" s="32" t="n"/>
      <c r="M324" s="32" t="n"/>
      <c r="P324" s="33">
        <f>IF($A324="","",IF(AND($I324="Open",$H324&gt;=Settings!$C$4,$H324&lt;=Settings!$C$5),1,0))</f>
        <v/>
      </c>
      <c r="Q324" s="34">
        <f>IF($A324="","",IF($P324=1,$G324,0))</f>
        <v/>
      </c>
      <c r="R324" s="33">
        <f>IF($A324="","",IF(COUNTIF('This week'!$A$2:$A$1001,$A324)&gt;0,1,0))</f>
        <v/>
      </c>
      <c r="S324" s="33">
        <f>IF($A324="","",IF(AND($P324=1,$R324=0),1,0))</f>
        <v/>
      </c>
    </row>
    <row r="325">
      <c r="G325" s="31" t="n"/>
      <c r="H325" s="32" t="n"/>
      <c r="J325" s="32" t="n"/>
      <c r="K325" s="32" t="n"/>
      <c r="L325" s="32" t="n"/>
      <c r="M325" s="32" t="n"/>
      <c r="P325" s="33">
        <f>IF($A325="","",IF(AND($I325="Open",$H325&gt;=Settings!$C$4,$H325&lt;=Settings!$C$5),1,0))</f>
        <v/>
      </c>
      <c r="Q325" s="34">
        <f>IF($A325="","",IF($P325=1,$G325,0))</f>
        <v/>
      </c>
      <c r="R325" s="33">
        <f>IF($A325="","",IF(COUNTIF('This week'!$A$2:$A$1001,$A325)&gt;0,1,0))</f>
        <v/>
      </c>
      <c r="S325" s="33">
        <f>IF($A325="","",IF(AND($P325=1,$R325=0),1,0))</f>
        <v/>
      </c>
    </row>
    <row r="326">
      <c r="G326" s="31" t="n"/>
      <c r="H326" s="32" t="n"/>
      <c r="J326" s="32" t="n"/>
      <c r="K326" s="32" t="n"/>
      <c r="L326" s="32" t="n"/>
      <c r="M326" s="32" t="n"/>
      <c r="P326" s="33">
        <f>IF($A326="","",IF(AND($I326="Open",$H326&gt;=Settings!$C$4,$H326&lt;=Settings!$C$5),1,0))</f>
        <v/>
      </c>
      <c r="Q326" s="34">
        <f>IF($A326="","",IF($P326=1,$G326,0))</f>
        <v/>
      </c>
      <c r="R326" s="33">
        <f>IF($A326="","",IF(COUNTIF('This week'!$A$2:$A$1001,$A326)&gt;0,1,0))</f>
        <v/>
      </c>
      <c r="S326" s="33">
        <f>IF($A326="","",IF(AND($P326=1,$R326=0),1,0))</f>
        <v/>
      </c>
    </row>
    <row r="327">
      <c r="G327" s="31" t="n"/>
      <c r="H327" s="32" t="n"/>
      <c r="J327" s="32" t="n"/>
      <c r="K327" s="32" t="n"/>
      <c r="L327" s="32" t="n"/>
      <c r="M327" s="32" t="n"/>
      <c r="P327" s="33">
        <f>IF($A327="","",IF(AND($I327="Open",$H327&gt;=Settings!$C$4,$H327&lt;=Settings!$C$5),1,0))</f>
        <v/>
      </c>
      <c r="Q327" s="34">
        <f>IF($A327="","",IF($P327=1,$G327,0))</f>
        <v/>
      </c>
      <c r="R327" s="33">
        <f>IF($A327="","",IF(COUNTIF('This week'!$A$2:$A$1001,$A327)&gt;0,1,0))</f>
        <v/>
      </c>
      <c r="S327" s="33">
        <f>IF($A327="","",IF(AND($P327=1,$R327=0),1,0))</f>
        <v/>
      </c>
    </row>
    <row r="328">
      <c r="G328" s="31" t="n"/>
      <c r="H328" s="32" t="n"/>
      <c r="J328" s="32" t="n"/>
      <c r="K328" s="32" t="n"/>
      <c r="L328" s="32" t="n"/>
      <c r="M328" s="32" t="n"/>
      <c r="P328" s="33">
        <f>IF($A328="","",IF(AND($I328="Open",$H328&gt;=Settings!$C$4,$H328&lt;=Settings!$C$5),1,0))</f>
        <v/>
      </c>
      <c r="Q328" s="34">
        <f>IF($A328="","",IF($P328=1,$G328,0))</f>
        <v/>
      </c>
      <c r="R328" s="33">
        <f>IF($A328="","",IF(COUNTIF('This week'!$A$2:$A$1001,$A328)&gt;0,1,0))</f>
        <v/>
      </c>
      <c r="S328" s="33">
        <f>IF($A328="","",IF(AND($P328=1,$R328=0),1,0))</f>
        <v/>
      </c>
    </row>
    <row r="329">
      <c r="G329" s="31" t="n"/>
      <c r="H329" s="32" t="n"/>
      <c r="J329" s="32" t="n"/>
      <c r="K329" s="32" t="n"/>
      <c r="L329" s="32" t="n"/>
      <c r="M329" s="32" t="n"/>
      <c r="P329" s="33">
        <f>IF($A329="","",IF(AND($I329="Open",$H329&gt;=Settings!$C$4,$H329&lt;=Settings!$C$5),1,0))</f>
        <v/>
      </c>
      <c r="Q329" s="34">
        <f>IF($A329="","",IF($P329=1,$G329,0))</f>
        <v/>
      </c>
      <c r="R329" s="33">
        <f>IF($A329="","",IF(COUNTIF('This week'!$A$2:$A$1001,$A329)&gt;0,1,0))</f>
        <v/>
      </c>
      <c r="S329" s="33">
        <f>IF($A329="","",IF(AND($P329=1,$R329=0),1,0))</f>
        <v/>
      </c>
    </row>
    <row r="330">
      <c r="G330" s="31" t="n"/>
      <c r="H330" s="32" t="n"/>
      <c r="J330" s="32" t="n"/>
      <c r="K330" s="32" t="n"/>
      <c r="L330" s="32" t="n"/>
      <c r="M330" s="32" t="n"/>
      <c r="P330" s="33">
        <f>IF($A330="","",IF(AND($I330="Open",$H330&gt;=Settings!$C$4,$H330&lt;=Settings!$C$5),1,0))</f>
        <v/>
      </c>
      <c r="Q330" s="34">
        <f>IF($A330="","",IF($P330=1,$G330,0))</f>
        <v/>
      </c>
      <c r="R330" s="33">
        <f>IF($A330="","",IF(COUNTIF('This week'!$A$2:$A$1001,$A330)&gt;0,1,0))</f>
        <v/>
      </c>
      <c r="S330" s="33">
        <f>IF($A330="","",IF(AND($P330=1,$R330=0),1,0))</f>
        <v/>
      </c>
    </row>
    <row r="331">
      <c r="G331" s="31" t="n"/>
      <c r="H331" s="32" t="n"/>
      <c r="J331" s="32" t="n"/>
      <c r="K331" s="32" t="n"/>
      <c r="L331" s="32" t="n"/>
      <c r="M331" s="32" t="n"/>
      <c r="P331" s="33">
        <f>IF($A331="","",IF(AND($I331="Open",$H331&gt;=Settings!$C$4,$H331&lt;=Settings!$C$5),1,0))</f>
        <v/>
      </c>
      <c r="Q331" s="34">
        <f>IF($A331="","",IF($P331=1,$G331,0))</f>
        <v/>
      </c>
      <c r="R331" s="33">
        <f>IF($A331="","",IF(COUNTIF('This week'!$A$2:$A$1001,$A331)&gt;0,1,0))</f>
        <v/>
      </c>
      <c r="S331" s="33">
        <f>IF($A331="","",IF(AND($P331=1,$R331=0),1,0))</f>
        <v/>
      </c>
    </row>
    <row r="332">
      <c r="G332" s="31" t="n"/>
      <c r="H332" s="32" t="n"/>
      <c r="J332" s="32" t="n"/>
      <c r="K332" s="32" t="n"/>
      <c r="L332" s="32" t="n"/>
      <c r="M332" s="32" t="n"/>
      <c r="P332" s="33">
        <f>IF($A332="","",IF(AND($I332="Open",$H332&gt;=Settings!$C$4,$H332&lt;=Settings!$C$5),1,0))</f>
        <v/>
      </c>
      <c r="Q332" s="34">
        <f>IF($A332="","",IF($P332=1,$G332,0))</f>
        <v/>
      </c>
      <c r="R332" s="33">
        <f>IF($A332="","",IF(COUNTIF('This week'!$A$2:$A$1001,$A332)&gt;0,1,0))</f>
        <v/>
      </c>
      <c r="S332" s="33">
        <f>IF($A332="","",IF(AND($P332=1,$R332=0),1,0))</f>
        <v/>
      </c>
    </row>
    <row r="333">
      <c r="G333" s="31" t="n"/>
      <c r="H333" s="32" t="n"/>
      <c r="J333" s="32" t="n"/>
      <c r="K333" s="32" t="n"/>
      <c r="L333" s="32" t="n"/>
      <c r="M333" s="32" t="n"/>
      <c r="P333" s="33">
        <f>IF($A333="","",IF(AND($I333="Open",$H333&gt;=Settings!$C$4,$H333&lt;=Settings!$C$5),1,0))</f>
        <v/>
      </c>
      <c r="Q333" s="34">
        <f>IF($A333="","",IF($P333=1,$G333,0))</f>
        <v/>
      </c>
      <c r="R333" s="33">
        <f>IF($A333="","",IF(COUNTIF('This week'!$A$2:$A$1001,$A333)&gt;0,1,0))</f>
        <v/>
      </c>
      <c r="S333" s="33">
        <f>IF($A333="","",IF(AND($P333=1,$R333=0),1,0))</f>
        <v/>
      </c>
    </row>
    <row r="334">
      <c r="G334" s="31" t="n"/>
      <c r="H334" s="32" t="n"/>
      <c r="J334" s="32" t="n"/>
      <c r="K334" s="32" t="n"/>
      <c r="L334" s="32" t="n"/>
      <c r="M334" s="32" t="n"/>
      <c r="P334" s="33">
        <f>IF($A334="","",IF(AND($I334="Open",$H334&gt;=Settings!$C$4,$H334&lt;=Settings!$C$5),1,0))</f>
        <v/>
      </c>
      <c r="Q334" s="34">
        <f>IF($A334="","",IF($P334=1,$G334,0))</f>
        <v/>
      </c>
      <c r="R334" s="33">
        <f>IF($A334="","",IF(COUNTIF('This week'!$A$2:$A$1001,$A334)&gt;0,1,0))</f>
        <v/>
      </c>
      <c r="S334" s="33">
        <f>IF($A334="","",IF(AND($P334=1,$R334=0),1,0))</f>
        <v/>
      </c>
    </row>
    <row r="335">
      <c r="G335" s="31" t="n"/>
      <c r="H335" s="32" t="n"/>
      <c r="J335" s="32" t="n"/>
      <c r="K335" s="32" t="n"/>
      <c r="L335" s="32" t="n"/>
      <c r="M335" s="32" t="n"/>
      <c r="P335" s="33">
        <f>IF($A335="","",IF(AND($I335="Open",$H335&gt;=Settings!$C$4,$H335&lt;=Settings!$C$5),1,0))</f>
        <v/>
      </c>
      <c r="Q335" s="34">
        <f>IF($A335="","",IF($P335=1,$G335,0))</f>
        <v/>
      </c>
      <c r="R335" s="33">
        <f>IF($A335="","",IF(COUNTIF('This week'!$A$2:$A$1001,$A335)&gt;0,1,0))</f>
        <v/>
      </c>
      <c r="S335" s="33">
        <f>IF($A335="","",IF(AND($P335=1,$R335=0),1,0))</f>
        <v/>
      </c>
    </row>
    <row r="336">
      <c r="G336" s="31" t="n"/>
      <c r="H336" s="32" t="n"/>
      <c r="J336" s="32" t="n"/>
      <c r="K336" s="32" t="n"/>
      <c r="L336" s="32" t="n"/>
      <c r="M336" s="32" t="n"/>
      <c r="P336" s="33">
        <f>IF($A336="","",IF(AND($I336="Open",$H336&gt;=Settings!$C$4,$H336&lt;=Settings!$C$5),1,0))</f>
        <v/>
      </c>
      <c r="Q336" s="34">
        <f>IF($A336="","",IF($P336=1,$G336,0))</f>
        <v/>
      </c>
      <c r="R336" s="33">
        <f>IF($A336="","",IF(COUNTIF('This week'!$A$2:$A$1001,$A336)&gt;0,1,0))</f>
        <v/>
      </c>
      <c r="S336" s="33">
        <f>IF($A336="","",IF(AND($P336=1,$R336=0),1,0))</f>
        <v/>
      </c>
    </row>
    <row r="337">
      <c r="G337" s="31" t="n"/>
      <c r="H337" s="32" t="n"/>
      <c r="J337" s="32" t="n"/>
      <c r="K337" s="32" t="n"/>
      <c r="L337" s="32" t="n"/>
      <c r="M337" s="32" t="n"/>
      <c r="P337" s="33">
        <f>IF($A337="","",IF(AND($I337="Open",$H337&gt;=Settings!$C$4,$H337&lt;=Settings!$C$5),1,0))</f>
        <v/>
      </c>
      <c r="Q337" s="34">
        <f>IF($A337="","",IF($P337=1,$G337,0))</f>
        <v/>
      </c>
      <c r="R337" s="33">
        <f>IF($A337="","",IF(COUNTIF('This week'!$A$2:$A$1001,$A337)&gt;0,1,0))</f>
        <v/>
      </c>
      <c r="S337" s="33">
        <f>IF($A337="","",IF(AND($P337=1,$R337=0),1,0))</f>
        <v/>
      </c>
    </row>
    <row r="338">
      <c r="G338" s="31" t="n"/>
      <c r="H338" s="32" t="n"/>
      <c r="J338" s="32" t="n"/>
      <c r="K338" s="32" t="n"/>
      <c r="L338" s="32" t="n"/>
      <c r="M338" s="32" t="n"/>
      <c r="P338" s="33">
        <f>IF($A338="","",IF(AND($I338="Open",$H338&gt;=Settings!$C$4,$H338&lt;=Settings!$C$5),1,0))</f>
        <v/>
      </c>
      <c r="Q338" s="34">
        <f>IF($A338="","",IF($P338=1,$G338,0))</f>
        <v/>
      </c>
      <c r="R338" s="33">
        <f>IF($A338="","",IF(COUNTIF('This week'!$A$2:$A$1001,$A338)&gt;0,1,0))</f>
        <v/>
      </c>
      <c r="S338" s="33">
        <f>IF($A338="","",IF(AND($P338=1,$R338=0),1,0))</f>
        <v/>
      </c>
    </row>
    <row r="339">
      <c r="G339" s="31" t="n"/>
      <c r="H339" s="32" t="n"/>
      <c r="J339" s="32" t="n"/>
      <c r="K339" s="32" t="n"/>
      <c r="L339" s="32" t="n"/>
      <c r="M339" s="32" t="n"/>
      <c r="P339" s="33">
        <f>IF($A339="","",IF(AND($I339="Open",$H339&gt;=Settings!$C$4,$H339&lt;=Settings!$C$5),1,0))</f>
        <v/>
      </c>
      <c r="Q339" s="34">
        <f>IF($A339="","",IF($P339=1,$G339,0))</f>
        <v/>
      </c>
      <c r="R339" s="33">
        <f>IF($A339="","",IF(COUNTIF('This week'!$A$2:$A$1001,$A339)&gt;0,1,0))</f>
        <v/>
      </c>
      <c r="S339" s="33">
        <f>IF($A339="","",IF(AND($P339=1,$R339=0),1,0))</f>
        <v/>
      </c>
    </row>
    <row r="340">
      <c r="G340" s="31" t="n"/>
      <c r="H340" s="32" t="n"/>
      <c r="J340" s="32" t="n"/>
      <c r="K340" s="32" t="n"/>
      <c r="L340" s="32" t="n"/>
      <c r="M340" s="32" t="n"/>
      <c r="P340" s="33">
        <f>IF($A340="","",IF(AND($I340="Open",$H340&gt;=Settings!$C$4,$H340&lt;=Settings!$C$5),1,0))</f>
        <v/>
      </c>
      <c r="Q340" s="34">
        <f>IF($A340="","",IF($P340=1,$G340,0))</f>
        <v/>
      </c>
      <c r="R340" s="33">
        <f>IF($A340="","",IF(COUNTIF('This week'!$A$2:$A$1001,$A340)&gt;0,1,0))</f>
        <v/>
      </c>
      <c r="S340" s="33">
        <f>IF($A340="","",IF(AND($P340=1,$R340=0),1,0))</f>
        <v/>
      </c>
    </row>
    <row r="341">
      <c r="G341" s="31" t="n"/>
      <c r="H341" s="32" t="n"/>
      <c r="J341" s="32" t="n"/>
      <c r="K341" s="32" t="n"/>
      <c r="L341" s="32" t="n"/>
      <c r="M341" s="32" t="n"/>
      <c r="P341" s="33">
        <f>IF($A341="","",IF(AND($I341="Open",$H341&gt;=Settings!$C$4,$H341&lt;=Settings!$C$5),1,0))</f>
        <v/>
      </c>
      <c r="Q341" s="34">
        <f>IF($A341="","",IF($P341=1,$G341,0))</f>
        <v/>
      </c>
      <c r="R341" s="33">
        <f>IF($A341="","",IF(COUNTIF('This week'!$A$2:$A$1001,$A341)&gt;0,1,0))</f>
        <v/>
      </c>
      <c r="S341" s="33">
        <f>IF($A341="","",IF(AND($P341=1,$R341=0),1,0))</f>
        <v/>
      </c>
    </row>
    <row r="342">
      <c r="G342" s="31" t="n"/>
      <c r="H342" s="32" t="n"/>
      <c r="J342" s="32" t="n"/>
      <c r="K342" s="32" t="n"/>
      <c r="L342" s="32" t="n"/>
      <c r="M342" s="32" t="n"/>
      <c r="P342" s="33">
        <f>IF($A342="","",IF(AND($I342="Open",$H342&gt;=Settings!$C$4,$H342&lt;=Settings!$C$5),1,0))</f>
        <v/>
      </c>
      <c r="Q342" s="34">
        <f>IF($A342="","",IF($P342=1,$G342,0))</f>
        <v/>
      </c>
      <c r="R342" s="33">
        <f>IF($A342="","",IF(COUNTIF('This week'!$A$2:$A$1001,$A342)&gt;0,1,0))</f>
        <v/>
      </c>
      <c r="S342" s="33">
        <f>IF($A342="","",IF(AND($P342=1,$R342=0),1,0))</f>
        <v/>
      </c>
    </row>
    <row r="343">
      <c r="G343" s="31" t="n"/>
      <c r="H343" s="32" t="n"/>
      <c r="J343" s="32" t="n"/>
      <c r="K343" s="32" t="n"/>
      <c r="L343" s="32" t="n"/>
      <c r="M343" s="32" t="n"/>
      <c r="P343" s="33">
        <f>IF($A343="","",IF(AND($I343="Open",$H343&gt;=Settings!$C$4,$H343&lt;=Settings!$C$5),1,0))</f>
        <v/>
      </c>
      <c r="Q343" s="34">
        <f>IF($A343="","",IF($P343=1,$G343,0))</f>
        <v/>
      </c>
      <c r="R343" s="33">
        <f>IF($A343="","",IF(COUNTIF('This week'!$A$2:$A$1001,$A343)&gt;0,1,0))</f>
        <v/>
      </c>
      <c r="S343" s="33">
        <f>IF($A343="","",IF(AND($P343=1,$R343=0),1,0))</f>
        <v/>
      </c>
    </row>
    <row r="344">
      <c r="G344" s="31" t="n"/>
      <c r="H344" s="32" t="n"/>
      <c r="J344" s="32" t="n"/>
      <c r="K344" s="32" t="n"/>
      <c r="L344" s="32" t="n"/>
      <c r="M344" s="32" t="n"/>
      <c r="P344" s="33">
        <f>IF($A344="","",IF(AND($I344="Open",$H344&gt;=Settings!$C$4,$H344&lt;=Settings!$C$5),1,0))</f>
        <v/>
      </c>
      <c r="Q344" s="34">
        <f>IF($A344="","",IF($P344=1,$G344,0))</f>
        <v/>
      </c>
      <c r="R344" s="33">
        <f>IF($A344="","",IF(COUNTIF('This week'!$A$2:$A$1001,$A344)&gt;0,1,0))</f>
        <v/>
      </c>
      <c r="S344" s="33">
        <f>IF($A344="","",IF(AND($P344=1,$R344=0),1,0))</f>
        <v/>
      </c>
    </row>
    <row r="345">
      <c r="G345" s="31" t="n"/>
      <c r="H345" s="32" t="n"/>
      <c r="J345" s="32" t="n"/>
      <c r="K345" s="32" t="n"/>
      <c r="L345" s="32" t="n"/>
      <c r="M345" s="32" t="n"/>
      <c r="P345" s="33">
        <f>IF($A345="","",IF(AND($I345="Open",$H345&gt;=Settings!$C$4,$H345&lt;=Settings!$C$5),1,0))</f>
        <v/>
      </c>
      <c r="Q345" s="34">
        <f>IF($A345="","",IF($P345=1,$G345,0))</f>
        <v/>
      </c>
      <c r="R345" s="33">
        <f>IF($A345="","",IF(COUNTIF('This week'!$A$2:$A$1001,$A345)&gt;0,1,0))</f>
        <v/>
      </c>
      <c r="S345" s="33">
        <f>IF($A345="","",IF(AND($P345=1,$R345=0),1,0))</f>
        <v/>
      </c>
    </row>
    <row r="346">
      <c r="G346" s="31" t="n"/>
      <c r="H346" s="32" t="n"/>
      <c r="J346" s="32" t="n"/>
      <c r="K346" s="32" t="n"/>
      <c r="L346" s="32" t="n"/>
      <c r="M346" s="32" t="n"/>
      <c r="P346" s="33">
        <f>IF($A346="","",IF(AND($I346="Open",$H346&gt;=Settings!$C$4,$H346&lt;=Settings!$C$5),1,0))</f>
        <v/>
      </c>
      <c r="Q346" s="34">
        <f>IF($A346="","",IF($P346=1,$G346,0))</f>
        <v/>
      </c>
      <c r="R346" s="33">
        <f>IF($A346="","",IF(COUNTIF('This week'!$A$2:$A$1001,$A346)&gt;0,1,0))</f>
        <v/>
      </c>
      <c r="S346" s="33">
        <f>IF($A346="","",IF(AND($P346=1,$R346=0),1,0))</f>
        <v/>
      </c>
    </row>
    <row r="347">
      <c r="G347" s="31" t="n"/>
      <c r="H347" s="32" t="n"/>
      <c r="J347" s="32" t="n"/>
      <c r="K347" s="32" t="n"/>
      <c r="L347" s="32" t="n"/>
      <c r="M347" s="32" t="n"/>
      <c r="P347" s="33">
        <f>IF($A347="","",IF(AND($I347="Open",$H347&gt;=Settings!$C$4,$H347&lt;=Settings!$C$5),1,0))</f>
        <v/>
      </c>
      <c r="Q347" s="34">
        <f>IF($A347="","",IF($P347=1,$G347,0))</f>
        <v/>
      </c>
      <c r="R347" s="33">
        <f>IF($A347="","",IF(COUNTIF('This week'!$A$2:$A$1001,$A347)&gt;0,1,0))</f>
        <v/>
      </c>
      <c r="S347" s="33">
        <f>IF($A347="","",IF(AND($P347=1,$R347=0),1,0))</f>
        <v/>
      </c>
    </row>
    <row r="348">
      <c r="G348" s="31" t="n"/>
      <c r="H348" s="32" t="n"/>
      <c r="J348" s="32" t="n"/>
      <c r="K348" s="32" t="n"/>
      <c r="L348" s="32" t="n"/>
      <c r="M348" s="32" t="n"/>
      <c r="P348" s="33">
        <f>IF($A348="","",IF(AND($I348="Open",$H348&gt;=Settings!$C$4,$H348&lt;=Settings!$C$5),1,0))</f>
        <v/>
      </c>
      <c r="Q348" s="34">
        <f>IF($A348="","",IF($P348=1,$G348,0))</f>
        <v/>
      </c>
      <c r="R348" s="33">
        <f>IF($A348="","",IF(COUNTIF('This week'!$A$2:$A$1001,$A348)&gt;0,1,0))</f>
        <v/>
      </c>
      <c r="S348" s="33">
        <f>IF($A348="","",IF(AND($P348=1,$R348=0),1,0))</f>
        <v/>
      </c>
    </row>
    <row r="349">
      <c r="G349" s="31" t="n"/>
      <c r="H349" s="32" t="n"/>
      <c r="J349" s="32" t="n"/>
      <c r="K349" s="32" t="n"/>
      <c r="L349" s="32" t="n"/>
      <c r="M349" s="32" t="n"/>
      <c r="P349" s="33">
        <f>IF($A349="","",IF(AND($I349="Open",$H349&gt;=Settings!$C$4,$H349&lt;=Settings!$C$5),1,0))</f>
        <v/>
      </c>
      <c r="Q349" s="34">
        <f>IF($A349="","",IF($P349=1,$G349,0))</f>
        <v/>
      </c>
      <c r="R349" s="33">
        <f>IF($A349="","",IF(COUNTIF('This week'!$A$2:$A$1001,$A349)&gt;0,1,0))</f>
        <v/>
      </c>
      <c r="S349" s="33">
        <f>IF($A349="","",IF(AND($P349=1,$R349=0),1,0))</f>
        <v/>
      </c>
    </row>
    <row r="350">
      <c r="G350" s="31" t="n"/>
      <c r="H350" s="32" t="n"/>
      <c r="J350" s="32" t="n"/>
      <c r="K350" s="32" t="n"/>
      <c r="L350" s="32" t="n"/>
      <c r="M350" s="32" t="n"/>
      <c r="P350" s="33">
        <f>IF($A350="","",IF(AND($I350="Open",$H350&gt;=Settings!$C$4,$H350&lt;=Settings!$C$5),1,0))</f>
        <v/>
      </c>
      <c r="Q350" s="34">
        <f>IF($A350="","",IF($P350=1,$G350,0))</f>
        <v/>
      </c>
      <c r="R350" s="33">
        <f>IF($A350="","",IF(COUNTIF('This week'!$A$2:$A$1001,$A350)&gt;0,1,0))</f>
        <v/>
      </c>
      <c r="S350" s="33">
        <f>IF($A350="","",IF(AND($P350=1,$R350=0),1,0))</f>
        <v/>
      </c>
    </row>
    <row r="351">
      <c r="G351" s="31" t="n"/>
      <c r="H351" s="32" t="n"/>
      <c r="J351" s="32" t="n"/>
      <c r="K351" s="32" t="n"/>
      <c r="L351" s="32" t="n"/>
      <c r="M351" s="32" t="n"/>
      <c r="P351" s="33">
        <f>IF($A351="","",IF(AND($I351="Open",$H351&gt;=Settings!$C$4,$H351&lt;=Settings!$C$5),1,0))</f>
        <v/>
      </c>
      <c r="Q351" s="34">
        <f>IF($A351="","",IF($P351=1,$G351,0))</f>
        <v/>
      </c>
      <c r="R351" s="33">
        <f>IF($A351="","",IF(COUNTIF('This week'!$A$2:$A$1001,$A351)&gt;0,1,0))</f>
        <v/>
      </c>
      <c r="S351" s="33">
        <f>IF($A351="","",IF(AND($P351=1,$R351=0),1,0))</f>
        <v/>
      </c>
    </row>
    <row r="352">
      <c r="G352" s="31" t="n"/>
      <c r="H352" s="32" t="n"/>
      <c r="J352" s="32" t="n"/>
      <c r="K352" s="32" t="n"/>
      <c r="L352" s="32" t="n"/>
      <c r="M352" s="32" t="n"/>
      <c r="P352" s="33">
        <f>IF($A352="","",IF(AND($I352="Open",$H352&gt;=Settings!$C$4,$H352&lt;=Settings!$C$5),1,0))</f>
        <v/>
      </c>
      <c r="Q352" s="34">
        <f>IF($A352="","",IF($P352=1,$G352,0))</f>
        <v/>
      </c>
      <c r="R352" s="33">
        <f>IF($A352="","",IF(COUNTIF('This week'!$A$2:$A$1001,$A352)&gt;0,1,0))</f>
        <v/>
      </c>
      <c r="S352" s="33">
        <f>IF($A352="","",IF(AND($P352=1,$R352=0),1,0))</f>
        <v/>
      </c>
    </row>
    <row r="353">
      <c r="G353" s="31" t="n"/>
      <c r="H353" s="32" t="n"/>
      <c r="J353" s="32" t="n"/>
      <c r="K353" s="32" t="n"/>
      <c r="L353" s="32" t="n"/>
      <c r="M353" s="32" t="n"/>
      <c r="P353" s="33">
        <f>IF($A353="","",IF(AND($I353="Open",$H353&gt;=Settings!$C$4,$H353&lt;=Settings!$C$5),1,0))</f>
        <v/>
      </c>
      <c r="Q353" s="34">
        <f>IF($A353="","",IF($P353=1,$G353,0))</f>
        <v/>
      </c>
      <c r="R353" s="33">
        <f>IF($A353="","",IF(COUNTIF('This week'!$A$2:$A$1001,$A353)&gt;0,1,0))</f>
        <v/>
      </c>
      <c r="S353" s="33">
        <f>IF($A353="","",IF(AND($P353=1,$R353=0),1,0))</f>
        <v/>
      </c>
    </row>
    <row r="354">
      <c r="G354" s="31" t="n"/>
      <c r="H354" s="32" t="n"/>
      <c r="J354" s="32" t="n"/>
      <c r="K354" s="32" t="n"/>
      <c r="L354" s="32" t="n"/>
      <c r="M354" s="32" t="n"/>
      <c r="P354" s="33">
        <f>IF($A354="","",IF(AND($I354="Open",$H354&gt;=Settings!$C$4,$H354&lt;=Settings!$C$5),1,0))</f>
        <v/>
      </c>
      <c r="Q354" s="34">
        <f>IF($A354="","",IF($P354=1,$G354,0))</f>
        <v/>
      </c>
      <c r="R354" s="33">
        <f>IF($A354="","",IF(COUNTIF('This week'!$A$2:$A$1001,$A354)&gt;0,1,0))</f>
        <v/>
      </c>
      <c r="S354" s="33">
        <f>IF($A354="","",IF(AND($P354=1,$R354=0),1,0))</f>
        <v/>
      </c>
    </row>
    <row r="355">
      <c r="G355" s="31" t="n"/>
      <c r="H355" s="32" t="n"/>
      <c r="J355" s="32" t="n"/>
      <c r="K355" s="32" t="n"/>
      <c r="L355" s="32" t="n"/>
      <c r="M355" s="32" t="n"/>
      <c r="P355" s="33">
        <f>IF($A355="","",IF(AND($I355="Open",$H355&gt;=Settings!$C$4,$H355&lt;=Settings!$C$5),1,0))</f>
        <v/>
      </c>
      <c r="Q355" s="34">
        <f>IF($A355="","",IF($P355=1,$G355,0))</f>
        <v/>
      </c>
      <c r="R355" s="33">
        <f>IF($A355="","",IF(COUNTIF('This week'!$A$2:$A$1001,$A355)&gt;0,1,0))</f>
        <v/>
      </c>
      <c r="S355" s="33">
        <f>IF($A355="","",IF(AND($P355=1,$R355=0),1,0))</f>
        <v/>
      </c>
    </row>
    <row r="356">
      <c r="G356" s="31" t="n"/>
      <c r="H356" s="32" t="n"/>
      <c r="J356" s="32" t="n"/>
      <c r="K356" s="32" t="n"/>
      <c r="L356" s="32" t="n"/>
      <c r="M356" s="32" t="n"/>
      <c r="P356" s="33">
        <f>IF($A356="","",IF(AND($I356="Open",$H356&gt;=Settings!$C$4,$H356&lt;=Settings!$C$5),1,0))</f>
        <v/>
      </c>
      <c r="Q356" s="34">
        <f>IF($A356="","",IF($P356=1,$G356,0))</f>
        <v/>
      </c>
      <c r="R356" s="33">
        <f>IF($A356="","",IF(COUNTIF('This week'!$A$2:$A$1001,$A356)&gt;0,1,0))</f>
        <v/>
      </c>
      <c r="S356" s="33">
        <f>IF($A356="","",IF(AND($P356=1,$R356=0),1,0))</f>
        <v/>
      </c>
    </row>
    <row r="357">
      <c r="G357" s="31" t="n"/>
      <c r="H357" s="32" t="n"/>
      <c r="J357" s="32" t="n"/>
      <c r="K357" s="32" t="n"/>
      <c r="L357" s="32" t="n"/>
      <c r="M357" s="32" t="n"/>
      <c r="P357" s="33">
        <f>IF($A357="","",IF(AND($I357="Open",$H357&gt;=Settings!$C$4,$H357&lt;=Settings!$C$5),1,0))</f>
        <v/>
      </c>
      <c r="Q357" s="34">
        <f>IF($A357="","",IF($P357=1,$G357,0))</f>
        <v/>
      </c>
      <c r="R357" s="33">
        <f>IF($A357="","",IF(COUNTIF('This week'!$A$2:$A$1001,$A357)&gt;0,1,0))</f>
        <v/>
      </c>
      <c r="S357" s="33">
        <f>IF($A357="","",IF(AND($P357=1,$R357=0),1,0))</f>
        <v/>
      </c>
    </row>
    <row r="358">
      <c r="G358" s="31" t="n"/>
      <c r="H358" s="32" t="n"/>
      <c r="J358" s="32" t="n"/>
      <c r="K358" s="32" t="n"/>
      <c r="L358" s="32" t="n"/>
      <c r="M358" s="32" t="n"/>
      <c r="P358" s="33">
        <f>IF($A358="","",IF(AND($I358="Open",$H358&gt;=Settings!$C$4,$H358&lt;=Settings!$C$5),1,0))</f>
        <v/>
      </c>
      <c r="Q358" s="34">
        <f>IF($A358="","",IF($P358=1,$G358,0))</f>
        <v/>
      </c>
      <c r="R358" s="33">
        <f>IF($A358="","",IF(COUNTIF('This week'!$A$2:$A$1001,$A358)&gt;0,1,0))</f>
        <v/>
      </c>
      <c r="S358" s="33">
        <f>IF($A358="","",IF(AND($P358=1,$R358=0),1,0))</f>
        <v/>
      </c>
    </row>
    <row r="359">
      <c r="G359" s="31" t="n"/>
      <c r="H359" s="32" t="n"/>
      <c r="J359" s="32" t="n"/>
      <c r="K359" s="32" t="n"/>
      <c r="L359" s="32" t="n"/>
      <c r="M359" s="32" t="n"/>
      <c r="P359" s="33">
        <f>IF($A359="","",IF(AND($I359="Open",$H359&gt;=Settings!$C$4,$H359&lt;=Settings!$C$5),1,0))</f>
        <v/>
      </c>
      <c r="Q359" s="34">
        <f>IF($A359="","",IF($P359=1,$G359,0))</f>
        <v/>
      </c>
      <c r="R359" s="33">
        <f>IF($A359="","",IF(COUNTIF('This week'!$A$2:$A$1001,$A359)&gt;0,1,0))</f>
        <v/>
      </c>
      <c r="S359" s="33">
        <f>IF($A359="","",IF(AND($P359=1,$R359=0),1,0))</f>
        <v/>
      </c>
    </row>
    <row r="360">
      <c r="G360" s="31" t="n"/>
      <c r="H360" s="32" t="n"/>
      <c r="J360" s="32" t="n"/>
      <c r="K360" s="32" t="n"/>
      <c r="L360" s="32" t="n"/>
      <c r="M360" s="32" t="n"/>
      <c r="P360" s="33">
        <f>IF($A360="","",IF(AND($I360="Open",$H360&gt;=Settings!$C$4,$H360&lt;=Settings!$C$5),1,0))</f>
        <v/>
      </c>
      <c r="Q360" s="34">
        <f>IF($A360="","",IF($P360=1,$G360,0))</f>
        <v/>
      </c>
      <c r="R360" s="33">
        <f>IF($A360="","",IF(COUNTIF('This week'!$A$2:$A$1001,$A360)&gt;0,1,0))</f>
        <v/>
      </c>
      <c r="S360" s="33">
        <f>IF($A360="","",IF(AND($P360=1,$R360=0),1,0))</f>
        <v/>
      </c>
    </row>
    <row r="361">
      <c r="G361" s="31" t="n"/>
      <c r="H361" s="32" t="n"/>
      <c r="J361" s="32" t="n"/>
      <c r="K361" s="32" t="n"/>
      <c r="L361" s="32" t="n"/>
      <c r="M361" s="32" t="n"/>
      <c r="P361" s="33">
        <f>IF($A361="","",IF(AND($I361="Open",$H361&gt;=Settings!$C$4,$H361&lt;=Settings!$C$5),1,0))</f>
        <v/>
      </c>
      <c r="Q361" s="34">
        <f>IF($A361="","",IF($P361=1,$G361,0))</f>
        <v/>
      </c>
      <c r="R361" s="33">
        <f>IF($A361="","",IF(COUNTIF('This week'!$A$2:$A$1001,$A361)&gt;0,1,0))</f>
        <v/>
      </c>
      <c r="S361" s="33">
        <f>IF($A361="","",IF(AND($P361=1,$R361=0),1,0))</f>
        <v/>
      </c>
    </row>
    <row r="362">
      <c r="G362" s="31" t="n"/>
      <c r="H362" s="32" t="n"/>
      <c r="J362" s="32" t="n"/>
      <c r="K362" s="32" t="n"/>
      <c r="L362" s="32" t="n"/>
      <c r="M362" s="32" t="n"/>
      <c r="P362" s="33">
        <f>IF($A362="","",IF(AND($I362="Open",$H362&gt;=Settings!$C$4,$H362&lt;=Settings!$C$5),1,0))</f>
        <v/>
      </c>
      <c r="Q362" s="34">
        <f>IF($A362="","",IF($P362=1,$G362,0))</f>
        <v/>
      </c>
      <c r="R362" s="33">
        <f>IF($A362="","",IF(COUNTIF('This week'!$A$2:$A$1001,$A362)&gt;0,1,0))</f>
        <v/>
      </c>
      <c r="S362" s="33">
        <f>IF($A362="","",IF(AND($P362=1,$R362=0),1,0))</f>
        <v/>
      </c>
    </row>
    <row r="363">
      <c r="G363" s="31" t="n"/>
      <c r="H363" s="32" t="n"/>
      <c r="J363" s="32" t="n"/>
      <c r="K363" s="32" t="n"/>
      <c r="L363" s="32" t="n"/>
      <c r="M363" s="32" t="n"/>
      <c r="P363" s="33">
        <f>IF($A363="","",IF(AND($I363="Open",$H363&gt;=Settings!$C$4,$H363&lt;=Settings!$C$5),1,0))</f>
        <v/>
      </c>
      <c r="Q363" s="34">
        <f>IF($A363="","",IF($P363=1,$G363,0))</f>
        <v/>
      </c>
      <c r="R363" s="33">
        <f>IF($A363="","",IF(COUNTIF('This week'!$A$2:$A$1001,$A363)&gt;0,1,0))</f>
        <v/>
      </c>
      <c r="S363" s="33">
        <f>IF($A363="","",IF(AND($P363=1,$R363=0),1,0))</f>
        <v/>
      </c>
    </row>
    <row r="364">
      <c r="G364" s="31" t="n"/>
      <c r="H364" s="32" t="n"/>
      <c r="J364" s="32" t="n"/>
      <c r="K364" s="32" t="n"/>
      <c r="L364" s="32" t="n"/>
      <c r="M364" s="32" t="n"/>
      <c r="P364" s="33">
        <f>IF($A364="","",IF(AND($I364="Open",$H364&gt;=Settings!$C$4,$H364&lt;=Settings!$C$5),1,0))</f>
        <v/>
      </c>
      <c r="Q364" s="34">
        <f>IF($A364="","",IF($P364=1,$G364,0))</f>
        <v/>
      </c>
      <c r="R364" s="33">
        <f>IF($A364="","",IF(COUNTIF('This week'!$A$2:$A$1001,$A364)&gt;0,1,0))</f>
        <v/>
      </c>
      <c r="S364" s="33">
        <f>IF($A364="","",IF(AND($P364=1,$R364=0),1,0))</f>
        <v/>
      </c>
    </row>
    <row r="365">
      <c r="G365" s="31" t="n"/>
      <c r="H365" s="32" t="n"/>
      <c r="J365" s="32" t="n"/>
      <c r="K365" s="32" t="n"/>
      <c r="L365" s="32" t="n"/>
      <c r="M365" s="32" t="n"/>
      <c r="P365" s="33">
        <f>IF($A365="","",IF(AND($I365="Open",$H365&gt;=Settings!$C$4,$H365&lt;=Settings!$C$5),1,0))</f>
        <v/>
      </c>
      <c r="Q365" s="34">
        <f>IF($A365="","",IF($P365=1,$G365,0))</f>
        <v/>
      </c>
      <c r="R365" s="33">
        <f>IF($A365="","",IF(COUNTIF('This week'!$A$2:$A$1001,$A365)&gt;0,1,0))</f>
        <v/>
      </c>
      <c r="S365" s="33">
        <f>IF($A365="","",IF(AND($P365=1,$R365=0),1,0))</f>
        <v/>
      </c>
    </row>
    <row r="366">
      <c r="G366" s="31" t="n"/>
      <c r="H366" s="32" t="n"/>
      <c r="J366" s="32" t="n"/>
      <c r="K366" s="32" t="n"/>
      <c r="L366" s="32" t="n"/>
      <c r="M366" s="32" t="n"/>
      <c r="P366" s="33">
        <f>IF($A366="","",IF(AND($I366="Open",$H366&gt;=Settings!$C$4,$H366&lt;=Settings!$C$5),1,0))</f>
        <v/>
      </c>
      <c r="Q366" s="34">
        <f>IF($A366="","",IF($P366=1,$G366,0))</f>
        <v/>
      </c>
      <c r="R366" s="33">
        <f>IF($A366="","",IF(COUNTIF('This week'!$A$2:$A$1001,$A366)&gt;0,1,0))</f>
        <v/>
      </c>
      <c r="S366" s="33">
        <f>IF($A366="","",IF(AND($P366=1,$R366=0),1,0))</f>
        <v/>
      </c>
    </row>
    <row r="367">
      <c r="G367" s="31" t="n"/>
      <c r="H367" s="32" t="n"/>
      <c r="J367" s="32" t="n"/>
      <c r="K367" s="32" t="n"/>
      <c r="L367" s="32" t="n"/>
      <c r="M367" s="32" t="n"/>
      <c r="P367" s="33">
        <f>IF($A367="","",IF(AND($I367="Open",$H367&gt;=Settings!$C$4,$H367&lt;=Settings!$C$5),1,0))</f>
        <v/>
      </c>
      <c r="Q367" s="34">
        <f>IF($A367="","",IF($P367=1,$G367,0))</f>
        <v/>
      </c>
      <c r="R367" s="33">
        <f>IF($A367="","",IF(COUNTIF('This week'!$A$2:$A$1001,$A367)&gt;0,1,0))</f>
        <v/>
      </c>
      <c r="S367" s="33">
        <f>IF($A367="","",IF(AND($P367=1,$R367=0),1,0))</f>
        <v/>
      </c>
    </row>
    <row r="368">
      <c r="G368" s="31" t="n"/>
      <c r="H368" s="32" t="n"/>
      <c r="J368" s="32" t="n"/>
      <c r="K368" s="32" t="n"/>
      <c r="L368" s="32" t="n"/>
      <c r="M368" s="32" t="n"/>
      <c r="P368" s="33">
        <f>IF($A368="","",IF(AND($I368="Open",$H368&gt;=Settings!$C$4,$H368&lt;=Settings!$C$5),1,0))</f>
        <v/>
      </c>
      <c r="Q368" s="34">
        <f>IF($A368="","",IF($P368=1,$G368,0))</f>
        <v/>
      </c>
      <c r="R368" s="33">
        <f>IF($A368="","",IF(COUNTIF('This week'!$A$2:$A$1001,$A368)&gt;0,1,0))</f>
        <v/>
      </c>
      <c r="S368" s="33">
        <f>IF($A368="","",IF(AND($P368=1,$R368=0),1,0))</f>
        <v/>
      </c>
    </row>
    <row r="369">
      <c r="G369" s="31" t="n"/>
      <c r="H369" s="32" t="n"/>
      <c r="J369" s="32" t="n"/>
      <c r="K369" s="32" t="n"/>
      <c r="L369" s="32" t="n"/>
      <c r="M369" s="32" t="n"/>
      <c r="P369" s="33">
        <f>IF($A369="","",IF(AND($I369="Open",$H369&gt;=Settings!$C$4,$H369&lt;=Settings!$C$5),1,0))</f>
        <v/>
      </c>
      <c r="Q369" s="34">
        <f>IF($A369="","",IF($P369=1,$G369,0))</f>
        <v/>
      </c>
      <c r="R369" s="33">
        <f>IF($A369="","",IF(COUNTIF('This week'!$A$2:$A$1001,$A369)&gt;0,1,0))</f>
        <v/>
      </c>
      <c r="S369" s="33">
        <f>IF($A369="","",IF(AND($P369=1,$R369=0),1,0))</f>
        <v/>
      </c>
    </row>
    <row r="370">
      <c r="G370" s="31" t="n"/>
      <c r="H370" s="32" t="n"/>
      <c r="J370" s="32" t="n"/>
      <c r="K370" s="32" t="n"/>
      <c r="L370" s="32" t="n"/>
      <c r="M370" s="32" t="n"/>
      <c r="P370" s="33">
        <f>IF($A370="","",IF(AND($I370="Open",$H370&gt;=Settings!$C$4,$H370&lt;=Settings!$C$5),1,0))</f>
        <v/>
      </c>
      <c r="Q370" s="34">
        <f>IF($A370="","",IF($P370=1,$G370,0))</f>
        <v/>
      </c>
      <c r="R370" s="33">
        <f>IF($A370="","",IF(COUNTIF('This week'!$A$2:$A$1001,$A370)&gt;0,1,0))</f>
        <v/>
      </c>
      <c r="S370" s="33">
        <f>IF($A370="","",IF(AND($P370=1,$R370=0),1,0))</f>
        <v/>
      </c>
    </row>
    <row r="371">
      <c r="G371" s="31" t="n"/>
      <c r="H371" s="32" t="n"/>
      <c r="J371" s="32" t="n"/>
      <c r="K371" s="32" t="n"/>
      <c r="L371" s="32" t="n"/>
      <c r="M371" s="32" t="n"/>
      <c r="P371" s="33">
        <f>IF($A371="","",IF(AND($I371="Open",$H371&gt;=Settings!$C$4,$H371&lt;=Settings!$C$5),1,0))</f>
        <v/>
      </c>
      <c r="Q371" s="34">
        <f>IF($A371="","",IF($P371=1,$G371,0))</f>
        <v/>
      </c>
      <c r="R371" s="33">
        <f>IF($A371="","",IF(COUNTIF('This week'!$A$2:$A$1001,$A371)&gt;0,1,0))</f>
        <v/>
      </c>
      <c r="S371" s="33">
        <f>IF($A371="","",IF(AND($P371=1,$R371=0),1,0))</f>
        <v/>
      </c>
    </row>
    <row r="372">
      <c r="G372" s="31" t="n"/>
      <c r="H372" s="32" t="n"/>
      <c r="J372" s="32" t="n"/>
      <c r="K372" s="32" t="n"/>
      <c r="L372" s="32" t="n"/>
      <c r="M372" s="32" t="n"/>
      <c r="P372" s="33">
        <f>IF($A372="","",IF(AND($I372="Open",$H372&gt;=Settings!$C$4,$H372&lt;=Settings!$C$5),1,0))</f>
        <v/>
      </c>
      <c r="Q372" s="34">
        <f>IF($A372="","",IF($P372=1,$G372,0))</f>
        <v/>
      </c>
      <c r="R372" s="33">
        <f>IF($A372="","",IF(COUNTIF('This week'!$A$2:$A$1001,$A372)&gt;0,1,0))</f>
        <v/>
      </c>
      <c r="S372" s="33">
        <f>IF($A372="","",IF(AND($P372=1,$R372=0),1,0))</f>
        <v/>
      </c>
    </row>
    <row r="373">
      <c r="G373" s="31" t="n"/>
      <c r="H373" s="32" t="n"/>
      <c r="J373" s="32" t="n"/>
      <c r="K373" s="32" t="n"/>
      <c r="L373" s="32" t="n"/>
      <c r="M373" s="32" t="n"/>
      <c r="P373" s="33">
        <f>IF($A373="","",IF(AND($I373="Open",$H373&gt;=Settings!$C$4,$H373&lt;=Settings!$C$5),1,0))</f>
        <v/>
      </c>
      <c r="Q373" s="34">
        <f>IF($A373="","",IF($P373=1,$G373,0))</f>
        <v/>
      </c>
      <c r="R373" s="33">
        <f>IF($A373="","",IF(COUNTIF('This week'!$A$2:$A$1001,$A373)&gt;0,1,0))</f>
        <v/>
      </c>
      <c r="S373" s="33">
        <f>IF($A373="","",IF(AND($P373=1,$R373=0),1,0))</f>
        <v/>
      </c>
    </row>
    <row r="374">
      <c r="G374" s="31" t="n"/>
      <c r="H374" s="32" t="n"/>
      <c r="J374" s="32" t="n"/>
      <c r="K374" s="32" t="n"/>
      <c r="L374" s="32" t="n"/>
      <c r="M374" s="32" t="n"/>
      <c r="P374" s="33">
        <f>IF($A374="","",IF(AND($I374="Open",$H374&gt;=Settings!$C$4,$H374&lt;=Settings!$C$5),1,0))</f>
        <v/>
      </c>
      <c r="Q374" s="34">
        <f>IF($A374="","",IF($P374=1,$G374,0))</f>
        <v/>
      </c>
      <c r="R374" s="33">
        <f>IF($A374="","",IF(COUNTIF('This week'!$A$2:$A$1001,$A374)&gt;0,1,0))</f>
        <v/>
      </c>
      <c r="S374" s="33">
        <f>IF($A374="","",IF(AND($P374=1,$R374=0),1,0))</f>
        <v/>
      </c>
    </row>
    <row r="375">
      <c r="G375" s="31" t="n"/>
      <c r="H375" s="32" t="n"/>
      <c r="J375" s="32" t="n"/>
      <c r="K375" s="32" t="n"/>
      <c r="L375" s="32" t="n"/>
      <c r="M375" s="32" t="n"/>
      <c r="P375" s="33">
        <f>IF($A375="","",IF(AND($I375="Open",$H375&gt;=Settings!$C$4,$H375&lt;=Settings!$C$5),1,0))</f>
        <v/>
      </c>
      <c r="Q375" s="34">
        <f>IF($A375="","",IF($P375=1,$G375,0))</f>
        <v/>
      </c>
      <c r="R375" s="33">
        <f>IF($A375="","",IF(COUNTIF('This week'!$A$2:$A$1001,$A375)&gt;0,1,0))</f>
        <v/>
      </c>
      <c r="S375" s="33">
        <f>IF($A375="","",IF(AND($P375=1,$R375=0),1,0))</f>
        <v/>
      </c>
    </row>
    <row r="376">
      <c r="G376" s="31" t="n"/>
      <c r="H376" s="32" t="n"/>
      <c r="J376" s="32" t="n"/>
      <c r="K376" s="32" t="n"/>
      <c r="L376" s="32" t="n"/>
      <c r="M376" s="32" t="n"/>
      <c r="P376" s="33">
        <f>IF($A376="","",IF(AND($I376="Open",$H376&gt;=Settings!$C$4,$H376&lt;=Settings!$C$5),1,0))</f>
        <v/>
      </c>
      <c r="Q376" s="34">
        <f>IF($A376="","",IF($P376=1,$G376,0))</f>
        <v/>
      </c>
      <c r="R376" s="33">
        <f>IF($A376="","",IF(COUNTIF('This week'!$A$2:$A$1001,$A376)&gt;0,1,0))</f>
        <v/>
      </c>
      <c r="S376" s="33">
        <f>IF($A376="","",IF(AND($P376=1,$R376=0),1,0))</f>
        <v/>
      </c>
    </row>
    <row r="377">
      <c r="G377" s="31" t="n"/>
      <c r="H377" s="32" t="n"/>
      <c r="J377" s="32" t="n"/>
      <c r="K377" s="32" t="n"/>
      <c r="L377" s="32" t="n"/>
      <c r="M377" s="32" t="n"/>
      <c r="P377" s="33">
        <f>IF($A377="","",IF(AND($I377="Open",$H377&gt;=Settings!$C$4,$H377&lt;=Settings!$C$5),1,0))</f>
        <v/>
      </c>
      <c r="Q377" s="34">
        <f>IF($A377="","",IF($P377=1,$G377,0))</f>
        <v/>
      </c>
      <c r="R377" s="33">
        <f>IF($A377="","",IF(COUNTIF('This week'!$A$2:$A$1001,$A377)&gt;0,1,0))</f>
        <v/>
      </c>
      <c r="S377" s="33">
        <f>IF($A377="","",IF(AND($P377=1,$R377=0),1,0))</f>
        <v/>
      </c>
    </row>
    <row r="378">
      <c r="G378" s="31" t="n"/>
      <c r="H378" s="32" t="n"/>
      <c r="J378" s="32" t="n"/>
      <c r="K378" s="32" t="n"/>
      <c r="L378" s="32" t="n"/>
      <c r="M378" s="32" t="n"/>
      <c r="P378" s="33">
        <f>IF($A378="","",IF(AND($I378="Open",$H378&gt;=Settings!$C$4,$H378&lt;=Settings!$C$5),1,0))</f>
        <v/>
      </c>
      <c r="Q378" s="34">
        <f>IF($A378="","",IF($P378=1,$G378,0))</f>
        <v/>
      </c>
      <c r="R378" s="33">
        <f>IF($A378="","",IF(COUNTIF('This week'!$A$2:$A$1001,$A378)&gt;0,1,0))</f>
        <v/>
      </c>
      <c r="S378" s="33">
        <f>IF($A378="","",IF(AND($P378=1,$R378=0),1,0))</f>
        <v/>
      </c>
    </row>
    <row r="379">
      <c r="G379" s="31" t="n"/>
      <c r="H379" s="32" t="n"/>
      <c r="J379" s="32" t="n"/>
      <c r="K379" s="32" t="n"/>
      <c r="L379" s="32" t="n"/>
      <c r="M379" s="32" t="n"/>
      <c r="P379" s="33">
        <f>IF($A379="","",IF(AND($I379="Open",$H379&gt;=Settings!$C$4,$H379&lt;=Settings!$C$5),1,0))</f>
        <v/>
      </c>
      <c r="Q379" s="34">
        <f>IF($A379="","",IF($P379=1,$G379,0))</f>
        <v/>
      </c>
      <c r="R379" s="33">
        <f>IF($A379="","",IF(COUNTIF('This week'!$A$2:$A$1001,$A379)&gt;0,1,0))</f>
        <v/>
      </c>
      <c r="S379" s="33">
        <f>IF($A379="","",IF(AND($P379=1,$R379=0),1,0))</f>
        <v/>
      </c>
    </row>
    <row r="380">
      <c r="G380" s="31" t="n"/>
      <c r="H380" s="32" t="n"/>
      <c r="J380" s="32" t="n"/>
      <c r="K380" s="32" t="n"/>
      <c r="L380" s="32" t="n"/>
      <c r="M380" s="32" t="n"/>
      <c r="P380" s="33">
        <f>IF($A380="","",IF(AND($I380="Open",$H380&gt;=Settings!$C$4,$H380&lt;=Settings!$C$5),1,0))</f>
        <v/>
      </c>
      <c r="Q380" s="34">
        <f>IF($A380="","",IF($P380=1,$G380,0))</f>
        <v/>
      </c>
      <c r="R380" s="33">
        <f>IF($A380="","",IF(COUNTIF('This week'!$A$2:$A$1001,$A380)&gt;0,1,0))</f>
        <v/>
      </c>
      <c r="S380" s="33">
        <f>IF($A380="","",IF(AND($P380=1,$R380=0),1,0))</f>
        <v/>
      </c>
    </row>
    <row r="381">
      <c r="G381" s="31" t="n"/>
      <c r="H381" s="32" t="n"/>
      <c r="J381" s="32" t="n"/>
      <c r="K381" s="32" t="n"/>
      <c r="L381" s="32" t="n"/>
      <c r="M381" s="32" t="n"/>
      <c r="P381" s="33">
        <f>IF($A381="","",IF(AND($I381="Open",$H381&gt;=Settings!$C$4,$H381&lt;=Settings!$C$5),1,0))</f>
        <v/>
      </c>
      <c r="Q381" s="34">
        <f>IF($A381="","",IF($P381=1,$G381,0))</f>
        <v/>
      </c>
      <c r="R381" s="33">
        <f>IF($A381="","",IF(COUNTIF('This week'!$A$2:$A$1001,$A381)&gt;0,1,0))</f>
        <v/>
      </c>
      <c r="S381" s="33">
        <f>IF($A381="","",IF(AND($P381=1,$R381=0),1,0))</f>
        <v/>
      </c>
    </row>
    <row r="382">
      <c r="G382" s="31" t="n"/>
      <c r="H382" s="32" t="n"/>
      <c r="J382" s="32" t="n"/>
      <c r="K382" s="32" t="n"/>
      <c r="L382" s="32" t="n"/>
      <c r="M382" s="32" t="n"/>
      <c r="P382" s="33">
        <f>IF($A382="","",IF(AND($I382="Open",$H382&gt;=Settings!$C$4,$H382&lt;=Settings!$C$5),1,0))</f>
        <v/>
      </c>
      <c r="Q382" s="34">
        <f>IF($A382="","",IF($P382=1,$G382,0))</f>
        <v/>
      </c>
      <c r="R382" s="33">
        <f>IF($A382="","",IF(COUNTIF('This week'!$A$2:$A$1001,$A382)&gt;0,1,0))</f>
        <v/>
      </c>
      <c r="S382" s="33">
        <f>IF($A382="","",IF(AND($P382=1,$R382=0),1,0))</f>
        <v/>
      </c>
    </row>
    <row r="383">
      <c r="G383" s="31" t="n"/>
      <c r="H383" s="32" t="n"/>
      <c r="J383" s="32" t="n"/>
      <c r="K383" s="32" t="n"/>
      <c r="L383" s="32" t="n"/>
      <c r="M383" s="32" t="n"/>
      <c r="P383" s="33">
        <f>IF($A383="","",IF(AND($I383="Open",$H383&gt;=Settings!$C$4,$H383&lt;=Settings!$C$5),1,0))</f>
        <v/>
      </c>
      <c r="Q383" s="34">
        <f>IF($A383="","",IF($P383=1,$G383,0))</f>
        <v/>
      </c>
      <c r="R383" s="33">
        <f>IF($A383="","",IF(COUNTIF('This week'!$A$2:$A$1001,$A383)&gt;0,1,0))</f>
        <v/>
      </c>
      <c r="S383" s="33">
        <f>IF($A383="","",IF(AND($P383=1,$R383=0),1,0))</f>
        <v/>
      </c>
    </row>
    <row r="384">
      <c r="G384" s="31" t="n"/>
      <c r="H384" s="32" t="n"/>
      <c r="J384" s="32" t="n"/>
      <c r="K384" s="32" t="n"/>
      <c r="L384" s="32" t="n"/>
      <c r="M384" s="32" t="n"/>
      <c r="P384" s="33">
        <f>IF($A384="","",IF(AND($I384="Open",$H384&gt;=Settings!$C$4,$H384&lt;=Settings!$C$5),1,0))</f>
        <v/>
      </c>
      <c r="Q384" s="34">
        <f>IF($A384="","",IF($P384=1,$G384,0))</f>
        <v/>
      </c>
      <c r="R384" s="33">
        <f>IF($A384="","",IF(COUNTIF('This week'!$A$2:$A$1001,$A384)&gt;0,1,0))</f>
        <v/>
      </c>
      <c r="S384" s="33">
        <f>IF($A384="","",IF(AND($P384=1,$R384=0),1,0))</f>
        <v/>
      </c>
    </row>
    <row r="385">
      <c r="G385" s="31" t="n"/>
      <c r="H385" s="32" t="n"/>
      <c r="J385" s="32" t="n"/>
      <c r="K385" s="32" t="n"/>
      <c r="L385" s="32" t="n"/>
      <c r="M385" s="32" t="n"/>
      <c r="P385" s="33">
        <f>IF($A385="","",IF(AND($I385="Open",$H385&gt;=Settings!$C$4,$H385&lt;=Settings!$C$5),1,0))</f>
        <v/>
      </c>
      <c r="Q385" s="34">
        <f>IF($A385="","",IF($P385=1,$G385,0))</f>
        <v/>
      </c>
      <c r="R385" s="33">
        <f>IF($A385="","",IF(COUNTIF('This week'!$A$2:$A$1001,$A385)&gt;0,1,0))</f>
        <v/>
      </c>
      <c r="S385" s="33">
        <f>IF($A385="","",IF(AND($P385=1,$R385=0),1,0))</f>
        <v/>
      </c>
    </row>
    <row r="386">
      <c r="G386" s="31" t="n"/>
      <c r="H386" s="32" t="n"/>
      <c r="J386" s="32" t="n"/>
      <c r="K386" s="32" t="n"/>
      <c r="L386" s="32" t="n"/>
      <c r="M386" s="32" t="n"/>
      <c r="P386" s="33">
        <f>IF($A386="","",IF(AND($I386="Open",$H386&gt;=Settings!$C$4,$H386&lt;=Settings!$C$5),1,0))</f>
        <v/>
      </c>
      <c r="Q386" s="34">
        <f>IF($A386="","",IF($P386=1,$G386,0))</f>
        <v/>
      </c>
      <c r="R386" s="33">
        <f>IF($A386="","",IF(COUNTIF('This week'!$A$2:$A$1001,$A386)&gt;0,1,0))</f>
        <v/>
      </c>
      <c r="S386" s="33">
        <f>IF($A386="","",IF(AND($P386=1,$R386=0),1,0))</f>
        <v/>
      </c>
    </row>
    <row r="387">
      <c r="G387" s="31" t="n"/>
      <c r="H387" s="32" t="n"/>
      <c r="J387" s="32" t="n"/>
      <c r="K387" s="32" t="n"/>
      <c r="L387" s="32" t="n"/>
      <c r="M387" s="32" t="n"/>
      <c r="P387" s="33">
        <f>IF($A387="","",IF(AND($I387="Open",$H387&gt;=Settings!$C$4,$H387&lt;=Settings!$C$5),1,0))</f>
        <v/>
      </c>
      <c r="Q387" s="34">
        <f>IF($A387="","",IF($P387=1,$G387,0))</f>
        <v/>
      </c>
      <c r="R387" s="33">
        <f>IF($A387="","",IF(COUNTIF('This week'!$A$2:$A$1001,$A387)&gt;0,1,0))</f>
        <v/>
      </c>
      <c r="S387" s="33">
        <f>IF($A387="","",IF(AND($P387=1,$R387=0),1,0))</f>
        <v/>
      </c>
    </row>
    <row r="388">
      <c r="G388" s="31" t="n"/>
      <c r="H388" s="32" t="n"/>
      <c r="J388" s="32" t="n"/>
      <c r="K388" s="32" t="n"/>
      <c r="L388" s="32" t="n"/>
      <c r="M388" s="32" t="n"/>
      <c r="P388" s="33">
        <f>IF($A388="","",IF(AND($I388="Open",$H388&gt;=Settings!$C$4,$H388&lt;=Settings!$C$5),1,0))</f>
        <v/>
      </c>
      <c r="Q388" s="34">
        <f>IF($A388="","",IF($P388=1,$G388,0))</f>
        <v/>
      </c>
      <c r="R388" s="33">
        <f>IF($A388="","",IF(COUNTIF('This week'!$A$2:$A$1001,$A388)&gt;0,1,0))</f>
        <v/>
      </c>
      <c r="S388" s="33">
        <f>IF($A388="","",IF(AND($P388=1,$R388=0),1,0))</f>
        <v/>
      </c>
    </row>
    <row r="389">
      <c r="G389" s="31" t="n"/>
      <c r="H389" s="32" t="n"/>
      <c r="J389" s="32" t="n"/>
      <c r="K389" s="32" t="n"/>
      <c r="L389" s="32" t="n"/>
      <c r="M389" s="32" t="n"/>
      <c r="P389" s="33">
        <f>IF($A389="","",IF(AND($I389="Open",$H389&gt;=Settings!$C$4,$H389&lt;=Settings!$C$5),1,0))</f>
        <v/>
      </c>
      <c r="Q389" s="34">
        <f>IF($A389="","",IF($P389=1,$G389,0))</f>
        <v/>
      </c>
      <c r="R389" s="33">
        <f>IF($A389="","",IF(COUNTIF('This week'!$A$2:$A$1001,$A389)&gt;0,1,0))</f>
        <v/>
      </c>
      <c r="S389" s="33">
        <f>IF($A389="","",IF(AND($P389=1,$R389=0),1,0))</f>
        <v/>
      </c>
    </row>
    <row r="390">
      <c r="G390" s="31" t="n"/>
      <c r="H390" s="32" t="n"/>
      <c r="J390" s="32" t="n"/>
      <c r="K390" s="32" t="n"/>
      <c r="L390" s="32" t="n"/>
      <c r="M390" s="32" t="n"/>
      <c r="P390" s="33">
        <f>IF($A390="","",IF(AND($I390="Open",$H390&gt;=Settings!$C$4,$H390&lt;=Settings!$C$5),1,0))</f>
        <v/>
      </c>
      <c r="Q390" s="34">
        <f>IF($A390="","",IF($P390=1,$G390,0))</f>
        <v/>
      </c>
      <c r="R390" s="33">
        <f>IF($A390="","",IF(COUNTIF('This week'!$A$2:$A$1001,$A390)&gt;0,1,0))</f>
        <v/>
      </c>
      <c r="S390" s="33">
        <f>IF($A390="","",IF(AND($P390=1,$R390=0),1,0))</f>
        <v/>
      </c>
    </row>
    <row r="391">
      <c r="G391" s="31" t="n"/>
      <c r="H391" s="32" t="n"/>
      <c r="J391" s="32" t="n"/>
      <c r="K391" s="32" t="n"/>
      <c r="L391" s="32" t="n"/>
      <c r="M391" s="32" t="n"/>
      <c r="P391" s="33">
        <f>IF($A391="","",IF(AND($I391="Open",$H391&gt;=Settings!$C$4,$H391&lt;=Settings!$C$5),1,0))</f>
        <v/>
      </c>
      <c r="Q391" s="34">
        <f>IF($A391="","",IF($P391=1,$G391,0))</f>
        <v/>
      </c>
      <c r="R391" s="33">
        <f>IF($A391="","",IF(COUNTIF('This week'!$A$2:$A$1001,$A391)&gt;0,1,0))</f>
        <v/>
      </c>
      <c r="S391" s="33">
        <f>IF($A391="","",IF(AND($P391=1,$R391=0),1,0))</f>
        <v/>
      </c>
    </row>
    <row r="392">
      <c r="G392" s="31" t="n"/>
      <c r="H392" s="32" t="n"/>
      <c r="J392" s="32" t="n"/>
      <c r="K392" s="32" t="n"/>
      <c r="L392" s="32" t="n"/>
      <c r="M392" s="32" t="n"/>
      <c r="P392" s="33">
        <f>IF($A392="","",IF(AND($I392="Open",$H392&gt;=Settings!$C$4,$H392&lt;=Settings!$C$5),1,0))</f>
        <v/>
      </c>
      <c r="Q392" s="34">
        <f>IF($A392="","",IF($P392=1,$G392,0))</f>
        <v/>
      </c>
      <c r="R392" s="33">
        <f>IF($A392="","",IF(COUNTIF('This week'!$A$2:$A$1001,$A392)&gt;0,1,0))</f>
        <v/>
      </c>
      <c r="S392" s="33">
        <f>IF($A392="","",IF(AND($P392=1,$R392=0),1,0))</f>
        <v/>
      </c>
    </row>
    <row r="393">
      <c r="G393" s="31" t="n"/>
      <c r="H393" s="32" t="n"/>
      <c r="J393" s="32" t="n"/>
      <c r="K393" s="32" t="n"/>
      <c r="L393" s="32" t="n"/>
      <c r="M393" s="32" t="n"/>
      <c r="P393" s="33">
        <f>IF($A393="","",IF(AND($I393="Open",$H393&gt;=Settings!$C$4,$H393&lt;=Settings!$C$5),1,0))</f>
        <v/>
      </c>
      <c r="Q393" s="34">
        <f>IF($A393="","",IF($P393=1,$G393,0))</f>
        <v/>
      </c>
      <c r="R393" s="33">
        <f>IF($A393="","",IF(COUNTIF('This week'!$A$2:$A$1001,$A393)&gt;0,1,0))</f>
        <v/>
      </c>
      <c r="S393" s="33">
        <f>IF($A393="","",IF(AND($P393=1,$R393=0),1,0))</f>
        <v/>
      </c>
    </row>
    <row r="394">
      <c r="G394" s="31" t="n"/>
      <c r="H394" s="32" t="n"/>
      <c r="J394" s="32" t="n"/>
      <c r="K394" s="32" t="n"/>
      <c r="L394" s="32" t="n"/>
      <c r="M394" s="32" t="n"/>
      <c r="P394" s="33">
        <f>IF($A394="","",IF(AND($I394="Open",$H394&gt;=Settings!$C$4,$H394&lt;=Settings!$C$5),1,0))</f>
        <v/>
      </c>
      <c r="Q394" s="34">
        <f>IF($A394="","",IF($P394=1,$G394,0))</f>
        <v/>
      </c>
      <c r="R394" s="33">
        <f>IF($A394="","",IF(COUNTIF('This week'!$A$2:$A$1001,$A394)&gt;0,1,0))</f>
        <v/>
      </c>
      <c r="S394" s="33">
        <f>IF($A394="","",IF(AND($P394=1,$R394=0),1,0))</f>
        <v/>
      </c>
    </row>
    <row r="395">
      <c r="G395" s="31" t="n"/>
      <c r="H395" s="32" t="n"/>
      <c r="J395" s="32" t="n"/>
      <c r="K395" s="32" t="n"/>
      <c r="L395" s="32" t="n"/>
      <c r="M395" s="32" t="n"/>
      <c r="P395" s="33">
        <f>IF($A395="","",IF(AND($I395="Open",$H395&gt;=Settings!$C$4,$H395&lt;=Settings!$C$5),1,0))</f>
        <v/>
      </c>
      <c r="Q395" s="34">
        <f>IF($A395="","",IF($P395=1,$G395,0))</f>
        <v/>
      </c>
      <c r="R395" s="33">
        <f>IF($A395="","",IF(COUNTIF('This week'!$A$2:$A$1001,$A395)&gt;0,1,0))</f>
        <v/>
      </c>
      <c r="S395" s="33">
        <f>IF($A395="","",IF(AND($P395=1,$R395=0),1,0))</f>
        <v/>
      </c>
    </row>
    <row r="396">
      <c r="G396" s="31" t="n"/>
      <c r="H396" s="32" t="n"/>
      <c r="J396" s="32" t="n"/>
      <c r="K396" s="32" t="n"/>
      <c r="L396" s="32" t="n"/>
      <c r="M396" s="32" t="n"/>
      <c r="P396" s="33">
        <f>IF($A396="","",IF(AND($I396="Open",$H396&gt;=Settings!$C$4,$H396&lt;=Settings!$C$5),1,0))</f>
        <v/>
      </c>
      <c r="Q396" s="34">
        <f>IF($A396="","",IF($P396=1,$G396,0))</f>
        <v/>
      </c>
      <c r="R396" s="33">
        <f>IF($A396="","",IF(COUNTIF('This week'!$A$2:$A$1001,$A396)&gt;0,1,0))</f>
        <v/>
      </c>
      <c r="S396" s="33">
        <f>IF($A396="","",IF(AND($P396=1,$R396=0),1,0))</f>
        <v/>
      </c>
    </row>
    <row r="397">
      <c r="G397" s="31" t="n"/>
      <c r="H397" s="32" t="n"/>
      <c r="J397" s="32" t="n"/>
      <c r="K397" s="32" t="n"/>
      <c r="L397" s="32" t="n"/>
      <c r="M397" s="32" t="n"/>
      <c r="P397" s="33">
        <f>IF($A397="","",IF(AND($I397="Open",$H397&gt;=Settings!$C$4,$H397&lt;=Settings!$C$5),1,0))</f>
        <v/>
      </c>
      <c r="Q397" s="34">
        <f>IF($A397="","",IF($P397=1,$G397,0))</f>
        <v/>
      </c>
      <c r="R397" s="33">
        <f>IF($A397="","",IF(COUNTIF('This week'!$A$2:$A$1001,$A397)&gt;0,1,0))</f>
        <v/>
      </c>
      <c r="S397" s="33">
        <f>IF($A397="","",IF(AND($P397=1,$R397=0),1,0))</f>
        <v/>
      </c>
    </row>
    <row r="398">
      <c r="G398" s="31" t="n"/>
      <c r="H398" s="32" t="n"/>
      <c r="J398" s="32" t="n"/>
      <c r="K398" s="32" t="n"/>
      <c r="L398" s="32" t="n"/>
      <c r="M398" s="32" t="n"/>
      <c r="P398" s="33">
        <f>IF($A398="","",IF(AND($I398="Open",$H398&gt;=Settings!$C$4,$H398&lt;=Settings!$C$5),1,0))</f>
        <v/>
      </c>
      <c r="Q398" s="34">
        <f>IF($A398="","",IF($P398=1,$G398,0))</f>
        <v/>
      </c>
      <c r="R398" s="33">
        <f>IF($A398="","",IF(COUNTIF('This week'!$A$2:$A$1001,$A398)&gt;0,1,0))</f>
        <v/>
      </c>
      <c r="S398" s="33">
        <f>IF($A398="","",IF(AND($P398=1,$R398=0),1,0))</f>
        <v/>
      </c>
    </row>
    <row r="399">
      <c r="G399" s="31" t="n"/>
      <c r="H399" s="32" t="n"/>
      <c r="J399" s="32" t="n"/>
      <c r="K399" s="32" t="n"/>
      <c r="L399" s="32" t="n"/>
      <c r="M399" s="32" t="n"/>
      <c r="P399" s="33">
        <f>IF($A399="","",IF(AND($I399="Open",$H399&gt;=Settings!$C$4,$H399&lt;=Settings!$C$5),1,0))</f>
        <v/>
      </c>
      <c r="Q399" s="34">
        <f>IF($A399="","",IF($P399=1,$G399,0))</f>
        <v/>
      </c>
      <c r="R399" s="33">
        <f>IF($A399="","",IF(COUNTIF('This week'!$A$2:$A$1001,$A399)&gt;0,1,0))</f>
        <v/>
      </c>
      <c r="S399" s="33">
        <f>IF($A399="","",IF(AND($P399=1,$R399=0),1,0))</f>
        <v/>
      </c>
    </row>
    <row r="400">
      <c r="G400" s="31" t="n"/>
      <c r="H400" s="32" t="n"/>
      <c r="J400" s="32" t="n"/>
      <c r="K400" s="32" t="n"/>
      <c r="L400" s="32" t="n"/>
      <c r="M400" s="32" t="n"/>
      <c r="P400" s="33">
        <f>IF($A400="","",IF(AND($I400="Open",$H400&gt;=Settings!$C$4,$H400&lt;=Settings!$C$5),1,0))</f>
        <v/>
      </c>
      <c r="Q400" s="34">
        <f>IF($A400="","",IF($P400=1,$G400,0))</f>
        <v/>
      </c>
      <c r="R400" s="33">
        <f>IF($A400="","",IF(COUNTIF('This week'!$A$2:$A$1001,$A400)&gt;0,1,0))</f>
        <v/>
      </c>
      <c r="S400" s="33">
        <f>IF($A400="","",IF(AND($P400=1,$R400=0),1,0))</f>
        <v/>
      </c>
    </row>
    <row r="401">
      <c r="G401" s="31" t="n"/>
      <c r="H401" s="32" t="n"/>
      <c r="J401" s="32" t="n"/>
      <c r="K401" s="32" t="n"/>
      <c r="L401" s="32" t="n"/>
      <c r="M401" s="32" t="n"/>
      <c r="P401" s="33">
        <f>IF($A401="","",IF(AND($I401="Open",$H401&gt;=Settings!$C$4,$H401&lt;=Settings!$C$5),1,0))</f>
        <v/>
      </c>
      <c r="Q401" s="34">
        <f>IF($A401="","",IF($P401=1,$G401,0))</f>
        <v/>
      </c>
      <c r="R401" s="33">
        <f>IF($A401="","",IF(COUNTIF('This week'!$A$2:$A$1001,$A401)&gt;0,1,0))</f>
        <v/>
      </c>
      <c r="S401" s="33">
        <f>IF($A401="","",IF(AND($P401=1,$R401=0),1,0))</f>
        <v/>
      </c>
    </row>
    <row r="402">
      <c r="G402" s="31" t="n"/>
      <c r="H402" s="32" t="n"/>
      <c r="J402" s="32" t="n"/>
      <c r="K402" s="32" t="n"/>
      <c r="L402" s="32" t="n"/>
      <c r="M402" s="32" t="n"/>
      <c r="P402" s="33">
        <f>IF($A402="","",IF(AND($I402="Open",$H402&gt;=Settings!$C$4,$H402&lt;=Settings!$C$5),1,0))</f>
        <v/>
      </c>
      <c r="Q402" s="34">
        <f>IF($A402="","",IF($P402=1,$G402,0))</f>
        <v/>
      </c>
      <c r="R402" s="33">
        <f>IF($A402="","",IF(COUNTIF('This week'!$A$2:$A$1001,$A402)&gt;0,1,0))</f>
        <v/>
      </c>
      <c r="S402" s="33">
        <f>IF($A402="","",IF(AND($P402=1,$R402=0),1,0))</f>
        <v/>
      </c>
    </row>
    <row r="403">
      <c r="G403" s="31" t="n"/>
      <c r="H403" s="32" t="n"/>
      <c r="J403" s="32" t="n"/>
      <c r="K403" s="32" t="n"/>
      <c r="L403" s="32" t="n"/>
      <c r="M403" s="32" t="n"/>
      <c r="P403" s="33">
        <f>IF($A403="","",IF(AND($I403="Open",$H403&gt;=Settings!$C$4,$H403&lt;=Settings!$C$5),1,0))</f>
        <v/>
      </c>
      <c r="Q403" s="34">
        <f>IF($A403="","",IF($P403=1,$G403,0))</f>
        <v/>
      </c>
      <c r="R403" s="33">
        <f>IF($A403="","",IF(COUNTIF('This week'!$A$2:$A$1001,$A403)&gt;0,1,0))</f>
        <v/>
      </c>
      <c r="S403" s="33">
        <f>IF($A403="","",IF(AND($P403=1,$R403=0),1,0))</f>
        <v/>
      </c>
    </row>
    <row r="404">
      <c r="G404" s="31" t="n"/>
      <c r="H404" s="32" t="n"/>
      <c r="J404" s="32" t="n"/>
      <c r="K404" s="32" t="n"/>
      <c r="L404" s="32" t="n"/>
      <c r="M404" s="32" t="n"/>
      <c r="P404" s="33">
        <f>IF($A404="","",IF(AND($I404="Open",$H404&gt;=Settings!$C$4,$H404&lt;=Settings!$C$5),1,0))</f>
        <v/>
      </c>
      <c r="Q404" s="34">
        <f>IF($A404="","",IF($P404=1,$G404,0))</f>
        <v/>
      </c>
      <c r="R404" s="33">
        <f>IF($A404="","",IF(COUNTIF('This week'!$A$2:$A$1001,$A404)&gt;0,1,0))</f>
        <v/>
      </c>
      <c r="S404" s="33">
        <f>IF($A404="","",IF(AND($P404=1,$R404=0),1,0))</f>
        <v/>
      </c>
    </row>
    <row r="405">
      <c r="G405" s="31" t="n"/>
      <c r="H405" s="32" t="n"/>
      <c r="J405" s="32" t="n"/>
      <c r="K405" s="32" t="n"/>
      <c r="L405" s="32" t="n"/>
      <c r="M405" s="32" t="n"/>
      <c r="P405" s="33">
        <f>IF($A405="","",IF(AND($I405="Open",$H405&gt;=Settings!$C$4,$H405&lt;=Settings!$C$5),1,0))</f>
        <v/>
      </c>
      <c r="Q405" s="34">
        <f>IF($A405="","",IF($P405=1,$G405,0))</f>
        <v/>
      </c>
      <c r="R405" s="33">
        <f>IF($A405="","",IF(COUNTIF('This week'!$A$2:$A$1001,$A405)&gt;0,1,0))</f>
        <v/>
      </c>
      <c r="S405" s="33">
        <f>IF($A405="","",IF(AND($P405=1,$R405=0),1,0))</f>
        <v/>
      </c>
    </row>
    <row r="406">
      <c r="G406" s="31" t="n"/>
      <c r="H406" s="32" t="n"/>
      <c r="J406" s="32" t="n"/>
      <c r="K406" s="32" t="n"/>
      <c r="L406" s="32" t="n"/>
      <c r="M406" s="32" t="n"/>
      <c r="P406" s="33">
        <f>IF($A406="","",IF(AND($I406="Open",$H406&gt;=Settings!$C$4,$H406&lt;=Settings!$C$5),1,0))</f>
        <v/>
      </c>
      <c r="Q406" s="34">
        <f>IF($A406="","",IF($P406=1,$G406,0))</f>
        <v/>
      </c>
      <c r="R406" s="33">
        <f>IF($A406="","",IF(COUNTIF('This week'!$A$2:$A$1001,$A406)&gt;0,1,0))</f>
        <v/>
      </c>
      <c r="S406" s="33">
        <f>IF($A406="","",IF(AND($P406=1,$R406=0),1,0))</f>
        <v/>
      </c>
    </row>
    <row r="407">
      <c r="G407" s="31" t="n"/>
      <c r="H407" s="32" t="n"/>
      <c r="J407" s="32" t="n"/>
      <c r="K407" s="32" t="n"/>
      <c r="L407" s="32" t="n"/>
      <c r="M407" s="32" t="n"/>
      <c r="P407" s="33">
        <f>IF($A407="","",IF(AND($I407="Open",$H407&gt;=Settings!$C$4,$H407&lt;=Settings!$C$5),1,0))</f>
        <v/>
      </c>
      <c r="Q407" s="34">
        <f>IF($A407="","",IF($P407=1,$G407,0))</f>
        <v/>
      </c>
      <c r="R407" s="33">
        <f>IF($A407="","",IF(COUNTIF('This week'!$A$2:$A$1001,$A407)&gt;0,1,0))</f>
        <v/>
      </c>
      <c r="S407" s="33">
        <f>IF($A407="","",IF(AND($P407=1,$R407=0),1,0))</f>
        <v/>
      </c>
    </row>
    <row r="408">
      <c r="G408" s="31" t="n"/>
      <c r="H408" s="32" t="n"/>
      <c r="J408" s="32" t="n"/>
      <c r="K408" s="32" t="n"/>
      <c r="L408" s="32" t="n"/>
      <c r="M408" s="32" t="n"/>
      <c r="P408" s="33">
        <f>IF($A408="","",IF(AND($I408="Open",$H408&gt;=Settings!$C$4,$H408&lt;=Settings!$C$5),1,0))</f>
        <v/>
      </c>
      <c r="Q408" s="34">
        <f>IF($A408="","",IF($P408=1,$G408,0))</f>
        <v/>
      </c>
      <c r="R408" s="33">
        <f>IF($A408="","",IF(COUNTIF('This week'!$A$2:$A$1001,$A408)&gt;0,1,0))</f>
        <v/>
      </c>
      <c r="S408" s="33">
        <f>IF($A408="","",IF(AND($P408=1,$R408=0),1,0))</f>
        <v/>
      </c>
    </row>
    <row r="409">
      <c r="G409" s="31" t="n"/>
      <c r="H409" s="32" t="n"/>
      <c r="J409" s="32" t="n"/>
      <c r="K409" s="32" t="n"/>
      <c r="L409" s="32" t="n"/>
      <c r="M409" s="32" t="n"/>
      <c r="P409" s="33">
        <f>IF($A409="","",IF(AND($I409="Open",$H409&gt;=Settings!$C$4,$H409&lt;=Settings!$C$5),1,0))</f>
        <v/>
      </c>
      <c r="Q409" s="34">
        <f>IF($A409="","",IF($P409=1,$G409,0))</f>
        <v/>
      </c>
      <c r="R409" s="33">
        <f>IF($A409="","",IF(COUNTIF('This week'!$A$2:$A$1001,$A409)&gt;0,1,0))</f>
        <v/>
      </c>
      <c r="S409" s="33">
        <f>IF($A409="","",IF(AND($P409=1,$R409=0),1,0))</f>
        <v/>
      </c>
    </row>
    <row r="410">
      <c r="G410" s="31" t="n"/>
      <c r="H410" s="32" t="n"/>
      <c r="J410" s="32" t="n"/>
      <c r="K410" s="32" t="n"/>
      <c r="L410" s="32" t="n"/>
      <c r="M410" s="32" t="n"/>
      <c r="P410" s="33">
        <f>IF($A410="","",IF(AND($I410="Open",$H410&gt;=Settings!$C$4,$H410&lt;=Settings!$C$5),1,0))</f>
        <v/>
      </c>
      <c r="Q410" s="34">
        <f>IF($A410="","",IF($P410=1,$G410,0))</f>
        <v/>
      </c>
      <c r="R410" s="33">
        <f>IF($A410="","",IF(COUNTIF('This week'!$A$2:$A$1001,$A410)&gt;0,1,0))</f>
        <v/>
      </c>
      <c r="S410" s="33">
        <f>IF($A410="","",IF(AND($P410=1,$R410=0),1,0))</f>
        <v/>
      </c>
    </row>
    <row r="411">
      <c r="G411" s="31" t="n"/>
      <c r="H411" s="32" t="n"/>
      <c r="J411" s="32" t="n"/>
      <c r="K411" s="32" t="n"/>
      <c r="L411" s="32" t="n"/>
      <c r="M411" s="32" t="n"/>
      <c r="P411" s="33">
        <f>IF($A411="","",IF(AND($I411="Open",$H411&gt;=Settings!$C$4,$H411&lt;=Settings!$C$5),1,0))</f>
        <v/>
      </c>
      <c r="Q411" s="34">
        <f>IF($A411="","",IF($P411=1,$G411,0))</f>
        <v/>
      </c>
      <c r="R411" s="33">
        <f>IF($A411="","",IF(COUNTIF('This week'!$A$2:$A$1001,$A411)&gt;0,1,0))</f>
        <v/>
      </c>
      <c r="S411" s="33">
        <f>IF($A411="","",IF(AND($P411=1,$R411=0),1,0))</f>
        <v/>
      </c>
    </row>
    <row r="412">
      <c r="G412" s="31" t="n"/>
      <c r="H412" s="32" t="n"/>
      <c r="J412" s="32" t="n"/>
      <c r="K412" s="32" t="n"/>
      <c r="L412" s="32" t="n"/>
      <c r="M412" s="32" t="n"/>
      <c r="P412" s="33">
        <f>IF($A412="","",IF(AND($I412="Open",$H412&gt;=Settings!$C$4,$H412&lt;=Settings!$C$5),1,0))</f>
        <v/>
      </c>
      <c r="Q412" s="34">
        <f>IF($A412="","",IF($P412=1,$G412,0))</f>
        <v/>
      </c>
      <c r="R412" s="33">
        <f>IF($A412="","",IF(COUNTIF('This week'!$A$2:$A$1001,$A412)&gt;0,1,0))</f>
        <v/>
      </c>
      <c r="S412" s="33">
        <f>IF($A412="","",IF(AND($P412=1,$R412=0),1,0))</f>
        <v/>
      </c>
    </row>
    <row r="413">
      <c r="G413" s="31" t="n"/>
      <c r="H413" s="32" t="n"/>
      <c r="J413" s="32" t="n"/>
      <c r="K413" s="32" t="n"/>
      <c r="L413" s="32" t="n"/>
      <c r="M413" s="32" t="n"/>
      <c r="P413" s="33">
        <f>IF($A413="","",IF(AND($I413="Open",$H413&gt;=Settings!$C$4,$H413&lt;=Settings!$C$5),1,0))</f>
        <v/>
      </c>
      <c r="Q413" s="34">
        <f>IF($A413="","",IF($P413=1,$G413,0))</f>
        <v/>
      </c>
      <c r="R413" s="33">
        <f>IF($A413="","",IF(COUNTIF('This week'!$A$2:$A$1001,$A413)&gt;0,1,0))</f>
        <v/>
      </c>
      <c r="S413" s="33">
        <f>IF($A413="","",IF(AND($P413=1,$R413=0),1,0))</f>
        <v/>
      </c>
    </row>
    <row r="414">
      <c r="G414" s="31" t="n"/>
      <c r="H414" s="32" t="n"/>
      <c r="J414" s="32" t="n"/>
      <c r="K414" s="32" t="n"/>
      <c r="L414" s="32" t="n"/>
      <c r="M414" s="32" t="n"/>
      <c r="P414" s="33">
        <f>IF($A414="","",IF(AND($I414="Open",$H414&gt;=Settings!$C$4,$H414&lt;=Settings!$C$5),1,0))</f>
        <v/>
      </c>
      <c r="Q414" s="34">
        <f>IF($A414="","",IF($P414=1,$G414,0))</f>
        <v/>
      </c>
      <c r="R414" s="33">
        <f>IF($A414="","",IF(COUNTIF('This week'!$A$2:$A$1001,$A414)&gt;0,1,0))</f>
        <v/>
      </c>
      <c r="S414" s="33">
        <f>IF($A414="","",IF(AND($P414=1,$R414=0),1,0))</f>
        <v/>
      </c>
    </row>
    <row r="415">
      <c r="G415" s="31" t="n"/>
      <c r="H415" s="32" t="n"/>
      <c r="J415" s="32" t="n"/>
      <c r="K415" s="32" t="n"/>
      <c r="L415" s="32" t="n"/>
      <c r="M415" s="32" t="n"/>
      <c r="P415" s="33">
        <f>IF($A415="","",IF(AND($I415="Open",$H415&gt;=Settings!$C$4,$H415&lt;=Settings!$C$5),1,0))</f>
        <v/>
      </c>
      <c r="Q415" s="34">
        <f>IF($A415="","",IF($P415=1,$G415,0))</f>
        <v/>
      </c>
      <c r="R415" s="33">
        <f>IF($A415="","",IF(COUNTIF('This week'!$A$2:$A$1001,$A415)&gt;0,1,0))</f>
        <v/>
      </c>
      <c r="S415" s="33">
        <f>IF($A415="","",IF(AND($P415=1,$R415=0),1,0))</f>
        <v/>
      </c>
    </row>
    <row r="416">
      <c r="G416" s="31" t="n"/>
      <c r="H416" s="32" t="n"/>
      <c r="J416" s="32" t="n"/>
      <c r="K416" s="32" t="n"/>
      <c r="L416" s="32" t="n"/>
      <c r="M416" s="32" t="n"/>
      <c r="P416" s="33">
        <f>IF($A416="","",IF(AND($I416="Open",$H416&gt;=Settings!$C$4,$H416&lt;=Settings!$C$5),1,0))</f>
        <v/>
      </c>
      <c r="Q416" s="34">
        <f>IF($A416="","",IF($P416=1,$G416,0))</f>
        <v/>
      </c>
      <c r="R416" s="33">
        <f>IF($A416="","",IF(COUNTIF('This week'!$A$2:$A$1001,$A416)&gt;0,1,0))</f>
        <v/>
      </c>
      <c r="S416" s="33">
        <f>IF($A416="","",IF(AND($P416=1,$R416=0),1,0))</f>
        <v/>
      </c>
    </row>
    <row r="417">
      <c r="G417" s="31" t="n"/>
      <c r="H417" s="32" t="n"/>
      <c r="J417" s="32" t="n"/>
      <c r="K417" s="32" t="n"/>
      <c r="L417" s="32" t="n"/>
      <c r="M417" s="32" t="n"/>
      <c r="P417" s="33">
        <f>IF($A417="","",IF(AND($I417="Open",$H417&gt;=Settings!$C$4,$H417&lt;=Settings!$C$5),1,0))</f>
        <v/>
      </c>
      <c r="Q417" s="34">
        <f>IF($A417="","",IF($P417=1,$G417,0))</f>
        <v/>
      </c>
      <c r="R417" s="33">
        <f>IF($A417="","",IF(COUNTIF('This week'!$A$2:$A$1001,$A417)&gt;0,1,0))</f>
        <v/>
      </c>
      <c r="S417" s="33">
        <f>IF($A417="","",IF(AND($P417=1,$R417=0),1,0))</f>
        <v/>
      </c>
    </row>
    <row r="418">
      <c r="G418" s="31" t="n"/>
      <c r="H418" s="32" t="n"/>
      <c r="J418" s="32" t="n"/>
      <c r="K418" s="32" t="n"/>
      <c r="L418" s="32" t="n"/>
      <c r="M418" s="32" t="n"/>
      <c r="P418" s="33">
        <f>IF($A418="","",IF(AND($I418="Open",$H418&gt;=Settings!$C$4,$H418&lt;=Settings!$C$5),1,0))</f>
        <v/>
      </c>
      <c r="Q418" s="34">
        <f>IF($A418="","",IF($P418=1,$G418,0))</f>
        <v/>
      </c>
      <c r="R418" s="33">
        <f>IF($A418="","",IF(COUNTIF('This week'!$A$2:$A$1001,$A418)&gt;0,1,0))</f>
        <v/>
      </c>
      <c r="S418" s="33">
        <f>IF($A418="","",IF(AND($P418=1,$R418=0),1,0))</f>
        <v/>
      </c>
    </row>
    <row r="419">
      <c r="G419" s="31" t="n"/>
      <c r="H419" s="32" t="n"/>
      <c r="J419" s="32" t="n"/>
      <c r="K419" s="32" t="n"/>
      <c r="L419" s="32" t="n"/>
      <c r="M419" s="32" t="n"/>
      <c r="P419" s="33">
        <f>IF($A419="","",IF(AND($I419="Open",$H419&gt;=Settings!$C$4,$H419&lt;=Settings!$C$5),1,0))</f>
        <v/>
      </c>
      <c r="Q419" s="34">
        <f>IF($A419="","",IF($P419=1,$G419,0))</f>
        <v/>
      </c>
      <c r="R419" s="33">
        <f>IF($A419="","",IF(COUNTIF('This week'!$A$2:$A$1001,$A419)&gt;0,1,0))</f>
        <v/>
      </c>
      <c r="S419" s="33">
        <f>IF($A419="","",IF(AND($P419=1,$R419=0),1,0))</f>
        <v/>
      </c>
    </row>
    <row r="420">
      <c r="G420" s="31" t="n"/>
      <c r="H420" s="32" t="n"/>
      <c r="J420" s="32" t="n"/>
      <c r="K420" s="32" t="n"/>
      <c r="L420" s="32" t="n"/>
      <c r="M420" s="32" t="n"/>
      <c r="P420" s="33">
        <f>IF($A420="","",IF(AND($I420="Open",$H420&gt;=Settings!$C$4,$H420&lt;=Settings!$C$5),1,0))</f>
        <v/>
      </c>
      <c r="Q420" s="34">
        <f>IF($A420="","",IF($P420=1,$G420,0))</f>
        <v/>
      </c>
      <c r="R420" s="33">
        <f>IF($A420="","",IF(COUNTIF('This week'!$A$2:$A$1001,$A420)&gt;0,1,0))</f>
        <v/>
      </c>
      <c r="S420" s="33">
        <f>IF($A420="","",IF(AND($P420=1,$R420=0),1,0))</f>
        <v/>
      </c>
    </row>
    <row r="421">
      <c r="G421" s="31" t="n"/>
      <c r="H421" s="32" t="n"/>
      <c r="J421" s="32" t="n"/>
      <c r="K421" s="32" t="n"/>
      <c r="L421" s="32" t="n"/>
      <c r="M421" s="32" t="n"/>
      <c r="P421" s="33">
        <f>IF($A421="","",IF(AND($I421="Open",$H421&gt;=Settings!$C$4,$H421&lt;=Settings!$C$5),1,0))</f>
        <v/>
      </c>
      <c r="Q421" s="34">
        <f>IF($A421="","",IF($P421=1,$G421,0))</f>
        <v/>
      </c>
      <c r="R421" s="33">
        <f>IF($A421="","",IF(COUNTIF('This week'!$A$2:$A$1001,$A421)&gt;0,1,0))</f>
        <v/>
      </c>
      <c r="S421" s="33">
        <f>IF($A421="","",IF(AND($P421=1,$R421=0),1,0))</f>
        <v/>
      </c>
    </row>
    <row r="422">
      <c r="G422" s="31" t="n"/>
      <c r="H422" s="32" t="n"/>
      <c r="J422" s="32" t="n"/>
      <c r="K422" s="32" t="n"/>
      <c r="L422" s="32" t="n"/>
      <c r="M422" s="32" t="n"/>
      <c r="P422" s="33">
        <f>IF($A422="","",IF(AND($I422="Open",$H422&gt;=Settings!$C$4,$H422&lt;=Settings!$C$5),1,0))</f>
        <v/>
      </c>
      <c r="Q422" s="34">
        <f>IF($A422="","",IF($P422=1,$G422,0))</f>
        <v/>
      </c>
      <c r="R422" s="33">
        <f>IF($A422="","",IF(COUNTIF('This week'!$A$2:$A$1001,$A422)&gt;0,1,0))</f>
        <v/>
      </c>
      <c r="S422" s="33">
        <f>IF($A422="","",IF(AND($P422=1,$R422=0),1,0))</f>
        <v/>
      </c>
    </row>
    <row r="423">
      <c r="G423" s="31" t="n"/>
      <c r="H423" s="32" t="n"/>
      <c r="J423" s="32" t="n"/>
      <c r="K423" s="32" t="n"/>
      <c r="L423" s="32" t="n"/>
      <c r="M423" s="32" t="n"/>
      <c r="P423" s="33">
        <f>IF($A423="","",IF(AND($I423="Open",$H423&gt;=Settings!$C$4,$H423&lt;=Settings!$C$5),1,0))</f>
        <v/>
      </c>
      <c r="Q423" s="34">
        <f>IF($A423="","",IF($P423=1,$G423,0))</f>
        <v/>
      </c>
      <c r="R423" s="33">
        <f>IF($A423="","",IF(COUNTIF('This week'!$A$2:$A$1001,$A423)&gt;0,1,0))</f>
        <v/>
      </c>
      <c r="S423" s="33">
        <f>IF($A423="","",IF(AND($P423=1,$R423=0),1,0))</f>
        <v/>
      </c>
    </row>
    <row r="424">
      <c r="G424" s="31" t="n"/>
      <c r="H424" s="32" t="n"/>
      <c r="J424" s="32" t="n"/>
      <c r="K424" s="32" t="n"/>
      <c r="L424" s="32" t="n"/>
      <c r="M424" s="32" t="n"/>
      <c r="P424" s="33">
        <f>IF($A424="","",IF(AND($I424="Open",$H424&gt;=Settings!$C$4,$H424&lt;=Settings!$C$5),1,0))</f>
        <v/>
      </c>
      <c r="Q424" s="34">
        <f>IF($A424="","",IF($P424=1,$G424,0))</f>
        <v/>
      </c>
      <c r="R424" s="33">
        <f>IF($A424="","",IF(COUNTIF('This week'!$A$2:$A$1001,$A424)&gt;0,1,0))</f>
        <v/>
      </c>
      <c r="S424" s="33">
        <f>IF($A424="","",IF(AND($P424=1,$R424=0),1,0))</f>
        <v/>
      </c>
    </row>
    <row r="425">
      <c r="G425" s="31" t="n"/>
      <c r="H425" s="32" t="n"/>
      <c r="J425" s="32" t="n"/>
      <c r="K425" s="32" t="n"/>
      <c r="L425" s="32" t="n"/>
      <c r="M425" s="32" t="n"/>
      <c r="P425" s="33">
        <f>IF($A425="","",IF(AND($I425="Open",$H425&gt;=Settings!$C$4,$H425&lt;=Settings!$C$5),1,0))</f>
        <v/>
      </c>
      <c r="Q425" s="34">
        <f>IF($A425="","",IF($P425=1,$G425,0))</f>
        <v/>
      </c>
      <c r="R425" s="33">
        <f>IF($A425="","",IF(COUNTIF('This week'!$A$2:$A$1001,$A425)&gt;0,1,0))</f>
        <v/>
      </c>
      <c r="S425" s="33">
        <f>IF($A425="","",IF(AND($P425=1,$R425=0),1,0))</f>
        <v/>
      </c>
    </row>
    <row r="426">
      <c r="G426" s="31" t="n"/>
      <c r="H426" s="32" t="n"/>
      <c r="J426" s="32" t="n"/>
      <c r="K426" s="32" t="n"/>
      <c r="L426" s="32" t="n"/>
      <c r="M426" s="32" t="n"/>
      <c r="P426" s="33">
        <f>IF($A426="","",IF(AND($I426="Open",$H426&gt;=Settings!$C$4,$H426&lt;=Settings!$C$5),1,0))</f>
        <v/>
      </c>
      <c r="Q426" s="34">
        <f>IF($A426="","",IF($P426=1,$G426,0))</f>
        <v/>
      </c>
      <c r="R426" s="33">
        <f>IF($A426="","",IF(COUNTIF('This week'!$A$2:$A$1001,$A426)&gt;0,1,0))</f>
        <v/>
      </c>
      <c r="S426" s="33">
        <f>IF($A426="","",IF(AND($P426=1,$R426=0),1,0))</f>
        <v/>
      </c>
    </row>
    <row r="427">
      <c r="G427" s="31" t="n"/>
      <c r="H427" s="32" t="n"/>
      <c r="J427" s="32" t="n"/>
      <c r="K427" s="32" t="n"/>
      <c r="L427" s="32" t="n"/>
      <c r="M427" s="32" t="n"/>
      <c r="P427" s="33">
        <f>IF($A427="","",IF(AND($I427="Open",$H427&gt;=Settings!$C$4,$H427&lt;=Settings!$C$5),1,0))</f>
        <v/>
      </c>
      <c r="Q427" s="34">
        <f>IF($A427="","",IF($P427=1,$G427,0))</f>
        <v/>
      </c>
      <c r="R427" s="33">
        <f>IF($A427="","",IF(COUNTIF('This week'!$A$2:$A$1001,$A427)&gt;0,1,0))</f>
        <v/>
      </c>
      <c r="S427" s="33">
        <f>IF($A427="","",IF(AND($P427=1,$R427=0),1,0))</f>
        <v/>
      </c>
    </row>
    <row r="428">
      <c r="G428" s="31" t="n"/>
      <c r="H428" s="32" t="n"/>
      <c r="J428" s="32" t="n"/>
      <c r="K428" s="32" t="n"/>
      <c r="L428" s="32" t="n"/>
      <c r="M428" s="32" t="n"/>
      <c r="P428" s="33">
        <f>IF($A428="","",IF(AND($I428="Open",$H428&gt;=Settings!$C$4,$H428&lt;=Settings!$C$5),1,0))</f>
        <v/>
      </c>
      <c r="Q428" s="34">
        <f>IF($A428="","",IF($P428=1,$G428,0))</f>
        <v/>
      </c>
      <c r="R428" s="33">
        <f>IF($A428="","",IF(COUNTIF('This week'!$A$2:$A$1001,$A428)&gt;0,1,0))</f>
        <v/>
      </c>
      <c r="S428" s="33">
        <f>IF($A428="","",IF(AND($P428=1,$R428=0),1,0))</f>
        <v/>
      </c>
    </row>
    <row r="429">
      <c r="G429" s="31" t="n"/>
      <c r="H429" s="32" t="n"/>
      <c r="J429" s="32" t="n"/>
      <c r="K429" s="32" t="n"/>
      <c r="L429" s="32" t="n"/>
      <c r="M429" s="32" t="n"/>
      <c r="P429" s="33">
        <f>IF($A429="","",IF(AND($I429="Open",$H429&gt;=Settings!$C$4,$H429&lt;=Settings!$C$5),1,0))</f>
        <v/>
      </c>
      <c r="Q429" s="34">
        <f>IF($A429="","",IF($P429=1,$G429,0))</f>
        <v/>
      </c>
      <c r="R429" s="33">
        <f>IF($A429="","",IF(COUNTIF('This week'!$A$2:$A$1001,$A429)&gt;0,1,0))</f>
        <v/>
      </c>
      <c r="S429" s="33">
        <f>IF($A429="","",IF(AND($P429=1,$R429=0),1,0))</f>
        <v/>
      </c>
    </row>
    <row r="430">
      <c r="G430" s="31" t="n"/>
      <c r="H430" s="32" t="n"/>
      <c r="J430" s="32" t="n"/>
      <c r="K430" s="32" t="n"/>
      <c r="L430" s="32" t="n"/>
      <c r="M430" s="32" t="n"/>
      <c r="P430" s="33">
        <f>IF($A430="","",IF(AND($I430="Open",$H430&gt;=Settings!$C$4,$H430&lt;=Settings!$C$5),1,0))</f>
        <v/>
      </c>
      <c r="Q430" s="34">
        <f>IF($A430="","",IF($P430=1,$G430,0))</f>
        <v/>
      </c>
      <c r="R430" s="33">
        <f>IF($A430="","",IF(COUNTIF('This week'!$A$2:$A$1001,$A430)&gt;0,1,0))</f>
        <v/>
      </c>
      <c r="S430" s="33">
        <f>IF($A430="","",IF(AND($P430=1,$R430=0),1,0))</f>
        <v/>
      </c>
    </row>
    <row r="431">
      <c r="G431" s="31" t="n"/>
      <c r="H431" s="32" t="n"/>
      <c r="J431" s="32" t="n"/>
      <c r="K431" s="32" t="n"/>
      <c r="L431" s="32" t="n"/>
      <c r="M431" s="32" t="n"/>
      <c r="P431" s="33">
        <f>IF($A431="","",IF(AND($I431="Open",$H431&gt;=Settings!$C$4,$H431&lt;=Settings!$C$5),1,0))</f>
        <v/>
      </c>
      <c r="Q431" s="34">
        <f>IF($A431="","",IF($P431=1,$G431,0))</f>
        <v/>
      </c>
      <c r="R431" s="33">
        <f>IF($A431="","",IF(COUNTIF('This week'!$A$2:$A$1001,$A431)&gt;0,1,0))</f>
        <v/>
      </c>
      <c r="S431" s="33">
        <f>IF($A431="","",IF(AND($P431=1,$R431=0),1,0))</f>
        <v/>
      </c>
    </row>
    <row r="432">
      <c r="G432" s="31" t="n"/>
      <c r="H432" s="32" t="n"/>
      <c r="J432" s="32" t="n"/>
      <c r="K432" s="32" t="n"/>
      <c r="L432" s="32" t="n"/>
      <c r="M432" s="32" t="n"/>
      <c r="P432" s="33">
        <f>IF($A432="","",IF(AND($I432="Open",$H432&gt;=Settings!$C$4,$H432&lt;=Settings!$C$5),1,0))</f>
        <v/>
      </c>
      <c r="Q432" s="34">
        <f>IF($A432="","",IF($P432=1,$G432,0))</f>
        <v/>
      </c>
      <c r="R432" s="33">
        <f>IF($A432="","",IF(COUNTIF('This week'!$A$2:$A$1001,$A432)&gt;0,1,0))</f>
        <v/>
      </c>
      <c r="S432" s="33">
        <f>IF($A432="","",IF(AND($P432=1,$R432=0),1,0))</f>
        <v/>
      </c>
    </row>
    <row r="433">
      <c r="G433" s="31" t="n"/>
      <c r="H433" s="32" t="n"/>
      <c r="J433" s="32" t="n"/>
      <c r="K433" s="32" t="n"/>
      <c r="L433" s="32" t="n"/>
      <c r="M433" s="32" t="n"/>
      <c r="P433" s="33">
        <f>IF($A433="","",IF(AND($I433="Open",$H433&gt;=Settings!$C$4,$H433&lt;=Settings!$C$5),1,0))</f>
        <v/>
      </c>
      <c r="Q433" s="34">
        <f>IF($A433="","",IF($P433=1,$G433,0))</f>
        <v/>
      </c>
      <c r="R433" s="33">
        <f>IF($A433="","",IF(COUNTIF('This week'!$A$2:$A$1001,$A433)&gt;0,1,0))</f>
        <v/>
      </c>
      <c r="S433" s="33">
        <f>IF($A433="","",IF(AND($P433=1,$R433=0),1,0))</f>
        <v/>
      </c>
    </row>
    <row r="434">
      <c r="G434" s="31" t="n"/>
      <c r="H434" s="32" t="n"/>
      <c r="J434" s="32" t="n"/>
      <c r="K434" s="32" t="n"/>
      <c r="L434" s="32" t="n"/>
      <c r="M434" s="32" t="n"/>
      <c r="P434" s="33">
        <f>IF($A434="","",IF(AND($I434="Open",$H434&gt;=Settings!$C$4,$H434&lt;=Settings!$C$5),1,0))</f>
        <v/>
      </c>
      <c r="Q434" s="34">
        <f>IF($A434="","",IF($P434=1,$G434,0))</f>
        <v/>
      </c>
      <c r="R434" s="33">
        <f>IF($A434="","",IF(COUNTIF('This week'!$A$2:$A$1001,$A434)&gt;0,1,0))</f>
        <v/>
      </c>
      <c r="S434" s="33">
        <f>IF($A434="","",IF(AND($P434=1,$R434=0),1,0))</f>
        <v/>
      </c>
    </row>
    <row r="435">
      <c r="G435" s="31" t="n"/>
      <c r="H435" s="32" t="n"/>
      <c r="J435" s="32" t="n"/>
      <c r="K435" s="32" t="n"/>
      <c r="L435" s="32" t="n"/>
      <c r="M435" s="32" t="n"/>
      <c r="P435" s="33">
        <f>IF($A435="","",IF(AND($I435="Open",$H435&gt;=Settings!$C$4,$H435&lt;=Settings!$C$5),1,0))</f>
        <v/>
      </c>
      <c r="Q435" s="34">
        <f>IF($A435="","",IF($P435=1,$G435,0))</f>
        <v/>
      </c>
      <c r="R435" s="33">
        <f>IF($A435="","",IF(COUNTIF('This week'!$A$2:$A$1001,$A435)&gt;0,1,0))</f>
        <v/>
      </c>
      <c r="S435" s="33">
        <f>IF($A435="","",IF(AND($P435=1,$R435=0),1,0))</f>
        <v/>
      </c>
    </row>
    <row r="436">
      <c r="G436" s="31" t="n"/>
      <c r="H436" s="32" t="n"/>
      <c r="J436" s="32" t="n"/>
      <c r="K436" s="32" t="n"/>
      <c r="L436" s="32" t="n"/>
      <c r="M436" s="32" t="n"/>
      <c r="P436" s="33">
        <f>IF($A436="","",IF(AND($I436="Open",$H436&gt;=Settings!$C$4,$H436&lt;=Settings!$C$5),1,0))</f>
        <v/>
      </c>
      <c r="Q436" s="34">
        <f>IF($A436="","",IF($P436=1,$G436,0))</f>
        <v/>
      </c>
      <c r="R436" s="33">
        <f>IF($A436="","",IF(COUNTIF('This week'!$A$2:$A$1001,$A436)&gt;0,1,0))</f>
        <v/>
      </c>
      <c r="S436" s="33">
        <f>IF($A436="","",IF(AND($P436=1,$R436=0),1,0))</f>
        <v/>
      </c>
    </row>
    <row r="437">
      <c r="G437" s="31" t="n"/>
      <c r="H437" s="32" t="n"/>
      <c r="J437" s="32" t="n"/>
      <c r="K437" s="32" t="n"/>
      <c r="L437" s="32" t="n"/>
      <c r="M437" s="32" t="n"/>
      <c r="P437" s="33">
        <f>IF($A437="","",IF(AND($I437="Open",$H437&gt;=Settings!$C$4,$H437&lt;=Settings!$C$5),1,0))</f>
        <v/>
      </c>
      <c r="Q437" s="34">
        <f>IF($A437="","",IF($P437=1,$G437,0))</f>
        <v/>
      </c>
      <c r="R437" s="33">
        <f>IF($A437="","",IF(COUNTIF('This week'!$A$2:$A$1001,$A437)&gt;0,1,0))</f>
        <v/>
      </c>
      <c r="S437" s="33">
        <f>IF($A437="","",IF(AND($P437=1,$R437=0),1,0))</f>
        <v/>
      </c>
    </row>
    <row r="438">
      <c r="G438" s="31" t="n"/>
      <c r="H438" s="32" t="n"/>
      <c r="J438" s="32" t="n"/>
      <c r="K438" s="32" t="n"/>
      <c r="L438" s="32" t="n"/>
      <c r="M438" s="32" t="n"/>
      <c r="P438" s="33">
        <f>IF($A438="","",IF(AND($I438="Open",$H438&gt;=Settings!$C$4,$H438&lt;=Settings!$C$5),1,0))</f>
        <v/>
      </c>
      <c r="Q438" s="34">
        <f>IF($A438="","",IF($P438=1,$G438,0))</f>
        <v/>
      </c>
      <c r="R438" s="33">
        <f>IF($A438="","",IF(COUNTIF('This week'!$A$2:$A$1001,$A438)&gt;0,1,0))</f>
        <v/>
      </c>
      <c r="S438" s="33">
        <f>IF($A438="","",IF(AND($P438=1,$R438=0),1,0))</f>
        <v/>
      </c>
    </row>
    <row r="439">
      <c r="G439" s="31" t="n"/>
      <c r="H439" s="32" t="n"/>
      <c r="J439" s="32" t="n"/>
      <c r="K439" s="32" t="n"/>
      <c r="L439" s="32" t="n"/>
      <c r="M439" s="32" t="n"/>
      <c r="P439" s="33">
        <f>IF($A439="","",IF(AND($I439="Open",$H439&gt;=Settings!$C$4,$H439&lt;=Settings!$C$5),1,0))</f>
        <v/>
      </c>
      <c r="Q439" s="34">
        <f>IF($A439="","",IF($P439=1,$G439,0))</f>
        <v/>
      </c>
      <c r="R439" s="33">
        <f>IF($A439="","",IF(COUNTIF('This week'!$A$2:$A$1001,$A439)&gt;0,1,0))</f>
        <v/>
      </c>
      <c r="S439" s="33">
        <f>IF($A439="","",IF(AND($P439=1,$R439=0),1,0))</f>
        <v/>
      </c>
    </row>
    <row r="440">
      <c r="G440" s="31" t="n"/>
      <c r="H440" s="32" t="n"/>
      <c r="J440" s="32" t="n"/>
      <c r="K440" s="32" t="n"/>
      <c r="L440" s="32" t="n"/>
      <c r="M440" s="32" t="n"/>
      <c r="P440" s="33">
        <f>IF($A440="","",IF(AND($I440="Open",$H440&gt;=Settings!$C$4,$H440&lt;=Settings!$C$5),1,0))</f>
        <v/>
      </c>
      <c r="Q440" s="34">
        <f>IF($A440="","",IF($P440=1,$G440,0))</f>
        <v/>
      </c>
      <c r="R440" s="33">
        <f>IF($A440="","",IF(COUNTIF('This week'!$A$2:$A$1001,$A440)&gt;0,1,0))</f>
        <v/>
      </c>
      <c r="S440" s="33">
        <f>IF($A440="","",IF(AND($P440=1,$R440=0),1,0))</f>
        <v/>
      </c>
    </row>
    <row r="441">
      <c r="G441" s="31" t="n"/>
      <c r="H441" s="32" t="n"/>
      <c r="J441" s="32" t="n"/>
      <c r="K441" s="32" t="n"/>
      <c r="L441" s="32" t="n"/>
      <c r="M441" s="32" t="n"/>
      <c r="P441" s="33">
        <f>IF($A441="","",IF(AND($I441="Open",$H441&gt;=Settings!$C$4,$H441&lt;=Settings!$C$5),1,0))</f>
        <v/>
      </c>
      <c r="Q441" s="34">
        <f>IF($A441="","",IF($P441=1,$G441,0))</f>
        <v/>
      </c>
      <c r="R441" s="33">
        <f>IF($A441="","",IF(COUNTIF('This week'!$A$2:$A$1001,$A441)&gt;0,1,0))</f>
        <v/>
      </c>
      <c r="S441" s="33">
        <f>IF($A441="","",IF(AND($P441=1,$R441=0),1,0))</f>
        <v/>
      </c>
    </row>
    <row r="442">
      <c r="G442" s="31" t="n"/>
      <c r="H442" s="32" t="n"/>
      <c r="J442" s="32" t="n"/>
      <c r="K442" s="32" t="n"/>
      <c r="L442" s="32" t="n"/>
      <c r="M442" s="32" t="n"/>
      <c r="P442" s="33">
        <f>IF($A442="","",IF(AND($I442="Open",$H442&gt;=Settings!$C$4,$H442&lt;=Settings!$C$5),1,0))</f>
        <v/>
      </c>
      <c r="Q442" s="34">
        <f>IF($A442="","",IF($P442=1,$G442,0))</f>
        <v/>
      </c>
      <c r="R442" s="33">
        <f>IF($A442="","",IF(COUNTIF('This week'!$A$2:$A$1001,$A442)&gt;0,1,0))</f>
        <v/>
      </c>
      <c r="S442" s="33">
        <f>IF($A442="","",IF(AND($P442=1,$R442=0),1,0))</f>
        <v/>
      </c>
    </row>
    <row r="443">
      <c r="G443" s="31" t="n"/>
      <c r="H443" s="32" t="n"/>
      <c r="J443" s="32" t="n"/>
      <c r="K443" s="32" t="n"/>
      <c r="L443" s="32" t="n"/>
      <c r="M443" s="32" t="n"/>
      <c r="P443" s="33">
        <f>IF($A443="","",IF(AND($I443="Open",$H443&gt;=Settings!$C$4,$H443&lt;=Settings!$C$5),1,0))</f>
        <v/>
      </c>
      <c r="Q443" s="34">
        <f>IF($A443="","",IF($P443=1,$G443,0))</f>
        <v/>
      </c>
      <c r="R443" s="33">
        <f>IF($A443="","",IF(COUNTIF('This week'!$A$2:$A$1001,$A443)&gt;0,1,0))</f>
        <v/>
      </c>
      <c r="S443" s="33">
        <f>IF($A443="","",IF(AND($P443=1,$R443=0),1,0))</f>
        <v/>
      </c>
    </row>
    <row r="444">
      <c r="G444" s="31" t="n"/>
      <c r="H444" s="32" t="n"/>
      <c r="J444" s="32" t="n"/>
      <c r="K444" s="32" t="n"/>
      <c r="L444" s="32" t="n"/>
      <c r="M444" s="32" t="n"/>
      <c r="P444" s="33">
        <f>IF($A444="","",IF(AND($I444="Open",$H444&gt;=Settings!$C$4,$H444&lt;=Settings!$C$5),1,0))</f>
        <v/>
      </c>
      <c r="Q444" s="34">
        <f>IF($A444="","",IF($P444=1,$G444,0))</f>
        <v/>
      </c>
      <c r="R444" s="33">
        <f>IF($A444="","",IF(COUNTIF('This week'!$A$2:$A$1001,$A444)&gt;0,1,0))</f>
        <v/>
      </c>
      <c r="S444" s="33">
        <f>IF($A444="","",IF(AND($P444=1,$R444=0),1,0))</f>
        <v/>
      </c>
    </row>
    <row r="445">
      <c r="G445" s="31" t="n"/>
      <c r="H445" s="32" t="n"/>
      <c r="J445" s="32" t="n"/>
      <c r="K445" s="32" t="n"/>
      <c r="L445" s="32" t="n"/>
      <c r="M445" s="32" t="n"/>
      <c r="P445" s="33">
        <f>IF($A445="","",IF(AND($I445="Open",$H445&gt;=Settings!$C$4,$H445&lt;=Settings!$C$5),1,0))</f>
        <v/>
      </c>
      <c r="Q445" s="34">
        <f>IF($A445="","",IF($P445=1,$G445,0))</f>
        <v/>
      </c>
      <c r="R445" s="33">
        <f>IF($A445="","",IF(COUNTIF('This week'!$A$2:$A$1001,$A445)&gt;0,1,0))</f>
        <v/>
      </c>
      <c r="S445" s="33">
        <f>IF($A445="","",IF(AND($P445=1,$R445=0),1,0))</f>
        <v/>
      </c>
    </row>
    <row r="446">
      <c r="G446" s="31" t="n"/>
      <c r="H446" s="32" t="n"/>
      <c r="J446" s="32" t="n"/>
      <c r="K446" s="32" t="n"/>
      <c r="L446" s="32" t="n"/>
      <c r="M446" s="32" t="n"/>
      <c r="P446" s="33">
        <f>IF($A446="","",IF(AND($I446="Open",$H446&gt;=Settings!$C$4,$H446&lt;=Settings!$C$5),1,0))</f>
        <v/>
      </c>
      <c r="Q446" s="34">
        <f>IF($A446="","",IF($P446=1,$G446,0))</f>
        <v/>
      </c>
      <c r="R446" s="33">
        <f>IF($A446="","",IF(COUNTIF('This week'!$A$2:$A$1001,$A446)&gt;0,1,0))</f>
        <v/>
      </c>
      <c r="S446" s="33">
        <f>IF($A446="","",IF(AND($P446=1,$R446=0),1,0))</f>
        <v/>
      </c>
    </row>
    <row r="447">
      <c r="G447" s="31" t="n"/>
      <c r="H447" s="32" t="n"/>
      <c r="J447" s="32" t="n"/>
      <c r="K447" s="32" t="n"/>
      <c r="L447" s="32" t="n"/>
      <c r="M447" s="32" t="n"/>
      <c r="P447" s="33">
        <f>IF($A447="","",IF(AND($I447="Open",$H447&gt;=Settings!$C$4,$H447&lt;=Settings!$C$5),1,0))</f>
        <v/>
      </c>
      <c r="Q447" s="34">
        <f>IF($A447="","",IF($P447=1,$G447,0))</f>
        <v/>
      </c>
      <c r="R447" s="33">
        <f>IF($A447="","",IF(COUNTIF('This week'!$A$2:$A$1001,$A447)&gt;0,1,0))</f>
        <v/>
      </c>
      <c r="S447" s="33">
        <f>IF($A447="","",IF(AND($P447=1,$R447=0),1,0))</f>
        <v/>
      </c>
    </row>
    <row r="448">
      <c r="G448" s="31" t="n"/>
      <c r="H448" s="32" t="n"/>
      <c r="J448" s="32" t="n"/>
      <c r="K448" s="32" t="n"/>
      <c r="L448" s="32" t="n"/>
      <c r="M448" s="32" t="n"/>
      <c r="P448" s="33">
        <f>IF($A448="","",IF(AND($I448="Open",$H448&gt;=Settings!$C$4,$H448&lt;=Settings!$C$5),1,0))</f>
        <v/>
      </c>
      <c r="Q448" s="34">
        <f>IF($A448="","",IF($P448=1,$G448,0))</f>
        <v/>
      </c>
      <c r="R448" s="33">
        <f>IF($A448="","",IF(COUNTIF('This week'!$A$2:$A$1001,$A448)&gt;0,1,0))</f>
        <v/>
      </c>
      <c r="S448" s="33">
        <f>IF($A448="","",IF(AND($P448=1,$R448=0),1,0))</f>
        <v/>
      </c>
    </row>
    <row r="449">
      <c r="G449" s="31" t="n"/>
      <c r="H449" s="32" t="n"/>
      <c r="J449" s="32" t="n"/>
      <c r="K449" s="32" t="n"/>
      <c r="L449" s="32" t="n"/>
      <c r="M449" s="32" t="n"/>
      <c r="P449" s="33">
        <f>IF($A449="","",IF(AND($I449="Open",$H449&gt;=Settings!$C$4,$H449&lt;=Settings!$C$5),1,0))</f>
        <v/>
      </c>
      <c r="Q449" s="34">
        <f>IF($A449="","",IF($P449=1,$G449,0))</f>
        <v/>
      </c>
      <c r="R449" s="33">
        <f>IF($A449="","",IF(COUNTIF('This week'!$A$2:$A$1001,$A449)&gt;0,1,0))</f>
        <v/>
      </c>
      <c r="S449" s="33">
        <f>IF($A449="","",IF(AND($P449=1,$R449=0),1,0))</f>
        <v/>
      </c>
    </row>
    <row r="450">
      <c r="G450" s="31" t="n"/>
      <c r="H450" s="32" t="n"/>
      <c r="J450" s="32" t="n"/>
      <c r="K450" s="32" t="n"/>
      <c r="L450" s="32" t="n"/>
      <c r="M450" s="32" t="n"/>
      <c r="P450" s="33">
        <f>IF($A450="","",IF(AND($I450="Open",$H450&gt;=Settings!$C$4,$H450&lt;=Settings!$C$5),1,0))</f>
        <v/>
      </c>
      <c r="Q450" s="34">
        <f>IF($A450="","",IF($P450=1,$G450,0))</f>
        <v/>
      </c>
      <c r="R450" s="33">
        <f>IF($A450="","",IF(COUNTIF('This week'!$A$2:$A$1001,$A450)&gt;0,1,0))</f>
        <v/>
      </c>
      <c r="S450" s="33">
        <f>IF($A450="","",IF(AND($P450=1,$R450=0),1,0))</f>
        <v/>
      </c>
    </row>
    <row r="451">
      <c r="G451" s="31" t="n"/>
      <c r="H451" s="32" t="n"/>
      <c r="J451" s="32" t="n"/>
      <c r="K451" s="32" t="n"/>
      <c r="L451" s="32" t="n"/>
      <c r="M451" s="32" t="n"/>
      <c r="P451" s="33">
        <f>IF($A451="","",IF(AND($I451="Open",$H451&gt;=Settings!$C$4,$H451&lt;=Settings!$C$5),1,0))</f>
        <v/>
      </c>
      <c r="Q451" s="34">
        <f>IF($A451="","",IF($P451=1,$G451,0))</f>
        <v/>
      </c>
      <c r="R451" s="33">
        <f>IF($A451="","",IF(COUNTIF('This week'!$A$2:$A$1001,$A451)&gt;0,1,0))</f>
        <v/>
      </c>
      <c r="S451" s="33">
        <f>IF($A451="","",IF(AND($P451=1,$R451=0),1,0))</f>
        <v/>
      </c>
    </row>
    <row r="452">
      <c r="G452" s="31" t="n"/>
      <c r="H452" s="32" t="n"/>
      <c r="J452" s="32" t="n"/>
      <c r="K452" s="32" t="n"/>
      <c r="L452" s="32" t="n"/>
      <c r="M452" s="32" t="n"/>
      <c r="P452" s="33">
        <f>IF($A452="","",IF(AND($I452="Open",$H452&gt;=Settings!$C$4,$H452&lt;=Settings!$C$5),1,0))</f>
        <v/>
      </c>
      <c r="Q452" s="34">
        <f>IF($A452="","",IF($P452=1,$G452,0))</f>
        <v/>
      </c>
      <c r="R452" s="33">
        <f>IF($A452="","",IF(COUNTIF('This week'!$A$2:$A$1001,$A452)&gt;0,1,0))</f>
        <v/>
      </c>
      <c r="S452" s="33">
        <f>IF($A452="","",IF(AND($P452=1,$R452=0),1,0))</f>
        <v/>
      </c>
    </row>
    <row r="453">
      <c r="G453" s="31" t="n"/>
      <c r="H453" s="32" t="n"/>
      <c r="J453" s="32" t="n"/>
      <c r="K453" s="32" t="n"/>
      <c r="L453" s="32" t="n"/>
      <c r="M453" s="32" t="n"/>
      <c r="P453" s="33">
        <f>IF($A453="","",IF(AND($I453="Open",$H453&gt;=Settings!$C$4,$H453&lt;=Settings!$C$5),1,0))</f>
        <v/>
      </c>
      <c r="Q453" s="34">
        <f>IF($A453="","",IF($P453=1,$G453,0))</f>
        <v/>
      </c>
      <c r="R453" s="33">
        <f>IF($A453="","",IF(COUNTIF('This week'!$A$2:$A$1001,$A453)&gt;0,1,0))</f>
        <v/>
      </c>
      <c r="S453" s="33">
        <f>IF($A453="","",IF(AND($P453=1,$R453=0),1,0))</f>
        <v/>
      </c>
    </row>
    <row r="454">
      <c r="G454" s="31" t="n"/>
      <c r="H454" s="32" t="n"/>
      <c r="J454" s="32" t="n"/>
      <c r="K454" s="32" t="n"/>
      <c r="L454" s="32" t="n"/>
      <c r="M454" s="32" t="n"/>
      <c r="P454" s="33">
        <f>IF($A454="","",IF(AND($I454="Open",$H454&gt;=Settings!$C$4,$H454&lt;=Settings!$C$5),1,0))</f>
        <v/>
      </c>
      <c r="Q454" s="34">
        <f>IF($A454="","",IF($P454=1,$G454,0))</f>
        <v/>
      </c>
      <c r="R454" s="33">
        <f>IF($A454="","",IF(COUNTIF('This week'!$A$2:$A$1001,$A454)&gt;0,1,0))</f>
        <v/>
      </c>
      <c r="S454" s="33">
        <f>IF($A454="","",IF(AND($P454=1,$R454=0),1,0))</f>
        <v/>
      </c>
    </row>
    <row r="455">
      <c r="G455" s="31" t="n"/>
      <c r="H455" s="32" t="n"/>
      <c r="J455" s="32" t="n"/>
      <c r="K455" s="32" t="n"/>
      <c r="L455" s="32" t="n"/>
      <c r="M455" s="32" t="n"/>
      <c r="P455" s="33">
        <f>IF($A455="","",IF(AND($I455="Open",$H455&gt;=Settings!$C$4,$H455&lt;=Settings!$C$5),1,0))</f>
        <v/>
      </c>
      <c r="Q455" s="34">
        <f>IF($A455="","",IF($P455=1,$G455,0))</f>
        <v/>
      </c>
      <c r="R455" s="33">
        <f>IF($A455="","",IF(COUNTIF('This week'!$A$2:$A$1001,$A455)&gt;0,1,0))</f>
        <v/>
      </c>
      <c r="S455" s="33">
        <f>IF($A455="","",IF(AND($P455=1,$R455=0),1,0))</f>
        <v/>
      </c>
    </row>
    <row r="456">
      <c r="G456" s="31" t="n"/>
      <c r="H456" s="32" t="n"/>
      <c r="J456" s="32" t="n"/>
      <c r="K456" s="32" t="n"/>
      <c r="L456" s="32" t="n"/>
      <c r="M456" s="32" t="n"/>
      <c r="P456" s="33">
        <f>IF($A456="","",IF(AND($I456="Open",$H456&gt;=Settings!$C$4,$H456&lt;=Settings!$C$5),1,0))</f>
        <v/>
      </c>
      <c r="Q456" s="34">
        <f>IF($A456="","",IF($P456=1,$G456,0))</f>
        <v/>
      </c>
      <c r="R456" s="33">
        <f>IF($A456="","",IF(COUNTIF('This week'!$A$2:$A$1001,$A456)&gt;0,1,0))</f>
        <v/>
      </c>
      <c r="S456" s="33">
        <f>IF($A456="","",IF(AND($P456=1,$R456=0),1,0))</f>
        <v/>
      </c>
    </row>
    <row r="457">
      <c r="G457" s="31" t="n"/>
      <c r="H457" s="32" t="n"/>
      <c r="J457" s="32" t="n"/>
      <c r="K457" s="32" t="n"/>
      <c r="L457" s="32" t="n"/>
      <c r="M457" s="32" t="n"/>
      <c r="P457" s="33">
        <f>IF($A457="","",IF(AND($I457="Open",$H457&gt;=Settings!$C$4,$H457&lt;=Settings!$C$5),1,0))</f>
        <v/>
      </c>
      <c r="Q457" s="34">
        <f>IF($A457="","",IF($P457=1,$G457,0))</f>
        <v/>
      </c>
      <c r="R457" s="33">
        <f>IF($A457="","",IF(COUNTIF('This week'!$A$2:$A$1001,$A457)&gt;0,1,0))</f>
        <v/>
      </c>
      <c r="S457" s="33">
        <f>IF($A457="","",IF(AND($P457=1,$R457=0),1,0))</f>
        <v/>
      </c>
    </row>
    <row r="458">
      <c r="G458" s="31" t="n"/>
      <c r="H458" s="32" t="n"/>
      <c r="J458" s="32" t="n"/>
      <c r="K458" s="32" t="n"/>
      <c r="L458" s="32" t="n"/>
      <c r="M458" s="32" t="n"/>
      <c r="P458" s="33">
        <f>IF($A458="","",IF(AND($I458="Open",$H458&gt;=Settings!$C$4,$H458&lt;=Settings!$C$5),1,0))</f>
        <v/>
      </c>
      <c r="Q458" s="34">
        <f>IF($A458="","",IF($P458=1,$G458,0))</f>
        <v/>
      </c>
      <c r="R458" s="33">
        <f>IF($A458="","",IF(COUNTIF('This week'!$A$2:$A$1001,$A458)&gt;0,1,0))</f>
        <v/>
      </c>
      <c r="S458" s="33">
        <f>IF($A458="","",IF(AND($P458=1,$R458=0),1,0))</f>
        <v/>
      </c>
    </row>
    <row r="459">
      <c r="G459" s="31" t="n"/>
      <c r="H459" s="32" t="n"/>
      <c r="J459" s="32" t="n"/>
      <c r="K459" s="32" t="n"/>
      <c r="L459" s="32" t="n"/>
      <c r="M459" s="32" t="n"/>
      <c r="P459" s="33">
        <f>IF($A459="","",IF(AND($I459="Open",$H459&gt;=Settings!$C$4,$H459&lt;=Settings!$C$5),1,0))</f>
        <v/>
      </c>
      <c r="Q459" s="34">
        <f>IF($A459="","",IF($P459=1,$G459,0))</f>
        <v/>
      </c>
      <c r="R459" s="33">
        <f>IF($A459="","",IF(COUNTIF('This week'!$A$2:$A$1001,$A459)&gt;0,1,0))</f>
        <v/>
      </c>
      <c r="S459" s="33">
        <f>IF($A459="","",IF(AND($P459=1,$R459=0),1,0))</f>
        <v/>
      </c>
    </row>
    <row r="460">
      <c r="G460" s="31" t="n"/>
      <c r="H460" s="32" t="n"/>
      <c r="J460" s="32" t="n"/>
      <c r="K460" s="32" t="n"/>
      <c r="L460" s="32" t="n"/>
      <c r="M460" s="32" t="n"/>
      <c r="P460" s="33">
        <f>IF($A460="","",IF(AND($I460="Open",$H460&gt;=Settings!$C$4,$H460&lt;=Settings!$C$5),1,0))</f>
        <v/>
      </c>
      <c r="Q460" s="34">
        <f>IF($A460="","",IF($P460=1,$G460,0))</f>
        <v/>
      </c>
      <c r="R460" s="33">
        <f>IF($A460="","",IF(COUNTIF('This week'!$A$2:$A$1001,$A460)&gt;0,1,0))</f>
        <v/>
      </c>
      <c r="S460" s="33">
        <f>IF($A460="","",IF(AND($P460=1,$R460=0),1,0))</f>
        <v/>
      </c>
    </row>
    <row r="461">
      <c r="G461" s="31" t="n"/>
      <c r="H461" s="32" t="n"/>
      <c r="J461" s="32" t="n"/>
      <c r="K461" s="32" t="n"/>
      <c r="L461" s="32" t="n"/>
      <c r="M461" s="32" t="n"/>
      <c r="P461" s="33">
        <f>IF($A461="","",IF(AND($I461="Open",$H461&gt;=Settings!$C$4,$H461&lt;=Settings!$C$5),1,0))</f>
        <v/>
      </c>
      <c r="Q461" s="34">
        <f>IF($A461="","",IF($P461=1,$G461,0))</f>
        <v/>
      </c>
      <c r="R461" s="33">
        <f>IF($A461="","",IF(COUNTIF('This week'!$A$2:$A$1001,$A461)&gt;0,1,0))</f>
        <v/>
      </c>
      <c r="S461" s="33">
        <f>IF($A461="","",IF(AND($P461=1,$R461=0),1,0))</f>
        <v/>
      </c>
    </row>
    <row r="462">
      <c r="G462" s="31" t="n"/>
      <c r="H462" s="32" t="n"/>
      <c r="J462" s="32" t="n"/>
      <c r="K462" s="32" t="n"/>
      <c r="L462" s="32" t="n"/>
      <c r="M462" s="32" t="n"/>
      <c r="P462" s="33">
        <f>IF($A462="","",IF(AND($I462="Open",$H462&gt;=Settings!$C$4,$H462&lt;=Settings!$C$5),1,0))</f>
        <v/>
      </c>
      <c r="Q462" s="34">
        <f>IF($A462="","",IF($P462=1,$G462,0))</f>
        <v/>
      </c>
      <c r="R462" s="33">
        <f>IF($A462="","",IF(COUNTIF('This week'!$A$2:$A$1001,$A462)&gt;0,1,0))</f>
        <v/>
      </c>
      <c r="S462" s="33">
        <f>IF($A462="","",IF(AND($P462=1,$R462=0),1,0))</f>
        <v/>
      </c>
    </row>
    <row r="463">
      <c r="G463" s="31" t="n"/>
      <c r="H463" s="32" t="n"/>
      <c r="J463" s="32" t="n"/>
      <c r="K463" s="32" t="n"/>
      <c r="L463" s="32" t="n"/>
      <c r="M463" s="32" t="n"/>
      <c r="P463" s="33">
        <f>IF($A463="","",IF(AND($I463="Open",$H463&gt;=Settings!$C$4,$H463&lt;=Settings!$C$5),1,0))</f>
        <v/>
      </c>
      <c r="Q463" s="34">
        <f>IF($A463="","",IF($P463=1,$G463,0))</f>
        <v/>
      </c>
      <c r="R463" s="33">
        <f>IF($A463="","",IF(COUNTIF('This week'!$A$2:$A$1001,$A463)&gt;0,1,0))</f>
        <v/>
      </c>
      <c r="S463" s="33">
        <f>IF($A463="","",IF(AND($P463=1,$R463=0),1,0))</f>
        <v/>
      </c>
    </row>
    <row r="464">
      <c r="G464" s="31" t="n"/>
      <c r="H464" s="32" t="n"/>
      <c r="J464" s="32" t="n"/>
      <c r="K464" s="32" t="n"/>
      <c r="L464" s="32" t="n"/>
      <c r="M464" s="32" t="n"/>
      <c r="P464" s="33">
        <f>IF($A464="","",IF(AND($I464="Open",$H464&gt;=Settings!$C$4,$H464&lt;=Settings!$C$5),1,0))</f>
        <v/>
      </c>
      <c r="Q464" s="34">
        <f>IF($A464="","",IF($P464=1,$G464,0))</f>
        <v/>
      </c>
      <c r="R464" s="33">
        <f>IF($A464="","",IF(COUNTIF('This week'!$A$2:$A$1001,$A464)&gt;0,1,0))</f>
        <v/>
      </c>
      <c r="S464" s="33">
        <f>IF($A464="","",IF(AND($P464=1,$R464=0),1,0))</f>
        <v/>
      </c>
    </row>
    <row r="465">
      <c r="G465" s="31" t="n"/>
      <c r="H465" s="32" t="n"/>
      <c r="J465" s="32" t="n"/>
      <c r="K465" s="32" t="n"/>
      <c r="L465" s="32" t="n"/>
      <c r="M465" s="32" t="n"/>
      <c r="P465" s="33">
        <f>IF($A465="","",IF(AND($I465="Open",$H465&gt;=Settings!$C$4,$H465&lt;=Settings!$C$5),1,0))</f>
        <v/>
      </c>
      <c r="Q465" s="34">
        <f>IF($A465="","",IF($P465=1,$G465,0))</f>
        <v/>
      </c>
      <c r="R465" s="33">
        <f>IF($A465="","",IF(COUNTIF('This week'!$A$2:$A$1001,$A465)&gt;0,1,0))</f>
        <v/>
      </c>
      <c r="S465" s="33">
        <f>IF($A465="","",IF(AND($P465=1,$R465=0),1,0))</f>
        <v/>
      </c>
    </row>
    <row r="466">
      <c r="G466" s="31" t="n"/>
      <c r="H466" s="32" t="n"/>
      <c r="J466" s="32" t="n"/>
      <c r="K466" s="32" t="n"/>
      <c r="L466" s="32" t="n"/>
      <c r="M466" s="32" t="n"/>
      <c r="P466" s="33">
        <f>IF($A466="","",IF(AND($I466="Open",$H466&gt;=Settings!$C$4,$H466&lt;=Settings!$C$5),1,0))</f>
        <v/>
      </c>
      <c r="Q466" s="34">
        <f>IF($A466="","",IF($P466=1,$G466,0))</f>
        <v/>
      </c>
      <c r="R466" s="33">
        <f>IF($A466="","",IF(COUNTIF('This week'!$A$2:$A$1001,$A466)&gt;0,1,0))</f>
        <v/>
      </c>
      <c r="S466" s="33">
        <f>IF($A466="","",IF(AND($P466=1,$R466=0),1,0))</f>
        <v/>
      </c>
    </row>
    <row r="467">
      <c r="G467" s="31" t="n"/>
      <c r="H467" s="32" t="n"/>
      <c r="J467" s="32" t="n"/>
      <c r="K467" s="32" t="n"/>
      <c r="L467" s="32" t="n"/>
      <c r="M467" s="32" t="n"/>
      <c r="P467" s="33">
        <f>IF($A467="","",IF(AND($I467="Open",$H467&gt;=Settings!$C$4,$H467&lt;=Settings!$C$5),1,0))</f>
        <v/>
      </c>
      <c r="Q467" s="34">
        <f>IF($A467="","",IF($P467=1,$G467,0))</f>
        <v/>
      </c>
      <c r="R467" s="33">
        <f>IF($A467="","",IF(COUNTIF('This week'!$A$2:$A$1001,$A467)&gt;0,1,0))</f>
        <v/>
      </c>
      <c r="S467" s="33">
        <f>IF($A467="","",IF(AND($P467=1,$R467=0),1,0))</f>
        <v/>
      </c>
    </row>
    <row r="468">
      <c r="G468" s="31" t="n"/>
      <c r="H468" s="32" t="n"/>
      <c r="J468" s="32" t="n"/>
      <c r="K468" s="32" t="n"/>
      <c r="L468" s="32" t="n"/>
      <c r="M468" s="32" t="n"/>
      <c r="P468" s="33">
        <f>IF($A468="","",IF(AND($I468="Open",$H468&gt;=Settings!$C$4,$H468&lt;=Settings!$C$5),1,0))</f>
        <v/>
      </c>
      <c r="Q468" s="34">
        <f>IF($A468="","",IF($P468=1,$G468,0))</f>
        <v/>
      </c>
      <c r="R468" s="33">
        <f>IF($A468="","",IF(COUNTIF('This week'!$A$2:$A$1001,$A468)&gt;0,1,0))</f>
        <v/>
      </c>
      <c r="S468" s="33">
        <f>IF($A468="","",IF(AND($P468=1,$R468=0),1,0))</f>
        <v/>
      </c>
    </row>
    <row r="469">
      <c r="G469" s="31" t="n"/>
      <c r="H469" s="32" t="n"/>
      <c r="J469" s="32" t="n"/>
      <c r="K469" s="32" t="n"/>
      <c r="L469" s="32" t="n"/>
      <c r="M469" s="32" t="n"/>
      <c r="P469" s="33">
        <f>IF($A469="","",IF(AND($I469="Open",$H469&gt;=Settings!$C$4,$H469&lt;=Settings!$C$5),1,0))</f>
        <v/>
      </c>
      <c r="Q469" s="34">
        <f>IF($A469="","",IF($P469=1,$G469,0))</f>
        <v/>
      </c>
      <c r="R469" s="33">
        <f>IF($A469="","",IF(COUNTIF('This week'!$A$2:$A$1001,$A469)&gt;0,1,0))</f>
        <v/>
      </c>
      <c r="S469" s="33">
        <f>IF($A469="","",IF(AND($P469=1,$R469=0),1,0))</f>
        <v/>
      </c>
    </row>
    <row r="470">
      <c r="G470" s="31" t="n"/>
      <c r="H470" s="32" t="n"/>
      <c r="J470" s="32" t="n"/>
      <c r="K470" s="32" t="n"/>
      <c r="L470" s="32" t="n"/>
      <c r="M470" s="32" t="n"/>
      <c r="P470" s="33">
        <f>IF($A470="","",IF(AND($I470="Open",$H470&gt;=Settings!$C$4,$H470&lt;=Settings!$C$5),1,0))</f>
        <v/>
      </c>
      <c r="Q470" s="34">
        <f>IF($A470="","",IF($P470=1,$G470,0))</f>
        <v/>
      </c>
      <c r="R470" s="33">
        <f>IF($A470="","",IF(COUNTIF('This week'!$A$2:$A$1001,$A470)&gt;0,1,0))</f>
        <v/>
      </c>
      <c r="S470" s="33">
        <f>IF($A470="","",IF(AND($P470=1,$R470=0),1,0))</f>
        <v/>
      </c>
    </row>
    <row r="471">
      <c r="G471" s="31" t="n"/>
      <c r="H471" s="32" t="n"/>
      <c r="J471" s="32" t="n"/>
      <c r="K471" s="32" t="n"/>
      <c r="L471" s="32" t="n"/>
      <c r="M471" s="32" t="n"/>
      <c r="P471" s="33">
        <f>IF($A471="","",IF(AND($I471="Open",$H471&gt;=Settings!$C$4,$H471&lt;=Settings!$C$5),1,0))</f>
        <v/>
      </c>
      <c r="Q471" s="34">
        <f>IF($A471="","",IF($P471=1,$G471,0))</f>
        <v/>
      </c>
      <c r="R471" s="33">
        <f>IF($A471="","",IF(COUNTIF('This week'!$A$2:$A$1001,$A471)&gt;0,1,0))</f>
        <v/>
      </c>
      <c r="S471" s="33">
        <f>IF($A471="","",IF(AND($P471=1,$R471=0),1,0))</f>
        <v/>
      </c>
    </row>
    <row r="472">
      <c r="G472" s="31" t="n"/>
      <c r="H472" s="32" t="n"/>
      <c r="J472" s="32" t="n"/>
      <c r="K472" s="32" t="n"/>
      <c r="L472" s="32" t="n"/>
      <c r="M472" s="32" t="n"/>
      <c r="P472" s="33">
        <f>IF($A472="","",IF(AND($I472="Open",$H472&gt;=Settings!$C$4,$H472&lt;=Settings!$C$5),1,0))</f>
        <v/>
      </c>
      <c r="Q472" s="34">
        <f>IF($A472="","",IF($P472=1,$G472,0))</f>
        <v/>
      </c>
      <c r="R472" s="33">
        <f>IF($A472="","",IF(COUNTIF('This week'!$A$2:$A$1001,$A472)&gt;0,1,0))</f>
        <v/>
      </c>
      <c r="S472" s="33">
        <f>IF($A472="","",IF(AND($P472=1,$R472=0),1,0))</f>
        <v/>
      </c>
    </row>
    <row r="473">
      <c r="G473" s="31" t="n"/>
      <c r="H473" s="32" t="n"/>
      <c r="J473" s="32" t="n"/>
      <c r="K473" s="32" t="n"/>
      <c r="L473" s="32" t="n"/>
      <c r="M473" s="32" t="n"/>
      <c r="P473" s="33">
        <f>IF($A473="","",IF(AND($I473="Open",$H473&gt;=Settings!$C$4,$H473&lt;=Settings!$C$5),1,0))</f>
        <v/>
      </c>
      <c r="Q473" s="34">
        <f>IF($A473="","",IF($P473=1,$G473,0))</f>
        <v/>
      </c>
      <c r="R473" s="33">
        <f>IF($A473="","",IF(COUNTIF('This week'!$A$2:$A$1001,$A473)&gt;0,1,0))</f>
        <v/>
      </c>
      <c r="S473" s="33">
        <f>IF($A473="","",IF(AND($P473=1,$R473=0),1,0))</f>
        <v/>
      </c>
    </row>
    <row r="474">
      <c r="G474" s="31" t="n"/>
      <c r="H474" s="32" t="n"/>
      <c r="J474" s="32" t="n"/>
      <c r="K474" s="32" t="n"/>
      <c r="L474" s="32" t="n"/>
      <c r="M474" s="32" t="n"/>
      <c r="P474" s="33">
        <f>IF($A474="","",IF(AND($I474="Open",$H474&gt;=Settings!$C$4,$H474&lt;=Settings!$C$5),1,0))</f>
        <v/>
      </c>
      <c r="Q474" s="34">
        <f>IF($A474="","",IF($P474=1,$G474,0))</f>
        <v/>
      </c>
      <c r="R474" s="33">
        <f>IF($A474="","",IF(COUNTIF('This week'!$A$2:$A$1001,$A474)&gt;0,1,0))</f>
        <v/>
      </c>
      <c r="S474" s="33">
        <f>IF($A474="","",IF(AND($P474=1,$R474=0),1,0))</f>
        <v/>
      </c>
    </row>
    <row r="475">
      <c r="G475" s="31" t="n"/>
      <c r="H475" s="32" t="n"/>
      <c r="J475" s="32" t="n"/>
      <c r="K475" s="32" t="n"/>
      <c r="L475" s="32" t="n"/>
      <c r="M475" s="32" t="n"/>
      <c r="P475" s="33">
        <f>IF($A475="","",IF(AND($I475="Open",$H475&gt;=Settings!$C$4,$H475&lt;=Settings!$C$5),1,0))</f>
        <v/>
      </c>
      <c r="Q475" s="34">
        <f>IF($A475="","",IF($P475=1,$G475,0))</f>
        <v/>
      </c>
      <c r="R475" s="33">
        <f>IF($A475="","",IF(COUNTIF('This week'!$A$2:$A$1001,$A475)&gt;0,1,0))</f>
        <v/>
      </c>
      <c r="S475" s="33">
        <f>IF($A475="","",IF(AND($P475=1,$R475=0),1,0))</f>
        <v/>
      </c>
    </row>
    <row r="476">
      <c r="G476" s="31" t="n"/>
      <c r="H476" s="32" t="n"/>
      <c r="J476" s="32" t="n"/>
      <c r="K476" s="32" t="n"/>
      <c r="L476" s="32" t="n"/>
      <c r="M476" s="32" t="n"/>
      <c r="P476" s="33">
        <f>IF($A476="","",IF(AND($I476="Open",$H476&gt;=Settings!$C$4,$H476&lt;=Settings!$C$5),1,0))</f>
        <v/>
      </c>
      <c r="Q476" s="34">
        <f>IF($A476="","",IF($P476=1,$G476,0))</f>
        <v/>
      </c>
      <c r="R476" s="33">
        <f>IF($A476="","",IF(COUNTIF('This week'!$A$2:$A$1001,$A476)&gt;0,1,0))</f>
        <v/>
      </c>
      <c r="S476" s="33">
        <f>IF($A476="","",IF(AND($P476=1,$R476=0),1,0))</f>
        <v/>
      </c>
    </row>
    <row r="477">
      <c r="G477" s="31" t="n"/>
      <c r="H477" s="32" t="n"/>
      <c r="J477" s="32" t="n"/>
      <c r="K477" s="32" t="n"/>
      <c r="L477" s="32" t="n"/>
      <c r="M477" s="32" t="n"/>
      <c r="P477" s="33">
        <f>IF($A477="","",IF(AND($I477="Open",$H477&gt;=Settings!$C$4,$H477&lt;=Settings!$C$5),1,0))</f>
        <v/>
      </c>
      <c r="Q477" s="34">
        <f>IF($A477="","",IF($P477=1,$G477,0))</f>
        <v/>
      </c>
      <c r="R477" s="33">
        <f>IF($A477="","",IF(COUNTIF('This week'!$A$2:$A$1001,$A477)&gt;0,1,0))</f>
        <v/>
      </c>
      <c r="S477" s="33">
        <f>IF($A477="","",IF(AND($P477=1,$R477=0),1,0))</f>
        <v/>
      </c>
    </row>
    <row r="478">
      <c r="G478" s="31" t="n"/>
      <c r="H478" s="32" t="n"/>
      <c r="J478" s="32" t="n"/>
      <c r="K478" s="32" t="n"/>
      <c r="L478" s="32" t="n"/>
      <c r="M478" s="32" t="n"/>
      <c r="P478" s="33">
        <f>IF($A478="","",IF(AND($I478="Open",$H478&gt;=Settings!$C$4,$H478&lt;=Settings!$C$5),1,0))</f>
        <v/>
      </c>
      <c r="Q478" s="34">
        <f>IF($A478="","",IF($P478=1,$G478,0))</f>
        <v/>
      </c>
      <c r="R478" s="33">
        <f>IF($A478="","",IF(COUNTIF('This week'!$A$2:$A$1001,$A478)&gt;0,1,0))</f>
        <v/>
      </c>
      <c r="S478" s="33">
        <f>IF($A478="","",IF(AND($P478=1,$R478=0),1,0))</f>
        <v/>
      </c>
    </row>
    <row r="479">
      <c r="G479" s="31" t="n"/>
      <c r="H479" s="32" t="n"/>
      <c r="J479" s="32" t="n"/>
      <c r="K479" s="32" t="n"/>
      <c r="L479" s="32" t="n"/>
      <c r="M479" s="32" t="n"/>
      <c r="P479" s="33">
        <f>IF($A479="","",IF(AND($I479="Open",$H479&gt;=Settings!$C$4,$H479&lt;=Settings!$C$5),1,0))</f>
        <v/>
      </c>
      <c r="Q479" s="34">
        <f>IF($A479="","",IF($P479=1,$G479,0))</f>
        <v/>
      </c>
      <c r="R479" s="33">
        <f>IF($A479="","",IF(COUNTIF('This week'!$A$2:$A$1001,$A479)&gt;0,1,0))</f>
        <v/>
      </c>
      <c r="S479" s="33">
        <f>IF($A479="","",IF(AND($P479=1,$R479=0),1,0))</f>
        <v/>
      </c>
    </row>
    <row r="480">
      <c r="G480" s="31" t="n"/>
      <c r="H480" s="32" t="n"/>
      <c r="J480" s="32" t="n"/>
      <c r="K480" s="32" t="n"/>
      <c r="L480" s="32" t="n"/>
      <c r="M480" s="32" t="n"/>
      <c r="P480" s="33">
        <f>IF($A480="","",IF(AND($I480="Open",$H480&gt;=Settings!$C$4,$H480&lt;=Settings!$C$5),1,0))</f>
        <v/>
      </c>
      <c r="Q480" s="34">
        <f>IF($A480="","",IF($P480=1,$G480,0))</f>
        <v/>
      </c>
      <c r="R480" s="33">
        <f>IF($A480="","",IF(COUNTIF('This week'!$A$2:$A$1001,$A480)&gt;0,1,0))</f>
        <v/>
      </c>
      <c r="S480" s="33">
        <f>IF($A480="","",IF(AND($P480=1,$R480=0),1,0))</f>
        <v/>
      </c>
    </row>
    <row r="481">
      <c r="G481" s="31" t="n"/>
      <c r="H481" s="32" t="n"/>
      <c r="J481" s="32" t="n"/>
      <c r="K481" s="32" t="n"/>
      <c r="L481" s="32" t="n"/>
      <c r="M481" s="32" t="n"/>
      <c r="P481" s="33">
        <f>IF($A481="","",IF(AND($I481="Open",$H481&gt;=Settings!$C$4,$H481&lt;=Settings!$C$5),1,0))</f>
        <v/>
      </c>
      <c r="Q481" s="34">
        <f>IF($A481="","",IF($P481=1,$G481,0))</f>
        <v/>
      </c>
      <c r="R481" s="33">
        <f>IF($A481="","",IF(COUNTIF('This week'!$A$2:$A$1001,$A481)&gt;0,1,0))</f>
        <v/>
      </c>
      <c r="S481" s="33">
        <f>IF($A481="","",IF(AND($P481=1,$R481=0),1,0))</f>
        <v/>
      </c>
    </row>
    <row r="482">
      <c r="G482" s="31" t="n"/>
      <c r="H482" s="32" t="n"/>
      <c r="J482" s="32" t="n"/>
      <c r="K482" s="32" t="n"/>
      <c r="L482" s="32" t="n"/>
      <c r="M482" s="32" t="n"/>
      <c r="P482" s="33">
        <f>IF($A482="","",IF(AND($I482="Open",$H482&gt;=Settings!$C$4,$H482&lt;=Settings!$C$5),1,0))</f>
        <v/>
      </c>
      <c r="Q482" s="34">
        <f>IF($A482="","",IF($P482=1,$G482,0))</f>
        <v/>
      </c>
      <c r="R482" s="33">
        <f>IF($A482="","",IF(COUNTIF('This week'!$A$2:$A$1001,$A482)&gt;0,1,0))</f>
        <v/>
      </c>
      <c r="S482" s="33">
        <f>IF($A482="","",IF(AND($P482=1,$R482=0),1,0))</f>
        <v/>
      </c>
    </row>
    <row r="483">
      <c r="G483" s="31" t="n"/>
      <c r="H483" s="32" t="n"/>
      <c r="J483" s="32" t="n"/>
      <c r="K483" s="32" t="n"/>
      <c r="L483" s="32" t="n"/>
      <c r="M483" s="32" t="n"/>
      <c r="P483" s="33">
        <f>IF($A483="","",IF(AND($I483="Open",$H483&gt;=Settings!$C$4,$H483&lt;=Settings!$C$5),1,0))</f>
        <v/>
      </c>
      <c r="Q483" s="34">
        <f>IF($A483="","",IF($P483=1,$G483,0))</f>
        <v/>
      </c>
      <c r="R483" s="33">
        <f>IF($A483="","",IF(COUNTIF('This week'!$A$2:$A$1001,$A483)&gt;0,1,0))</f>
        <v/>
      </c>
      <c r="S483" s="33">
        <f>IF($A483="","",IF(AND($P483=1,$R483=0),1,0))</f>
        <v/>
      </c>
    </row>
    <row r="484">
      <c r="G484" s="31" t="n"/>
      <c r="H484" s="32" t="n"/>
      <c r="J484" s="32" t="n"/>
      <c r="K484" s="32" t="n"/>
      <c r="L484" s="32" t="n"/>
      <c r="M484" s="32" t="n"/>
      <c r="P484" s="33">
        <f>IF($A484="","",IF(AND($I484="Open",$H484&gt;=Settings!$C$4,$H484&lt;=Settings!$C$5),1,0))</f>
        <v/>
      </c>
      <c r="Q484" s="34">
        <f>IF($A484="","",IF($P484=1,$G484,0))</f>
        <v/>
      </c>
      <c r="R484" s="33">
        <f>IF($A484="","",IF(COUNTIF('This week'!$A$2:$A$1001,$A484)&gt;0,1,0))</f>
        <v/>
      </c>
      <c r="S484" s="33">
        <f>IF($A484="","",IF(AND($P484=1,$R484=0),1,0))</f>
        <v/>
      </c>
    </row>
    <row r="485">
      <c r="G485" s="31" t="n"/>
      <c r="H485" s="32" t="n"/>
      <c r="J485" s="32" t="n"/>
      <c r="K485" s="32" t="n"/>
      <c r="L485" s="32" t="n"/>
      <c r="M485" s="32" t="n"/>
      <c r="P485" s="33">
        <f>IF($A485="","",IF(AND($I485="Open",$H485&gt;=Settings!$C$4,$H485&lt;=Settings!$C$5),1,0))</f>
        <v/>
      </c>
      <c r="Q485" s="34">
        <f>IF($A485="","",IF($P485=1,$G485,0))</f>
        <v/>
      </c>
      <c r="R485" s="33">
        <f>IF($A485="","",IF(COUNTIF('This week'!$A$2:$A$1001,$A485)&gt;0,1,0))</f>
        <v/>
      </c>
      <c r="S485" s="33">
        <f>IF($A485="","",IF(AND($P485=1,$R485=0),1,0))</f>
        <v/>
      </c>
    </row>
    <row r="486">
      <c r="G486" s="31" t="n"/>
      <c r="H486" s="32" t="n"/>
      <c r="J486" s="32" t="n"/>
      <c r="K486" s="32" t="n"/>
      <c r="L486" s="32" t="n"/>
      <c r="M486" s="32" t="n"/>
      <c r="P486" s="33">
        <f>IF($A486="","",IF(AND($I486="Open",$H486&gt;=Settings!$C$4,$H486&lt;=Settings!$C$5),1,0))</f>
        <v/>
      </c>
      <c r="Q486" s="34">
        <f>IF($A486="","",IF($P486=1,$G486,0))</f>
        <v/>
      </c>
      <c r="R486" s="33">
        <f>IF($A486="","",IF(COUNTIF('This week'!$A$2:$A$1001,$A486)&gt;0,1,0))</f>
        <v/>
      </c>
      <c r="S486" s="33">
        <f>IF($A486="","",IF(AND($P486=1,$R486=0),1,0))</f>
        <v/>
      </c>
    </row>
    <row r="487">
      <c r="G487" s="31" t="n"/>
      <c r="H487" s="32" t="n"/>
      <c r="J487" s="32" t="n"/>
      <c r="K487" s="32" t="n"/>
      <c r="L487" s="32" t="n"/>
      <c r="M487" s="32" t="n"/>
      <c r="P487" s="33">
        <f>IF($A487="","",IF(AND($I487="Open",$H487&gt;=Settings!$C$4,$H487&lt;=Settings!$C$5),1,0))</f>
        <v/>
      </c>
      <c r="Q487" s="34">
        <f>IF($A487="","",IF($P487=1,$G487,0))</f>
        <v/>
      </c>
      <c r="R487" s="33">
        <f>IF($A487="","",IF(COUNTIF('This week'!$A$2:$A$1001,$A487)&gt;0,1,0))</f>
        <v/>
      </c>
      <c r="S487" s="33">
        <f>IF($A487="","",IF(AND($P487=1,$R487=0),1,0))</f>
        <v/>
      </c>
    </row>
    <row r="488">
      <c r="G488" s="31" t="n"/>
      <c r="H488" s="32" t="n"/>
      <c r="J488" s="32" t="n"/>
      <c r="K488" s="32" t="n"/>
      <c r="L488" s="32" t="n"/>
      <c r="M488" s="32" t="n"/>
      <c r="P488" s="33">
        <f>IF($A488="","",IF(AND($I488="Open",$H488&gt;=Settings!$C$4,$H488&lt;=Settings!$C$5),1,0))</f>
        <v/>
      </c>
      <c r="Q488" s="34">
        <f>IF($A488="","",IF($P488=1,$G488,0))</f>
        <v/>
      </c>
      <c r="R488" s="33">
        <f>IF($A488="","",IF(COUNTIF('This week'!$A$2:$A$1001,$A488)&gt;0,1,0))</f>
        <v/>
      </c>
      <c r="S488" s="33">
        <f>IF($A488="","",IF(AND($P488=1,$R488=0),1,0))</f>
        <v/>
      </c>
    </row>
    <row r="489">
      <c r="G489" s="31" t="n"/>
      <c r="H489" s="32" t="n"/>
      <c r="J489" s="32" t="n"/>
      <c r="K489" s="32" t="n"/>
      <c r="L489" s="32" t="n"/>
      <c r="M489" s="32" t="n"/>
      <c r="P489" s="33">
        <f>IF($A489="","",IF(AND($I489="Open",$H489&gt;=Settings!$C$4,$H489&lt;=Settings!$C$5),1,0))</f>
        <v/>
      </c>
      <c r="Q489" s="34">
        <f>IF($A489="","",IF($P489=1,$G489,0))</f>
        <v/>
      </c>
      <c r="R489" s="33">
        <f>IF($A489="","",IF(COUNTIF('This week'!$A$2:$A$1001,$A489)&gt;0,1,0))</f>
        <v/>
      </c>
      <c r="S489" s="33">
        <f>IF($A489="","",IF(AND($P489=1,$R489=0),1,0))</f>
        <v/>
      </c>
    </row>
    <row r="490">
      <c r="G490" s="31" t="n"/>
      <c r="H490" s="32" t="n"/>
      <c r="J490" s="32" t="n"/>
      <c r="K490" s="32" t="n"/>
      <c r="L490" s="32" t="n"/>
      <c r="M490" s="32" t="n"/>
      <c r="P490" s="33">
        <f>IF($A490="","",IF(AND($I490="Open",$H490&gt;=Settings!$C$4,$H490&lt;=Settings!$C$5),1,0))</f>
        <v/>
      </c>
      <c r="Q490" s="34">
        <f>IF($A490="","",IF($P490=1,$G490,0))</f>
        <v/>
      </c>
      <c r="R490" s="33">
        <f>IF($A490="","",IF(COUNTIF('This week'!$A$2:$A$1001,$A490)&gt;0,1,0))</f>
        <v/>
      </c>
      <c r="S490" s="33">
        <f>IF($A490="","",IF(AND($P490=1,$R490=0),1,0))</f>
        <v/>
      </c>
    </row>
    <row r="491">
      <c r="G491" s="31" t="n"/>
      <c r="H491" s="32" t="n"/>
      <c r="J491" s="32" t="n"/>
      <c r="K491" s="32" t="n"/>
      <c r="L491" s="32" t="n"/>
      <c r="M491" s="32" t="n"/>
      <c r="P491" s="33">
        <f>IF($A491="","",IF(AND($I491="Open",$H491&gt;=Settings!$C$4,$H491&lt;=Settings!$C$5),1,0))</f>
        <v/>
      </c>
      <c r="Q491" s="34">
        <f>IF($A491="","",IF($P491=1,$G491,0))</f>
        <v/>
      </c>
      <c r="R491" s="33">
        <f>IF($A491="","",IF(COUNTIF('This week'!$A$2:$A$1001,$A491)&gt;0,1,0))</f>
        <v/>
      </c>
      <c r="S491" s="33">
        <f>IF($A491="","",IF(AND($P491=1,$R491=0),1,0))</f>
        <v/>
      </c>
    </row>
    <row r="492">
      <c r="G492" s="31" t="n"/>
      <c r="H492" s="32" t="n"/>
      <c r="J492" s="32" t="n"/>
      <c r="K492" s="32" t="n"/>
      <c r="L492" s="32" t="n"/>
      <c r="M492" s="32" t="n"/>
      <c r="P492" s="33">
        <f>IF($A492="","",IF(AND($I492="Open",$H492&gt;=Settings!$C$4,$H492&lt;=Settings!$C$5),1,0))</f>
        <v/>
      </c>
      <c r="Q492" s="34">
        <f>IF($A492="","",IF($P492=1,$G492,0))</f>
        <v/>
      </c>
      <c r="R492" s="33">
        <f>IF($A492="","",IF(COUNTIF('This week'!$A$2:$A$1001,$A492)&gt;0,1,0))</f>
        <v/>
      </c>
      <c r="S492" s="33">
        <f>IF($A492="","",IF(AND($P492=1,$R492=0),1,0))</f>
        <v/>
      </c>
    </row>
    <row r="493">
      <c r="G493" s="31" t="n"/>
      <c r="H493" s="32" t="n"/>
      <c r="J493" s="32" t="n"/>
      <c r="K493" s="32" t="n"/>
      <c r="L493" s="32" t="n"/>
      <c r="M493" s="32" t="n"/>
      <c r="P493" s="33">
        <f>IF($A493="","",IF(AND($I493="Open",$H493&gt;=Settings!$C$4,$H493&lt;=Settings!$C$5),1,0))</f>
        <v/>
      </c>
      <c r="Q493" s="34">
        <f>IF($A493="","",IF($P493=1,$G493,0))</f>
        <v/>
      </c>
      <c r="R493" s="33">
        <f>IF($A493="","",IF(COUNTIF('This week'!$A$2:$A$1001,$A493)&gt;0,1,0))</f>
        <v/>
      </c>
      <c r="S493" s="33">
        <f>IF($A493="","",IF(AND($P493=1,$R493=0),1,0))</f>
        <v/>
      </c>
    </row>
    <row r="494">
      <c r="G494" s="31" t="n"/>
      <c r="H494" s="32" t="n"/>
      <c r="J494" s="32" t="n"/>
      <c r="K494" s="32" t="n"/>
      <c r="L494" s="32" t="n"/>
      <c r="M494" s="32" t="n"/>
      <c r="P494" s="33">
        <f>IF($A494="","",IF(AND($I494="Open",$H494&gt;=Settings!$C$4,$H494&lt;=Settings!$C$5),1,0))</f>
        <v/>
      </c>
      <c r="Q494" s="34">
        <f>IF($A494="","",IF($P494=1,$G494,0))</f>
        <v/>
      </c>
      <c r="R494" s="33">
        <f>IF($A494="","",IF(COUNTIF('This week'!$A$2:$A$1001,$A494)&gt;0,1,0))</f>
        <v/>
      </c>
      <c r="S494" s="33">
        <f>IF($A494="","",IF(AND($P494=1,$R494=0),1,0))</f>
        <v/>
      </c>
    </row>
    <row r="495">
      <c r="G495" s="31" t="n"/>
      <c r="H495" s="32" t="n"/>
      <c r="J495" s="32" t="n"/>
      <c r="K495" s="32" t="n"/>
      <c r="L495" s="32" t="n"/>
      <c r="M495" s="32" t="n"/>
      <c r="P495" s="33">
        <f>IF($A495="","",IF(AND($I495="Open",$H495&gt;=Settings!$C$4,$H495&lt;=Settings!$C$5),1,0))</f>
        <v/>
      </c>
      <c r="Q495" s="34">
        <f>IF($A495="","",IF($P495=1,$G495,0))</f>
        <v/>
      </c>
      <c r="R495" s="33">
        <f>IF($A495="","",IF(COUNTIF('This week'!$A$2:$A$1001,$A495)&gt;0,1,0))</f>
        <v/>
      </c>
      <c r="S495" s="33">
        <f>IF($A495="","",IF(AND($P495=1,$R495=0),1,0))</f>
        <v/>
      </c>
    </row>
    <row r="496">
      <c r="G496" s="31" t="n"/>
      <c r="H496" s="32" t="n"/>
      <c r="J496" s="32" t="n"/>
      <c r="K496" s="32" t="n"/>
      <c r="L496" s="32" t="n"/>
      <c r="M496" s="32" t="n"/>
      <c r="P496" s="33">
        <f>IF($A496="","",IF(AND($I496="Open",$H496&gt;=Settings!$C$4,$H496&lt;=Settings!$C$5),1,0))</f>
        <v/>
      </c>
      <c r="Q496" s="34">
        <f>IF($A496="","",IF($P496=1,$G496,0))</f>
        <v/>
      </c>
      <c r="R496" s="33">
        <f>IF($A496="","",IF(COUNTIF('This week'!$A$2:$A$1001,$A496)&gt;0,1,0))</f>
        <v/>
      </c>
      <c r="S496" s="33">
        <f>IF($A496="","",IF(AND($P496=1,$R496=0),1,0))</f>
        <v/>
      </c>
    </row>
    <row r="497">
      <c r="G497" s="31" t="n"/>
      <c r="H497" s="32" t="n"/>
      <c r="J497" s="32" t="n"/>
      <c r="K497" s="32" t="n"/>
      <c r="L497" s="32" t="n"/>
      <c r="M497" s="32" t="n"/>
      <c r="P497" s="33">
        <f>IF($A497="","",IF(AND($I497="Open",$H497&gt;=Settings!$C$4,$H497&lt;=Settings!$C$5),1,0))</f>
        <v/>
      </c>
      <c r="Q497" s="34">
        <f>IF($A497="","",IF($P497=1,$G497,0))</f>
        <v/>
      </c>
      <c r="R497" s="33">
        <f>IF($A497="","",IF(COUNTIF('This week'!$A$2:$A$1001,$A497)&gt;0,1,0))</f>
        <v/>
      </c>
      <c r="S497" s="33">
        <f>IF($A497="","",IF(AND($P497=1,$R497=0),1,0))</f>
        <v/>
      </c>
    </row>
    <row r="498">
      <c r="G498" s="31" t="n"/>
      <c r="H498" s="32" t="n"/>
      <c r="J498" s="32" t="n"/>
      <c r="K498" s="32" t="n"/>
      <c r="L498" s="32" t="n"/>
      <c r="M498" s="32" t="n"/>
      <c r="P498" s="33">
        <f>IF($A498="","",IF(AND($I498="Open",$H498&gt;=Settings!$C$4,$H498&lt;=Settings!$C$5),1,0))</f>
        <v/>
      </c>
      <c r="Q498" s="34">
        <f>IF($A498="","",IF($P498=1,$G498,0))</f>
        <v/>
      </c>
      <c r="R498" s="33">
        <f>IF($A498="","",IF(COUNTIF('This week'!$A$2:$A$1001,$A498)&gt;0,1,0))</f>
        <v/>
      </c>
      <c r="S498" s="33">
        <f>IF($A498="","",IF(AND($P498=1,$R498=0),1,0))</f>
        <v/>
      </c>
    </row>
    <row r="499">
      <c r="G499" s="31" t="n"/>
      <c r="H499" s="32" t="n"/>
      <c r="J499" s="32" t="n"/>
      <c r="K499" s="32" t="n"/>
      <c r="L499" s="32" t="n"/>
      <c r="M499" s="32" t="n"/>
      <c r="P499" s="33">
        <f>IF($A499="","",IF(AND($I499="Open",$H499&gt;=Settings!$C$4,$H499&lt;=Settings!$C$5),1,0))</f>
        <v/>
      </c>
      <c r="Q499" s="34">
        <f>IF($A499="","",IF($P499=1,$G499,0))</f>
        <v/>
      </c>
      <c r="R499" s="33">
        <f>IF($A499="","",IF(COUNTIF('This week'!$A$2:$A$1001,$A499)&gt;0,1,0))</f>
        <v/>
      </c>
      <c r="S499" s="33">
        <f>IF($A499="","",IF(AND($P499=1,$R499=0),1,0))</f>
        <v/>
      </c>
    </row>
    <row r="500">
      <c r="G500" s="31" t="n"/>
      <c r="H500" s="32" t="n"/>
      <c r="J500" s="32" t="n"/>
      <c r="K500" s="32" t="n"/>
      <c r="L500" s="32" t="n"/>
      <c r="M500" s="32" t="n"/>
      <c r="P500" s="33">
        <f>IF($A500="","",IF(AND($I500="Open",$H500&gt;=Settings!$C$4,$H500&lt;=Settings!$C$5),1,0))</f>
        <v/>
      </c>
      <c r="Q500" s="34">
        <f>IF($A500="","",IF($P500=1,$G500,0))</f>
        <v/>
      </c>
      <c r="R500" s="33">
        <f>IF($A500="","",IF(COUNTIF('This week'!$A$2:$A$1001,$A500)&gt;0,1,0))</f>
        <v/>
      </c>
      <c r="S500" s="33">
        <f>IF($A500="","",IF(AND($P500=1,$R500=0),1,0))</f>
        <v/>
      </c>
    </row>
    <row r="501">
      <c r="G501" s="31" t="n"/>
      <c r="H501" s="32" t="n"/>
      <c r="J501" s="32" t="n"/>
      <c r="K501" s="32" t="n"/>
      <c r="L501" s="32" t="n"/>
      <c r="M501" s="32" t="n"/>
      <c r="P501" s="33">
        <f>IF($A501="","",IF(AND($I501="Open",$H501&gt;=Settings!$C$4,$H501&lt;=Settings!$C$5),1,0))</f>
        <v/>
      </c>
      <c r="Q501" s="34">
        <f>IF($A501="","",IF($P501=1,$G501,0))</f>
        <v/>
      </c>
      <c r="R501" s="33">
        <f>IF($A501="","",IF(COUNTIF('This week'!$A$2:$A$1001,$A501)&gt;0,1,0))</f>
        <v/>
      </c>
      <c r="S501" s="33">
        <f>IF($A501="","",IF(AND($P501=1,$R501=0),1,0))</f>
        <v/>
      </c>
    </row>
    <row r="502">
      <c r="G502" s="31" t="n"/>
      <c r="H502" s="32" t="n"/>
      <c r="J502" s="32" t="n"/>
      <c r="K502" s="32" t="n"/>
      <c r="L502" s="32" t="n"/>
      <c r="M502" s="32" t="n"/>
      <c r="P502" s="33">
        <f>IF($A502="","",IF(AND($I502="Open",$H502&gt;=Settings!$C$4,$H502&lt;=Settings!$C$5),1,0))</f>
        <v/>
      </c>
      <c r="Q502" s="34">
        <f>IF($A502="","",IF($P502=1,$G502,0))</f>
        <v/>
      </c>
      <c r="R502" s="33">
        <f>IF($A502="","",IF(COUNTIF('This week'!$A$2:$A$1001,$A502)&gt;0,1,0))</f>
        <v/>
      </c>
      <c r="S502" s="33">
        <f>IF($A502="","",IF(AND($P502=1,$R502=0),1,0))</f>
        <v/>
      </c>
    </row>
    <row r="503">
      <c r="G503" s="31" t="n"/>
      <c r="H503" s="32" t="n"/>
      <c r="J503" s="32" t="n"/>
      <c r="K503" s="32" t="n"/>
      <c r="L503" s="32" t="n"/>
      <c r="M503" s="32" t="n"/>
      <c r="P503" s="33">
        <f>IF($A503="","",IF(AND($I503="Open",$H503&gt;=Settings!$C$4,$H503&lt;=Settings!$C$5),1,0))</f>
        <v/>
      </c>
      <c r="Q503" s="34">
        <f>IF($A503="","",IF($P503=1,$G503,0))</f>
        <v/>
      </c>
      <c r="R503" s="33">
        <f>IF($A503="","",IF(COUNTIF('This week'!$A$2:$A$1001,$A503)&gt;0,1,0))</f>
        <v/>
      </c>
      <c r="S503" s="33">
        <f>IF($A503="","",IF(AND($P503=1,$R503=0),1,0))</f>
        <v/>
      </c>
    </row>
    <row r="504">
      <c r="G504" s="31" t="n"/>
      <c r="H504" s="32" t="n"/>
      <c r="J504" s="32" t="n"/>
      <c r="K504" s="32" t="n"/>
      <c r="L504" s="32" t="n"/>
      <c r="M504" s="32" t="n"/>
      <c r="P504" s="33">
        <f>IF($A504="","",IF(AND($I504="Open",$H504&gt;=Settings!$C$4,$H504&lt;=Settings!$C$5),1,0))</f>
        <v/>
      </c>
      <c r="Q504" s="34">
        <f>IF($A504="","",IF($P504=1,$G504,0))</f>
        <v/>
      </c>
      <c r="R504" s="33">
        <f>IF($A504="","",IF(COUNTIF('This week'!$A$2:$A$1001,$A504)&gt;0,1,0))</f>
        <v/>
      </c>
      <c r="S504" s="33">
        <f>IF($A504="","",IF(AND($P504=1,$R504=0),1,0))</f>
        <v/>
      </c>
    </row>
    <row r="505">
      <c r="G505" s="31" t="n"/>
      <c r="H505" s="32" t="n"/>
      <c r="J505" s="32" t="n"/>
      <c r="K505" s="32" t="n"/>
      <c r="L505" s="32" t="n"/>
      <c r="M505" s="32" t="n"/>
      <c r="P505" s="33">
        <f>IF($A505="","",IF(AND($I505="Open",$H505&gt;=Settings!$C$4,$H505&lt;=Settings!$C$5),1,0))</f>
        <v/>
      </c>
      <c r="Q505" s="34">
        <f>IF($A505="","",IF($P505=1,$G505,0))</f>
        <v/>
      </c>
      <c r="R505" s="33">
        <f>IF($A505="","",IF(COUNTIF('This week'!$A$2:$A$1001,$A505)&gt;0,1,0))</f>
        <v/>
      </c>
      <c r="S505" s="33">
        <f>IF($A505="","",IF(AND($P505=1,$R505=0),1,0))</f>
        <v/>
      </c>
    </row>
    <row r="506">
      <c r="G506" s="31" t="n"/>
      <c r="H506" s="32" t="n"/>
      <c r="J506" s="32" t="n"/>
      <c r="K506" s="32" t="n"/>
      <c r="L506" s="32" t="n"/>
      <c r="M506" s="32" t="n"/>
      <c r="P506" s="33">
        <f>IF($A506="","",IF(AND($I506="Open",$H506&gt;=Settings!$C$4,$H506&lt;=Settings!$C$5),1,0))</f>
        <v/>
      </c>
      <c r="Q506" s="34">
        <f>IF($A506="","",IF($P506=1,$G506,0))</f>
        <v/>
      </c>
      <c r="R506" s="33">
        <f>IF($A506="","",IF(COUNTIF('This week'!$A$2:$A$1001,$A506)&gt;0,1,0))</f>
        <v/>
      </c>
      <c r="S506" s="33">
        <f>IF($A506="","",IF(AND($P506=1,$R506=0),1,0))</f>
        <v/>
      </c>
    </row>
    <row r="507">
      <c r="G507" s="31" t="n"/>
      <c r="H507" s="32" t="n"/>
      <c r="J507" s="32" t="n"/>
      <c r="K507" s="32" t="n"/>
      <c r="L507" s="32" t="n"/>
      <c r="M507" s="32" t="n"/>
      <c r="P507" s="33">
        <f>IF($A507="","",IF(AND($I507="Open",$H507&gt;=Settings!$C$4,$H507&lt;=Settings!$C$5),1,0))</f>
        <v/>
      </c>
      <c r="Q507" s="34">
        <f>IF($A507="","",IF($P507=1,$G507,0))</f>
        <v/>
      </c>
      <c r="R507" s="33">
        <f>IF($A507="","",IF(COUNTIF('This week'!$A$2:$A$1001,$A507)&gt;0,1,0))</f>
        <v/>
      </c>
      <c r="S507" s="33">
        <f>IF($A507="","",IF(AND($P507=1,$R507=0),1,0))</f>
        <v/>
      </c>
    </row>
    <row r="508">
      <c r="G508" s="31" t="n"/>
      <c r="H508" s="32" t="n"/>
      <c r="J508" s="32" t="n"/>
      <c r="K508" s="32" t="n"/>
      <c r="L508" s="32" t="n"/>
      <c r="M508" s="32" t="n"/>
      <c r="P508" s="33">
        <f>IF($A508="","",IF(AND($I508="Open",$H508&gt;=Settings!$C$4,$H508&lt;=Settings!$C$5),1,0))</f>
        <v/>
      </c>
      <c r="Q508" s="34">
        <f>IF($A508="","",IF($P508=1,$G508,0))</f>
        <v/>
      </c>
      <c r="R508" s="33">
        <f>IF($A508="","",IF(COUNTIF('This week'!$A$2:$A$1001,$A508)&gt;0,1,0))</f>
        <v/>
      </c>
      <c r="S508" s="33">
        <f>IF($A508="","",IF(AND($P508=1,$R508=0),1,0))</f>
        <v/>
      </c>
    </row>
    <row r="509">
      <c r="G509" s="31" t="n"/>
      <c r="H509" s="32" t="n"/>
      <c r="J509" s="32" t="n"/>
      <c r="K509" s="32" t="n"/>
      <c r="L509" s="32" t="n"/>
      <c r="M509" s="32" t="n"/>
      <c r="P509" s="33">
        <f>IF($A509="","",IF(AND($I509="Open",$H509&gt;=Settings!$C$4,$H509&lt;=Settings!$C$5),1,0))</f>
        <v/>
      </c>
      <c r="Q509" s="34">
        <f>IF($A509="","",IF($P509=1,$G509,0))</f>
        <v/>
      </c>
      <c r="R509" s="33">
        <f>IF($A509="","",IF(COUNTIF('This week'!$A$2:$A$1001,$A509)&gt;0,1,0))</f>
        <v/>
      </c>
      <c r="S509" s="33">
        <f>IF($A509="","",IF(AND($P509=1,$R509=0),1,0))</f>
        <v/>
      </c>
    </row>
    <row r="510">
      <c r="G510" s="31" t="n"/>
      <c r="H510" s="32" t="n"/>
      <c r="J510" s="32" t="n"/>
      <c r="K510" s="32" t="n"/>
      <c r="L510" s="32" t="n"/>
      <c r="M510" s="32" t="n"/>
      <c r="P510" s="33">
        <f>IF($A510="","",IF(AND($I510="Open",$H510&gt;=Settings!$C$4,$H510&lt;=Settings!$C$5),1,0))</f>
        <v/>
      </c>
      <c r="Q510" s="34">
        <f>IF($A510="","",IF($P510=1,$G510,0))</f>
        <v/>
      </c>
      <c r="R510" s="33">
        <f>IF($A510="","",IF(COUNTIF('This week'!$A$2:$A$1001,$A510)&gt;0,1,0))</f>
        <v/>
      </c>
      <c r="S510" s="33">
        <f>IF($A510="","",IF(AND($P510=1,$R510=0),1,0))</f>
        <v/>
      </c>
    </row>
    <row r="511">
      <c r="G511" s="31" t="n"/>
      <c r="H511" s="32" t="n"/>
      <c r="J511" s="32" t="n"/>
      <c r="K511" s="32" t="n"/>
      <c r="L511" s="32" t="n"/>
      <c r="M511" s="32" t="n"/>
      <c r="P511" s="33">
        <f>IF($A511="","",IF(AND($I511="Open",$H511&gt;=Settings!$C$4,$H511&lt;=Settings!$C$5),1,0))</f>
        <v/>
      </c>
      <c r="Q511" s="34">
        <f>IF($A511="","",IF($P511=1,$G511,0))</f>
        <v/>
      </c>
      <c r="R511" s="33">
        <f>IF($A511="","",IF(COUNTIF('This week'!$A$2:$A$1001,$A511)&gt;0,1,0))</f>
        <v/>
      </c>
      <c r="S511" s="33">
        <f>IF($A511="","",IF(AND($P511=1,$R511=0),1,0))</f>
        <v/>
      </c>
    </row>
    <row r="512">
      <c r="G512" s="31" t="n"/>
      <c r="H512" s="32" t="n"/>
      <c r="J512" s="32" t="n"/>
      <c r="K512" s="32" t="n"/>
      <c r="L512" s="32" t="n"/>
      <c r="M512" s="32" t="n"/>
      <c r="P512" s="33">
        <f>IF($A512="","",IF(AND($I512="Open",$H512&gt;=Settings!$C$4,$H512&lt;=Settings!$C$5),1,0))</f>
        <v/>
      </c>
      <c r="Q512" s="34">
        <f>IF($A512="","",IF($P512=1,$G512,0))</f>
        <v/>
      </c>
      <c r="R512" s="33">
        <f>IF($A512="","",IF(COUNTIF('This week'!$A$2:$A$1001,$A512)&gt;0,1,0))</f>
        <v/>
      </c>
      <c r="S512" s="33">
        <f>IF($A512="","",IF(AND($P512=1,$R512=0),1,0))</f>
        <v/>
      </c>
    </row>
    <row r="513">
      <c r="G513" s="31" t="n"/>
      <c r="H513" s="32" t="n"/>
      <c r="J513" s="32" t="n"/>
      <c r="K513" s="32" t="n"/>
      <c r="L513" s="32" t="n"/>
      <c r="M513" s="32" t="n"/>
      <c r="P513" s="33">
        <f>IF($A513="","",IF(AND($I513="Open",$H513&gt;=Settings!$C$4,$H513&lt;=Settings!$C$5),1,0))</f>
        <v/>
      </c>
      <c r="Q513" s="34">
        <f>IF($A513="","",IF($P513=1,$G513,0))</f>
        <v/>
      </c>
      <c r="R513" s="33">
        <f>IF($A513="","",IF(COUNTIF('This week'!$A$2:$A$1001,$A513)&gt;0,1,0))</f>
        <v/>
      </c>
      <c r="S513" s="33">
        <f>IF($A513="","",IF(AND($P513=1,$R513=0),1,0))</f>
        <v/>
      </c>
    </row>
    <row r="514">
      <c r="G514" s="31" t="n"/>
      <c r="H514" s="32" t="n"/>
      <c r="J514" s="32" t="n"/>
      <c r="K514" s="32" t="n"/>
      <c r="L514" s="32" t="n"/>
      <c r="M514" s="32" t="n"/>
      <c r="P514" s="33">
        <f>IF($A514="","",IF(AND($I514="Open",$H514&gt;=Settings!$C$4,$H514&lt;=Settings!$C$5),1,0))</f>
        <v/>
      </c>
      <c r="Q514" s="34">
        <f>IF($A514="","",IF($P514=1,$G514,0))</f>
        <v/>
      </c>
      <c r="R514" s="33">
        <f>IF($A514="","",IF(COUNTIF('This week'!$A$2:$A$1001,$A514)&gt;0,1,0))</f>
        <v/>
      </c>
      <c r="S514" s="33">
        <f>IF($A514="","",IF(AND($P514=1,$R514=0),1,0))</f>
        <v/>
      </c>
    </row>
    <row r="515">
      <c r="G515" s="31" t="n"/>
      <c r="H515" s="32" t="n"/>
      <c r="J515" s="32" t="n"/>
      <c r="K515" s="32" t="n"/>
      <c r="L515" s="32" t="n"/>
      <c r="M515" s="32" t="n"/>
      <c r="P515" s="33">
        <f>IF($A515="","",IF(AND($I515="Open",$H515&gt;=Settings!$C$4,$H515&lt;=Settings!$C$5),1,0))</f>
        <v/>
      </c>
      <c r="Q515" s="34">
        <f>IF($A515="","",IF($P515=1,$G515,0))</f>
        <v/>
      </c>
      <c r="R515" s="33">
        <f>IF($A515="","",IF(COUNTIF('This week'!$A$2:$A$1001,$A515)&gt;0,1,0))</f>
        <v/>
      </c>
      <c r="S515" s="33">
        <f>IF($A515="","",IF(AND($P515=1,$R515=0),1,0))</f>
        <v/>
      </c>
    </row>
    <row r="516">
      <c r="G516" s="31" t="n"/>
      <c r="H516" s="32" t="n"/>
      <c r="J516" s="32" t="n"/>
      <c r="K516" s="32" t="n"/>
      <c r="L516" s="32" t="n"/>
      <c r="M516" s="32" t="n"/>
      <c r="P516" s="33">
        <f>IF($A516="","",IF(AND($I516="Open",$H516&gt;=Settings!$C$4,$H516&lt;=Settings!$C$5),1,0))</f>
        <v/>
      </c>
      <c r="Q516" s="34">
        <f>IF($A516="","",IF($P516=1,$G516,0))</f>
        <v/>
      </c>
      <c r="R516" s="33">
        <f>IF($A516="","",IF(COUNTIF('This week'!$A$2:$A$1001,$A516)&gt;0,1,0))</f>
        <v/>
      </c>
      <c r="S516" s="33">
        <f>IF($A516="","",IF(AND($P516=1,$R516=0),1,0))</f>
        <v/>
      </c>
    </row>
    <row r="517">
      <c r="G517" s="31" t="n"/>
      <c r="H517" s="32" t="n"/>
      <c r="J517" s="32" t="n"/>
      <c r="K517" s="32" t="n"/>
      <c r="L517" s="32" t="n"/>
      <c r="M517" s="32" t="n"/>
      <c r="P517" s="33">
        <f>IF($A517="","",IF(AND($I517="Open",$H517&gt;=Settings!$C$4,$H517&lt;=Settings!$C$5),1,0))</f>
        <v/>
      </c>
      <c r="Q517" s="34">
        <f>IF($A517="","",IF($P517=1,$G517,0))</f>
        <v/>
      </c>
      <c r="R517" s="33">
        <f>IF($A517="","",IF(COUNTIF('This week'!$A$2:$A$1001,$A517)&gt;0,1,0))</f>
        <v/>
      </c>
      <c r="S517" s="33">
        <f>IF($A517="","",IF(AND($P517=1,$R517=0),1,0))</f>
        <v/>
      </c>
    </row>
    <row r="518">
      <c r="G518" s="31" t="n"/>
      <c r="H518" s="32" t="n"/>
      <c r="J518" s="32" t="n"/>
      <c r="K518" s="32" t="n"/>
      <c r="L518" s="32" t="n"/>
      <c r="M518" s="32" t="n"/>
      <c r="P518" s="33">
        <f>IF($A518="","",IF(AND($I518="Open",$H518&gt;=Settings!$C$4,$H518&lt;=Settings!$C$5),1,0))</f>
        <v/>
      </c>
      <c r="Q518" s="34">
        <f>IF($A518="","",IF($P518=1,$G518,0))</f>
        <v/>
      </c>
      <c r="R518" s="33">
        <f>IF($A518="","",IF(COUNTIF('This week'!$A$2:$A$1001,$A518)&gt;0,1,0))</f>
        <v/>
      </c>
      <c r="S518" s="33">
        <f>IF($A518="","",IF(AND($P518=1,$R518=0),1,0))</f>
        <v/>
      </c>
    </row>
    <row r="519">
      <c r="G519" s="31" t="n"/>
      <c r="H519" s="32" t="n"/>
      <c r="J519" s="32" t="n"/>
      <c r="K519" s="32" t="n"/>
      <c r="L519" s="32" t="n"/>
      <c r="M519" s="32" t="n"/>
      <c r="P519" s="33">
        <f>IF($A519="","",IF(AND($I519="Open",$H519&gt;=Settings!$C$4,$H519&lt;=Settings!$C$5),1,0))</f>
        <v/>
      </c>
      <c r="Q519" s="34">
        <f>IF($A519="","",IF($P519=1,$G519,0))</f>
        <v/>
      </c>
      <c r="R519" s="33">
        <f>IF($A519="","",IF(COUNTIF('This week'!$A$2:$A$1001,$A519)&gt;0,1,0))</f>
        <v/>
      </c>
      <c r="S519" s="33">
        <f>IF($A519="","",IF(AND($P519=1,$R519=0),1,0))</f>
        <v/>
      </c>
    </row>
    <row r="520">
      <c r="G520" s="31" t="n"/>
      <c r="H520" s="32" t="n"/>
      <c r="J520" s="32" t="n"/>
      <c r="K520" s="32" t="n"/>
      <c r="L520" s="32" t="n"/>
      <c r="M520" s="32" t="n"/>
      <c r="P520" s="33">
        <f>IF($A520="","",IF(AND($I520="Open",$H520&gt;=Settings!$C$4,$H520&lt;=Settings!$C$5),1,0))</f>
        <v/>
      </c>
      <c r="Q520" s="34">
        <f>IF($A520="","",IF($P520=1,$G520,0))</f>
        <v/>
      </c>
      <c r="R520" s="33">
        <f>IF($A520="","",IF(COUNTIF('This week'!$A$2:$A$1001,$A520)&gt;0,1,0))</f>
        <v/>
      </c>
      <c r="S520" s="33">
        <f>IF($A520="","",IF(AND($P520=1,$R520=0),1,0))</f>
        <v/>
      </c>
    </row>
    <row r="521">
      <c r="G521" s="31" t="n"/>
      <c r="H521" s="32" t="n"/>
      <c r="J521" s="32" t="n"/>
      <c r="K521" s="32" t="n"/>
      <c r="L521" s="32" t="n"/>
      <c r="M521" s="32" t="n"/>
      <c r="P521" s="33">
        <f>IF($A521="","",IF(AND($I521="Open",$H521&gt;=Settings!$C$4,$H521&lt;=Settings!$C$5),1,0))</f>
        <v/>
      </c>
      <c r="Q521" s="34">
        <f>IF($A521="","",IF($P521=1,$G521,0))</f>
        <v/>
      </c>
      <c r="R521" s="33">
        <f>IF($A521="","",IF(COUNTIF('This week'!$A$2:$A$1001,$A521)&gt;0,1,0))</f>
        <v/>
      </c>
      <c r="S521" s="33">
        <f>IF($A521="","",IF(AND($P521=1,$R521=0),1,0))</f>
        <v/>
      </c>
    </row>
    <row r="522">
      <c r="G522" s="31" t="n"/>
      <c r="H522" s="32" t="n"/>
      <c r="J522" s="32" t="n"/>
      <c r="K522" s="32" t="n"/>
      <c r="L522" s="32" t="n"/>
      <c r="M522" s="32" t="n"/>
      <c r="P522" s="33">
        <f>IF($A522="","",IF(AND($I522="Open",$H522&gt;=Settings!$C$4,$H522&lt;=Settings!$C$5),1,0))</f>
        <v/>
      </c>
      <c r="Q522" s="34">
        <f>IF($A522="","",IF($P522=1,$G522,0))</f>
        <v/>
      </c>
      <c r="R522" s="33">
        <f>IF($A522="","",IF(COUNTIF('This week'!$A$2:$A$1001,$A522)&gt;0,1,0))</f>
        <v/>
      </c>
      <c r="S522" s="33">
        <f>IF($A522="","",IF(AND($P522=1,$R522=0),1,0))</f>
        <v/>
      </c>
    </row>
    <row r="523">
      <c r="G523" s="31" t="n"/>
      <c r="H523" s="32" t="n"/>
      <c r="J523" s="32" t="n"/>
      <c r="K523" s="32" t="n"/>
      <c r="L523" s="32" t="n"/>
      <c r="M523" s="32" t="n"/>
      <c r="P523" s="33">
        <f>IF($A523="","",IF(AND($I523="Open",$H523&gt;=Settings!$C$4,$H523&lt;=Settings!$C$5),1,0))</f>
        <v/>
      </c>
      <c r="Q523" s="34">
        <f>IF($A523="","",IF($P523=1,$G523,0))</f>
        <v/>
      </c>
      <c r="R523" s="33">
        <f>IF($A523="","",IF(COUNTIF('This week'!$A$2:$A$1001,$A523)&gt;0,1,0))</f>
        <v/>
      </c>
      <c r="S523" s="33">
        <f>IF($A523="","",IF(AND($P523=1,$R523=0),1,0))</f>
        <v/>
      </c>
    </row>
    <row r="524">
      <c r="G524" s="31" t="n"/>
      <c r="H524" s="32" t="n"/>
      <c r="J524" s="32" t="n"/>
      <c r="K524" s="32" t="n"/>
      <c r="L524" s="32" t="n"/>
      <c r="M524" s="32" t="n"/>
      <c r="P524" s="33">
        <f>IF($A524="","",IF(AND($I524="Open",$H524&gt;=Settings!$C$4,$H524&lt;=Settings!$C$5),1,0))</f>
        <v/>
      </c>
      <c r="Q524" s="34">
        <f>IF($A524="","",IF($P524=1,$G524,0))</f>
        <v/>
      </c>
      <c r="R524" s="33">
        <f>IF($A524="","",IF(COUNTIF('This week'!$A$2:$A$1001,$A524)&gt;0,1,0))</f>
        <v/>
      </c>
      <c r="S524" s="33">
        <f>IF($A524="","",IF(AND($P524=1,$R524=0),1,0))</f>
        <v/>
      </c>
    </row>
    <row r="525">
      <c r="G525" s="31" t="n"/>
      <c r="H525" s="32" t="n"/>
      <c r="J525" s="32" t="n"/>
      <c r="K525" s="32" t="n"/>
      <c r="L525" s="32" t="n"/>
      <c r="M525" s="32" t="n"/>
      <c r="P525" s="33">
        <f>IF($A525="","",IF(AND($I525="Open",$H525&gt;=Settings!$C$4,$H525&lt;=Settings!$C$5),1,0))</f>
        <v/>
      </c>
      <c r="Q525" s="34">
        <f>IF($A525="","",IF($P525=1,$G525,0))</f>
        <v/>
      </c>
      <c r="R525" s="33">
        <f>IF($A525="","",IF(COUNTIF('This week'!$A$2:$A$1001,$A525)&gt;0,1,0))</f>
        <v/>
      </c>
      <c r="S525" s="33">
        <f>IF($A525="","",IF(AND($P525=1,$R525=0),1,0))</f>
        <v/>
      </c>
    </row>
    <row r="526">
      <c r="G526" s="31" t="n"/>
      <c r="H526" s="32" t="n"/>
      <c r="J526" s="32" t="n"/>
      <c r="K526" s="32" t="n"/>
      <c r="L526" s="32" t="n"/>
      <c r="M526" s="32" t="n"/>
      <c r="P526" s="33">
        <f>IF($A526="","",IF(AND($I526="Open",$H526&gt;=Settings!$C$4,$H526&lt;=Settings!$C$5),1,0))</f>
        <v/>
      </c>
      <c r="Q526" s="34">
        <f>IF($A526="","",IF($P526=1,$G526,0))</f>
        <v/>
      </c>
      <c r="R526" s="33">
        <f>IF($A526="","",IF(COUNTIF('This week'!$A$2:$A$1001,$A526)&gt;0,1,0))</f>
        <v/>
      </c>
      <c r="S526" s="33">
        <f>IF($A526="","",IF(AND($P526=1,$R526=0),1,0))</f>
        <v/>
      </c>
    </row>
    <row r="527">
      <c r="G527" s="31" t="n"/>
      <c r="H527" s="32" t="n"/>
      <c r="J527" s="32" t="n"/>
      <c r="K527" s="32" t="n"/>
      <c r="L527" s="32" t="n"/>
      <c r="M527" s="32" t="n"/>
      <c r="P527" s="33">
        <f>IF($A527="","",IF(AND($I527="Open",$H527&gt;=Settings!$C$4,$H527&lt;=Settings!$C$5),1,0))</f>
        <v/>
      </c>
      <c r="Q527" s="34">
        <f>IF($A527="","",IF($P527=1,$G527,0))</f>
        <v/>
      </c>
      <c r="R527" s="33">
        <f>IF($A527="","",IF(COUNTIF('This week'!$A$2:$A$1001,$A527)&gt;0,1,0))</f>
        <v/>
      </c>
      <c r="S527" s="33">
        <f>IF($A527="","",IF(AND($P527=1,$R527=0),1,0))</f>
        <v/>
      </c>
    </row>
    <row r="528">
      <c r="G528" s="31" t="n"/>
      <c r="H528" s="32" t="n"/>
      <c r="J528" s="32" t="n"/>
      <c r="K528" s="32" t="n"/>
      <c r="L528" s="32" t="n"/>
      <c r="M528" s="32" t="n"/>
      <c r="P528" s="33">
        <f>IF($A528="","",IF(AND($I528="Open",$H528&gt;=Settings!$C$4,$H528&lt;=Settings!$C$5),1,0))</f>
        <v/>
      </c>
      <c r="Q528" s="34">
        <f>IF($A528="","",IF($P528=1,$G528,0))</f>
        <v/>
      </c>
      <c r="R528" s="33">
        <f>IF($A528="","",IF(COUNTIF('This week'!$A$2:$A$1001,$A528)&gt;0,1,0))</f>
        <v/>
      </c>
      <c r="S528" s="33">
        <f>IF($A528="","",IF(AND($P528=1,$R528=0),1,0))</f>
        <v/>
      </c>
    </row>
    <row r="529">
      <c r="G529" s="31" t="n"/>
      <c r="H529" s="32" t="n"/>
      <c r="J529" s="32" t="n"/>
      <c r="K529" s="32" t="n"/>
      <c r="L529" s="32" t="n"/>
      <c r="M529" s="32" t="n"/>
      <c r="P529" s="33">
        <f>IF($A529="","",IF(AND($I529="Open",$H529&gt;=Settings!$C$4,$H529&lt;=Settings!$C$5),1,0))</f>
        <v/>
      </c>
      <c r="Q529" s="34">
        <f>IF($A529="","",IF($P529=1,$G529,0))</f>
        <v/>
      </c>
      <c r="R529" s="33">
        <f>IF($A529="","",IF(COUNTIF('This week'!$A$2:$A$1001,$A529)&gt;0,1,0))</f>
        <v/>
      </c>
      <c r="S529" s="33">
        <f>IF($A529="","",IF(AND($P529=1,$R529=0),1,0))</f>
        <v/>
      </c>
    </row>
    <row r="530">
      <c r="G530" s="31" t="n"/>
      <c r="H530" s="32" t="n"/>
      <c r="J530" s="32" t="n"/>
      <c r="K530" s="32" t="n"/>
      <c r="L530" s="32" t="n"/>
      <c r="M530" s="32" t="n"/>
      <c r="P530" s="33">
        <f>IF($A530="","",IF(AND($I530="Open",$H530&gt;=Settings!$C$4,$H530&lt;=Settings!$C$5),1,0))</f>
        <v/>
      </c>
      <c r="Q530" s="34">
        <f>IF($A530="","",IF($P530=1,$G530,0))</f>
        <v/>
      </c>
      <c r="R530" s="33">
        <f>IF($A530="","",IF(COUNTIF('This week'!$A$2:$A$1001,$A530)&gt;0,1,0))</f>
        <v/>
      </c>
      <c r="S530" s="33">
        <f>IF($A530="","",IF(AND($P530=1,$R530=0),1,0))</f>
        <v/>
      </c>
    </row>
    <row r="531">
      <c r="G531" s="31" t="n"/>
      <c r="H531" s="32" t="n"/>
      <c r="J531" s="32" t="n"/>
      <c r="K531" s="32" t="n"/>
      <c r="L531" s="32" t="n"/>
      <c r="M531" s="32" t="n"/>
      <c r="P531" s="33">
        <f>IF($A531="","",IF(AND($I531="Open",$H531&gt;=Settings!$C$4,$H531&lt;=Settings!$C$5),1,0))</f>
        <v/>
      </c>
      <c r="Q531" s="34">
        <f>IF($A531="","",IF($P531=1,$G531,0))</f>
        <v/>
      </c>
      <c r="R531" s="33">
        <f>IF($A531="","",IF(COUNTIF('This week'!$A$2:$A$1001,$A531)&gt;0,1,0))</f>
        <v/>
      </c>
      <c r="S531" s="33">
        <f>IF($A531="","",IF(AND($P531=1,$R531=0),1,0))</f>
        <v/>
      </c>
    </row>
    <row r="532">
      <c r="G532" s="31" t="n"/>
      <c r="H532" s="32" t="n"/>
      <c r="J532" s="32" t="n"/>
      <c r="K532" s="32" t="n"/>
      <c r="L532" s="32" t="n"/>
      <c r="M532" s="32" t="n"/>
      <c r="P532" s="33">
        <f>IF($A532="","",IF(AND($I532="Open",$H532&gt;=Settings!$C$4,$H532&lt;=Settings!$C$5),1,0))</f>
        <v/>
      </c>
      <c r="Q532" s="34">
        <f>IF($A532="","",IF($P532=1,$G532,0))</f>
        <v/>
      </c>
      <c r="R532" s="33">
        <f>IF($A532="","",IF(COUNTIF('This week'!$A$2:$A$1001,$A532)&gt;0,1,0))</f>
        <v/>
      </c>
      <c r="S532" s="33">
        <f>IF($A532="","",IF(AND($P532=1,$R532=0),1,0))</f>
        <v/>
      </c>
    </row>
    <row r="533">
      <c r="G533" s="31" t="n"/>
      <c r="H533" s="32" t="n"/>
      <c r="J533" s="32" t="n"/>
      <c r="K533" s="32" t="n"/>
      <c r="L533" s="32" t="n"/>
      <c r="M533" s="32" t="n"/>
      <c r="P533" s="33">
        <f>IF($A533="","",IF(AND($I533="Open",$H533&gt;=Settings!$C$4,$H533&lt;=Settings!$C$5),1,0))</f>
        <v/>
      </c>
      <c r="Q533" s="34">
        <f>IF($A533="","",IF($P533=1,$G533,0))</f>
        <v/>
      </c>
      <c r="R533" s="33">
        <f>IF($A533="","",IF(COUNTIF('This week'!$A$2:$A$1001,$A533)&gt;0,1,0))</f>
        <v/>
      </c>
      <c r="S533" s="33">
        <f>IF($A533="","",IF(AND($P533=1,$R533=0),1,0))</f>
        <v/>
      </c>
    </row>
    <row r="534">
      <c r="G534" s="31" t="n"/>
      <c r="H534" s="32" t="n"/>
      <c r="J534" s="32" t="n"/>
      <c r="K534" s="32" t="n"/>
      <c r="L534" s="32" t="n"/>
      <c r="M534" s="32" t="n"/>
      <c r="P534" s="33">
        <f>IF($A534="","",IF(AND($I534="Open",$H534&gt;=Settings!$C$4,$H534&lt;=Settings!$C$5),1,0))</f>
        <v/>
      </c>
      <c r="Q534" s="34">
        <f>IF($A534="","",IF($P534=1,$G534,0))</f>
        <v/>
      </c>
      <c r="R534" s="33">
        <f>IF($A534="","",IF(COUNTIF('This week'!$A$2:$A$1001,$A534)&gt;0,1,0))</f>
        <v/>
      </c>
      <c r="S534" s="33">
        <f>IF($A534="","",IF(AND($P534=1,$R534=0),1,0))</f>
        <v/>
      </c>
    </row>
    <row r="535">
      <c r="G535" s="31" t="n"/>
      <c r="H535" s="32" t="n"/>
      <c r="J535" s="32" t="n"/>
      <c r="K535" s="32" t="n"/>
      <c r="L535" s="32" t="n"/>
      <c r="M535" s="32" t="n"/>
      <c r="P535" s="33">
        <f>IF($A535="","",IF(AND($I535="Open",$H535&gt;=Settings!$C$4,$H535&lt;=Settings!$C$5),1,0))</f>
        <v/>
      </c>
      <c r="Q535" s="34">
        <f>IF($A535="","",IF($P535=1,$G535,0))</f>
        <v/>
      </c>
      <c r="R535" s="33">
        <f>IF($A535="","",IF(COUNTIF('This week'!$A$2:$A$1001,$A535)&gt;0,1,0))</f>
        <v/>
      </c>
      <c r="S535" s="33">
        <f>IF($A535="","",IF(AND($P535=1,$R535=0),1,0))</f>
        <v/>
      </c>
    </row>
    <row r="536">
      <c r="G536" s="31" t="n"/>
      <c r="H536" s="32" t="n"/>
      <c r="J536" s="32" t="n"/>
      <c r="K536" s="32" t="n"/>
      <c r="L536" s="32" t="n"/>
      <c r="M536" s="32" t="n"/>
      <c r="P536" s="33">
        <f>IF($A536="","",IF(AND($I536="Open",$H536&gt;=Settings!$C$4,$H536&lt;=Settings!$C$5),1,0))</f>
        <v/>
      </c>
      <c r="Q536" s="34">
        <f>IF($A536="","",IF($P536=1,$G536,0))</f>
        <v/>
      </c>
      <c r="R536" s="33">
        <f>IF($A536="","",IF(COUNTIF('This week'!$A$2:$A$1001,$A536)&gt;0,1,0))</f>
        <v/>
      </c>
      <c r="S536" s="33">
        <f>IF($A536="","",IF(AND($P536=1,$R536=0),1,0))</f>
        <v/>
      </c>
    </row>
    <row r="537">
      <c r="G537" s="31" t="n"/>
      <c r="H537" s="32" t="n"/>
      <c r="J537" s="32" t="n"/>
      <c r="K537" s="32" t="n"/>
      <c r="L537" s="32" t="n"/>
      <c r="M537" s="32" t="n"/>
      <c r="P537" s="33">
        <f>IF($A537="","",IF(AND($I537="Open",$H537&gt;=Settings!$C$4,$H537&lt;=Settings!$C$5),1,0))</f>
        <v/>
      </c>
      <c r="Q537" s="34">
        <f>IF($A537="","",IF($P537=1,$G537,0))</f>
        <v/>
      </c>
      <c r="R537" s="33">
        <f>IF($A537="","",IF(COUNTIF('This week'!$A$2:$A$1001,$A537)&gt;0,1,0))</f>
        <v/>
      </c>
      <c r="S537" s="33">
        <f>IF($A537="","",IF(AND($P537=1,$R537=0),1,0))</f>
        <v/>
      </c>
    </row>
    <row r="538">
      <c r="G538" s="31" t="n"/>
      <c r="H538" s="32" t="n"/>
      <c r="J538" s="32" t="n"/>
      <c r="K538" s="32" t="n"/>
      <c r="L538" s="32" t="n"/>
      <c r="M538" s="32" t="n"/>
      <c r="P538" s="33">
        <f>IF($A538="","",IF(AND($I538="Open",$H538&gt;=Settings!$C$4,$H538&lt;=Settings!$C$5),1,0))</f>
        <v/>
      </c>
      <c r="Q538" s="34">
        <f>IF($A538="","",IF($P538=1,$G538,0))</f>
        <v/>
      </c>
      <c r="R538" s="33">
        <f>IF($A538="","",IF(COUNTIF('This week'!$A$2:$A$1001,$A538)&gt;0,1,0))</f>
        <v/>
      </c>
      <c r="S538" s="33">
        <f>IF($A538="","",IF(AND($P538=1,$R538=0),1,0))</f>
        <v/>
      </c>
    </row>
    <row r="539">
      <c r="G539" s="31" t="n"/>
      <c r="H539" s="32" t="n"/>
      <c r="J539" s="32" t="n"/>
      <c r="K539" s="32" t="n"/>
      <c r="L539" s="32" t="n"/>
      <c r="M539" s="32" t="n"/>
      <c r="P539" s="33">
        <f>IF($A539="","",IF(AND($I539="Open",$H539&gt;=Settings!$C$4,$H539&lt;=Settings!$C$5),1,0))</f>
        <v/>
      </c>
      <c r="Q539" s="34">
        <f>IF($A539="","",IF($P539=1,$G539,0))</f>
        <v/>
      </c>
      <c r="R539" s="33">
        <f>IF($A539="","",IF(COUNTIF('This week'!$A$2:$A$1001,$A539)&gt;0,1,0))</f>
        <v/>
      </c>
      <c r="S539" s="33">
        <f>IF($A539="","",IF(AND($P539=1,$R539=0),1,0))</f>
        <v/>
      </c>
    </row>
    <row r="540">
      <c r="G540" s="31" t="n"/>
      <c r="H540" s="32" t="n"/>
      <c r="J540" s="32" t="n"/>
      <c r="K540" s="32" t="n"/>
      <c r="L540" s="32" t="n"/>
      <c r="M540" s="32" t="n"/>
      <c r="P540" s="33">
        <f>IF($A540="","",IF(AND($I540="Open",$H540&gt;=Settings!$C$4,$H540&lt;=Settings!$C$5),1,0))</f>
        <v/>
      </c>
      <c r="Q540" s="34">
        <f>IF($A540="","",IF($P540=1,$G540,0))</f>
        <v/>
      </c>
      <c r="R540" s="33">
        <f>IF($A540="","",IF(COUNTIF('This week'!$A$2:$A$1001,$A540)&gt;0,1,0))</f>
        <v/>
      </c>
      <c r="S540" s="33">
        <f>IF($A540="","",IF(AND($P540=1,$R540=0),1,0))</f>
        <v/>
      </c>
    </row>
    <row r="541">
      <c r="G541" s="31" t="n"/>
      <c r="H541" s="32" t="n"/>
      <c r="J541" s="32" t="n"/>
      <c r="K541" s="32" t="n"/>
      <c r="L541" s="32" t="n"/>
      <c r="M541" s="32" t="n"/>
      <c r="P541" s="33">
        <f>IF($A541="","",IF(AND($I541="Open",$H541&gt;=Settings!$C$4,$H541&lt;=Settings!$C$5),1,0))</f>
        <v/>
      </c>
      <c r="Q541" s="34">
        <f>IF($A541="","",IF($P541=1,$G541,0))</f>
        <v/>
      </c>
      <c r="R541" s="33">
        <f>IF($A541="","",IF(COUNTIF('This week'!$A$2:$A$1001,$A541)&gt;0,1,0))</f>
        <v/>
      </c>
      <c r="S541" s="33">
        <f>IF($A541="","",IF(AND($P541=1,$R541=0),1,0))</f>
        <v/>
      </c>
    </row>
    <row r="542">
      <c r="G542" s="31" t="n"/>
      <c r="H542" s="32" t="n"/>
      <c r="J542" s="32" t="n"/>
      <c r="K542" s="32" t="n"/>
      <c r="L542" s="32" t="n"/>
      <c r="M542" s="32" t="n"/>
      <c r="P542" s="33">
        <f>IF($A542="","",IF(AND($I542="Open",$H542&gt;=Settings!$C$4,$H542&lt;=Settings!$C$5),1,0))</f>
        <v/>
      </c>
      <c r="Q542" s="34">
        <f>IF($A542="","",IF($P542=1,$G542,0))</f>
        <v/>
      </c>
      <c r="R542" s="33">
        <f>IF($A542="","",IF(COUNTIF('This week'!$A$2:$A$1001,$A542)&gt;0,1,0))</f>
        <v/>
      </c>
      <c r="S542" s="33">
        <f>IF($A542="","",IF(AND($P542=1,$R542=0),1,0))</f>
        <v/>
      </c>
    </row>
    <row r="543">
      <c r="G543" s="31" t="n"/>
      <c r="H543" s="32" t="n"/>
      <c r="J543" s="32" t="n"/>
      <c r="K543" s="32" t="n"/>
      <c r="L543" s="32" t="n"/>
      <c r="M543" s="32" t="n"/>
      <c r="P543" s="33">
        <f>IF($A543="","",IF(AND($I543="Open",$H543&gt;=Settings!$C$4,$H543&lt;=Settings!$C$5),1,0))</f>
        <v/>
      </c>
      <c r="Q543" s="34">
        <f>IF($A543="","",IF($P543=1,$G543,0))</f>
        <v/>
      </c>
      <c r="R543" s="33">
        <f>IF($A543="","",IF(COUNTIF('This week'!$A$2:$A$1001,$A543)&gt;0,1,0))</f>
        <v/>
      </c>
      <c r="S543" s="33">
        <f>IF($A543="","",IF(AND($P543=1,$R543=0),1,0))</f>
        <v/>
      </c>
    </row>
    <row r="544">
      <c r="G544" s="31" t="n"/>
      <c r="H544" s="32" t="n"/>
      <c r="J544" s="32" t="n"/>
      <c r="K544" s="32" t="n"/>
      <c r="L544" s="32" t="n"/>
      <c r="M544" s="32" t="n"/>
      <c r="P544" s="33">
        <f>IF($A544="","",IF(AND($I544="Open",$H544&gt;=Settings!$C$4,$H544&lt;=Settings!$C$5),1,0))</f>
        <v/>
      </c>
      <c r="Q544" s="34">
        <f>IF($A544="","",IF($P544=1,$G544,0))</f>
        <v/>
      </c>
      <c r="R544" s="33">
        <f>IF($A544="","",IF(COUNTIF('This week'!$A$2:$A$1001,$A544)&gt;0,1,0))</f>
        <v/>
      </c>
      <c r="S544" s="33">
        <f>IF($A544="","",IF(AND($P544=1,$R544=0),1,0))</f>
        <v/>
      </c>
    </row>
    <row r="545">
      <c r="G545" s="31" t="n"/>
      <c r="H545" s="32" t="n"/>
      <c r="J545" s="32" t="n"/>
      <c r="K545" s="32" t="n"/>
      <c r="L545" s="32" t="n"/>
      <c r="M545" s="32" t="n"/>
      <c r="P545" s="33">
        <f>IF($A545="","",IF(AND($I545="Open",$H545&gt;=Settings!$C$4,$H545&lt;=Settings!$C$5),1,0))</f>
        <v/>
      </c>
      <c r="Q545" s="34">
        <f>IF($A545="","",IF($P545=1,$G545,0))</f>
        <v/>
      </c>
      <c r="R545" s="33">
        <f>IF($A545="","",IF(COUNTIF('This week'!$A$2:$A$1001,$A545)&gt;0,1,0))</f>
        <v/>
      </c>
      <c r="S545" s="33">
        <f>IF($A545="","",IF(AND($P545=1,$R545=0),1,0))</f>
        <v/>
      </c>
    </row>
    <row r="546">
      <c r="G546" s="31" t="n"/>
      <c r="H546" s="32" t="n"/>
      <c r="J546" s="32" t="n"/>
      <c r="K546" s="32" t="n"/>
      <c r="L546" s="32" t="n"/>
      <c r="M546" s="32" t="n"/>
      <c r="P546" s="33">
        <f>IF($A546="","",IF(AND($I546="Open",$H546&gt;=Settings!$C$4,$H546&lt;=Settings!$C$5),1,0))</f>
        <v/>
      </c>
      <c r="Q546" s="34">
        <f>IF($A546="","",IF($P546=1,$G546,0))</f>
        <v/>
      </c>
      <c r="R546" s="33">
        <f>IF($A546="","",IF(COUNTIF('This week'!$A$2:$A$1001,$A546)&gt;0,1,0))</f>
        <v/>
      </c>
      <c r="S546" s="33">
        <f>IF($A546="","",IF(AND($P546=1,$R546=0),1,0))</f>
        <v/>
      </c>
    </row>
    <row r="547">
      <c r="G547" s="31" t="n"/>
      <c r="H547" s="32" t="n"/>
      <c r="J547" s="32" t="n"/>
      <c r="K547" s="32" t="n"/>
      <c r="L547" s="32" t="n"/>
      <c r="M547" s="32" t="n"/>
      <c r="P547" s="33">
        <f>IF($A547="","",IF(AND($I547="Open",$H547&gt;=Settings!$C$4,$H547&lt;=Settings!$C$5),1,0))</f>
        <v/>
      </c>
      <c r="Q547" s="34">
        <f>IF($A547="","",IF($P547=1,$G547,0))</f>
        <v/>
      </c>
      <c r="R547" s="33">
        <f>IF($A547="","",IF(COUNTIF('This week'!$A$2:$A$1001,$A547)&gt;0,1,0))</f>
        <v/>
      </c>
      <c r="S547" s="33">
        <f>IF($A547="","",IF(AND($P547=1,$R547=0),1,0))</f>
        <v/>
      </c>
    </row>
    <row r="548">
      <c r="G548" s="31" t="n"/>
      <c r="H548" s="32" t="n"/>
      <c r="J548" s="32" t="n"/>
      <c r="K548" s="32" t="n"/>
      <c r="L548" s="32" t="n"/>
      <c r="M548" s="32" t="n"/>
      <c r="P548" s="33">
        <f>IF($A548="","",IF(AND($I548="Open",$H548&gt;=Settings!$C$4,$H548&lt;=Settings!$C$5),1,0))</f>
        <v/>
      </c>
      <c r="Q548" s="34">
        <f>IF($A548="","",IF($P548=1,$G548,0))</f>
        <v/>
      </c>
      <c r="R548" s="33">
        <f>IF($A548="","",IF(COUNTIF('This week'!$A$2:$A$1001,$A548)&gt;0,1,0))</f>
        <v/>
      </c>
      <c r="S548" s="33">
        <f>IF($A548="","",IF(AND($P548=1,$R548=0),1,0))</f>
        <v/>
      </c>
    </row>
    <row r="549">
      <c r="G549" s="31" t="n"/>
      <c r="H549" s="32" t="n"/>
      <c r="J549" s="32" t="n"/>
      <c r="K549" s="32" t="n"/>
      <c r="L549" s="32" t="n"/>
      <c r="M549" s="32" t="n"/>
      <c r="P549" s="33">
        <f>IF($A549="","",IF(AND($I549="Open",$H549&gt;=Settings!$C$4,$H549&lt;=Settings!$C$5),1,0))</f>
        <v/>
      </c>
      <c r="Q549" s="34">
        <f>IF($A549="","",IF($P549=1,$G549,0))</f>
        <v/>
      </c>
      <c r="R549" s="33">
        <f>IF($A549="","",IF(COUNTIF('This week'!$A$2:$A$1001,$A549)&gt;0,1,0))</f>
        <v/>
      </c>
      <c r="S549" s="33">
        <f>IF($A549="","",IF(AND($P549=1,$R549=0),1,0))</f>
        <v/>
      </c>
    </row>
    <row r="550">
      <c r="G550" s="31" t="n"/>
      <c r="H550" s="32" t="n"/>
      <c r="J550" s="32" t="n"/>
      <c r="K550" s="32" t="n"/>
      <c r="L550" s="32" t="n"/>
      <c r="M550" s="32" t="n"/>
      <c r="P550" s="33">
        <f>IF($A550="","",IF(AND($I550="Open",$H550&gt;=Settings!$C$4,$H550&lt;=Settings!$C$5),1,0))</f>
        <v/>
      </c>
      <c r="Q550" s="34">
        <f>IF($A550="","",IF($P550=1,$G550,0))</f>
        <v/>
      </c>
      <c r="R550" s="33">
        <f>IF($A550="","",IF(COUNTIF('This week'!$A$2:$A$1001,$A550)&gt;0,1,0))</f>
        <v/>
      </c>
      <c r="S550" s="33">
        <f>IF($A550="","",IF(AND($P550=1,$R550=0),1,0))</f>
        <v/>
      </c>
    </row>
    <row r="551">
      <c r="G551" s="31" t="n"/>
      <c r="H551" s="32" t="n"/>
      <c r="J551" s="32" t="n"/>
      <c r="K551" s="32" t="n"/>
      <c r="L551" s="32" t="n"/>
      <c r="M551" s="32" t="n"/>
      <c r="P551" s="33">
        <f>IF($A551="","",IF(AND($I551="Open",$H551&gt;=Settings!$C$4,$H551&lt;=Settings!$C$5),1,0))</f>
        <v/>
      </c>
      <c r="Q551" s="34">
        <f>IF($A551="","",IF($P551=1,$G551,0))</f>
        <v/>
      </c>
      <c r="R551" s="33">
        <f>IF($A551="","",IF(COUNTIF('This week'!$A$2:$A$1001,$A551)&gt;0,1,0))</f>
        <v/>
      </c>
      <c r="S551" s="33">
        <f>IF($A551="","",IF(AND($P551=1,$R551=0),1,0))</f>
        <v/>
      </c>
    </row>
    <row r="552">
      <c r="G552" s="31" t="n"/>
      <c r="H552" s="32" t="n"/>
      <c r="J552" s="32" t="n"/>
      <c r="K552" s="32" t="n"/>
      <c r="L552" s="32" t="n"/>
      <c r="M552" s="32" t="n"/>
      <c r="P552" s="33">
        <f>IF($A552="","",IF(AND($I552="Open",$H552&gt;=Settings!$C$4,$H552&lt;=Settings!$C$5),1,0))</f>
        <v/>
      </c>
      <c r="Q552" s="34">
        <f>IF($A552="","",IF($P552=1,$G552,0))</f>
        <v/>
      </c>
      <c r="R552" s="33">
        <f>IF($A552="","",IF(COUNTIF('This week'!$A$2:$A$1001,$A552)&gt;0,1,0))</f>
        <v/>
      </c>
      <c r="S552" s="33">
        <f>IF($A552="","",IF(AND($P552=1,$R552=0),1,0))</f>
        <v/>
      </c>
    </row>
    <row r="553">
      <c r="G553" s="31" t="n"/>
      <c r="H553" s="32" t="n"/>
      <c r="J553" s="32" t="n"/>
      <c r="K553" s="32" t="n"/>
      <c r="L553" s="32" t="n"/>
      <c r="M553" s="32" t="n"/>
      <c r="P553" s="33">
        <f>IF($A553="","",IF(AND($I553="Open",$H553&gt;=Settings!$C$4,$H553&lt;=Settings!$C$5),1,0))</f>
        <v/>
      </c>
      <c r="Q553" s="34">
        <f>IF($A553="","",IF($P553=1,$G553,0))</f>
        <v/>
      </c>
      <c r="R553" s="33">
        <f>IF($A553="","",IF(COUNTIF('This week'!$A$2:$A$1001,$A553)&gt;0,1,0))</f>
        <v/>
      </c>
      <c r="S553" s="33">
        <f>IF($A553="","",IF(AND($P553=1,$R553=0),1,0))</f>
        <v/>
      </c>
    </row>
    <row r="554">
      <c r="G554" s="31" t="n"/>
      <c r="H554" s="32" t="n"/>
      <c r="J554" s="32" t="n"/>
      <c r="K554" s="32" t="n"/>
      <c r="L554" s="32" t="n"/>
      <c r="M554" s="32" t="n"/>
      <c r="P554" s="33">
        <f>IF($A554="","",IF(AND($I554="Open",$H554&gt;=Settings!$C$4,$H554&lt;=Settings!$C$5),1,0))</f>
        <v/>
      </c>
      <c r="Q554" s="34">
        <f>IF($A554="","",IF($P554=1,$G554,0))</f>
        <v/>
      </c>
      <c r="R554" s="33">
        <f>IF($A554="","",IF(COUNTIF('This week'!$A$2:$A$1001,$A554)&gt;0,1,0))</f>
        <v/>
      </c>
      <c r="S554" s="33">
        <f>IF($A554="","",IF(AND($P554=1,$R554=0),1,0))</f>
        <v/>
      </c>
    </row>
    <row r="555">
      <c r="G555" s="31" t="n"/>
      <c r="H555" s="32" t="n"/>
      <c r="J555" s="32" t="n"/>
      <c r="K555" s="32" t="n"/>
      <c r="L555" s="32" t="n"/>
      <c r="M555" s="32" t="n"/>
      <c r="P555" s="33">
        <f>IF($A555="","",IF(AND($I555="Open",$H555&gt;=Settings!$C$4,$H555&lt;=Settings!$C$5),1,0))</f>
        <v/>
      </c>
      <c r="Q555" s="34">
        <f>IF($A555="","",IF($P555=1,$G555,0))</f>
        <v/>
      </c>
      <c r="R555" s="33">
        <f>IF($A555="","",IF(COUNTIF('This week'!$A$2:$A$1001,$A555)&gt;0,1,0))</f>
        <v/>
      </c>
      <c r="S555" s="33">
        <f>IF($A555="","",IF(AND($P555=1,$R555=0),1,0))</f>
        <v/>
      </c>
    </row>
    <row r="556">
      <c r="G556" s="31" t="n"/>
      <c r="H556" s="32" t="n"/>
      <c r="J556" s="32" t="n"/>
      <c r="K556" s="32" t="n"/>
      <c r="L556" s="32" t="n"/>
      <c r="M556" s="32" t="n"/>
      <c r="P556" s="33">
        <f>IF($A556="","",IF(AND($I556="Open",$H556&gt;=Settings!$C$4,$H556&lt;=Settings!$C$5),1,0))</f>
        <v/>
      </c>
      <c r="Q556" s="34">
        <f>IF($A556="","",IF($P556=1,$G556,0))</f>
        <v/>
      </c>
      <c r="R556" s="33">
        <f>IF($A556="","",IF(COUNTIF('This week'!$A$2:$A$1001,$A556)&gt;0,1,0))</f>
        <v/>
      </c>
      <c r="S556" s="33">
        <f>IF($A556="","",IF(AND($P556=1,$R556=0),1,0))</f>
        <v/>
      </c>
    </row>
    <row r="557">
      <c r="G557" s="31" t="n"/>
      <c r="H557" s="32" t="n"/>
      <c r="J557" s="32" t="n"/>
      <c r="K557" s="32" t="n"/>
      <c r="L557" s="32" t="n"/>
      <c r="M557" s="32" t="n"/>
      <c r="P557" s="33">
        <f>IF($A557="","",IF(AND($I557="Open",$H557&gt;=Settings!$C$4,$H557&lt;=Settings!$C$5),1,0))</f>
        <v/>
      </c>
      <c r="Q557" s="34">
        <f>IF($A557="","",IF($P557=1,$G557,0))</f>
        <v/>
      </c>
      <c r="R557" s="33">
        <f>IF($A557="","",IF(COUNTIF('This week'!$A$2:$A$1001,$A557)&gt;0,1,0))</f>
        <v/>
      </c>
      <c r="S557" s="33">
        <f>IF($A557="","",IF(AND($P557=1,$R557=0),1,0))</f>
        <v/>
      </c>
    </row>
    <row r="558">
      <c r="G558" s="31" t="n"/>
      <c r="H558" s="32" t="n"/>
      <c r="J558" s="32" t="n"/>
      <c r="K558" s="32" t="n"/>
      <c r="L558" s="32" t="n"/>
      <c r="M558" s="32" t="n"/>
      <c r="P558" s="33">
        <f>IF($A558="","",IF(AND($I558="Open",$H558&gt;=Settings!$C$4,$H558&lt;=Settings!$C$5),1,0))</f>
        <v/>
      </c>
      <c r="Q558" s="34">
        <f>IF($A558="","",IF($P558=1,$G558,0))</f>
        <v/>
      </c>
      <c r="R558" s="33">
        <f>IF($A558="","",IF(COUNTIF('This week'!$A$2:$A$1001,$A558)&gt;0,1,0))</f>
        <v/>
      </c>
      <c r="S558" s="33">
        <f>IF($A558="","",IF(AND($P558=1,$R558=0),1,0))</f>
        <v/>
      </c>
    </row>
    <row r="559">
      <c r="G559" s="31" t="n"/>
      <c r="H559" s="32" t="n"/>
      <c r="J559" s="32" t="n"/>
      <c r="K559" s="32" t="n"/>
      <c r="L559" s="32" t="n"/>
      <c r="M559" s="32" t="n"/>
      <c r="P559" s="33">
        <f>IF($A559="","",IF(AND($I559="Open",$H559&gt;=Settings!$C$4,$H559&lt;=Settings!$C$5),1,0))</f>
        <v/>
      </c>
      <c r="Q559" s="34">
        <f>IF($A559="","",IF($P559=1,$G559,0))</f>
        <v/>
      </c>
      <c r="R559" s="33">
        <f>IF($A559="","",IF(COUNTIF('This week'!$A$2:$A$1001,$A559)&gt;0,1,0))</f>
        <v/>
      </c>
      <c r="S559" s="33">
        <f>IF($A559="","",IF(AND($P559=1,$R559=0),1,0))</f>
        <v/>
      </c>
    </row>
    <row r="560">
      <c r="G560" s="31" t="n"/>
      <c r="H560" s="32" t="n"/>
      <c r="J560" s="32" t="n"/>
      <c r="K560" s="32" t="n"/>
      <c r="L560" s="32" t="n"/>
      <c r="M560" s="32" t="n"/>
      <c r="P560" s="33">
        <f>IF($A560="","",IF(AND($I560="Open",$H560&gt;=Settings!$C$4,$H560&lt;=Settings!$C$5),1,0))</f>
        <v/>
      </c>
      <c r="Q560" s="34">
        <f>IF($A560="","",IF($P560=1,$G560,0))</f>
        <v/>
      </c>
      <c r="R560" s="33">
        <f>IF($A560="","",IF(COUNTIF('This week'!$A$2:$A$1001,$A560)&gt;0,1,0))</f>
        <v/>
      </c>
      <c r="S560" s="33">
        <f>IF($A560="","",IF(AND($P560=1,$R560=0),1,0))</f>
        <v/>
      </c>
    </row>
    <row r="561">
      <c r="G561" s="31" t="n"/>
      <c r="H561" s="32" t="n"/>
      <c r="J561" s="32" t="n"/>
      <c r="K561" s="32" t="n"/>
      <c r="L561" s="32" t="n"/>
      <c r="M561" s="32" t="n"/>
      <c r="P561" s="33">
        <f>IF($A561="","",IF(AND($I561="Open",$H561&gt;=Settings!$C$4,$H561&lt;=Settings!$C$5),1,0))</f>
        <v/>
      </c>
      <c r="Q561" s="34">
        <f>IF($A561="","",IF($P561=1,$G561,0))</f>
        <v/>
      </c>
      <c r="R561" s="33">
        <f>IF($A561="","",IF(COUNTIF('This week'!$A$2:$A$1001,$A561)&gt;0,1,0))</f>
        <v/>
      </c>
      <c r="S561" s="33">
        <f>IF($A561="","",IF(AND($P561=1,$R561=0),1,0))</f>
        <v/>
      </c>
    </row>
    <row r="562">
      <c r="G562" s="31" t="n"/>
      <c r="H562" s="32" t="n"/>
      <c r="J562" s="32" t="n"/>
      <c r="K562" s="32" t="n"/>
      <c r="L562" s="32" t="n"/>
      <c r="M562" s="32" t="n"/>
      <c r="P562" s="33">
        <f>IF($A562="","",IF(AND($I562="Open",$H562&gt;=Settings!$C$4,$H562&lt;=Settings!$C$5),1,0))</f>
        <v/>
      </c>
      <c r="Q562" s="34">
        <f>IF($A562="","",IF($P562=1,$G562,0))</f>
        <v/>
      </c>
      <c r="R562" s="33">
        <f>IF($A562="","",IF(COUNTIF('This week'!$A$2:$A$1001,$A562)&gt;0,1,0))</f>
        <v/>
      </c>
      <c r="S562" s="33">
        <f>IF($A562="","",IF(AND($P562=1,$R562=0),1,0))</f>
        <v/>
      </c>
    </row>
    <row r="563">
      <c r="G563" s="31" t="n"/>
      <c r="H563" s="32" t="n"/>
      <c r="J563" s="32" t="n"/>
      <c r="K563" s="32" t="n"/>
      <c r="L563" s="32" t="n"/>
      <c r="M563" s="32" t="n"/>
      <c r="P563" s="33">
        <f>IF($A563="","",IF(AND($I563="Open",$H563&gt;=Settings!$C$4,$H563&lt;=Settings!$C$5),1,0))</f>
        <v/>
      </c>
      <c r="Q563" s="34">
        <f>IF($A563="","",IF($P563=1,$G563,0))</f>
        <v/>
      </c>
      <c r="R563" s="33">
        <f>IF($A563="","",IF(COUNTIF('This week'!$A$2:$A$1001,$A563)&gt;0,1,0))</f>
        <v/>
      </c>
      <c r="S563" s="33">
        <f>IF($A563="","",IF(AND($P563=1,$R563=0),1,0))</f>
        <v/>
      </c>
    </row>
    <row r="564">
      <c r="G564" s="31" t="n"/>
      <c r="H564" s="32" t="n"/>
      <c r="J564" s="32" t="n"/>
      <c r="K564" s="32" t="n"/>
      <c r="L564" s="32" t="n"/>
      <c r="M564" s="32" t="n"/>
      <c r="P564" s="33">
        <f>IF($A564="","",IF(AND($I564="Open",$H564&gt;=Settings!$C$4,$H564&lt;=Settings!$C$5),1,0))</f>
        <v/>
      </c>
      <c r="Q564" s="34">
        <f>IF($A564="","",IF($P564=1,$G564,0))</f>
        <v/>
      </c>
      <c r="R564" s="33">
        <f>IF($A564="","",IF(COUNTIF('This week'!$A$2:$A$1001,$A564)&gt;0,1,0))</f>
        <v/>
      </c>
      <c r="S564" s="33">
        <f>IF($A564="","",IF(AND($P564=1,$R564=0),1,0))</f>
        <v/>
      </c>
    </row>
    <row r="565">
      <c r="G565" s="31" t="n"/>
      <c r="H565" s="32" t="n"/>
      <c r="J565" s="32" t="n"/>
      <c r="K565" s="32" t="n"/>
      <c r="L565" s="32" t="n"/>
      <c r="M565" s="32" t="n"/>
      <c r="P565" s="33">
        <f>IF($A565="","",IF(AND($I565="Open",$H565&gt;=Settings!$C$4,$H565&lt;=Settings!$C$5),1,0))</f>
        <v/>
      </c>
      <c r="Q565" s="34">
        <f>IF($A565="","",IF($P565=1,$G565,0))</f>
        <v/>
      </c>
      <c r="R565" s="33">
        <f>IF($A565="","",IF(COUNTIF('This week'!$A$2:$A$1001,$A565)&gt;0,1,0))</f>
        <v/>
      </c>
      <c r="S565" s="33">
        <f>IF($A565="","",IF(AND($P565=1,$R565=0),1,0))</f>
        <v/>
      </c>
    </row>
    <row r="566">
      <c r="G566" s="31" t="n"/>
      <c r="H566" s="32" t="n"/>
      <c r="J566" s="32" t="n"/>
      <c r="K566" s="32" t="n"/>
      <c r="L566" s="32" t="n"/>
      <c r="M566" s="32" t="n"/>
      <c r="P566" s="33">
        <f>IF($A566="","",IF(AND($I566="Open",$H566&gt;=Settings!$C$4,$H566&lt;=Settings!$C$5),1,0))</f>
        <v/>
      </c>
      <c r="Q566" s="34">
        <f>IF($A566="","",IF($P566=1,$G566,0))</f>
        <v/>
      </c>
      <c r="R566" s="33">
        <f>IF($A566="","",IF(COUNTIF('This week'!$A$2:$A$1001,$A566)&gt;0,1,0))</f>
        <v/>
      </c>
      <c r="S566" s="33">
        <f>IF($A566="","",IF(AND($P566=1,$R566=0),1,0))</f>
        <v/>
      </c>
    </row>
    <row r="567">
      <c r="G567" s="31" t="n"/>
      <c r="H567" s="32" t="n"/>
      <c r="J567" s="32" t="n"/>
      <c r="K567" s="32" t="n"/>
      <c r="L567" s="32" t="n"/>
      <c r="M567" s="32" t="n"/>
      <c r="P567" s="33">
        <f>IF($A567="","",IF(AND($I567="Open",$H567&gt;=Settings!$C$4,$H567&lt;=Settings!$C$5),1,0))</f>
        <v/>
      </c>
      <c r="Q567" s="34">
        <f>IF($A567="","",IF($P567=1,$G567,0))</f>
        <v/>
      </c>
      <c r="R567" s="33">
        <f>IF($A567="","",IF(COUNTIF('This week'!$A$2:$A$1001,$A567)&gt;0,1,0))</f>
        <v/>
      </c>
      <c r="S567" s="33">
        <f>IF($A567="","",IF(AND($P567=1,$R567=0),1,0))</f>
        <v/>
      </c>
    </row>
    <row r="568">
      <c r="G568" s="31" t="n"/>
      <c r="H568" s="32" t="n"/>
      <c r="J568" s="32" t="n"/>
      <c r="K568" s="32" t="n"/>
      <c r="L568" s="32" t="n"/>
      <c r="M568" s="32" t="n"/>
      <c r="P568" s="33">
        <f>IF($A568="","",IF(AND($I568="Open",$H568&gt;=Settings!$C$4,$H568&lt;=Settings!$C$5),1,0))</f>
        <v/>
      </c>
      <c r="Q568" s="34">
        <f>IF($A568="","",IF($P568=1,$G568,0))</f>
        <v/>
      </c>
      <c r="R568" s="33">
        <f>IF($A568="","",IF(COUNTIF('This week'!$A$2:$A$1001,$A568)&gt;0,1,0))</f>
        <v/>
      </c>
      <c r="S568" s="33">
        <f>IF($A568="","",IF(AND($P568=1,$R568=0),1,0))</f>
        <v/>
      </c>
    </row>
    <row r="569">
      <c r="G569" s="31" t="n"/>
      <c r="H569" s="32" t="n"/>
      <c r="J569" s="32" t="n"/>
      <c r="K569" s="32" t="n"/>
      <c r="L569" s="32" t="n"/>
      <c r="M569" s="32" t="n"/>
      <c r="P569" s="33">
        <f>IF($A569="","",IF(AND($I569="Open",$H569&gt;=Settings!$C$4,$H569&lt;=Settings!$C$5),1,0))</f>
        <v/>
      </c>
      <c r="Q569" s="34">
        <f>IF($A569="","",IF($P569=1,$G569,0))</f>
        <v/>
      </c>
      <c r="R569" s="33">
        <f>IF($A569="","",IF(COUNTIF('This week'!$A$2:$A$1001,$A569)&gt;0,1,0))</f>
        <v/>
      </c>
      <c r="S569" s="33">
        <f>IF($A569="","",IF(AND($P569=1,$R569=0),1,0))</f>
        <v/>
      </c>
    </row>
    <row r="570">
      <c r="G570" s="31" t="n"/>
      <c r="H570" s="32" t="n"/>
      <c r="J570" s="32" t="n"/>
      <c r="K570" s="32" t="n"/>
      <c r="L570" s="32" t="n"/>
      <c r="M570" s="32" t="n"/>
      <c r="P570" s="33">
        <f>IF($A570="","",IF(AND($I570="Open",$H570&gt;=Settings!$C$4,$H570&lt;=Settings!$C$5),1,0))</f>
        <v/>
      </c>
      <c r="Q570" s="34">
        <f>IF($A570="","",IF($P570=1,$G570,0))</f>
        <v/>
      </c>
      <c r="R570" s="33">
        <f>IF($A570="","",IF(COUNTIF('This week'!$A$2:$A$1001,$A570)&gt;0,1,0))</f>
        <v/>
      </c>
      <c r="S570" s="33">
        <f>IF($A570="","",IF(AND($P570=1,$R570=0),1,0))</f>
        <v/>
      </c>
    </row>
    <row r="571">
      <c r="G571" s="31" t="n"/>
      <c r="H571" s="32" t="n"/>
      <c r="J571" s="32" t="n"/>
      <c r="K571" s="32" t="n"/>
      <c r="L571" s="32" t="n"/>
      <c r="M571" s="32" t="n"/>
      <c r="P571" s="33">
        <f>IF($A571="","",IF(AND($I571="Open",$H571&gt;=Settings!$C$4,$H571&lt;=Settings!$C$5),1,0))</f>
        <v/>
      </c>
      <c r="Q571" s="34">
        <f>IF($A571="","",IF($P571=1,$G571,0))</f>
        <v/>
      </c>
      <c r="R571" s="33">
        <f>IF($A571="","",IF(COUNTIF('This week'!$A$2:$A$1001,$A571)&gt;0,1,0))</f>
        <v/>
      </c>
      <c r="S571" s="33">
        <f>IF($A571="","",IF(AND($P571=1,$R571=0),1,0))</f>
        <v/>
      </c>
    </row>
    <row r="572">
      <c r="G572" s="31" t="n"/>
      <c r="H572" s="32" t="n"/>
      <c r="J572" s="32" t="n"/>
      <c r="K572" s="32" t="n"/>
      <c r="L572" s="32" t="n"/>
      <c r="M572" s="32" t="n"/>
      <c r="P572" s="33">
        <f>IF($A572="","",IF(AND($I572="Open",$H572&gt;=Settings!$C$4,$H572&lt;=Settings!$C$5),1,0))</f>
        <v/>
      </c>
      <c r="Q572" s="34">
        <f>IF($A572="","",IF($P572=1,$G572,0))</f>
        <v/>
      </c>
      <c r="R572" s="33">
        <f>IF($A572="","",IF(COUNTIF('This week'!$A$2:$A$1001,$A572)&gt;0,1,0))</f>
        <v/>
      </c>
      <c r="S572" s="33">
        <f>IF($A572="","",IF(AND($P572=1,$R572=0),1,0))</f>
        <v/>
      </c>
    </row>
    <row r="573">
      <c r="G573" s="31" t="n"/>
      <c r="H573" s="32" t="n"/>
      <c r="J573" s="32" t="n"/>
      <c r="K573" s="32" t="n"/>
      <c r="L573" s="32" t="n"/>
      <c r="M573" s="32" t="n"/>
      <c r="P573" s="33">
        <f>IF($A573="","",IF(AND($I573="Open",$H573&gt;=Settings!$C$4,$H573&lt;=Settings!$C$5),1,0))</f>
        <v/>
      </c>
      <c r="Q573" s="34">
        <f>IF($A573="","",IF($P573=1,$G573,0))</f>
        <v/>
      </c>
      <c r="R573" s="33">
        <f>IF($A573="","",IF(COUNTIF('This week'!$A$2:$A$1001,$A573)&gt;0,1,0))</f>
        <v/>
      </c>
      <c r="S573" s="33">
        <f>IF($A573="","",IF(AND($P573=1,$R573=0),1,0))</f>
        <v/>
      </c>
    </row>
    <row r="574">
      <c r="G574" s="31" t="n"/>
      <c r="H574" s="32" t="n"/>
      <c r="J574" s="32" t="n"/>
      <c r="K574" s="32" t="n"/>
      <c r="L574" s="32" t="n"/>
      <c r="M574" s="32" t="n"/>
      <c r="P574" s="33">
        <f>IF($A574="","",IF(AND($I574="Open",$H574&gt;=Settings!$C$4,$H574&lt;=Settings!$C$5),1,0))</f>
        <v/>
      </c>
      <c r="Q574" s="34">
        <f>IF($A574="","",IF($P574=1,$G574,0))</f>
        <v/>
      </c>
      <c r="R574" s="33">
        <f>IF($A574="","",IF(COUNTIF('This week'!$A$2:$A$1001,$A574)&gt;0,1,0))</f>
        <v/>
      </c>
      <c r="S574" s="33">
        <f>IF($A574="","",IF(AND($P574=1,$R574=0),1,0))</f>
        <v/>
      </c>
    </row>
    <row r="575">
      <c r="G575" s="31" t="n"/>
      <c r="H575" s="32" t="n"/>
      <c r="J575" s="32" t="n"/>
      <c r="K575" s="32" t="n"/>
      <c r="L575" s="32" t="n"/>
      <c r="M575" s="32" t="n"/>
      <c r="P575" s="33">
        <f>IF($A575="","",IF(AND($I575="Open",$H575&gt;=Settings!$C$4,$H575&lt;=Settings!$C$5),1,0))</f>
        <v/>
      </c>
      <c r="Q575" s="34">
        <f>IF($A575="","",IF($P575=1,$G575,0))</f>
        <v/>
      </c>
      <c r="R575" s="33">
        <f>IF($A575="","",IF(COUNTIF('This week'!$A$2:$A$1001,$A575)&gt;0,1,0))</f>
        <v/>
      </c>
      <c r="S575" s="33">
        <f>IF($A575="","",IF(AND($P575=1,$R575=0),1,0))</f>
        <v/>
      </c>
    </row>
    <row r="576">
      <c r="G576" s="31" t="n"/>
      <c r="H576" s="32" t="n"/>
      <c r="J576" s="32" t="n"/>
      <c r="K576" s="32" t="n"/>
      <c r="L576" s="32" t="n"/>
      <c r="M576" s="32" t="n"/>
      <c r="P576" s="33">
        <f>IF($A576="","",IF(AND($I576="Open",$H576&gt;=Settings!$C$4,$H576&lt;=Settings!$C$5),1,0))</f>
        <v/>
      </c>
      <c r="Q576" s="34">
        <f>IF($A576="","",IF($P576=1,$G576,0))</f>
        <v/>
      </c>
      <c r="R576" s="33">
        <f>IF($A576="","",IF(COUNTIF('This week'!$A$2:$A$1001,$A576)&gt;0,1,0))</f>
        <v/>
      </c>
      <c r="S576" s="33">
        <f>IF($A576="","",IF(AND($P576=1,$R576=0),1,0))</f>
        <v/>
      </c>
    </row>
    <row r="577">
      <c r="G577" s="31" t="n"/>
      <c r="H577" s="32" t="n"/>
      <c r="J577" s="32" t="n"/>
      <c r="K577" s="32" t="n"/>
      <c r="L577" s="32" t="n"/>
      <c r="M577" s="32" t="n"/>
      <c r="P577" s="33">
        <f>IF($A577="","",IF(AND($I577="Open",$H577&gt;=Settings!$C$4,$H577&lt;=Settings!$C$5),1,0))</f>
        <v/>
      </c>
      <c r="Q577" s="34">
        <f>IF($A577="","",IF($P577=1,$G577,0))</f>
        <v/>
      </c>
      <c r="R577" s="33">
        <f>IF($A577="","",IF(COUNTIF('This week'!$A$2:$A$1001,$A577)&gt;0,1,0))</f>
        <v/>
      </c>
      <c r="S577" s="33">
        <f>IF($A577="","",IF(AND($P577=1,$R577=0),1,0))</f>
        <v/>
      </c>
    </row>
    <row r="578">
      <c r="G578" s="31" t="n"/>
      <c r="H578" s="32" t="n"/>
      <c r="J578" s="32" t="n"/>
      <c r="K578" s="32" t="n"/>
      <c r="L578" s="32" t="n"/>
      <c r="M578" s="32" t="n"/>
      <c r="P578" s="33">
        <f>IF($A578="","",IF(AND($I578="Open",$H578&gt;=Settings!$C$4,$H578&lt;=Settings!$C$5),1,0))</f>
        <v/>
      </c>
      <c r="Q578" s="34">
        <f>IF($A578="","",IF($P578=1,$G578,0))</f>
        <v/>
      </c>
      <c r="R578" s="33">
        <f>IF($A578="","",IF(COUNTIF('This week'!$A$2:$A$1001,$A578)&gt;0,1,0))</f>
        <v/>
      </c>
      <c r="S578" s="33">
        <f>IF($A578="","",IF(AND($P578=1,$R578=0),1,0))</f>
        <v/>
      </c>
    </row>
    <row r="579">
      <c r="G579" s="31" t="n"/>
      <c r="H579" s="32" t="n"/>
      <c r="J579" s="32" t="n"/>
      <c r="K579" s="32" t="n"/>
      <c r="L579" s="32" t="n"/>
      <c r="M579" s="32" t="n"/>
      <c r="P579" s="33">
        <f>IF($A579="","",IF(AND($I579="Open",$H579&gt;=Settings!$C$4,$H579&lt;=Settings!$C$5),1,0))</f>
        <v/>
      </c>
      <c r="Q579" s="34">
        <f>IF($A579="","",IF($P579=1,$G579,0))</f>
        <v/>
      </c>
      <c r="R579" s="33">
        <f>IF($A579="","",IF(COUNTIF('This week'!$A$2:$A$1001,$A579)&gt;0,1,0))</f>
        <v/>
      </c>
      <c r="S579" s="33">
        <f>IF($A579="","",IF(AND($P579=1,$R579=0),1,0))</f>
        <v/>
      </c>
    </row>
    <row r="580">
      <c r="G580" s="31" t="n"/>
      <c r="H580" s="32" t="n"/>
      <c r="J580" s="32" t="n"/>
      <c r="K580" s="32" t="n"/>
      <c r="L580" s="32" t="n"/>
      <c r="M580" s="32" t="n"/>
      <c r="P580" s="33">
        <f>IF($A580="","",IF(AND($I580="Open",$H580&gt;=Settings!$C$4,$H580&lt;=Settings!$C$5),1,0))</f>
        <v/>
      </c>
      <c r="Q580" s="34">
        <f>IF($A580="","",IF($P580=1,$G580,0))</f>
        <v/>
      </c>
      <c r="R580" s="33">
        <f>IF($A580="","",IF(COUNTIF('This week'!$A$2:$A$1001,$A580)&gt;0,1,0))</f>
        <v/>
      </c>
      <c r="S580" s="33">
        <f>IF($A580="","",IF(AND($P580=1,$R580=0),1,0))</f>
        <v/>
      </c>
    </row>
    <row r="581">
      <c r="G581" s="31" t="n"/>
      <c r="H581" s="32" t="n"/>
      <c r="J581" s="32" t="n"/>
      <c r="K581" s="32" t="n"/>
      <c r="L581" s="32" t="n"/>
      <c r="M581" s="32" t="n"/>
      <c r="P581" s="33">
        <f>IF($A581="","",IF(AND($I581="Open",$H581&gt;=Settings!$C$4,$H581&lt;=Settings!$C$5),1,0))</f>
        <v/>
      </c>
      <c r="Q581" s="34">
        <f>IF($A581="","",IF($P581=1,$G581,0))</f>
        <v/>
      </c>
      <c r="R581" s="33">
        <f>IF($A581="","",IF(COUNTIF('This week'!$A$2:$A$1001,$A581)&gt;0,1,0))</f>
        <v/>
      </c>
      <c r="S581" s="33">
        <f>IF($A581="","",IF(AND($P581=1,$R581=0),1,0))</f>
        <v/>
      </c>
    </row>
    <row r="582">
      <c r="G582" s="31" t="n"/>
      <c r="H582" s="32" t="n"/>
      <c r="J582" s="32" t="n"/>
      <c r="K582" s="32" t="n"/>
      <c r="L582" s="32" t="n"/>
      <c r="M582" s="32" t="n"/>
      <c r="P582" s="33">
        <f>IF($A582="","",IF(AND($I582="Open",$H582&gt;=Settings!$C$4,$H582&lt;=Settings!$C$5),1,0))</f>
        <v/>
      </c>
      <c r="Q582" s="34">
        <f>IF($A582="","",IF($P582=1,$G582,0))</f>
        <v/>
      </c>
      <c r="R582" s="33">
        <f>IF($A582="","",IF(COUNTIF('This week'!$A$2:$A$1001,$A582)&gt;0,1,0))</f>
        <v/>
      </c>
      <c r="S582" s="33">
        <f>IF($A582="","",IF(AND($P582=1,$R582=0),1,0))</f>
        <v/>
      </c>
    </row>
    <row r="583">
      <c r="G583" s="31" t="n"/>
      <c r="H583" s="32" t="n"/>
      <c r="J583" s="32" t="n"/>
      <c r="K583" s="32" t="n"/>
      <c r="L583" s="32" t="n"/>
      <c r="M583" s="32" t="n"/>
      <c r="P583" s="33">
        <f>IF($A583="","",IF(AND($I583="Open",$H583&gt;=Settings!$C$4,$H583&lt;=Settings!$C$5),1,0))</f>
        <v/>
      </c>
      <c r="Q583" s="34">
        <f>IF($A583="","",IF($P583=1,$G583,0))</f>
        <v/>
      </c>
      <c r="R583" s="33">
        <f>IF($A583="","",IF(COUNTIF('This week'!$A$2:$A$1001,$A583)&gt;0,1,0))</f>
        <v/>
      </c>
      <c r="S583" s="33">
        <f>IF($A583="","",IF(AND($P583=1,$R583=0),1,0))</f>
        <v/>
      </c>
    </row>
    <row r="584">
      <c r="G584" s="31" t="n"/>
      <c r="H584" s="32" t="n"/>
      <c r="J584" s="32" t="n"/>
      <c r="K584" s="32" t="n"/>
      <c r="L584" s="32" t="n"/>
      <c r="M584" s="32" t="n"/>
      <c r="P584" s="33">
        <f>IF($A584="","",IF(AND($I584="Open",$H584&gt;=Settings!$C$4,$H584&lt;=Settings!$C$5),1,0))</f>
        <v/>
      </c>
      <c r="Q584" s="34">
        <f>IF($A584="","",IF($P584=1,$G584,0))</f>
        <v/>
      </c>
      <c r="R584" s="33">
        <f>IF($A584="","",IF(COUNTIF('This week'!$A$2:$A$1001,$A584)&gt;0,1,0))</f>
        <v/>
      </c>
      <c r="S584" s="33">
        <f>IF($A584="","",IF(AND($P584=1,$R584=0),1,0))</f>
        <v/>
      </c>
    </row>
    <row r="585">
      <c r="G585" s="31" t="n"/>
      <c r="H585" s="32" t="n"/>
      <c r="J585" s="32" t="n"/>
      <c r="K585" s="32" t="n"/>
      <c r="L585" s="32" t="n"/>
      <c r="M585" s="32" t="n"/>
      <c r="P585" s="33">
        <f>IF($A585="","",IF(AND($I585="Open",$H585&gt;=Settings!$C$4,$H585&lt;=Settings!$C$5),1,0))</f>
        <v/>
      </c>
      <c r="Q585" s="34">
        <f>IF($A585="","",IF($P585=1,$G585,0))</f>
        <v/>
      </c>
      <c r="R585" s="33">
        <f>IF($A585="","",IF(COUNTIF('This week'!$A$2:$A$1001,$A585)&gt;0,1,0))</f>
        <v/>
      </c>
      <c r="S585" s="33">
        <f>IF($A585="","",IF(AND($P585=1,$R585=0),1,0))</f>
        <v/>
      </c>
    </row>
    <row r="586">
      <c r="G586" s="31" t="n"/>
      <c r="H586" s="32" t="n"/>
      <c r="J586" s="32" t="n"/>
      <c r="K586" s="32" t="n"/>
      <c r="L586" s="32" t="n"/>
      <c r="M586" s="32" t="n"/>
      <c r="P586" s="33">
        <f>IF($A586="","",IF(AND($I586="Open",$H586&gt;=Settings!$C$4,$H586&lt;=Settings!$C$5),1,0))</f>
        <v/>
      </c>
      <c r="Q586" s="34">
        <f>IF($A586="","",IF($P586=1,$G586,0))</f>
        <v/>
      </c>
      <c r="R586" s="33">
        <f>IF($A586="","",IF(COUNTIF('This week'!$A$2:$A$1001,$A586)&gt;0,1,0))</f>
        <v/>
      </c>
      <c r="S586" s="33">
        <f>IF($A586="","",IF(AND($P586=1,$R586=0),1,0))</f>
        <v/>
      </c>
    </row>
    <row r="587">
      <c r="G587" s="31" t="n"/>
      <c r="H587" s="32" t="n"/>
      <c r="J587" s="32" t="n"/>
      <c r="K587" s="32" t="n"/>
      <c r="L587" s="32" t="n"/>
      <c r="M587" s="32" t="n"/>
      <c r="P587" s="33">
        <f>IF($A587="","",IF(AND($I587="Open",$H587&gt;=Settings!$C$4,$H587&lt;=Settings!$C$5),1,0))</f>
        <v/>
      </c>
      <c r="Q587" s="34">
        <f>IF($A587="","",IF($P587=1,$G587,0))</f>
        <v/>
      </c>
      <c r="R587" s="33">
        <f>IF($A587="","",IF(COUNTIF('This week'!$A$2:$A$1001,$A587)&gt;0,1,0))</f>
        <v/>
      </c>
      <c r="S587" s="33">
        <f>IF($A587="","",IF(AND($P587=1,$R587=0),1,0))</f>
        <v/>
      </c>
    </row>
    <row r="588">
      <c r="G588" s="31" t="n"/>
      <c r="H588" s="32" t="n"/>
      <c r="J588" s="32" t="n"/>
      <c r="K588" s="32" t="n"/>
      <c r="L588" s="32" t="n"/>
      <c r="M588" s="32" t="n"/>
      <c r="P588" s="33">
        <f>IF($A588="","",IF(AND($I588="Open",$H588&gt;=Settings!$C$4,$H588&lt;=Settings!$C$5),1,0))</f>
        <v/>
      </c>
      <c r="Q588" s="34">
        <f>IF($A588="","",IF($P588=1,$G588,0))</f>
        <v/>
      </c>
      <c r="R588" s="33">
        <f>IF($A588="","",IF(COUNTIF('This week'!$A$2:$A$1001,$A588)&gt;0,1,0))</f>
        <v/>
      </c>
      <c r="S588" s="33">
        <f>IF($A588="","",IF(AND($P588=1,$R588=0),1,0))</f>
        <v/>
      </c>
    </row>
    <row r="589">
      <c r="G589" s="31" t="n"/>
      <c r="H589" s="32" t="n"/>
      <c r="J589" s="32" t="n"/>
      <c r="K589" s="32" t="n"/>
      <c r="L589" s="32" t="n"/>
      <c r="M589" s="32" t="n"/>
      <c r="P589" s="33">
        <f>IF($A589="","",IF(AND($I589="Open",$H589&gt;=Settings!$C$4,$H589&lt;=Settings!$C$5),1,0))</f>
        <v/>
      </c>
      <c r="Q589" s="34">
        <f>IF($A589="","",IF($P589=1,$G589,0))</f>
        <v/>
      </c>
      <c r="R589" s="33">
        <f>IF($A589="","",IF(COUNTIF('This week'!$A$2:$A$1001,$A589)&gt;0,1,0))</f>
        <v/>
      </c>
      <c r="S589" s="33">
        <f>IF($A589="","",IF(AND($P589=1,$R589=0),1,0))</f>
        <v/>
      </c>
    </row>
    <row r="590">
      <c r="G590" s="31" t="n"/>
      <c r="H590" s="32" t="n"/>
      <c r="J590" s="32" t="n"/>
      <c r="K590" s="32" t="n"/>
      <c r="L590" s="32" t="n"/>
      <c r="M590" s="32" t="n"/>
      <c r="P590" s="33">
        <f>IF($A590="","",IF(AND($I590="Open",$H590&gt;=Settings!$C$4,$H590&lt;=Settings!$C$5),1,0))</f>
        <v/>
      </c>
      <c r="Q590" s="34">
        <f>IF($A590="","",IF($P590=1,$G590,0))</f>
        <v/>
      </c>
      <c r="R590" s="33">
        <f>IF($A590="","",IF(COUNTIF('This week'!$A$2:$A$1001,$A590)&gt;0,1,0))</f>
        <v/>
      </c>
      <c r="S590" s="33">
        <f>IF($A590="","",IF(AND($P590=1,$R590=0),1,0))</f>
        <v/>
      </c>
    </row>
    <row r="591">
      <c r="G591" s="31" t="n"/>
      <c r="H591" s="32" t="n"/>
      <c r="J591" s="32" t="n"/>
      <c r="K591" s="32" t="n"/>
      <c r="L591" s="32" t="n"/>
      <c r="M591" s="32" t="n"/>
      <c r="P591" s="33">
        <f>IF($A591="","",IF(AND($I591="Open",$H591&gt;=Settings!$C$4,$H591&lt;=Settings!$C$5),1,0))</f>
        <v/>
      </c>
      <c r="Q591" s="34">
        <f>IF($A591="","",IF($P591=1,$G591,0))</f>
        <v/>
      </c>
      <c r="R591" s="33">
        <f>IF($A591="","",IF(COUNTIF('This week'!$A$2:$A$1001,$A591)&gt;0,1,0))</f>
        <v/>
      </c>
      <c r="S591" s="33">
        <f>IF($A591="","",IF(AND($P591=1,$R591=0),1,0))</f>
        <v/>
      </c>
    </row>
    <row r="592">
      <c r="G592" s="31" t="n"/>
      <c r="H592" s="32" t="n"/>
      <c r="J592" s="32" t="n"/>
      <c r="K592" s="32" t="n"/>
      <c r="L592" s="32" t="n"/>
      <c r="M592" s="32" t="n"/>
      <c r="P592" s="33">
        <f>IF($A592="","",IF(AND($I592="Open",$H592&gt;=Settings!$C$4,$H592&lt;=Settings!$C$5),1,0))</f>
        <v/>
      </c>
      <c r="Q592" s="34">
        <f>IF($A592="","",IF($P592=1,$G592,0))</f>
        <v/>
      </c>
      <c r="R592" s="33">
        <f>IF($A592="","",IF(COUNTIF('This week'!$A$2:$A$1001,$A592)&gt;0,1,0))</f>
        <v/>
      </c>
      <c r="S592" s="33">
        <f>IF($A592="","",IF(AND($P592=1,$R592=0),1,0))</f>
        <v/>
      </c>
    </row>
    <row r="593">
      <c r="G593" s="31" t="n"/>
      <c r="H593" s="32" t="n"/>
      <c r="J593" s="32" t="n"/>
      <c r="K593" s="32" t="n"/>
      <c r="L593" s="32" t="n"/>
      <c r="M593" s="32" t="n"/>
      <c r="P593" s="33">
        <f>IF($A593="","",IF(AND($I593="Open",$H593&gt;=Settings!$C$4,$H593&lt;=Settings!$C$5),1,0))</f>
        <v/>
      </c>
      <c r="Q593" s="34">
        <f>IF($A593="","",IF($P593=1,$G593,0))</f>
        <v/>
      </c>
      <c r="R593" s="33">
        <f>IF($A593="","",IF(COUNTIF('This week'!$A$2:$A$1001,$A593)&gt;0,1,0))</f>
        <v/>
      </c>
      <c r="S593" s="33">
        <f>IF($A593="","",IF(AND($P593=1,$R593=0),1,0))</f>
        <v/>
      </c>
    </row>
    <row r="594">
      <c r="G594" s="31" t="n"/>
      <c r="H594" s="32" t="n"/>
      <c r="J594" s="32" t="n"/>
      <c r="K594" s="32" t="n"/>
      <c r="L594" s="32" t="n"/>
      <c r="M594" s="32" t="n"/>
      <c r="P594" s="33">
        <f>IF($A594="","",IF(AND($I594="Open",$H594&gt;=Settings!$C$4,$H594&lt;=Settings!$C$5),1,0))</f>
        <v/>
      </c>
      <c r="Q594" s="34">
        <f>IF($A594="","",IF($P594=1,$G594,0))</f>
        <v/>
      </c>
      <c r="R594" s="33">
        <f>IF($A594="","",IF(COUNTIF('This week'!$A$2:$A$1001,$A594)&gt;0,1,0))</f>
        <v/>
      </c>
      <c r="S594" s="33">
        <f>IF($A594="","",IF(AND($P594=1,$R594=0),1,0))</f>
        <v/>
      </c>
    </row>
    <row r="595">
      <c r="G595" s="31" t="n"/>
      <c r="H595" s="32" t="n"/>
      <c r="J595" s="32" t="n"/>
      <c r="K595" s="32" t="n"/>
      <c r="L595" s="32" t="n"/>
      <c r="M595" s="32" t="n"/>
      <c r="P595" s="33">
        <f>IF($A595="","",IF(AND($I595="Open",$H595&gt;=Settings!$C$4,$H595&lt;=Settings!$C$5),1,0))</f>
        <v/>
      </c>
      <c r="Q595" s="34">
        <f>IF($A595="","",IF($P595=1,$G595,0))</f>
        <v/>
      </c>
      <c r="R595" s="33">
        <f>IF($A595="","",IF(COUNTIF('This week'!$A$2:$A$1001,$A595)&gt;0,1,0))</f>
        <v/>
      </c>
      <c r="S595" s="33">
        <f>IF($A595="","",IF(AND($P595=1,$R595=0),1,0))</f>
        <v/>
      </c>
    </row>
    <row r="596">
      <c r="G596" s="31" t="n"/>
      <c r="H596" s="32" t="n"/>
      <c r="J596" s="32" t="n"/>
      <c r="K596" s="32" t="n"/>
      <c r="L596" s="32" t="n"/>
      <c r="M596" s="32" t="n"/>
      <c r="P596" s="33">
        <f>IF($A596="","",IF(AND($I596="Open",$H596&gt;=Settings!$C$4,$H596&lt;=Settings!$C$5),1,0))</f>
        <v/>
      </c>
      <c r="Q596" s="34">
        <f>IF($A596="","",IF($P596=1,$G596,0))</f>
        <v/>
      </c>
      <c r="R596" s="33">
        <f>IF($A596="","",IF(COUNTIF('This week'!$A$2:$A$1001,$A596)&gt;0,1,0))</f>
        <v/>
      </c>
      <c r="S596" s="33">
        <f>IF($A596="","",IF(AND($P596=1,$R596=0),1,0))</f>
        <v/>
      </c>
    </row>
    <row r="597">
      <c r="G597" s="31" t="n"/>
      <c r="H597" s="32" t="n"/>
      <c r="J597" s="32" t="n"/>
      <c r="K597" s="32" t="n"/>
      <c r="L597" s="32" t="n"/>
      <c r="M597" s="32" t="n"/>
      <c r="P597" s="33">
        <f>IF($A597="","",IF(AND($I597="Open",$H597&gt;=Settings!$C$4,$H597&lt;=Settings!$C$5),1,0))</f>
        <v/>
      </c>
      <c r="Q597" s="34">
        <f>IF($A597="","",IF($P597=1,$G597,0))</f>
        <v/>
      </c>
      <c r="R597" s="33">
        <f>IF($A597="","",IF(COUNTIF('This week'!$A$2:$A$1001,$A597)&gt;0,1,0))</f>
        <v/>
      </c>
      <c r="S597" s="33">
        <f>IF($A597="","",IF(AND($P597=1,$R597=0),1,0))</f>
        <v/>
      </c>
    </row>
    <row r="598">
      <c r="G598" s="31" t="n"/>
      <c r="H598" s="32" t="n"/>
      <c r="J598" s="32" t="n"/>
      <c r="K598" s="32" t="n"/>
      <c r="L598" s="32" t="n"/>
      <c r="M598" s="32" t="n"/>
      <c r="P598" s="33">
        <f>IF($A598="","",IF(AND($I598="Open",$H598&gt;=Settings!$C$4,$H598&lt;=Settings!$C$5),1,0))</f>
        <v/>
      </c>
      <c r="Q598" s="34">
        <f>IF($A598="","",IF($P598=1,$G598,0))</f>
        <v/>
      </c>
      <c r="R598" s="33">
        <f>IF($A598="","",IF(COUNTIF('This week'!$A$2:$A$1001,$A598)&gt;0,1,0))</f>
        <v/>
      </c>
      <c r="S598" s="33">
        <f>IF($A598="","",IF(AND($P598=1,$R598=0),1,0))</f>
        <v/>
      </c>
    </row>
    <row r="599">
      <c r="G599" s="31" t="n"/>
      <c r="H599" s="32" t="n"/>
      <c r="J599" s="32" t="n"/>
      <c r="K599" s="32" t="n"/>
      <c r="L599" s="32" t="n"/>
      <c r="M599" s="32" t="n"/>
      <c r="P599" s="33">
        <f>IF($A599="","",IF(AND($I599="Open",$H599&gt;=Settings!$C$4,$H599&lt;=Settings!$C$5),1,0))</f>
        <v/>
      </c>
      <c r="Q599" s="34">
        <f>IF($A599="","",IF($P599=1,$G599,0))</f>
        <v/>
      </c>
      <c r="R599" s="33">
        <f>IF($A599="","",IF(COUNTIF('This week'!$A$2:$A$1001,$A599)&gt;0,1,0))</f>
        <v/>
      </c>
      <c r="S599" s="33">
        <f>IF($A599="","",IF(AND($P599=1,$R599=0),1,0))</f>
        <v/>
      </c>
    </row>
    <row r="600">
      <c r="G600" s="31" t="n"/>
      <c r="H600" s="32" t="n"/>
      <c r="J600" s="32" t="n"/>
      <c r="K600" s="32" t="n"/>
      <c r="L600" s="32" t="n"/>
      <c r="M600" s="32" t="n"/>
      <c r="P600" s="33">
        <f>IF($A600="","",IF(AND($I600="Open",$H600&gt;=Settings!$C$4,$H600&lt;=Settings!$C$5),1,0))</f>
        <v/>
      </c>
      <c r="Q600" s="34">
        <f>IF($A600="","",IF($P600=1,$G600,0))</f>
        <v/>
      </c>
      <c r="R600" s="33">
        <f>IF($A600="","",IF(COUNTIF('This week'!$A$2:$A$1001,$A600)&gt;0,1,0))</f>
        <v/>
      </c>
      <c r="S600" s="33">
        <f>IF($A600="","",IF(AND($P600=1,$R600=0),1,0))</f>
        <v/>
      </c>
    </row>
    <row r="601">
      <c r="G601" s="31" t="n"/>
      <c r="H601" s="32" t="n"/>
      <c r="J601" s="32" t="n"/>
      <c r="K601" s="32" t="n"/>
      <c r="L601" s="32" t="n"/>
      <c r="M601" s="32" t="n"/>
      <c r="P601" s="33">
        <f>IF($A601="","",IF(AND($I601="Open",$H601&gt;=Settings!$C$4,$H601&lt;=Settings!$C$5),1,0))</f>
        <v/>
      </c>
      <c r="Q601" s="34">
        <f>IF($A601="","",IF($P601=1,$G601,0))</f>
        <v/>
      </c>
      <c r="R601" s="33">
        <f>IF($A601="","",IF(COUNTIF('This week'!$A$2:$A$1001,$A601)&gt;0,1,0))</f>
        <v/>
      </c>
      <c r="S601" s="33">
        <f>IF($A601="","",IF(AND($P601=1,$R601=0),1,0))</f>
        <v/>
      </c>
    </row>
    <row r="602">
      <c r="G602" s="31" t="n"/>
      <c r="H602" s="32" t="n"/>
      <c r="J602" s="32" t="n"/>
      <c r="K602" s="32" t="n"/>
      <c r="L602" s="32" t="n"/>
      <c r="M602" s="32" t="n"/>
      <c r="P602" s="33">
        <f>IF($A602="","",IF(AND($I602="Open",$H602&gt;=Settings!$C$4,$H602&lt;=Settings!$C$5),1,0))</f>
        <v/>
      </c>
      <c r="Q602" s="34">
        <f>IF($A602="","",IF($P602=1,$G602,0))</f>
        <v/>
      </c>
      <c r="R602" s="33">
        <f>IF($A602="","",IF(COUNTIF('This week'!$A$2:$A$1001,$A602)&gt;0,1,0))</f>
        <v/>
      </c>
      <c r="S602" s="33">
        <f>IF($A602="","",IF(AND($P602=1,$R602=0),1,0))</f>
        <v/>
      </c>
    </row>
    <row r="603">
      <c r="G603" s="31" t="n"/>
      <c r="H603" s="32" t="n"/>
      <c r="J603" s="32" t="n"/>
      <c r="K603" s="32" t="n"/>
      <c r="L603" s="32" t="n"/>
      <c r="M603" s="32" t="n"/>
      <c r="P603" s="33">
        <f>IF($A603="","",IF(AND($I603="Open",$H603&gt;=Settings!$C$4,$H603&lt;=Settings!$C$5),1,0))</f>
        <v/>
      </c>
      <c r="Q603" s="34">
        <f>IF($A603="","",IF($P603=1,$G603,0))</f>
        <v/>
      </c>
      <c r="R603" s="33">
        <f>IF($A603="","",IF(COUNTIF('This week'!$A$2:$A$1001,$A603)&gt;0,1,0))</f>
        <v/>
      </c>
      <c r="S603" s="33">
        <f>IF($A603="","",IF(AND($P603=1,$R603=0),1,0))</f>
        <v/>
      </c>
    </row>
    <row r="604">
      <c r="G604" s="31" t="n"/>
      <c r="H604" s="32" t="n"/>
      <c r="J604" s="32" t="n"/>
      <c r="K604" s="32" t="n"/>
      <c r="L604" s="32" t="n"/>
      <c r="M604" s="32" t="n"/>
      <c r="P604" s="33">
        <f>IF($A604="","",IF(AND($I604="Open",$H604&gt;=Settings!$C$4,$H604&lt;=Settings!$C$5),1,0))</f>
        <v/>
      </c>
      <c r="Q604" s="34">
        <f>IF($A604="","",IF($P604=1,$G604,0))</f>
        <v/>
      </c>
      <c r="R604" s="33">
        <f>IF($A604="","",IF(COUNTIF('This week'!$A$2:$A$1001,$A604)&gt;0,1,0))</f>
        <v/>
      </c>
      <c r="S604" s="33">
        <f>IF($A604="","",IF(AND($P604=1,$R604=0),1,0))</f>
        <v/>
      </c>
    </row>
    <row r="605">
      <c r="G605" s="31" t="n"/>
      <c r="H605" s="32" t="n"/>
      <c r="J605" s="32" t="n"/>
      <c r="K605" s="32" t="n"/>
      <c r="L605" s="32" t="n"/>
      <c r="M605" s="32" t="n"/>
      <c r="P605" s="33">
        <f>IF($A605="","",IF(AND($I605="Open",$H605&gt;=Settings!$C$4,$H605&lt;=Settings!$C$5),1,0))</f>
        <v/>
      </c>
      <c r="Q605" s="34">
        <f>IF($A605="","",IF($P605=1,$G605,0))</f>
        <v/>
      </c>
      <c r="R605" s="33">
        <f>IF($A605="","",IF(COUNTIF('This week'!$A$2:$A$1001,$A605)&gt;0,1,0))</f>
        <v/>
      </c>
      <c r="S605" s="33">
        <f>IF($A605="","",IF(AND($P605=1,$R605=0),1,0))</f>
        <v/>
      </c>
    </row>
    <row r="606">
      <c r="G606" s="31" t="n"/>
      <c r="H606" s="32" t="n"/>
      <c r="J606" s="32" t="n"/>
      <c r="K606" s="32" t="n"/>
      <c r="L606" s="32" t="n"/>
      <c r="M606" s="32" t="n"/>
      <c r="P606" s="33">
        <f>IF($A606="","",IF(AND($I606="Open",$H606&gt;=Settings!$C$4,$H606&lt;=Settings!$C$5),1,0))</f>
        <v/>
      </c>
      <c r="Q606" s="34">
        <f>IF($A606="","",IF($P606=1,$G606,0))</f>
        <v/>
      </c>
      <c r="R606" s="33">
        <f>IF($A606="","",IF(COUNTIF('This week'!$A$2:$A$1001,$A606)&gt;0,1,0))</f>
        <v/>
      </c>
      <c r="S606" s="33">
        <f>IF($A606="","",IF(AND($P606=1,$R606=0),1,0))</f>
        <v/>
      </c>
    </row>
    <row r="607">
      <c r="G607" s="31" t="n"/>
      <c r="H607" s="32" t="n"/>
      <c r="J607" s="32" t="n"/>
      <c r="K607" s="32" t="n"/>
      <c r="L607" s="32" t="n"/>
      <c r="M607" s="32" t="n"/>
      <c r="P607" s="33">
        <f>IF($A607="","",IF(AND($I607="Open",$H607&gt;=Settings!$C$4,$H607&lt;=Settings!$C$5),1,0))</f>
        <v/>
      </c>
      <c r="Q607" s="34">
        <f>IF($A607="","",IF($P607=1,$G607,0))</f>
        <v/>
      </c>
      <c r="R607" s="33">
        <f>IF($A607="","",IF(COUNTIF('This week'!$A$2:$A$1001,$A607)&gt;0,1,0))</f>
        <v/>
      </c>
      <c r="S607" s="33">
        <f>IF($A607="","",IF(AND($P607=1,$R607=0),1,0))</f>
        <v/>
      </c>
    </row>
    <row r="608">
      <c r="G608" s="31" t="n"/>
      <c r="H608" s="32" t="n"/>
      <c r="J608" s="32" t="n"/>
      <c r="K608" s="32" t="n"/>
      <c r="L608" s="32" t="n"/>
      <c r="M608" s="32" t="n"/>
      <c r="P608" s="33">
        <f>IF($A608="","",IF(AND($I608="Open",$H608&gt;=Settings!$C$4,$H608&lt;=Settings!$C$5),1,0))</f>
        <v/>
      </c>
      <c r="Q608" s="34">
        <f>IF($A608="","",IF($P608=1,$G608,0))</f>
        <v/>
      </c>
      <c r="R608" s="33">
        <f>IF($A608="","",IF(COUNTIF('This week'!$A$2:$A$1001,$A608)&gt;0,1,0))</f>
        <v/>
      </c>
      <c r="S608" s="33">
        <f>IF($A608="","",IF(AND($P608=1,$R608=0),1,0))</f>
        <v/>
      </c>
    </row>
    <row r="609">
      <c r="G609" s="31" t="n"/>
      <c r="H609" s="32" t="n"/>
      <c r="J609" s="32" t="n"/>
      <c r="K609" s="32" t="n"/>
      <c r="L609" s="32" t="n"/>
      <c r="M609" s="32" t="n"/>
      <c r="P609" s="33">
        <f>IF($A609="","",IF(AND($I609="Open",$H609&gt;=Settings!$C$4,$H609&lt;=Settings!$C$5),1,0))</f>
        <v/>
      </c>
      <c r="Q609" s="34">
        <f>IF($A609="","",IF($P609=1,$G609,0))</f>
        <v/>
      </c>
      <c r="R609" s="33">
        <f>IF($A609="","",IF(COUNTIF('This week'!$A$2:$A$1001,$A609)&gt;0,1,0))</f>
        <v/>
      </c>
      <c r="S609" s="33">
        <f>IF($A609="","",IF(AND($P609=1,$R609=0),1,0))</f>
        <v/>
      </c>
    </row>
    <row r="610">
      <c r="G610" s="31" t="n"/>
      <c r="H610" s="32" t="n"/>
      <c r="J610" s="32" t="n"/>
      <c r="K610" s="32" t="n"/>
      <c r="L610" s="32" t="n"/>
      <c r="M610" s="32" t="n"/>
      <c r="P610" s="33">
        <f>IF($A610="","",IF(AND($I610="Open",$H610&gt;=Settings!$C$4,$H610&lt;=Settings!$C$5),1,0))</f>
        <v/>
      </c>
      <c r="Q610" s="34">
        <f>IF($A610="","",IF($P610=1,$G610,0))</f>
        <v/>
      </c>
      <c r="R610" s="33">
        <f>IF($A610="","",IF(COUNTIF('This week'!$A$2:$A$1001,$A610)&gt;0,1,0))</f>
        <v/>
      </c>
      <c r="S610" s="33">
        <f>IF($A610="","",IF(AND($P610=1,$R610=0),1,0))</f>
        <v/>
      </c>
    </row>
    <row r="611">
      <c r="G611" s="31" t="n"/>
      <c r="H611" s="32" t="n"/>
      <c r="J611" s="32" t="n"/>
      <c r="K611" s="32" t="n"/>
      <c r="L611" s="32" t="n"/>
      <c r="M611" s="32" t="n"/>
      <c r="P611" s="33">
        <f>IF($A611="","",IF(AND($I611="Open",$H611&gt;=Settings!$C$4,$H611&lt;=Settings!$C$5),1,0))</f>
        <v/>
      </c>
      <c r="Q611" s="34">
        <f>IF($A611="","",IF($P611=1,$G611,0))</f>
        <v/>
      </c>
      <c r="R611" s="33">
        <f>IF($A611="","",IF(COUNTIF('This week'!$A$2:$A$1001,$A611)&gt;0,1,0))</f>
        <v/>
      </c>
      <c r="S611" s="33">
        <f>IF($A611="","",IF(AND($P611=1,$R611=0),1,0))</f>
        <v/>
      </c>
    </row>
    <row r="612">
      <c r="G612" s="31" t="n"/>
      <c r="H612" s="32" t="n"/>
      <c r="J612" s="32" t="n"/>
      <c r="K612" s="32" t="n"/>
      <c r="L612" s="32" t="n"/>
      <c r="M612" s="32" t="n"/>
      <c r="P612" s="33">
        <f>IF($A612="","",IF(AND($I612="Open",$H612&gt;=Settings!$C$4,$H612&lt;=Settings!$C$5),1,0))</f>
        <v/>
      </c>
      <c r="Q612" s="34">
        <f>IF($A612="","",IF($P612=1,$G612,0))</f>
        <v/>
      </c>
      <c r="R612" s="33">
        <f>IF($A612="","",IF(COUNTIF('This week'!$A$2:$A$1001,$A612)&gt;0,1,0))</f>
        <v/>
      </c>
      <c r="S612" s="33">
        <f>IF($A612="","",IF(AND($P612=1,$R612=0),1,0))</f>
        <v/>
      </c>
    </row>
    <row r="613">
      <c r="G613" s="31" t="n"/>
      <c r="H613" s="32" t="n"/>
      <c r="J613" s="32" t="n"/>
      <c r="K613" s="32" t="n"/>
      <c r="L613" s="32" t="n"/>
      <c r="M613" s="32" t="n"/>
      <c r="P613" s="33">
        <f>IF($A613="","",IF(AND($I613="Open",$H613&gt;=Settings!$C$4,$H613&lt;=Settings!$C$5),1,0))</f>
        <v/>
      </c>
      <c r="Q613" s="34">
        <f>IF($A613="","",IF($P613=1,$G613,0))</f>
        <v/>
      </c>
      <c r="R613" s="33">
        <f>IF($A613="","",IF(COUNTIF('This week'!$A$2:$A$1001,$A613)&gt;0,1,0))</f>
        <v/>
      </c>
      <c r="S613" s="33">
        <f>IF($A613="","",IF(AND($P613=1,$R613=0),1,0))</f>
        <v/>
      </c>
    </row>
    <row r="614">
      <c r="G614" s="31" t="n"/>
      <c r="H614" s="32" t="n"/>
      <c r="J614" s="32" t="n"/>
      <c r="K614" s="32" t="n"/>
      <c r="L614" s="32" t="n"/>
      <c r="M614" s="32" t="n"/>
      <c r="P614" s="33">
        <f>IF($A614="","",IF(AND($I614="Open",$H614&gt;=Settings!$C$4,$H614&lt;=Settings!$C$5),1,0))</f>
        <v/>
      </c>
      <c r="Q614" s="34">
        <f>IF($A614="","",IF($P614=1,$G614,0))</f>
        <v/>
      </c>
      <c r="R614" s="33">
        <f>IF($A614="","",IF(COUNTIF('This week'!$A$2:$A$1001,$A614)&gt;0,1,0))</f>
        <v/>
      </c>
      <c r="S614" s="33">
        <f>IF($A614="","",IF(AND($P614=1,$R614=0),1,0))</f>
        <v/>
      </c>
    </row>
    <row r="615">
      <c r="G615" s="31" t="n"/>
      <c r="H615" s="32" t="n"/>
      <c r="J615" s="32" t="n"/>
      <c r="K615" s="32" t="n"/>
      <c r="L615" s="32" t="n"/>
      <c r="M615" s="32" t="n"/>
      <c r="P615" s="33">
        <f>IF($A615="","",IF(AND($I615="Open",$H615&gt;=Settings!$C$4,$H615&lt;=Settings!$C$5),1,0))</f>
        <v/>
      </c>
      <c r="Q615" s="34">
        <f>IF($A615="","",IF($P615=1,$G615,0))</f>
        <v/>
      </c>
      <c r="R615" s="33">
        <f>IF($A615="","",IF(COUNTIF('This week'!$A$2:$A$1001,$A615)&gt;0,1,0))</f>
        <v/>
      </c>
      <c r="S615" s="33">
        <f>IF($A615="","",IF(AND($P615=1,$R615=0),1,0))</f>
        <v/>
      </c>
    </row>
    <row r="616">
      <c r="G616" s="31" t="n"/>
      <c r="H616" s="32" t="n"/>
      <c r="J616" s="32" t="n"/>
      <c r="K616" s="32" t="n"/>
      <c r="L616" s="32" t="n"/>
      <c r="M616" s="32" t="n"/>
      <c r="P616" s="33">
        <f>IF($A616="","",IF(AND($I616="Open",$H616&gt;=Settings!$C$4,$H616&lt;=Settings!$C$5),1,0))</f>
        <v/>
      </c>
      <c r="Q616" s="34">
        <f>IF($A616="","",IF($P616=1,$G616,0))</f>
        <v/>
      </c>
      <c r="R616" s="33">
        <f>IF($A616="","",IF(COUNTIF('This week'!$A$2:$A$1001,$A616)&gt;0,1,0))</f>
        <v/>
      </c>
      <c r="S616" s="33">
        <f>IF($A616="","",IF(AND($P616=1,$R616=0),1,0))</f>
        <v/>
      </c>
    </row>
    <row r="617">
      <c r="G617" s="31" t="n"/>
      <c r="H617" s="32" t="n"/>
      <c r="J617" s="32" t="n"/>
      <c r="K617" s="32" t="n"/>
      <c r="L617" s="32" t="n"/>
      <c r="M617" s="32" t="n"/>
      <c r="P617" s="33">
        <f>IF($A617="","",IF(AND($I617="Open",$H617&gt;=Settings!$C$4,$H617&lt;=Settings!$C$5),1,0))</f>
        <v/>
      </c>
      <c r="Q617" s="34">
        <f>IF($A617="","",IF($P617=1,$G617,0))</f>
        <v/>
      </c>
      <c r="R617" s="33">
        <f>IF($A617="","",IF(COUNTIF('This week'!$A$2:$A$1001,$A617)&gt;0,1,0))</f>
        <v/>
      </c>
      <c r="S617" s="33">
        <f>IF($A617="","",IF(AND($P617=1,$R617=0),1,0))</f>
        <v/>
      </c>
    </row>
    <row r="618">
      <c r="G618" s="31" t="n"/>
      <c r="H618" s="32" t="n"/>
      <c r="J618" s="32" t="n"/>
      <c r="K618" s="32" t="n"/>
      <c r="L618" s="32" t="n"/>
      <c r="M618" s="32" t="n"/>
      <c r="P618" s="33">
        <f>IF($A618="","",IF(AND($I618="Open",$H618&gt;=Settings!$C$4,$H618&lt;=Settings!$C$5),1,0))</f>
        <v/>
      </c>
      <c r="Q618" s="34">
        <f>IF($A618="","",IF($P618=1,$G618,0))</f>
        <v/>
      </c>
      <c r="R618" s="33">
        <f>IF($A618="","",IF(COUNTIF('This week'!$A$2:$A$1001,$A618)&gt;0,1,0))</f>
        <v/>
      </c>
      <c r="S618" s="33">
        <f>IF($A618="","",IF(AND($P618=1,$R618=0),1,0))</f>
        <v/>
      </c>
    </row>
    <row r="619">
      <c r="G619" s="31" t="n"/>
      <c r="H619" s="32" t="n"/>
      <c r="J619" s="32" t="n"/>
      <c r="K619" s="32" t="n"/>
      <c r="L619" s="32" t="n"/>
      <c r="M619" s="32" t="n"/>
      <c r="P619" s="33">
        <f>IF($A619="","",IF(AND($I619="Open",$H619&gt;=Settings!$C$4,$H619&lt;=Settings!$C$5),1,0))</f>
        <v/>
      </c>
      <c r="Q619" s="34">
        <f>IF($A619="","",IF($P619=1,$G619,0))</f>
        <v/>
      </c>
      <c r="R619" s="33">
        <f>IF($A619="","",IF(COUNTIF('This week'!$A$2:$A$1001,$A619)&gt;0,1,0))</f>
        <v/>
      </c>
      <c r="S619" s="33">
        <f>IF($A619="","",IF(AND($P619=1,$R619=0),1,0))</f>
        <v/>
      </c>
    </row>
    <row r="620">
      <c r="G620" s="31" t="n"/>
      <c r="H620" s="32" t="n"/>
      <c r="J620" s="32" t="n"/>
      <c r="K620" s="32" t="n"/>
      <c r="L620" s="32" t="n"/>
      <c r="M620" s="32" t="n"/>
      <c r="P620" s="33">
        <f>IF($A620="","",IF(AND($I620="Open",$H620&gt;=Settings!$C$4,$H620&lt;=Settings!$C$5),1,0))</f>
        <v/>
      </c>
      <c r="Q620" s="34">
        <f>IF($A620="","",IF($P620=1,$G620,0))</f>
        <v/>
      </c>
      <c r="R620" s="33">
        <f>IF($A620="","",IF(COUNTIF('This week'!$A$2:$A$1001,$A620)&gt;0,1,0))</f>
        <v/>
      </c>
      <c r="S620" s="33">
        <f>IF($A620="","",IF(AND($P620=1,$R620=0),1,0))</f>
        <v/>
      </c>
    </row>
    <row r="621">
      <c r="G621" s="31" t="n"/>
      <c r="H621" s="32" t="n"/>
      <c r="J621" s="32" t="n"/>
      <c r="K621" s="32" t="n"/>
      <c r="L621" s="32" t="n"/>
      <c r="M621" s="32" t="n"/>
      <c r="P621" s="33">
        <f>IF($A621="","",IF(AND($I621="Open",$H621&gt;=Settings!$C$4,$H621&lt;=Settings!$C$5),1,0))</f>
        <v/>
      </c>
      <c r="Q621" s="34">
        <f>IF($A621="","",IF($P621=1,$G621,0))</f>
        <v/>
      </c>
      <c r="R621" s="33">
        <f>IF($A621="","",IF(COUNTIF('This week'!$A$2:$A$1001,$A621)&gt;0,1,0))</f>
        <v/>
      </c>
      <c r="S621" s="33">
        <f>IF($A621="","",IF(AND($P621=1,$R621=0),1,0))</f>
        <v/>
      </c>
    </row>
    <row r="622">
      <c r="G622" s="31" t="n"/>
      <c r="H622" s="32" t="n"/>
      <c r="J622" s="32" t="n"/>
      <c r="K622" s="32" t="n"/>
      <c r="L622" s="32" t="n"/>
      <c r="M622" s="32" t="n"/>
      <c r="P622" s="33">
        <f>IF($A622="","",IF(AND($I622="Open",$H622&gt;=Settings!$C$4,$H622&lt;=Settings!$C$5),1,0))</f>
        <v/>
      </c>
      <c r="Q622" s="34">
        <f>IF($A622="","",IF($P622=1,$G622,0))</f>
        <v/>
      </c>
      <c r="R622" s="33">
        <f>IF($A622="","",IF(COUNTIF('This week'!$A$2:$A$1001,$A622)&gt;0,1,0))</f>
        <v/>
      </c>
      <c r="S622" s="33">
        <f>IF($A622="","",IF(AND($P622=1,$R622=0),1,0))</f>
        <v/>
      </c>
    </row>
    <row r="623">
      <c r="G623" s="31" t="n"/>
      <c r="H623" s="32" t="n"/>
      <c r="J623" s="32" t="n"/>
      <c r="K623" s="32" t="n"/>
      <c r="L623" s="32" t="n"/>
      <c r="M623" s="32" t="n"/>
      <c r="P623" s="33">
        <f>IF($A623="","",IF(AND($I623="Open",$H623&gt;=Settings!$C$4,$H623&lt;=Settings!$C$5),1,0))</f>
        <v/>
      </c>
      <c r="Q623" s="34">
        <f>IF($A623="","",IF($P623=1,$G623,0))</f>
        <v/>
      </c>
      <c r="R623" s="33">
        <f>IF($A623="","",IF(COUNTIF('This week'!$A$2:$A$1001,$A623)&gt;0,1,0))</f>
        <v/>
      </c>
      <c r="S623" s="33">
        <f>IF($A623="","",IF(AND($P623=1,$R623=0),1,0))</f>
        <v/>
      </c>
    </row>
    <row r="624">
      <c r="G624" s="31" t="n"/>
      <c r="H624" s="32" t="n"/>
      <c r="J624" s="32" t="n"/>
      <c r="K624" s="32" t="n"/>
      <c r="L624" s="32" t="n"/>
      <c r="M624" s="32" t="n"/>
      <c r="P624" s="33">
        <f>IF($A624="","",IF(AND($I624="Open",$H624&gt;=Settings!$C$4,$H624&lt;=Settings!$C$5),1,0))</f>
        <v/>
      </c>
      <c r="Q624" s="34">
        <f>IF($A624="","",IF($P624=1,$G624,0))</f>
        <v/>
      </c>
      <c r="R624" s="33">
        <f>IF($A624="","",IF(COUNTIF('This week'!$A$2:$A$1001,$A624)&gt;0,1,0))</f>
        <v/>
      </c>
      <c r="S624" s="33">
        <f>IF($A624="","",IF(AND($P624=1,$R624=0),1,0))</f>
        <v/>
      </c>
    </row>
    <row r="625">
      <c r="G625" s="31" t="n"/>
      <c r="H625" s="32" t="n"/>
      <c r="J625" s="32" t="n"/>
      <c r="K625" s="32" t="n"/>
      <c r="L625" s="32" t="n"/>
      <c r="M625" s="32" t="n"/>
      <c r="P625" s="33">
        <f>IF($A625="","",IF(AND($I625="Open",$H625&gt;=Settings!$C$4,$H625&lt;=Settings!$C$5),1,0))</f>
        <v/>
      </c>
      <c r="Q625" s="34">
        <f>IF($A625="","",IF($P625=1,$G625,0))</f>
        <v/>
      </c>
      <c r="R625" s="33">
        <f>IF($A625="","",IF(COUNTIF('This week'!$A$2:$A$1001,$A625)&gt;0,1,0))</f>
        <v/>
      </c>
      <c r="S625" s="33">
        <f>IF($A625="","",IF(AND($P625=1,$R625=0),1,0))</f>
        <v/>
      </c>
    </row>
    <row r="626">
      <c r="G626" s="31" t="n"/>
      <c r="H626" s="32" t="n"/>
      <c r="J626" s="32" t="n"/>
      <c r="K626" s="32" t="n"/>
      <c r="L626" s="32" t="n"/>
      <c r="M626" s="32" t="n"/>
      <c r="P626" s="33">
        <f>IF($A626="","",IF(AND($I626="Open",$H626&gt;=Settings!$C$4,$H626&lt;=Settings!$C$5),1,0))</f>
        <v/>
      </c>
      <c r="Q626" s="34">
        <f>IF($A626="","",IF($P626=1,$G626,0))</f>
        <v/>
      </c>
      <c r="R626" s="33">
        <f>IF($A626="","",IF(COUNTIF('This week'!$A$2:$A$1001,$A626)&gt;0,1,0))</f>
        <v/>
      </c>
      <c r="S626" s="33">
        <f>IF($A626="","",IF(AND($P626=1,$R626=0),1,0))</f>
        <v/>
      </c>
    </row>
    <row r="627">
      <c r="G627" s="31" t="n"/>
      <c r="H627" s="32" t="n"/>
      <c r="J627" s="32" t="n"/>
      <c r="K627" s="32" t="n"/>
      <c r="L627" s="32" t="n"/>
      <c r="M627" s="32" t="n"/>
      <c r="P627" s="33">
        <f>IF($A627="","",IF(AND($I627="Open",$H627&gt;=Settings!$C$4,$H627&lt;=Settings!$C$5),1,0))</f>
        <v/>
      </c>
      <c r="Q627" s="34">
        <f>IF($A627="","",IF($P627=1,$G627,0))</f>
        <v/>
      </c>
      <c r="R627" s="33">
        <f>IF($A627="","",IF(COUNTIF('This week'!$A$2:$A$1001,$A627)&gt;0,1,0))</f>
        <v/>
      </c>
      <c r="S627" s="33">
        <f>IF($A627="","",IF(AND($P627=1,$R627=0),1,0))</f>
        <v/>
      </c>
    </row>
    <row r="628">
      <c r="G628" s="31" t="n"/>
      <c r="H628" s="32" t="n"/>
      <c r="J628" s="32" t="n"/>
      <c r="K628" s="32" t="n"/>
      <c r="L628" s="32" t="n"/>
      <c r="M628" s="32" t="n"/>
      <c r="P628" s="33">
        <f>IF($A628="","",IF(AND($I628="Open",$H628&gt;=Settings!$C$4,$H628&lt;=Settings!$C$5),1,0))</f>
        <v/>
      </c>
      <c r="Q628" s="34">
        <f>IF($A628="","",IF($P628=1,$G628,0))</f>
        <v/>
      </c>
      <c r="R628" s="33">
        <f>IF($A628="","",IF(COUNTIF('This week'!$A$2:$A$1001,$A628)&gt;0,1,0))</f>
        <v/>
      </c>
      <c r="S628" s="33">
        <f>IF($A628="","",IF(AND($P628=1,$R628=0),1,0))</f>
        <v/>
      </c>
    </row>
    <row r="629">
      <c r="G629" s="31" t="n"/>
      <c r="H629" s="32" t="n"/>
      <c r="J629" s="32" t="n"/>
      <c r="K629" s="32" t="n"/>
      <c r="L629" s="32" t="n"/>
      <c r="M629" s="32" t="n"/>
      <c r="P629" s="33">
        <f>IF($A629="","",IF(AND($I629="Open",$H629&gt;=Settings!$C$4,$H629&lt;=Settings!$C$5),1,0))</f>
        <v/>
      </c>
      <c r="Q629" s="34">
        <f>IF($A629="","",IF($P629=1,$G629,0))</f>
        <v/>
      </c>
      <c r="R629" s="33">
        <f>IF($A629="","",IF(COUNTIF('This week'!$A$2:$A$1001,$A629)&gt;0,1,0))</f>
        <v/>
      </c>
      <c r="S629" s="33">
        <f>IF($A629="","",IF(AND($P629=1,$R629=0),1,0))</f>
        <v/>
      </c>
    </row>
    <row r="630">
      <c r="G630" s="31" t="n"/>
      <c r="H630" s="32" t="n"/>
      <c r="J630" s="32" t="n"/>
      <c r="K630" s="32" t="n"/>
      <c r="L630" s="32" t="n"/>
      <c r="M630" s="32" t="n"/>
      <c r="P630" s="33">
        <f>IF($A630="","",IF(AND($I630="Open",$H630&gt;=Settings!$C$4,$H630&lt;=Settings!$C$5),1,0))</f>
        <v/>
      </c>
      <c r="Q630" s="34">
        <f>IF($A630="","",IF($P630=1,$G630,0))</f>
        <v/>
      </c>
      <c r="R630" s="33">
        <f>IF($A630="","",IF(COUNTIF('This week'!$A$2:$A$1001,$A630)&gt;0,1,0))</f>
        <v/>
      </c>
      <c r="S630" s="33">
        <f>IF($A630="","",IF(AND($P630=1,$R630=0),1,0))</f>
        <v/>
      </c>
    </row>
    <row r="631">
      <c r="G631" s="31" t="n"/>
      <c r="H631" s="32" t="n"/>
      <c r="J631" s="32" t="n"/>
      <c r="K631" s="32" t="n"/>
      <c r="L631" s="32" t="n"/>
      <c r="M631" s="32" t="n"/>
      <c r="P631" s="33">
        <f>IF($A631="","",IF(AND($I631="Open",$H631&gt;=Settings!$C$4,$H631&lt;=Settings!$C$5),1,0))</f>
        <v/>
      </c>
      <c r="Q631" s="34">
        <f>IF($A631="","",IF($P631=1,$G631,0))</f>
        <v/>
      </c>
      <c r="R631" s="33">
        <f>IF($A631="","",IF(COUNTIF('This week'!$A$2:$A$1001,$A631)&gt;0,1,0))</f>
        <v/>
      </c>
      <c r="S631" s="33">
        <f>IF($A631="","",IF(AND($P631=1,$R631=0),1,0))</f>
        <v/>
      </c>
    </row>
    <row r="632">
      <c r="G632" s="31" t="n"/>
      <c r="H632" s="32" t="n"/>
      <c r="J632" s="32" t="n"/>
      <c r="K632" s="32" t="n"/>
      <c r="L632" s="32" t="n"/>
      <c r="M632" s="32" t="n"/>
      <c r="P632" s="33">
        <f>IF($A632="","",IF(AND($I632="Open",$H632&gt;=Settings!$C$4,$H632&lt;=Settings!$C$5),1,0))</f>
        <v/>
      </c>
      <c r="Q632" s="34">
        <f>IF($A632="","",IF($P632=1,$G632,0))</f>
        <v/>
      </c>
      <c r="R632" s="33">
        <f>IF($A632="","",IF(COUNTIF('This week'!$A$2:$A$1001,$A632)&gt;0,1,0))</f>
        <v/>
      </c>
      <c r="S632" s="33">
        <f>IF($A632="","",IF(AND($P632=1,$R632=0),1,0))</f>
        <v/>
      </c>
    </row>
    <row r="633">
      <c r="G633" s="31" t="n"/>
      <c r="H633" s="32" t="n"/>
      <c r="J633" s="32" t="n"/>
      <c r="K633" s="32" t="n"/>
      <c r="L633" s="32" t="n"/>
      <c r="M633" s="32" t="n"/>
      <c r="P633" s="33">
        <f>IF($A633="","",IF(AND($I633="Open",$H633&gt;=Settings!$C$4,$H633&lt;=Settings!$C$5),1,0))</f>
        <v/>
      </c>
      <c r="Q633" s="34">
        <f>IF($A633="","",IF($P633=1,$G633,0))</f>
        <v/>
      </c>
      <c r="R633" s="33">
        <f>IF($A633="","",IF(COUNTIF('This week'!$A$2:$A$1001,$A633)&gt;0,1,0))</f>
        <v/>
      </c>
      <c r="S633" s="33">
        <f>IF($A633="","",IF(AND($P633=1,$R633=0),1,0))</f>
        <v/>
      </c>
    </row>
    <row r="634">
      <c r="G634" s="31" t="n"/>
      <c r="H634" s="32" t="n"/>
      <c r="J634" s="32" t="n"/>
      <c r="K634" s="32" t="n"/>
      <c r="L634" s="32" t="n"/>
      <c r="M634" s="32" t="n"/>
      <c r="P634" s="33">
        <f>IF($A634="","",IF(AND($I634="Open",$H634&gt;=Settings!$C$4,$H634&lt;=Settings!$C$5),1,0))</f>
        <v/>
      </c>
      <c r="Q634" s="34">
        <f>IF($A634="","",IF($P634=1,$G634,0))</f>
        <v/>
      </c>
      <c r="R634" s="33">
        <f>IF($A634="","",IF(COUNTIF('This week'!$A$2:$A$1001,$A634)&gt;0,1,0))</f>
        <v/>
      </c>
      <c r="S634" s="33">
        <f>IF($A634="","",IF(AND($P634=1,$R634=0),1,0))</f>
        <v/>
      </c>
    </row>
    <row r="635">
      <c r="G635" s="31" t="n"/>
      <c r="H635" s="32" t="n"/>
      <c r="J635" s="32" t="n"/>
      <c r="K635" s="32" t="n"/>
      <c r="L635" s="32" t="n"/>
      <c r="M635" s="32" t="n"/>
      <c r="P635" s="33">
        <f>IF($A635="","",IF(AND($I635="Open",$H635&gt;=Settings!$C$4,$H635&lt;=Settings!$C$5),1,0))</f>
        <v/>
      </c>
      <c r="Q635" s="34">
        <f>IF($A635="","",IF($P635=1,$G635,0))</f>
        <v/>
      </c>
      <c r="R635" s="33">
        <f>IF($A635="","",IF(COUNTIF('This week'!$A$2:$A$1001,$A635)&gt;0,1,0))</f>
        <v/>
      </c>
      <c r="S635" s="33">
        <f>IF($A635="","",IF(AND($P635=1,$R635=0),1,0))</f>
        <v/>
      </c>
    </row>
    <row r="636">
      <c r="G636" s="31" t="n"/>
      <c r="H636" s="32" t="n"/>
      <c r="J636" s="32" t="n"/>
      <c r="K636" s="32" t="n"/>
      <c r="L636" s="32" t="n"/>
      <c r="M636" s="32" t="n"/>
      <c r="P636" s="33">
        <f>IF($A636="","",IF(AND($I636="Open",$H636&gt;=Settings!$C$4,$H636&lt;=Settings!$C$5),1,0))</f>
        <v/>
      </c>
      <c r="Q636" s="34">
        <f>IF($A636="","",IF($P636=1,$G636,0))</f>
        <v/>
      </c>
      <c r="R636" s="33">
        <f>IF($A636="","",IF(COUNTIF('This week'!$A$2:$A$1001,$A636)&gt;0,1,0))</f>
        <v/>
      </c>
      <c r="S636" s="33">
        <f>IF($A636="","",IF(AND($P636=1,$R636=0),1,0))</f>
        <v/>
      </c>
    </row>
    <row r="637">
      <c r="G637" s="31" t="n"/>
      <c r="H637" s="32" t="n"/>
      <c r="J637" s="32" t="n"/>
      <c r="K637" s="32" t="n"/>
      <c r="L637" s="32" t="n"/>
      <c r="M637" s="32" t="n"/>
      <c r="P637" s="33">
        <f>IF($A637="","",IF(AND($I637="Open",$H637&gt;=Settings!$C$4,$H637&lt;=Settings!$C$5),1,0))</f>
        <v/>
      </c>
      <c r="Q637" s="34">
        <f>IF($A637="","",IF($P637=1,$G637,0))</f>
        <v/>
      </c>
      <c r="R637" s="33">
        <f>IF($A637="","",IF(COUNTIF('This week'!$A$2:$A$1001,$A637)&gt;0,1,0))</f>
        <v/>
      </c>
      <c r="S637" s="33">
        <f>IF($A637="","",IF(AND($P637=1,$R637=0),1,0))</f>
        <v/>
      </c>
    </row>
    <row r="638">
      <c r="G638" s="31" t="n"/>
      <c r="H638" s="32" t="n"/>
      <c r="J638" s="32" t="n"/>
      <c r="K638" s="32" t="n"/>
      <c r="L638" s="32" t="n"/>
      <c r="M638" s="32" t="n"/>
      <c r="P638" s="33">
        <f>IF($A638="","",IF(AND($I638="Open",$H638&gt;=Settings!$C$4,$H638&lt;=Settings!$C$5),1,0))</f>
        <v/>
      </c>
      <c r="Q638" s="34">
        <f>IF($A638="","",IF($P638=1,$G638,0))</f>
        <v/>
      </c>
      <c r="R638" s="33">
        <f>IF($A638="","",IF(COUNTIF('This week'!$A$2:$A$1001,$A638)&gt;0,1,0))</f>
        <v/>
      </c>
      <c r="S638" s="33">
        <f>IF($A638="","",IF(AND($P638=1,$R638=0),1,0))</f>
        <v/>
      </c>
    </row>
    <row r="639">
      <c r="G639" s="31" t="n"/>
      <c r="H639" s="32" t="n"/>
      <c r="J639" s="32" t="n"/>
      <c r="K639" s="32" t="n"/>
      <c r="L639" s="32" t="n"/>
      <c r="M639" s="32" t="n"/>
      <c r="P639" s="33">
        <f>IF($A639="","",IF(AND($I639="Open",$H639&gt;=Settings!$C$4,$H639&lt;=Settings!$C$5),1,0))</f>
        <v/>
      </c>
      <c r="Q639" s="34">
        <f>IF($A639="","",IF($P639=1,$G639,0))</f>
        <v/>
      </c>
      <c r="R639" s="33">
        <f>IF($A639="","",IF(COUNTIF('This week'!$A$2:$A$1001,$A639)&gt;0,1,0))</f>
        <v/>
      </c>
      <c r="S639" s="33">
        <f>IF($A639="","",IF(AND($P639=1,$R639=0),1,0))</f>
        <v/>
      </c>
    </row>
    <row r="640">
      <c r="G640" s="31" t="n"/>
      <c r="H640" s="32" t="n"/>
      <c r="J640" s="32" t="n"/>
      <c r="K640" s="32" t="n"/>
      <c r="L640" s="32" t="n"/>
      <c r="M640" s="32" t="n"/>
      <c r="P640" s="33">
        <f>IF($A640="","",IF(AND($I640="Open",$H640&gt;=Settings!$C$4,$H640&lt;=Settings!$C$5),1,0))</f>
        <v/>
      </c>
      <c r="Q640" s="34">
        <f>IF($A640="","",IF($P640=1,$G640,0))</f>
        <v/>
      </c>
      <c r="R640" s="33">
        <f>IF($A640="","",IF(COUNTIF('This week'!$A$2:$A$1001,$A640)&gt;0,1,0))</f>
        <v/>
      </c>
      <c r="S640" s="33">
        <f>IF($A640="","",IF(AND($P640=1,$R640=0),1,0))</f>
        <v/>
      </c>
    </row>
    <row r="641">
      <c r="G641" s="31" t="n"/>
      <c r="H641" s="32" t="n"/>
      <c r="J641" s="32" t="n"/>
      <c r="K641" s="32" t="n"/>
      <c r="L641" s="32" t="n"/>
      <c r="M641" s="32" t="n"/>
      <c r="P641" s="33">
        <f>IF($A641="","",IF(AND($I641="Open",$H641&gt;=Settings!$C$4,$H641&lt;=Settings!$C$5),1,0))</f>
        <v/>
      </c>
      <c r="Q641" s="34">
        <f>IF($A641="","",IF($P641=1,$G641,0))</f>
        <v/>
      </c>
      <c r="R641" s="33">
        <f>IF($A641="","",IF(COUNTIF('This week'!$A$2:$A$1001,$A641)&gt;0,1,0))</f>
        <v/>
      </c>
      <c r="S641" s="33">
        <f>IF($A641="","",IF(AND($P641=1,$R641=0),1,0))</f>
        <v/>
      </c>
    </row>
    <row r="642">
      <c r="G642" s="31" t="n"/>
      <c r="H642" s="32" t="n"/>
      <c r="J642" s="32" t="n"/>
      <c r="K642" s="32" t="n"/>
      <c r="L642" s="32" t="n"/>
      <c r="M642" s="32" t="n"/>
      <c r="P642" s="33">
        <f>IF($A642="","",IF(AND($I642="Open",$H642&gt;=Settings!$C$4,$H642&lt;=Settings!$C$5),1,0))</f>
        <v/>
      </c>
      <c r="Q642" s="34">
        <f>IF($A642="","",IF($P642=1,$G642,0))</f>
        <v/>
      </c>
      <c r="R642" s="33">
        <f>IF($A642="","",IF(COUNTIF('This week'!$A$2:$A$1001,$A642)&gt;0,1,0))</f>
        <v/>
      </c>
      <c r="S642" s="33">
        <f>IF($A642="","",IF(AND($P642=1,$R642=0),1,0))</f>
        <v/>
      </c>
    </row>
    <row r="643">
      <c r="G643" s="31" t="n"/>
      <c r="H643" s="32" t="n"/>
      <c r="J643" s="32" t="n"/>
      <c r="K643" s="32" t="n"/>
      <c r="L643" s="32" t="n"/>
      <c r="M643" s="32" t="n"/>
      <c r="P643" s="33">
        <f>IF($A643="","",IF(AND($I643="Open",$H643&gt;=Settings!$C$4,$H643&lt;=Settings!$C$5),1,0))</f>
        <v/>
      </c>
      <c r="Q643" s="34">
        <f>IF($A643="","",IF($P643=1,$G643,0))</f>
        <v/>
      </c>
      <c r="R643" s="33">
        <f>IF($A643="","",IF(COUNTIF('This week'!$A$2:$A$1001,$A643)&gt;0,1,0))</f>
        <v/>
      </c>
      <c r="S643" s="33">
        <f>IF($A643="","",IF(AND($P643=1,$R643=0),1,0))</f>
        <v/>
      </c>
    </row>
    <row r="644">
      <c r="G644" s="31" t="n"/>
      <c r="H644" s="32" t="n"/>
      <c r="J644" s="32" t="n"/>
      <c r="K644" s="32" t="n"/>
      <c r="L644" s="32" t="n"/>
      <c r="M644" s="32" t="n"/>
      <c r="P644" s="33">
        <f>IF($A644="","",IF(AND($I644="Open",$H644&gt;=Settings!$C$4,$H644&lt;=Settings!$C$5),1,0))</f>
        <v/>
      </c>
      <c r="Q644" s="34">
        <f>IF($A644="","",IF($P644=1,$G644,0))</f>
        <v/>
      </c>
      <c r="R644" s="33">
        <f>IF($A644="","",IF(COUNTIF('This week'!$A$2:$A$1001,$A644)&gt;0,1,0))</f>
        <v/>
      </c>
      <c r="S644" s="33">
        <f>IF($A644="","",IF(AND($P644=1,$R644=0),1,0))</f>
        <v/>
      </c>
    </row>
    <row r="645">
      <c r="G645" s="31" t="n"/>
      <c r="H645" s="32" t="n"/>
      <c r="J645" s="32" t="n"/>
      <c r="K645" s="32" t="n"/>
      <c r="L645" s="32" t="n"/>
      <c r="M645" s="32" t="n"/>
      <c r="P645" s="33">
        <f>IF($A645="","",IF(AND($I645="Open",$H645&gt;=Settings!$C$4,$H645&lt;=Settings!$C$5),1,0))</f>
        <v/>
      </c>
      <c r="Q645" s="34">
        <f>IF($A645="","",IF($P645=1,$G645,0))</f>
        <v/>
      </c>
      <c r="R645" s="33">
        <f>IF($A645="","",IF(COUNTIF('This week'!$A$2:$A$1001,$A645)&gt;0,1,0))</f>
        <v/>
      </c>
      <c r="S645" s="33">
        <f>IF($A645="","",IF(AND($P645=1,$R645=0),1,0))</f>
        <v/>
      </c>
    </row>
    <row r="646">
      <c r="G646" s="31" t="n"/>
      <c r="H646" s="32" t="n"/>
      <c r="J646" s="32" t="n"/>
      <c r="K646" s="32" t="n"/>
      <c r="L646" s="32" t="n"/>
      <c r="M646" s="32" t="n"/>
      <c r="P646" s="33">
        <f>IF($A646="","",IF(AND($I646="Open",$H646&gt;=Settings!$C$4,$H646&lt;=Settings!$C$5),1,0))</f>
        <v/>
      </c>
      <c r="Q646" s="34">
        <f>IF($A646="","",IF($P646=1,$G646,0))</f>
        <v/>
      </c>
      <c r="R646" s="33">
        <f>IF($A646="","",IF(COUNTIF('This week'!$A$2:$A$1001,$A646)&gt;0,1,0))</f>
        <v/>
      </c>
      <c r="S646" s="33">
        <f>IF($A646="","",IF(AND($P646=1,$R646=0),1,0))</f>
        <v/>
      </c>
    </row>
    <row r="647">
      <c r="G647" s="31" t="n"/>
      <c r="H647" s="32" t="n"/>
      <c r="J647" s="32" t="n"/>
      <c r="K647" s="32" t="n"/>
      <c r="L647" s="32" t="n"/>
      <c r="M647" s="32" t="n"/>
      <c r="P647" s="33">
        <f>IF($A647="","",IF(AND($I647="Open",$H647&gt;=Settings!$C$4,$H647&lt;=Settings!$C$5),1,0))</f>
        <v/>
      </c>
      <c r="Q647" s="34">
        <f>IF($A647="","",IF($P647=1,$G647,0))</f>
        <v/>
      </c>
      <c r="R647" s="33">
        <f>IF($A647="","",IF(COUNTIF('This week'!$A$2:$A$1001,$A647)&gt;0,1,0))</f>
        <v/>
      </c>
      <c r="S647" s="33">
        <f>IF($A647="","",IF(AND($P647=1,$R647=0),1,0))</f>
        <v/>
      </c>
    </row>
    <row r="648">
      <c r="G648" s="31" t="n"/>
      <c r="H648" s="32" t="n"/>
      <c r="J648" s="32" t="n"/>
      <c r="K648" s="32" t="n"/>
      <c r="L648" s="32" t="n"/>
      <c r="M648" s="32" t="n"/>
      <c r="P648" s="33">
        <f>IF($A648="","",IF(AND($I648="Open",$H648&gt;=Settings!$C$4,$H648&lt;=Settings!$C$5),1,0))</f>
        <v/>
      </c>
      <c r="Q648" s="34">
        <f>IF($A648="","",IF($P648=1,$G648,0))</f>
        <v/>
      </c>
      <c r="R648" s="33">
        <f>IF($A648="","",IF(COUNTIF('This week'!$A$2:$A$1001,$A648)&gt;0,1,0))</f>
        <v/>
      </c>
      <c r="S648" s="33">
        <f>IF($A648="","",IF(AND($P648=1,$R648=0),1,0))</f>
        <v/>
      </c>
    </row>
    <row r="649">
      <c r="G649" s="31" t="n"/>
      <c r="H649" s="32" t="n"/>
      <c r="J649" s="32" t="n"/>
      <c r="K649" s="32" t="n"/>
      <c r="L649" s="32" t="n"/>
      <c r="M649" s="32" t="n"/>
      <c r="P649" s="33">
        <f>IF($A649="","",IF(AND($I649="Open",$H649&gt;=Settings!$C$4,$H649&lt;=Settings!$C$5),1,0))</f>
        <v/>
      </c>
      <c r="Q649" s="34">
        <f>IF($A649="","",IF($P649=1,$G649,0))</f>
        <v/>
      </c>
      <c r="R649" s="33">
        <f>IF($A649="","",IF(COUNTIF('This week'!$A$2:$A$1001,$A649)&gt;0,1,0))</f>
        <v/>
      </c>
      <c r="S649" s="33">
        <f>IF($A649="","",IF(AND($P649=1,$R649=0),1,0))</f>
        <v/>
      </c>
    </row>
    <row r="650">
      <c r="G650" s="31" t="n"/>
      <c r="H650" s="32" t="n"/>
      <c r="J650" s="32" t="n"/>
      <c r="K650" s="32" t="n"/>
      <c r="L650" s="32" t="n"/>
      <c r="M650" s="32" t="n"/>
      <c r="P650" s="33">
        <f>IF($A650="","",IF(AND($I650="Open",$H650&gt;=Settings!$C$4,$H650&lt;=Settings!$C$5),1,0))</f>
        <v/>
      </c>
      <c r="Q650" s="34">
        <f>IF($A650="","",IF($P650=1,$G650,0))</f>
        <v/>
      </c>
      <c r="R650" s="33">
        <f>IF($A650="","",IF(COUNTIF('This week'!$A$2:$A$1001,$A650)&gt;0,1,0))</f>
        <v/>
      </c>
      <c r="S650" s="33">
        <f>IF($A650="","",IF(AND($P650=1,$R650=0),1,0))</f>
        <v/>
      </c>
    </row>
    <row r="651">
      <c r="G651" s="31" t="n"/>
      <c r="H651" s="32" t="n"/>
      <c r="J651" s="32" t="n"/>
      <c r="K651" s="32" t="n"/>
      <c r="L651" s="32" t="n"/>
      <c r="M651" s="32" t="n"/>
      <c r="P651" s="33">
        <f>IF($A651="","",IF(AND($I651="Open",$H651&gt;=Settings!$C$4,$H651&lt;=Settings!$C$5),1,0))</f>
        <v/>
      </c>
      <c r="Q651" s="34">
        <f>IF($A651="","",IF($P651=1,$G651,0))</f>
        <v/>
      </c>
      <c r="R651" s="33">
        <f>IF($A651="","",IF(COUNTIF('This week'!$A$2:$A$1001,$A651)&gt;0,1,0))</f>
        <v/>
      </c>
      <c r="S651" s="33">
        <f>IF($A651="","",IF(AND($P651=1,$R651=0),1,0))</f>
        <v/>
      </c>
    </row>
    <row r="652">
      <c r="G652" s="31" t="n"/>
      <c r="H652" s="32" t="n"/>
      <c r="J652" s="32" t="n"/>
      <c r="K652" s="32" t="n"/>
      <c r="L652" s="32" t="n"/>
      <c r="M652" s="32" t="n"/>
      <c r="P652" s="33">
        <f>IF($A652="","",IF(AND($I652="Open",$H652&gt;=Settings!$C$4,$H652&lt;=Settings!$C$5),1,0))</f>
        <v/>
      </c>
      <c r="Q652" s="34">
        <f>IF($A652="","",IF($P652=1,$G652,0))</f>
        <v/>
      </c>
      <c r="R652" s="33">
        <f>IF($A652="","",IF(COUNTIF('This week'!$A$2:$A$1001,$A652)&gt;0,1,0))</f>
        <v/>
      </c>
      <c r="S652" s="33">
        <f>IF($A652="","",IF(AND($P652=1,$R652=0),1,0))</f>
        <v/>
      </c>
    </row>
    <row r="653">
      <c r="G653" s="31" t="n"/>
      <c r="H653" s="32" t="n"/>
      <c r="J653" s="32" t="n"/>
      <c r="K653" s="32" t="n"/>
      <c r="L653" s="32" t="n"/>
      <c r="M653" s="32" t="n"/>
      <c r="P653" s="33">
        <f>IF($A653="","",IF(AND($I653="Open",$H653&gt;=Settings!$C$4,$H653&lt;=Settings!$C$5),1,0))</f>
        <v/>
      </c>
      <c r="Q653" s="34">
        <f>IF($A653="","",IF($P653=1,$G653,0))</f>
        <v/>
      </c>
      <c r="R653" s="33">
        <f>IF($A653="","",IF(COUNTIF('This week'!$A$2:$A$1001,$A653)&gt;0,1,0))</f>
        <v/>
      </c>
      <c r="S653" s="33">
        <f>IF($A653="","",IF(AND($P653=1,$R653=0),1,0))</f>
        <v/>
      </c>
    </row>
    <row r="654">
      <c r="G654" s="31" t="n"/>
      <c r="H654" s="32" t="n"/>
      <c r="J654" s="32" t="n"/>
      <c r="K654" s="32" t="n"/>
      <c r="L654" s="32" t="n"/>
      <c r="M654" s="32" t="n"/>
      <c r="P654" s="33">
        <f>IF($A654="","",IF(AND($I654="Open",$H654&gt;=Settings!$C$4,$H654&lt;=Settings!$C$5),1,0))</f>
        <v/>
      </c>
      <c r="Q654" s="34">
        <f>IF($A654="","",IF($P654=1,$G654,0))</f>
        <v/>
      </c>
      <c r="R654" s="33">
        <f>IF($A654="","",IF(COUNTIF('This week'!$A$2:$A$1001,$A654)&gt;0,1,0))</f>
        <v/>
      </c>
      <c r="S654" s="33">
        <f>IF($A654="","",IF(AND($P654=1,$R654=0),1,0))</f>
        <v/>
      </c>
    </row>
    <row r="655">
      <c r="G655" s="31" t="n"/>
      <c r="H655" s="32" t="n"/>
      <c r="J655" s="32" t="n"/>
      <c r="K655" s="32" t="n"/>
      <c r="L655" s="32" t="n"/>
      <c r="M655" s="32" t="n"/>
      <c r="P655" s="33">
        <f>IF($A655="","",IF(AND($I655="Open",$H655&gt;=Settings!$C$4,$H655&lt;=Settings!$C$5),1,0))</f>
        <v/>
      </c>
      <c r="Q655" s="34">
        <f>IF($A655="","",IF($P655=1,$G655,0))</f>
        <v/>
      </c>
      <c r="R655" s="33">
        <f>IF($A655="","",IF(COUNTIF('This week'!$A$2:$A$1001,$A655)&gt;0,1,0))</f>
        <v/>
      </c>
      <c r="S655" s="33">
        <f>IF($A655="","",IF(AND($P655=1,$R655=0),1,0))</f>
        <v/>
      </c>
    </row>
    <row r="656">
      <c r="G656" s="31" t="n"/>
      <c r="H656" s="32" t="n"/>
      <c r="J656" s="32" t="n"/>
      <c r="K656" s="32" t="n"/>
      <c r="L656" s="32" t="n"/>
      <c r="M656" s="32" t="n"/>
      <c r="P656" s="33">
        <f>IF($A656="","",IF(AND($I656="Open",$H656&gt;=Settings!$C$4,$H656&lt;=Settings!$C$5),1,0))</f>
        <v/>
      </c>
      <c r="Q656" s="34">
        <f>IF($A656="","",IF($P656=1,$G656,0))</f>
        <v/>
      </c>
      <c r="R656" s="33">
        <f>IF($A656="","",IF(COUNTIF('This week'!$A$2:$A$1001,$A656)&gt;0,1,0))</f>
        <v/>
      </c>
      <c r="S656" s="33">
        <f>IF($A656="","",IF(AND($P656=1,$R656=0),1,0))</f>
        <v/>
      </c>
    </row>
    <row r="657">
      <c r="G657" s="31" t="n"/>
      <c r="H657" s="32" t="n"/>
      <c r="J657" s="32" t="n"/>
      <c r="K657" s="32" t="n"/>
      <c r="L657" s="32" t="n"/>
      <c r="M657" s="32" t="n"/>
      <c r="P657" s="33">
        <f>IF($A657="","",IF(AND($I657="Open",$H657&gt;=Settings!$C$4,$H657&lt;=Settings!$C$5),1,0))</f>
        <v/>
      </c>
      <c r="Q657" s="34">
        <f>IF($A657="","",IF($P657=1,$G657,0))</f>
        <v/>
      </c>
      <c r="R657" s="33">
        <f>IF($A657="","",IF(COUNTIF('This week'!$A$2:$A$1001,$A657)&gt;0,1,0))</f>
        <v/>
      </c>
      <c r="S657" s="33">
        <f>IF($A657="","",IF(AND($P657=1,$R657=0),1,0))</f>
        <v/>
      </c>
    </row>
    <row r="658">
      <c r="G658" s="31" t="n"/>
      <c r="H658" s="32" t="n"/>
      <c r="J658" s="32" t="n"/>
      <c r="K658" s="32" t="n"/>
      <c r="L658" s="32" t="n"/>
      <c r="M658" s="32" t="n"/>
      <c r="P658" s="33">
        <f>IF($A658="","",IF(AND($I658="Open",$H658&gt;=Settings!$C$4,$H658&lt;=Settings!$C$5),1,0))</f>
        <v/>
      </c>
      <c r="Q658" s="34">
        <f>IF($A658="","",IF($P658=1,$G658,0))</f>
        <v/>
      </c>
      <c r="R658" s="33">
        <f>IF($A658="","",IF(COUNTIF('This week'!$A$2:$A$1001,$A658)&gt;0,1,0))</f>
        <v/>
      </c>
      <c r="S658" s="33">
        <f>IF($A658="","",IF(AND($P658=1,$R658=0),1,0))</f>
        <v/>
      </c>
    </row>
    <row r="659">
      <c r="G659" s="31" t="n"/>
      <c r="H659" s="32" t="n"/>
      <c r="J659" s="32" t="n"/>
      <c r="K659" s="32" t="n"/>
      <c r="L659" s="32" t="n"/>
      <c r="M659" s="32" t="n"/>
      <c r="P659" s="33">
        <f>IF($A659="","",IF(AND($I659="Open",$H659&gt;=Settings!$C$4,$H659&lt;=Settings!$C$5),1,0))</f>
        <v/>
      </c>
      <c r="Q659" s="34">
        <f>IF($A659="","",IF($P659=1,$G659,0))</f>
        <v/>
      </c>
      <c r="R659" s="33">
        <f>IF($A659="","",IF(COUNTIF('This week'!$A$2:$A$1001,$A659)&gt;0,1,0))</f>
        <v/>
      </c>
      <c r="S659" s="33">
        <f>IF($A659="","",IF(AND($P659=1,$R659=0),1,0))</f>
        <v/>
      </c>
    </row>
    <row r="660">
      <c r="G660" s="31" t="n"/>
      <c r="H660" s="32" t="n"/>
      <c r="J660" s="32" t="n"/>
      <c r="K660" s="32" t="n"/>
      <c r="L660" s="32" t="n"/>
      <c r="M660" s="32" t="n"/>
      <c r="P660" s="33">
        <f>IF($A660="","",IF(AND($I660="Open",$H660&gt;=Settings!$C$4,$H660&lt;=Settings!$C$5),1,0))</f>
        <v/>
      </c>
      <c r="Q660" s="34">
        <f>IF($A660="","",IF($P660=1,$G660,0))</f>
        <v/>
      </c>
      <c r="R660" s="33">
        <f>IF($A660="","",IF(COUNTIF('This week'!$A$2:$A$1001,$A660)&gt;0,1,0))</f>
        <v/>
      </c>
      <c r="S660" s="33">
        <f>IF($A660="","",IF(AND($P660=1,$R660=0),1,0))</f>
        <v/>
      </c>
    </row>
    <row r="661">
      <c r="G661" s="31" t="n"/>
      <c r="H661" s="32" t="n"/>
      <c r="J661" s="32" t="n"/>
      <c r="K661" s="32" t="n"/>
      <c r="L661" s="32" t="n"/>
      <c r="M661" s="32" t="n"/>
      <c r="P661" s="33">
        <f>IF($A661="","",IF(AND($I661="Open",$H661&gt;=Settings!$C$4,$H661&lt;=Settings!$C$5),1,0))</f>
        <v/>
      </c>
      <c r="Q661" s="34">
        <f>IF($A661="","",IF($P661=1,$G661,0))</f>
        <v/>
      </c>
      <c r="R661" s="33">
        <f>IF($A661="","",IF(COUNTIF('This week'!$A$2:$A$1001,$A661)&gt;0,1,0))</f>
        <v/>
      </c>
      <c r="S661" s="33">
        <f>IF($A661="","",IF(AND($P661=1,$R661=0),1,0))</f>
        <v/>
      </c>
    </row>
    <row r="662">
      <c r="G662" s="31" t="n"/>
      <c r="H662" s="32" t="n"/>
      <c r="J662" s="32" t="n"/>
      <c r="K662" s="32" t="n"/>
      <c r="L662" s="32" t="n"/>
      <c r="M662" s="32" t="n"/>
      <c r="P662" s="33">
        <f>IF($A662="","",IF(AND($I662="Open",$H662&gt;=Settings!$C$4,$H662&lt;=Settings!$C$5),1,0))</f>
        <v/>
      </c>
      <c r="Q662" s="34">
        <f>IF($A662="","",IF($P662=1,$G662,0))</f>
        <v/>
      </c>
      <c r="R662" s="33">
        <f>IF($A662="","",IF(COUNTIF('This week'!$A$2:$A$1001,$A662)&gt;0,1,0))</f>
        <v/>
      </c>
      <c r="S662" s="33">
        <f>IF($A662="","",IF(AND($P662=1,$R662=0),1,0))</f>
        <v/>
      </c>
    </row>
    <row r="663">
      <c r="G663" s="31" t="n"/>
      <c r="H663" s="32" t="n"/>
      <c r="J663" s="32" t="n"/>
      <c r="K663" s="32" t="n"/>
      <c r="L663" s="32" t="n"/>
      <c r="M663" s="32" t="n"/>
      <c r="P663" s="33">
        <f>IF($A663="","",IF(AND($I663="Open",$H663&gt;=Settings!$C$4,$H663&lt;=Settings!$C$5),1,0))</f>
        <v/>
      </c>
      <c r="Q663" s="34">
        <f>IF($A663="","",IF($P663=1,$G663,0))</f>
        <v/>
      </c>
      <c r="R663" s="33">
        <f>IF($A663="","",IF(COUNTIF('This week'!$A$2:$A$1001,$A663)&gt;0,1,0))</f>
        <v/>
      </c>
      <c r="S663" s="33">
        <f>IF($A663="","",IF(AND($P663=1,$R663=0),1,0))</f>
        <v/>
      </c>
    </row>
    <row r="664">
      <c r="G664" s="31" t="n"/>
      <c r="H664" s="32" t="n"/>
      <c r="J664" s="32" t="n"/>
      <c r="K664" s="32" t="n"/>
      <c r="L664" s="32" t="n"/>
      <c r="M664" s="32" t="n"/>
      <c r="P664" s="33">
        <f>IF($A664="","",IF(AND($I664="Open",$H664&gt;=Settings!$C$4,$H664&lt;=Settings!$C$5),1,0))</f>
        <v/>
      </c>
      <c r="Q664" s="34">
        <f>IF($A664="","",IF($P664=1,$G664,0))</f>
        <v/>
      </c>
      <c r="R664" s="33">
        <f>IF($A664="","",IF(COUNTIF('This week'!$A$2:$A$1001,$A664)&gt;0,1,0))</f>
        <v/>
      </c>
      <c r="S664" s="33">
        <f>IF($A664="","",IF(AND($P664=1,$R664=0),1,0))</f>
        <v/>
      </c>
    </row>
    <row r="665">
      <c r="G665" s="31" t="n"/>
      <c r="H665" s="32" t="n"/>
      <c r="J665" s="32" t="n"/>
      <c r="K665" s="32" t="n"/>
      <c r="L665" s="32" t="n"/>
      <c r="M665" s="32" t="n"/>
      <c r="P665" s="33">
        <f>IF($A665="","",IF(AND($I665="Open",$H665&gt;=Settings!$C$4,$H665&lt;=Settings!$C$5),1,0))</f>
        <v/>
      </c>
      <c r="Q665" s="34">
        <f>IF($A665="","",IF($P665=1,$G665,0))</f>
        <v/>
      </c>
      <c r="R665" s="33">
        <f>IF($A665="","",IF(COUNTIF('This week'!$A$2:$A$1001,$A665)&gt;0,1,0))</f>
        <v/>
      </c>
      <c r="S665" s="33">
        <f>IF($A665="","",IF(AND($P665=1,$R665=0),1,0))</f>
        <v/>
      </c>
    </row>
    <row r="666">
      <c r="G666" s="31" t="n"/>
      <c r="H666" s="32" t="n"/>
      <c r="J666" s="32" t="n"/>
      <c r="K666" s="32" t="n"/>
      <c r="L666" s="32" t="n"/>
      <c r="M666" s="32" t="n"/>
      <c r="P666" s="33">
        <f>IF($A666="","",IF(AND($I666="Open",$H666&gt;=Settings!$C$4,$H666&lt;=Settings!$C$5),1,0))</f>
        <v/>
      </c>
      <c r="Q666" s="34">
        <f>IF($A666="","",IF($P666=1,$G666,0))</f>
        <v/>
      </c>
      <c r="R666" s="33">
        <f>IF($A666="","",IF(COUNTIF('This week'!$A$2:$A$1001,$A666)&gt;0,1,0))</f>
        <v/>
      </c>
      <c r="S666" s="33">
        <f>IF($A666="","",IF(AND($P666=1,$R666=0),1,0))</f>
        <v/>
      </c>
    </row>
    <row r="667">
      <c r="G667" s="31" t="n"/>
      <c r="H667" s="32" t="n"/>
      <c r="J667" s="32" t="n"/>
      <c r="K667" s="32" t="n"/>
      <c r="L667" s="32" t="n"/>
      <c r="M667" s="32" t="n"/>
      <c r="P667" s="33">
        <f>IF($A667="","",IF(AND($I667="Open",$H667&gt;=Settings!$C$4,$H667&lt;=Settings!$C$5),1,0))</f>
        <v/>
      </c>
      <c r="Q667" s="34">
        <f>IF($A667="","",IF($P667=1,$G667,0))</f>
        <v/>
      </c>
      <c r="R667" s="33">
        <f>IF($A667="","",IF(COUNTIF('This week'!$A$2:$A$1001,$A667)&gt;0,1,0))</f>
        <v/>
      </c>
      <c r="S667" s="33">
        <f>IF($A667="","",IF(AND($P667=1,$R667=0),1,0))</f>
        <v/>
      </c>
    </row>
    <row r="668">
      <c r="G668" s="31" t="n"/>
      <c r="H668" s="32" t="n"/>
      <c r="J668" s="32" t="n"/>
      <c r="K668" s="32" t="n"/>
      <c r="L668" s="32" t="n"/>
      <c r="M668" s="32" t="n"/>
      <c r="P668" s="33">
        <f>IF($A668="","",IF(AND($I668="Open",$H668&gt;=Settings!$C$4,$H668&lt;=Settings!$C$5),1,0))</f>
        <v/>
      </c>
      <c r="Q668" s="34">
        <f>IF($A668="","",IF($P668=1,$G668,0))</f>
        <v/>
      </c>
      <c r="R668" s="33">
        <f>IF($A668="","",IF(COUNTIF('This week'!$A$2:$A$1001,$A668)&gt;0,1,0))</f>
        <v/>
      </c>
      <c r="S668" s="33">
        <f>IF($A668="","",IF(AND($P668=1,$R668=0),1,0))</f>
        <v/>
      </c>
    </row>
    <row r="669">
      <c r="G669" s="31" t="n"/>
      <c r="H669" s="32" t="n"/>
      <c r="J669" s="32" t="n"/>
      <c r="K669" s="32" t="n"/>
      <c r="L669" s="32" t="n"/>
      <c r="M669" s="32" t="n"/>
      <c r="P669" s="33">
        <f>IF($A669="","",IF(AND($I669="Open",$H669&gt;=Settings!$C$4,$H669&lt;=Settings!$C$5),1,0))</f>
        <v/>
      </c>
      <c r="Q669" s="34">
        <f>IF($A669="","",IF($P669=1,$G669,0))</f>
        <v/>
      </c>
      <c r="R669" s="33">
        <f>IF($A669="","",IF(COUNTIF('This week'!$A$2:$A$1001,$A669)&gt;0,1,0))</f>
        <v/>
      </c>
      <c r="S669" s="33">
        <f>IF($A669="","",IF(AND($P669=1,$R669=0),1,0))</f>
        <v/>
      </c>
    </row>
    <row r="670">
      <c r="G670" s="31" t="n"/>
      <c r="H670" s="32" t="n"/>
      <c r="J670" s="32" t="n"/>
      <c r="K670" s="32" t="n"/>
      <c r="L670" s="32" t="n"/>
      <c r="M670" s="32" t="n"/>
      <c r="P670" s="33">
        <f>IF($A670="","",IF(AND($I670="Open",$H670&gt;=Settings!$C$4,$H670&lt;=Settings!$C$5),1,0))</f>
        <v/>
      </c>
      <c r="Q670" s="34">
        <f>IF($A670="","",IF($P670=1,$G670,0))</f>
        <v/>
      </c>
      <c r="R670" s="33">
        <f>IF($A670="","",IF(COUNTIF('This week'!$A$2:$A$1001,$A670)&gt;0,1,0))</f>
        <v/>
      </c>
      <c r="S670" s="33">
        <f>IF($A670="","",IF(AND($P670=1,$R670=0),1,0))</f>
        <v/>
      </c>
    </row>
    <row r="671">
      <c r="G671" s="31" t="n"/>
      <c r="H671" s="32" t="n"/>
      <c r="J671" s="32" t="n"/>
      <c r="K671" s="32" t="n"/>
      <c r="L671" s="32" t="n"/>
      <c r="M671" s="32" t="n"/>
      <c r="P671" s="33">
        <f>IF($A671="","",IF(AND($I671="Open",$H671&gt;=Settings!$C$4,$H671&lt;=Settings!$C$5),1,0))</f>
        <v/>
      </c>
      <c r="Q671" s="34">
        <f>IF($A671="","",IF($P671=1,$G671,0))</f>
        <v/>
      </c>
      <c r="R671" s="33">
        <f>IF($A671="","",IF(COUNTIF('This week'!$A$2:$A$1001,$A671)&gt;0,1,0))</f>
        <v/>
      </c>
      <c r="S671" s="33">
        <f>IF($A671="","",IF(AND($P671=1,$R671=0),1,0))</f>
        <v/>
      </c>
    </row>
    <row r="672">
      <c r="G672" s="31" t="n"/>
      <c r="H672" s="32" t="n"/>
      <c r="J672" s="32" t="n"/>
      <c r="K672" s="32" t="n"/>
      <c r="L672" s="32" t="n"/>
      <c r="M672" s="32" t="n"/>
      <c r="P672" s="33">
        <f>IF($A672="","",IF(AND($I672="Open",$H672&gt;=Settings!$C$4,$H672&lt;=Settings!$C$5),1,0))</f>
        <v/>
      </c>
      <c r="Q672" s="34">
        <f>IF($A672="","",IF($P672=1,$G672,0))</f>
        <v/>
      </c>
      <c r="R672" s="33">
        <f>IF($A672="","",IF(COUNTIF('This week'!$A$2:$A$1001,$A672)&gt;0,1,0))</f>
        <v/>
      </c>
      <c r="S672" s="33">
        <f>IF($A672="","",IF(AND($P672=1,$R672=0),1,0))</f>
        <v/>
      </c>
    </row>
    <row r="673">
      <c r="G673" s="31" t="n"/>
      <c r="H673" s="32" t="n"/>
      <c r="J673" s="32" t="n"/>
      <c r="K673" s="32" t="n"/>
      <c r="L673" s="32" t="n"/>
      <c r="M673" s="32" t="n"/>
      <c r="P673" s="33">
        <f>IF($A673="","",IF(AND($I673="Open",$H673&gt;=Settings!$C$4,$H673&lt;=Settings!$C$5),1,0))</f>
        <v/>
      </c>
      <c r="Q673" s="34">
        <f>IF($A673="","",IF($P673=1,$G673,0))</f>
        <v/>
      </c>
      <c r="R673" s="33">
        <f>IF($A673="","",IF(COUNTIF('This week'!$A$2:$A$1001,$A673)&gt;0,1,0))</f>
        <v/>
      </c>
      <c r="S673" s="33">
        <f>IF($A673="","",IF(AND($P673=1,$R673=0),1,0))</f>
        <v/>
      </c>
    </row>
    <row r="674">
      <c r="G674" s="31" t="n"/>
      <c r="H674" s="32" t="n"/>
      <c r="J674" s="32" t="n"/>
      <c r="K674" s="32" t="n"/>
      <c r="L674" s="32" t="n"/>
      <c r="M674" s="32" t="n"/>
      <c r="P674" s="33">
        <f>IF($A674="","",IF(AND($I674="Open",$H674&gt;=Settings!$C$4,$H674&lt;=Settings!$C$5),1,0))</f>
        <v/>
      </c>
      <c r="Q674" s="34">
        <f>IF($A674="","",IF($P674=1,$G674,0))</f>
        <v/>
      </c>
      <c r="R674" s="33">
        <f>IF($A674="","",IF(COUNTIF('This week'!$A$2:$A$1001,$A674)&gt;0,1,0))</f>
        <v/>
      </c>
      <c r="S674" s="33">
        <f>IF($A674="","",IF(AND($P674=1,$R674=0),1,0))</f>
        <v/>
      </c>
    </row>
    <row r="675">
      <c r="G675" s="31" t="n"/>
      <c r="H675" s="32" t="n"/>
      <c r="J675" s="32" t="n"/>
      <c r="K675" s="32" t="n"/>
      <c r="L675" s="32" t="n"/>
      <c r="M675" s="32" t="n"/>
      <c r="P675" s="33">
        <f>IF($A675="","",IF(AND($I675="Open",$H675&gt;=Settings!$C$4,$H675&lt;=Settings!$C$5),1,0))</f>
        <v/>
      </c>
      <c r="Q675" s="34">
        <f>IF($A675="","",IF($P675=1,$G675,0))</f>
        <v/>
      </c>
      <c r="R675" s="33">
        <f>IF($A675="","",IF(COUNTIF('This week'!$A$2:$A$1001,$A675)&gt;0,1,0))</f>
        <v/>
      </c>
      <c r="S675" s="33">
        <f>IF($A675="","",IF(AND($P675=1,$R675=0),1,0))</f>
        <v/>
      </c>
    </row>
    <row r="676">
      <c r="G676" s="31" t="n"/>
      <c r="H676" s="32" t="n"/>
      <c r="J676" s="32" t="n"/>
      <c r="K676" s="32" t="n"/>
      <c r="L676" s="32" t="n"/>
      <c r="M676" s="32" t="n"/>
      <c r="P676" s="33">
        <f>IF($A676="","",IF(AND($I676="Open",$H676&gt;=Settings!$C$4,$H676&lt;=Settings!$C$5),1,0))</f>
        <v/>
      </c>
      <c r="Q676" s="34">
        <f>IF($A676="","",IF($P676=1,$G676,0))</f>
        <v/>
      </c>
      <c r="R676" s="33">
        <f>IF($A676="","",IF(COUNTIF('This week'!$A$2:$A$1001,$A676)&gt;0,1,0))</f>
        <v/>
      </c>
      <c r="S676" s="33">
        <f>IF($A676="","",IF(AND($P676=1,$R676=0),1,0))</f>
        <v/>
      </c>
    </row>
    <row r="677">
      <c r="G677" s="31" t="n"/>
      <c r="H677" s="32" t="n"/>
      <c r="J677" s="32" t="n"/>
      <c r="K677" s="32" t="n"/>
      <c r="L677" s="32" t="n"/>
      <c r="M677" s="32" t="n"/>
      <c r="P677" s="33">
        <f>IF($A677="","",IF(AND($I677="Open",$H677&gt;=Settings!$C$4,$H677&lt;=Settings!$C$5),1,0))</f>
        <v/>
      </c>
      <c r="Q677" s="34">
        <f>IF($A677="","",IF($P677=1,$G677,0))</f>
        <v/>
      </c>
      <c r="R677" s="33">
        <f>IF($A677="","",IF(COUNTIF('This week'!$A$2:$A$1001,$A677)&gt;0,1,0))</f>
        <v/>
      </c>
      <c r="S677" s="33">
        <f>IF($A677="","",IF(AND($P677=1,$R677=0),1,0))</f>
        <v/>
      </c>
    </row>
    <row r="678">
      <c r="G678" s="31" t="n"/>
      <c r="H678" s="32" t="n"/>
      <c r="J678" s="32" t="n"/>
      <c r="K678" s="32" t="n"/>
      <c r="L678" s="32" t="n"/>
      <c r="M678" s="32" t="n"/>
      <c r="P678" s="33">
        <f>IF($A678="","",IF(AND($I678="Open",$H678&gt;=Settings!$C$4,$H678&lt;=Settings!$C$5),1,0))</f>
        <v/>
      </c>
      <c r="Q678" s="34">
        <f>IF($A678="","",IF($P678=1,$G678,0))</f>
        <v/>
      </c>
      <c r="R678" s="33">
        <f>IF($A678="","",IF(COUNTIF('This week'!$A$2:$A$1001,$A678)&gt;0,1,0))</f>
        <v/>
      </c>
      <c r="S678" s="33">
        <f>IF($A678="","",IF(AND($P678=1,$R678=0),1,0))</f>
        <v/>
      </c>
    </row>
    <row r="679">
      <c r="G679" s="31" t="n"/>
      <c r="H679" s="32" t="n"/>
      <c r="J679" s="32" t="n"/>
      <c r="K679" s="32" t="n"/>
      <c r="L679" s="32" t="n"/>
      <c r="M679" s="32" t="n"/>
      <c r="P679" s="33">
        <f>IF($A679="","",IF(AND($I679="Open",$H679&gt;=Settings!$C$4,$H679&lt;=Settings!$C$5),1,0))</f>
        <v/>
      </c>
      <c r="Q679" s="34">
        <f>IF($A679="","",IF($P679=1,$G679,0))</f>
        <v/>
      </c>
      <c r="R679" s="33">
        <f>IF($A679="","",IF(COUNTIF('This week'!$A$2:$A$1001,$A679)&gt;0,1,0))</f>
        <v/>
      </c>
      <c r="S679" s="33">
        <f>IF($A679="","",IF(AND($P679=1,$R679=0),1,0))</f>
        <v/>
      </c>
    </row>
    <row r="680">
      <c r="G680" s="31" t="n"/>
      <c r="H680" s="32" t="n"/>
      <c r="J680" s="32" t="n"/>
      <c r="K680" s="32" t="n"/>
      <c r="L680" s="32" t="n"/>
      <c r="M680" s="32" t="n"/>
      <c r="P680" s="33">
        <f>IF($A680="","",IF(AND($I680="Open",$H680&gt;=Settings!$C$4,$H680&lt;=Settings!$C$5),1,0))</f>
        <v/>
      </c>
      <c r="Q680" s="34">
        <f>IF($A680="","",IF($P680=1,$G680,0))</f>
        <v/>
      </c>
      <c r="R680" s="33">
        <f>IF($A680="","",IF(COUNTIF('This week'!$A$2:$A$1001,$A680)&gt;0,1,0))</f>
        <v/>
      </c>
      <c r="S680" s="33">
        <f>IF($A680="","",IF(AND($P680=1,$R680=0),1,0))</f>
        <v/>
      </c>
    </row>
    <row r="681">
      <c r="G681" s="31" t="n"/>
      <c r="H681" s="32" t="n"/>
      <c r="J681" s="32" t="n"/>
      <c r="K681" s="32" t="n"/>
      <c r="L681" s="32" t="n"/>
      <c r="M681" s="32" t="n"/>
      <c r="P681" s="33">
        <f>IF($A681="","",IF(AND($I681="Open",$H681&gt;=Settings!$C$4,$H681&lt;=Settings!$C$5),1,0))</f>
        <v/>
      </c>
      <c r="Q681" s="34">
        <f>IF($A681="","",IF($P681=1,$G681,0))</f>
        <v/>
      </c>
      <c r="R681" s="33">
        <f>IF($A681="","",IF(COUNTIF('This week'!$A$2:$A$1001,$A681)&gt;0,1,0))</f>
        <v/>
      </c>
      <c r="S681" s="33">
        <f>IF($A681="","",IF(AND($P681=1,$R681=0),1,0))</f>
        <v/>
      </c>
    </row>
    <row r="682">
      <c r="G682" s="31" t="n"/>
      <c r="H682" s="32" t="n"/>
      <c r="J682" s="32" t="n"/>
      <c r="K682" s="32" t="n"/>
      <c r="L682" s="32" t="n"/>
      <c r="M682" s="32" t="n"/>
      <c r="P682" s="33">
        <f>IF($A682="","",IF(AND($I682="Open",$H682&gt;=Settings!$C$4,$H682&lt;=Settings!$C$5),1,0))</f>
        <v/>
      </c>
      <c r="Q682" s="34">
        <f>IF($A682="","",IF($P682=1,$G682,0))</f>
        <v/>
      </c>
      <c r="R682" s="33">
        <f>IF($A682="","",IF(COUNTIF('This week'!$A$2:$A$1001,$A682)&gt;0,1,0))</f>
        <v/>
      </c>
      <c r="S682" s="33">
        <f>IF($A682="","",IF(AND($P682=1,$R682=0),1,0))</f>
        <v/>
      </c>
    </row>
    <row r="683">
      <c r="G683" s="31" t="n"/>
      <c r="H683" s="32" t="n"/>
      <c r="J683" s="32" t="n"/>
      <c r="K683" s="32" t="n"/>
      <c r="L683" s="32" t="n"/>
      <c r="M683" s="32" t="n"/>
      <c r="P683" s="33">
        <f>IF($A683="","",IF(AND($I683="Open",$H683&gt;=Settings!$C$4,$H683&lt;=Settings!$C$5),1,0))</f>
        <v/>
      </c>
      <c r="Q683" s="34">
        <f>IF($A683="","",IF($P683=1,$G683,0))</f>
        <v/>
      </c>
      <c r="R683" s="33">
        <f>IF($A683="","",IF(COUNTIF('This week'!$A$2:$A$1001,$A683)&gt;0,1,0))</f>
        <v/>
      </c>
      <c r="S683" s="33">
        <f>IF($A683="","",IF(AND($P683=1,$R683=0),1,0))</f>
        <v/>
      </c>
    </row>
    <row r="684">
      <c r="G684" s="31" t="n"/>
      <c r="H684" s="32" t="n"/>
      <c r="J684" s="32" t="n"/>
      <c r="K684" s="32" t="n"/>
      <c r="L684" s="32" t="n"/>
      <c r="M684" s="32" t="n"/>
      <c r="P684" s="33">
        <f>IF($A684="","",IF(AND($I684="Open",$H684&gt;=Settings!$C$4,$H684&lt;=Settings!$C$5),1,0))</f>
        <v/>
      </c>
      <c r="Q684" s="34">
        <f>IF($A684="","",IF($P684=1,$G684,0))</f>
        <v/>
      </c>
      <c r="R684" s="33">
        <f>IF($A684="","",IF(COUNTIF('This week'!$A$2:$A$1001,$A684)&gt;0,1,0))</f>
        <v/>
      </c>
      <c r="S684" s="33">
        <f>IF($A684="","",IF(AND($P684=1,$R684=0),1,0))</f>
        <v/>
      </c>
    </row>
    <row r="685">
      <c r="G685" s="31" t="n"/>
      <c r="H685" s="32" t="n"/>
      <c r="J685" s="32" t="n"/>
      <c r="K685" s="32" t="n"/>
      <c r="L685" s="32" t="n"/>
      <c r="M685" s="32" t="n"/>
      <c r="P685" s="33">
        <f>IF($A685="","",IF(AND($I685="Open",$H685&gt;=Settings!$C$4,$H685&lt;=Settings!$C$5),1,0))</f>
        <v/>
      </c>
      <c r="Q685" s="34">
        <f>IF($A685="","",IF($P685=1,$G685,0))</f>
        <v/>
      </c>
      <c r="R685" s="33">
        <f>IF($A685="","",IF(COUNTIF('This week'!$A$2:$A$1001,$A685)&gt;0,1,0))</f>
        <v/>
      </c>
      <c r="S685" s="33">
        <f>IF($A685="","",IF(AND($P685=1,$R685=0),1,0))</f>
        <v/>
      </c>
    </row>
    <row r="686">
      <c r="G686" s="31" t="n"/>
      <c r="H686" s="32" t="n"/>
      <c r="J686" s="32" t="n"/>
      <c r="K686" s="32" t="n"/>
      <c r="L686" s="32" t="n"/>
      <c r="M686" s="32" t="n"/>
      <c r="P686" s="33">
        <f>IF($A686="","",IF(AND($I686="Open",$H686&gt;=Settings!$C$4,$H686&lt;=Settings!$C$5),1,0))</f>
        <v/>
      </c>
      <c r="Q686" s="34">
        <f>IF($A686="","",IF($P686=1,$G686,0))</f>
        <v/>
      </c>
      <c r="R686" s="33">
        <f>IF($A686="","",IF(COUNTIF('This week'!$A$2:$A$1001,$A686)&gt;0,1,0))</f>
        <v/>
      </c>
      <c r="S686" s="33">
        <f>IF($A686="","",IF(AND($P686=1,$R686=0),1,0))</f>
        <v/>
      </c>
    </row>
    <row r="687">
      <c r="G687" s="31" t="n"/>
      <c r="H687" s="32" t="n"/>
      <c r="J687" s="32" t="n"/>
      <c r="K687" s="32" t="n"/>
      <c r="L687" s="32" t="n"/>
      <c r="M687" s="32" t="n"/>
      <c r="P687" s="33">
        <f>IF($A687="","",IF(AND($I687="Open",$H687&gt;=Settings!$C$4,$H687&lt;=Settings!$C$5),1,0))</f>
        <v/>
      </c>
      <c r="Q687" s="34">
        <f>IF($A687="","",IF($P687=1,$G687,0))</f>
        <v/>
      </c>
      <c r="R687" s="33">
        <f>IF($A687="","",IF(COUNTIF('This week'!$A$2:$A$1001,$A687)&gt;0,1,0))</f>
        <v/>
      </c>
      <c r="S687" s="33">
        <f>IF($A687="","",IF(AND($P687=1,$R687=0),1,0))</f>
        <v/>
      </c>
    </row>
    <row r="688">
      <c r="G688" s="31" t="n"/>
      <c r="H688" s="32" t="n"/>
      <c r="J688" s="32" t="n"/>
      <c r="K688" s="32" t="n"/>
      <c r="L688" s="32" t="n"/>
      <c r="M688" s="32" t="n"/>
      <c r="P688" s="33">
        <f>IF($A688="","",IF(AND($I688="Open",$H688&gt;=Settings!$C$4,$H688&lt;=Settings!$C$5),1,0))</f>
        <v/>
      </c>
      <c r="Q688" s="34">
        <f>IF($A688="","",IF($P688=1,$G688,0))</f>
        <v/>
      </c>
      <c r="R688" s="33">
        <f>IF($A688="","",IF(COUNTIF('This week'!$A$2:$A$1001,$A688)&gt;0,1,0))</f>
        <v/>
      </c>
      <c r="S688" s="33">
        <f>IF($A688="","",IF(AND($P688=1,$R688=0),1,0))</f>
        <v/>
      </c>
    </row>
    <row r="689">
      <c r="G689" s="31" t="n"/>
      <c r="H689" s="32" t="n"/>
      <c r="J689" s="32" t="n"/>
      <c r="K689" s="32" t="n"/>
      <c r="L689" s="32" t="n"/>
      <c r="M689" s="32" t="n"/>
      <c r="P689" s="33">
        <f>IF($A689="","",IF(AND($I689="Open",$H689&gt;=Settings!$C$4,$H689&lt;=Settings!$C$5),1,0))</f>
        <v/>
      </c>
      <c r="Q689" s="34">
        <f>IF($A689="","",IF($P689=1,$G689,0))</f>
        <v/>
      </c>
      <c r="R689" s="33">
        <f>IF($A689="","",IF(COUNTIF('This week'!$A$2:$A$1001,$A689)&gt;0,1,0))</f>
        <v/>
      </c>
      <c r="S689" s="33">
        <f>IF($A689="","",IF(AND($P689=1,$R689=0),1,0))</f>
        <v/>
      </c>
    </row>
    <row r="690">
      <c r="G690" s="31" t="n"/>
      <c r="H690" s="32" t="n"/>
      <c r="J690" s="32" t="n"/>
      <c r="K690" s="32" t="n"/>
      <c r="L690" s="32" t="n"/>
      <c r="M690" s="32" t="n"/>
      <c r="P690" s="33">
        <f>IF($A690="","",IF(AND($I690="Open",$H690&gt;=Settings!$C$4,$H690&lt;=Settings!$C$5),1,0))</f>
        <v/>
      </c>
      <c r="Q690" s="34">
        <f>IF($A690="","",IF($P690=1,$G690,0))</f>
        <v/>
      </c>
      <c r="R690" s="33">
        <f>IF($A690="","",IF(COUNTIF('This week'!$A$2:$A$1001,$A690)&gt;0,1,0))</f>
        <v/>
      </c>
      <c r="S690" s="33">
        <f>IF($A690="","",IF(AND($P690=1,$R690=0),1,0))</f>
        <v/>
      </c>
    </row>
    <row r="691">
      <c r="G691" s="31" t="n"/>
      <c r="H691" s="32" t="n"/>
      <c r="J691" s="32" t="n"/>
      <c r="K691" s="32" t="n"/>
      <c r="L691" s="32" t="n"/>
      <c r="M691" s="32" t="n"/>
      <c r="P691" s="33">
        <f>IF($A691="","",IF(AND($I691="Open",$H691&gt;=Settings!$C$4,$H691&lt;=Settings!$C$5),1,0))</f>
        <v/>
      </c>
      <c r="Q691" s="34">
        <f>IF($A691="","",IF($P691=1,$G691,0))</f>
        <v/>
      </c>
      <c r="R691" s="33">
        <f>IF($A691="","",IF(COUNTIF('This week'!$A$2:$A$1001,$A691)&gt;0,1,0))</f>
        <v/>
      </c>
      <c r="S691" s="33">
        <f>IF($A691="","",IF(AND($P691=1,$R691=0),1,0))</f>
        <v/>
      </c>
    </row>
    <row r="692">
      <c r="G692" s="31" t="n"/>
      <c r="H692" s="32" t="n"/>
      <c r="J692" s="32" t="n"/>
      <c r="K692" s="32" t="n"/>
      <c r="L692" s="32" t="n"/>
      <c r="M692" s="32" t="n"/>
      <c r="P692" s="33">
        <f>IF($A692="","",IF(AND($I692="Open",$H692&gt;=Settings!$C$4,$H692&lt;=Settings!$C$5),1,0))</f>
        <v/>
      </c>
      <c r="Q692" s="34">
        <f>IF($A692="","",IF($P692=1,$G692,0))</f>
        <v/>
      </c>
      <c r="R692" s="33">
        <f>IF($A692="","",IF(COUNTIF('This week'!$A$2:$A$1001,$A692)&gt;0,1,0))</f>
        <v/>
      </c>
      <c r="S692" s="33">
        <f>IF($A692="","",IF(AND($P692=1,$R692=0),1,0))</f>
        <v/>
      </c>
    </row>
    <row r="693">
      <c r="G693" s="31" t="n"/>
      <c r="H693" s="32" t="n"/>
      <c r="J693" s="32" t="n"/>
      <c r="K693" s="32" t="n"/>
      <c r="L693" s="32" t="n"/>
      <c r="M693" s="32" t="n"/>
      <c r="P693" s="33">
        <f>IF($A693="","",IF(AND($I693="Open",$H693&gt;=Settings!$C$4,$H693&lt;=Settings!$C$5),1,0))</f>
        <v/>
      </c>
      <c r="Q693" s="34">
        <f>IF($A693="","",IF($P693=1,$G693,0))</f>
        <v/>
      </c>
      <c r="R693" s="33">
        <f>IF($A693="","",IF(COUNTIF('This week'!$A$2:$A$1001,$A693)&gt;0,1,0))</f>
        <v/>
      </c>
      <c r="S693" s="33">
        <f>IF($A693="","",IF(AND($P693=1,$R693=0),1,0))</f>
        <v/>
      </c>
    </row>
    <row r="694">
      <c r="G694" s="31" t="n"/>
      <c r="H694" s="32" t="n"/>
      <c r="J694" s="32" t="n"/>
      <c r="K694" s="32" t="n"/>
      <c r="L694" s="32" t="n"/>
      <c r="M694" s="32" t="n"/>
      <c r="P694" s="33">
        <f>IF($A694="","",IF(AND($I694="Open",$H694&gt;=Settings!$C$4,$H694&lt;=Settings!$C$5),1,0))</f>
        <v/>
      </c>
      <c r="Q694" s="34">
        <f>IF($A694="","",IF($P694=1,$G694,0))</f>
        <v/>
      </c>
      <c r="R694" s="33">
        <f>IF($A694="","",IF(COUNTIF('This week'!$A$2:$A$1001,$A694)&gt;0,1,0))</f>
        <v/>
      </c>
      <c r="S694" s="33">
        <f>IF($A694="","",IF(AND($P694=1,$R694=0),1,0))</f>
        <v/>
      </c>
    </row>
    <row r="695">
      <c r="G695" s="31" t="n"/>
      <c r="H695" s="32" t="n"/>
      <c r="J695" s="32" t="n"/>
      <c r="K695" s="32" t="n"/>
      <c r="L695" s="32" t="n"/>
      <c r="M695" s="32" t="n"/>
      <c r="P695" s="33">
        <f>IF($A695="","",IF(AND($I695="Open",$H695&gt;=Settings!$C$4,$H695&lt;=Settings!$C$5),1,0))</f>
        <v/>
      </c>
      <c r="Q695" s="34">
        <f>IF($A695="","",IF($P695=1,$G695,0))</f>
        <v/>
      </c>
      <c r="R695" s="33">
        <f>IF($A695="","",IF(COUNTIF('This week'!$A$2:$A$1001,$A695)&gt;0,1,0))</f>
        <v/>
      </c>
      <c r="S695" s="33">
        <f>IF($A695="","",IF(AND($P695=1,$R695=0),1,0))</f>
        <v/>
      </c>
    </row>
    <row r="696">
      <c r="G696" s="31" t="n"/>
      <c r="H696" s="32" t="n"/>
      <c r="J696" s="32" t="n"/>
      <c r="K696" s="32" t="n"/>
      <c r="L696" s="32" t="n"/>
      <c r="M696" s="32" t="n"/>
      <c r="P696" s="33">
        <f>IF($A696="","",IF(AND($I696="Open",$H696&gt;=Settings!$C$4,$H696&lt;=Settings!$C$5),1,0))</f>
        <v/>
      </c>
      <c r="Q696" s="34">
        <f>IF($A696="","",IF($P696=1,$G696,0))</f>
        <v/>
      </c>
      <c r="R696" s="33">
        <f>IF($A696="","",IF(COUNTIF('This week'!$A$2:$A$1001,$A696)&gt;0,1,0))</f>
        <v/>
      </c>
      <c r="S696" s="33">
        <f>IF($A696="","",IF(AND($P696=1,$R696=0),1,0))</f>
        <v/>
      </c>
    </row>
    <row r="697">
      <c r="G697" s="31" t="n"/>
      <c r="H697" s="32" t="n"/>
      <c r="J697" s="32" t="n"/>
      <c r="K697" s="32" t="n"/>
      <c r="L697" s="32" t="n"/>
      <c r="M697" s="32" t="n"/>
      <c r="P697" s="33">
        <f>IF($A697="","",IF(AND($I697="Open",$H697&gt;=Settings!$C$4,$H697&lt;=Settings!$C$5),1,0))</f>
        <v/>
      </c>
      <c r="Q697" s="34">
        <f>IF($A697="","",IF($P697=1,$G697,0))</f>
        <v/>
      </c>
      <c r="R697" s="33">
        <f>IF($A697="","",IF(COUNTIF('This week'!$A$2:$A$1001,$A697)&gt;0,1,0))</f>
        <v/>
      </c>
      <c r="S697" s="33">
        <f>IF($A697="","",IF(AND($P697=1,$R697=0),1,0))</f>
        <v/>
      </c>
    </row>
    <row r="698">
      <c r="G698" s="31" t="n"/>
      <c r="H698" s="32" t="n"/>
      <c r="J698" s="32" t="n"/>
      <c r="K698" s="32" t="n"/>
      <c r="L698" s="32" t="n"/>
      <c r="M698" s="32" t="n"/>
      <c r="P698" s="33">
        <f>IF($A698="","",IF(AND($I698="Open",$H698&gt;=Settings!$C$4,$H698&lt;=Settings!$C$5),1,0))</f>
        <v/>
      </c>
      <c r="Q698" s="34">
        <f>IF($A698="","",IF($P698=1,$G698,0))</f>
        <v/>
      </c>
      <c r="R698" s="33">
        <f>IF($A698="","",IF(COUNTIF('This week'!$A$2:$A$1001,$A698)&gt;0,1,0))</f>
        <v/>
      </c>
      <c r="S698" s="33">
        <f>IF($A698="","",IF(AND($P698=1,$R698=0),1,0))</f>
        <v/>
      </c>
    </row>
    <row r="699">
      <c r="G699" s="31" t="n"/>
      <c r="H699" s="32" t="n"/>
      <c r="J699" s="32" t="n"/>
      <c r="K699" s="32" t="n"/>
      <c r="L699" s="32" t="n"/>
      <c r="M699" s="32" t="n"/>
      <c r="P699" s="33">
        <f>IF($A699="","",IF(AND($I699="Open",$H699&gt;=Settings!$C$4,$H699&lt;=Settings!$C$5),1,0))</f>
        <v/>
      </c>
      <c r="Q699" s="34">
        <f>IF($A699="","",IF($P699=1,$G699,0))</f>
        <v/>
      </c>
      <c r="R699" s="33">
        <f>IF($A699="","",IF(COUNTIF('This week'!$A$2:$A$1001,$A699)&gt;0,1,0))</f>
        <v/>
      </c>
      <c r="S699" s="33">
        <f>IF($A699="","",IF(AND($P699=1,$R699=0),1,0))</f>
        <v/>
      </c>
    </row>
    <row r="700">
      <c r="G700" s="31" t="n"/>
      <c r="H700" s="32" t="n"/>
      <c r="J700" s="32" t="n"/>
      <c r="K700" s="32" t="n"/>
      <c r="L700" s="32" t="n"/>
      <c r="M700" s="32" t="n"/>
      <c r="P700" s="33">
        <f>IF($A700="","",IF(AND($I700="Open",$H700&gt;=Settings!$C$4,$H700&lt;=Settings!$C$5),1,0))</f>
        <v/>
      </c>
      <c r="Q700" s="34">
        <f>IF($A700="","",IF($P700=1,$G700,0))</f>
        <v/>
      </c>
      <c r="R700" s="33">
        <f>IF($A700="","",IF(COUNTIF('This week'!$A$2:$A$1001,$A700)&gt;0,1,0))</f>
        <v/>
      </c>
      <c r="S700" s="33">
        <f>IF($A700="","",IF(AND($P700=1,$R700=0),1,0))</f>
        <v/>
      </c>
    </row>
    <row r="701">
      <c r="G701" s="31" t="n"/>
      <c r="H701" s="32" t="n"/>
      <c r="J701" s="32" t="n"/>
      <c r="K701" s="32" t="n"/>
      <c r="L701" s="32" t="n"/>
      <c r="M701" s="32" t="n"/>
      <c r="P701" s="33">
        <f>IF($A701="","",IF(AND($I701="Open",$H701&gt;=Settings!$C$4,$H701&lt;=Settings!$C$5),1,0))</f>
        <v/>
      </c>
      <c r="Q701" s="34">
        <f>IF($A701="","",IF($P701=1,$G701,0))</f>
        <v/>
      </c>
      <c r="R701" s="33">
        <f>IF($A701="","",IF(COUNTIF('This week'!$A$2:$A$1001,$A701)&gt;0,1,0))</f>
        <v/>
      </c>
      <c r="S701" s="33">
        <f>IF($A701="","",IF(AND($P701=1,$R701=0),1,0))</f>
        <v/>
      </c>
    </row>
    <row r="702">
      <c r="G702" s="31" t="n"/>
      <c r="H702" s="32" t="n"/>
      <c r="J702" s="32" t="n"/>
      <c r="K702" s="32" t="n"/>
      <c r="L702" s="32" t="n"/>
      <c r="M702" s="32" t="n"/>
      <c r="P702" s="33">
        <f>IF($A702="","",IF(AND($I702="Open",$H702&gt;=Settings!$C$4,$H702&lt;=Settings!$C$5),1,0))</f>
        <v/>
      </c>
      <c r="Q702" s="34">
        <f>IF($A702="","",IF($P702=1,$G702,0))</f>
        <v/>
      </c>
      <c r="R702" s="33">
        <f>IF($A702="","",IF(COUNTIF('This week'!$A$2:$A$1001,$A702)&gt;0,1,0))</f>
        <v/>
      </c>
      <c r="S702" s="33">
        <f>IF($A702="","",IF(AND($P702=1,$R702=0),1,0))</f>
        <v/>
      </c>
    </row>
    <row r="703">
      <c r="G703" s="31" t="n"/>
      <c r="H703" s="32" t="n"/>
      <c r="J703" s="32" t="n"/>
      <c r="K703" s="32" t="n"/>
      <c r="L703" s="32" t="n"/>
      <c r="M703" s="32" t="n"/>
      <c r="P703" s="33">
        <f>IF($A703="","",IF(AND($I703="Open",$H703&gt;=Settings!$C$4,$H703&lt;=Settings!$C$5),1,0))</f>
        <v/>
      </c>
      <c r="Q703" s="34">
        <f>IF($A703="","",IF($P703=1,$G703,0))</f>
        <v/>
      </c>
      <c r="R703" s="33">
        <f>IF($A703="","",IF(COUNTIF('This week'!$A$2:$A$1001,$A703)&gt;0,1,0))</f>
        <v/>
      </c>
      <c r="S703" s="33">
        <f>IF($A703="","",IF(AND($P703=1,$R703=0),1,0))</f>
        <v/>
      </c>
    </row>
    <row r="704">
      <c r="G704" s="31" t="n"/>
      <c r="H704" s="32" t="n"/>
      <c r="J704" s="32" t="n"/>
      <c r="K704" s="32" t="n"/>
      <c r="L704" s="32" t="n"/>
      <c r="M704" s="32" t="n"/>
      <c r="P704" s="33">
        <f>IF($A704="","",IF(AND($I704="Open",$H704&gt;=Settings!$C$4,$H704&lt;=Settings!$C$5),1,0))</f>
        <v/>
      </c>
      <c r="Q704" s="34">
        <f>IF($A704="","",IF($P704=1,$G704,0))</f>
        <v/>
      </c>
      <c r="R704" s="33">
        <f>IF($A704="","",IF(COUNTIF('This week'!$A$2:$A$1001,$A704)&gt;0,1,0))</f>
        <v/>
      </c>
      <c r="S704" s="33">
        <f>IF($A704="","",IF(AND($P704=1,$R704=0),1,0))</f>
        <v/>
      </c>
    </row>
    <row r="705">
      <c r="G705" s="31" t="n"/>
      <c r="H705" s="32" t="n"/>
      <c r="J705" s="32" t="n"/>
      <c r="K705" s="32" t="n"/>
      <c r="L705" s="32" t="n"/>
      <c r="M705" s="32" t="n"/>
      <c r="P705" s="33">
        <f>IF($A705="","",IF(AND($I705="Open",$H705&gt;=Settings!$C$4,$H705&lt;=Settings!$C$5),1,0))</f>
        <v/>
      </c>
      <c r="Q705" s="34">
        <f>IF($A705="","",IF($P705=1,$G705,0))</f>
        <v/>
      </c>
      <c r="R705" s="33">
        <f>IF($A705="","",IF(COUNTIF('This week'!$A$2:$A$1001,$A705)&gt;0,1,0))</f>
        <v/>
      </c>
      <c r="S705" s="33">
        <f>IF($A705="","",IF(AND($P705=1,$R705=0),1,0))</f>
        <v/>
      </c>
    </row>
    <row r="706">
      <c r="G706" s="31" t="n"/>
      <c r="H706" s="32" t="n"/>
      <c r="J706" s="32" t="n"/>
      <c r="K706" s="32" t="n"/>
      <c r="L706" s="32" t="n"/>
      <c r="M706" s="32" t="n"/>
      <c r="P706" s="33">
        <f>IF($A706="","",IF(AND($I706="Open",$H706&gt;=Settings!$C$4,$H706&lt;=Settings!$C$5),1,0))</f>
        <v/>
      </c>
      <c r="Q706" s="34">
        <f>IF($A706="","",IF($P706=1,$G706,0))</f>
        <v/>
      </c>
      <c r="R706" s="33">
        <f>IF($A706="","",IF(COUNTIF('This week'!$A$2:$A$1001,$A706)&gt;0,1,0))</f>
        <v/>
      </c>
      <c r="S706" s="33">
        <f>IF($A706="","",IF(AND($P706=1,$R706=0),1,0))</f>
        <v/>
      </c>
    </row>
    <row r="707">
      <c r="G707" s="31" t="n"/>
      <c r="H707" s="32" t="n"/>
      <c r="J707" s="32" t="n"/>
      <c r="K707" s="32" t="n"/>
      <c r="L707" s="32" t="n"/>
      <c r="M707" s="32" t="n"/>
      <c r="P707" s="33">
        <f>IF($A707="","",IF(AND($I707="Open",$H707&gt;=Settings!$C$4,$H707&lt;=Settings!$C$5),1,0))</f>
        <v/>
      </c>
      <c r="Q707" s="34">
        <f>IF($A707="","",IF($P707=1,$G707,0))</f>
        <v/>
      </c>
      <c r="R707" s="33">
        <f>IF($A707="","",IF(COUNTIF('This week'!$A$2:$A$1001,$A707)&gt;0,1,0))</f>
        <v/>
      </c>
      <c r="S707" s="33">
        <f>IF($A707="","",IF(AND($P707=1,$R707=0),1,0))</f>
        <v/>
      </c>
    </row>
    <row r="708">
      <c r="G708" s="31" t="n"/>
      <c r="H708" s="32" t="n"/>
      <c r="J708" s="32" t="n"/>
      <c r="K708" s="32" t="n"/>
      <c r="L708" s="32" t="n"/>
      <c r="M708" s="32" t="n"/>
      <c r="P708" s="33">
        <f>IF($A708="","",IF(AND($I708="Open",$H708&gt;=Settings!$C$4,$H708&lt;=Settings!$C$5),1,0))</f>
        <v/>
      </c>
      <c r="Q708" s="34">
        <f>IF($A708="","",IF($P708=1,$G708,0))</f>
        <v/>
      </c>
      <c r="R708" s="33">
        <f>IF($A708="","",IF(COUNTIF('This week'!$A$2:$A$1001,$A708)&gt;0,1,0))</f>
        <v/>
      </c>
      <c r="S708" s="33">
        <f>IF($A708="","",IF(AND($P708=1,$R708=0),1,0))</f>
        <v/>
      </c>
    </row>
    <row r="709">
      <c r="G709" s="31" t="n"/>
      <c r="H709" s="32" t="n"/>
      <c r="J709" s="32" t="n"/>
      <c r="K709" s="32" t="n"/>
      <c r="L709" s="32" t="n"/>
      <c r="M709" s="32" t="n"/>
      <c r="P709" s="33">
        <f>IF($A709="","",IF(AND($I709="Open",$H709&gt;=Settings!$C$4,$H709&lt;=Settings!$C$5),1,0))</f>
        <v/>
      </c>
      <c r="Q709" s="34">
        <f>IF($A709="","",IF($P709=1,$G709,0))</f>
        <v/>
      </c>
      <c r="R709" s="33">
        <f>IF($A709="","",IF(COUNTIF('This week'!$A$2:$A$1001,$A709)&gt;0,1,0))</f>
        <v/>
      </c>
      <c r="S709" s="33">
        <f>IF($A709="","",IF(AND($P709=1,$R709=0),1,0))</f>
        <v/>
      </c>
    </row>
    <row r="710">
      <c r="G710" s="31" t="n"/>
      <c r="H710" s="32" t="n"/>
      <c r="J710" s="32" t="n"/>
      <c r="K710" s="32" t="n"/>
      <c r="L710" s="32" t="n"/>
      <c r="M710" s="32" t="n"/>
      <c r="P710" s="33">
        <f>IF($A710="","",IF(AND($I710="Open",$H710&gt;=Settings!$C$4,$H710&lt;=Settings!$C$5),1,0))</f>
        <v/>
      </c>
      <c r="Q710" s="34">
        <f>IF($A710="","",IF($P710=1,$G710,0))</f>
        <v/>
      </c>
      <c r="R710" s="33">
        <f>IF($A710="","",IF(COUNTIF('This week'!$A$2:$A$1001,$A710)&gt;0,1,0))</f>
        <v/>
      </c>
      <c r="S710" s="33">
        <f>IF($A710="","",IF(AND($P710=1,$R710=0),1,0))</f>
        <v/>
      </c>
    </row>
    <row r="711">
      <c r="G711" s="31" t="n"/>
      <c r="H711" s="32" t="n"/>
      <c r="J711" s="32" t="n"/>
      <c r="K711" s="32" t="n"/>
      <c r="L711" s="32" t="n"/>
      <c r="M711" s="32" t="n"/>
      <c r="P711" s="33">
        <f>IF($A711="","",IF(AND($I711="Open",$H711&gt;=Settings!$C$4,$H711&lt;=Settings!$C$5),1,0))</f>
        <v/>
      </c>
      <c r="Q711" s="34">
        <f>IF($A711="","",IF($P711=1,$G711,0))</f>
        <v/>
      </c>
      <c r="R711" s="33">
        <f>IF($A711="","",IF(COUNTIF('This week'!$A$2:$A$1001,$A711)&gt;0,1,0))</f>
        <v/>
      </c>
      <c r="S711" s="33">
        <f>IF($A711="","",IF(AND($P711=1,$R711=0),1,0))</f>
        <v/>
      </c>
    </row>
    <row r="712">
      <c r="G712" s="31" t="n"/>
      <c r="H712" s="32" t="n"/>
      <c r="J712" s="32" t="n"/>
      <c r="K712" s="32" t="n"/>
      <c r="L712" s="32" t="n"/>
      <c r="M712" s="32" t="n"/>
      <c r="P712" s="33">
        <f>IF($A712="","",IF(AND($I712="Open",$H712&gt;=Settings!$C$4,$H712&lt;=Settings!$C$5),1,0))</f>
        <v/>
      </c>
      <c r="Q712" s="34">
        <f>IF($A712="","",IF($P712=1,$G712,0))</f>
        <v/>
      </c>
      <c r="R712" s="33">
        <f>IF($A712="","",IF(COUNTIF('This week'!$A$2:$A$1001,$A712)&gt;0,1,0))</f>
        <v/>
      </c>
      <c r="S712" s="33">
        <f>IF($A712="","",IF(AND($P712=1,$R712=0),1,0))</f>
        <v/>
      </c>
    </row>
    <row r="713">
      <c r="G713" s="31" t="n"/>
      <c r="H713" s="32" t="n"/>
      <c r="J713" s="32" t="n"/>
      <c r="K713" s="32" t="n"/>
      <c r="L713" s="32" t="n"/>
      <c r="M713" s="32" t="n"/>
      <c r="P713" s="33">
        <f>IF($A713="","",IF(AND($I713="Open",$H713&gt;=Settings!$C$4,$H713&lt;=Settings!$C$5),1,0))</f>
        <v/>
      </c>
      <c r="Q713" s="34">
        <f>IF($A713="","",IF($P713=1,$G713,0))</f>
        <v/>
      </c>
      <c r="R713" s="33">
        <f>IF($A713="","",IF(COUNTIF('This week'!$A$2:$A$1001,$A713)&gt;0,1,0))</f>
        <v/>
      </c>
      <c r="S713" s="33">
        <f>IF($A713="","",IF(AND($P713=1,$R713=0),1,0))</f>
        <v/>
      </c>
    </row>
    <row r="714">
      <c r="G714" s="31" t="n"/>
      <c r="H714" s="32" t="n"/>
      <c r="J714" s="32" t="n"/>
      <c r="K714" s="32" t="n"/>
      <c r="L714" s="32" t="n"/>
      <c r="M714" s="32" t="n"/>
      <c r="P714" s="33">
        <f>IF($A714="","",IF(AND($I714="Open",$H714&gt;=Settings!$C$4,$H714&lt;=Settings!$C$5),1,0))</f>
        <v/>
      </c>
      <c r="Q714" s="34">
        <f>IF($A714="","",IF($P714=1,$G714,0))</f>
        <v/>
      </c>
      <c r="R714" s="33">
        <f>IF($A714="","",IF(COUNTIF('This week'!$A$2:$A$1001,$A714)&gt;0,1,0))</f>
        <v/>
      </c>
      <c r="S714" s="33">
        <f>IF($A714="","",IF(AND($P714=1,$R714=0),1,0))</f>
        <v/>
      </c>
    </row>
    <row r="715">
      <c r="G715" s="31" t="n"/>
      <c r="H715" s="32" t="n"/>
      <c r="J715" s="32" t="n"/>
      <c r="K715" s="32" t="n"/>
      <c r="L715" s="32" t="n"/>
      <c r="M715" s="32" t="n"/>
      <c r="P715" s="33">
        <f>IF($A715="","",IF(AND($I715="Open",$H715&gt;=Settings!$C$4,$H715&lt;=Settings!$C$5),1,0))</f>
        <v/>
      </c>
      <c r="Q715" s="34">
        <f>IF($A715="","",IF($P715=1,$G715,0))</f>
        <v/>
      </c>
      <c r="R715" s="33">
        <f>IF($A715="","",IF(COUNTIF('This week'!$A$2:$A$1001,$A715)&gt;0,1,0))</f>
        <v/>
      </c>
      <c r="S715" s="33">
        <f>IF($A715="","",IF(AND($P715=1,$R715=0),1,0))</f>
        <v/>
      </c>
    </row>
    <row r="716">
      <c r="G716" s="31" t="n"/>
      <c r="H716" s="32" t="n"/>
      <c r="J716" s="32" t="n"/>
      <c r="K716" s="32" t="n"/>
      <c r="L716" s="32" t="n"/>
      <c r="M716" s="32" t="n"/>
      <c r="P716" s="33">
        <f>IF($A716="","",IF(AND($I716="Open",$H716&gt;=Settings!$C$4,$H716&lt;=Settings!$C$5),1,0))</f>
        <v/>
      </c>
      <c r="Q716" s="34">
        <f>IF($A716="","",IF($P716=1,$G716,0))</f>
        <v/>
      </c>
      <c r="R716" s="33">
        <f>IF($A716="","",IF(COUNTIF('This week'!$A$2:$A$1001,$A716)&gt;0,1,0))</f>
        <v/>
      </c>
      <c r="S716" s="33">
        <f>IF($A716="","",IF(AND($P716=1,$R716=0),1,0))</f>
        <v/>
      </c>
    </row>
    <row r="717">
      <c r="G717" s="31" t="n"/>
      <c r="H717" s="32" t="n"/>
      <c r="J717" s="32" t="n"/>
      <c r="K717" s="32" t="n"/>
      <c r="L717" s="32" t="n"/>
      <c r="M717" s="32" t="n"/>
      <c r="P717" s="33">
        <f>IF($A717="","",IF(AND($I717="Open",$H717&gt;=Settings!$C$4,$H717&lt;=Settings!$C$5),1,0))</f>
        <v/>
      </c>
      <c r="Q717" s="34">
        <f>IF($A717="","",IF($P717=1,$G717,0))</f>
        <v/>
      </c>
      <c r="R717" s="33">
        <f>IF($A717="","",IF(COUNTIF('This week'!$A$2:$A$1001,$A717)&gt;0,1,0))</f>
        <v/>
      </c>
      <c r="S717" s="33">
        <f>IF($A717="","",IF(AND($P717=1,$R717=0),1,0))</f>
        <v/>
      </c>
    </row>
    <row r="718">
      <c r="G718" s="31" t="n"/>
      <c r="H718" s="32" t="n"/>
      <c r="J718" s="32" t="n"/>
      <c r="K718" s="32" t="n"/>
      <c r="L718" s="32" t="n"/>
      <c r="M718" s="32" t="n"/>
      <c r="P718" s="33">
        <f>IF($A718="","",IF(AND($I718="Open",$H718&gt;=Settings!$C$4,$H718&lt;=Settings!$C$5),1,0))</f>
        <v/>
      </c>
      <c r="Q718" s="34">
        <f>IF($A718="","",IF($P718=1,$G718,0))</f>
        <v/>
      </c>
      <c r="R718" s="33">
        <f>IF($A718="","",IF(COUNTIF('This week'!$A$2:$A$1001,$A718)&gt;0,1,0))</f>
        <v/>
      </c>
      <c r="S718" s="33">
        <f>IF($A718="","",IF(AND($P718=1,$R718=0),1,0))</f>
        <v/>
      </c>
    </row>
    <row r="719">
      <c r="G719" s="31" t="n"/>
      <c r="H719" s="32" t="n"/>
      <c r="J719" s="32" t="n"/>
      <c r="K719" s="32" t="n"/>
      <c r="L719" s="32" t="n"/>
      <c r="M719" s="32" t="n"/>
      <c r="P719" s="33">
        <f>IF($A719="","",IF(AND($I719="Open",$H719&gt;=Settings!$C$4,$H719&lt;=Settings!$C$5),1,0))</f>
        <v/>
      </c>
      <c r="Q719" s="34">
        <f>IF($A719="","",IF($P719=1,$G719,0))</f>
        <v/>
      </c>
      <c r="R719" s="33">
        <f>IF($A719="","",IF(COUNTIF('This week'!$A$2:$A$1001,$A719)&gt;0,1,0))</f>
        <v/>
      </c>
      <c r="S719" s="33">
        <f>IF($A719="","",IF(AND($P719=1,$R719=0),1,0))</f>
        <v/>
      </c>
    </row>
    <row r="720">
      <c r="G720" s="31" t="n"/>
      <c r="H720" s="32" t="n"/>
      <c r="J720" s="32" t="n"/>
      <c r="K720" s="32" t="n"/>
      <c r="L720" s="32" t="n"/>
      <c r="M720" s="32" t="n"/>
      <c r="P720" s="33">
        <f>IF($A720="","",IF(AND($I720="Open",$H720&gt;=Settings!$C$4,$H720&lt;=Settings!$C$5),1,0))</f>
        <v/>
      </c>
      <c r="Q720" s="34">
        <f>IF($A720="","",IF($P720=1,$G720,0))</f>
        <v/>
      </c>
      <c r="R720" s="33">
        <f>IF($A720="","",IF(COUNTIF('This week'!$A$2:$A$1001,$A720)&gt;0,1,0))</f>
        <v/>
      </c>
      <c r="S720" s="33">
        <f>IF($A720="","",IF(AND($P720=1,$R720=0),1,0))</f>
        <v/>
      </c>
    </row>
    <row r="721">
      <c r="G721" s="31" t="n"/>
      <c r="H721" s="32" t="n"/>
      <c r="J721" s="32" t="n"/>
      <c r="K721" s="32" t="n"/>
      <c r="L721" s="32" t="n"/>
      <c r="M721" s="32" t="n"/>
      <c r="P721" s="33">
        <f>IF($A721="","",IF(AND($I721="Open",$H721&gt;=Settings!$C$4,$H721&lt;=Settings!$C$5),1,0))</f>
        <v/>
      </c>
      <c r="Q721" s="34">
        <f>IF($A721="","",IF($P721=1,$G721,0))</f>
        <v/>
      </c>
      <c r="R721" s="33">
        <f>IF($A721="","",IF(COUNTIF('This week'!$A$2:$A$1001,$A721)&gt;0,1,0))</f>
        <v/>
      </c>
      <c r="S721" s="33">
        <f>IF($A721="","",IF(AND($P721=1,$R721=0),1,0))</f>
        <v/>
      </c>
    </row>
    <row r="722">
      <c r="G722" s="31" t="n"/>
      <c r="H722" s="32" t="n"/>
      <c r="J722" s="32" t="n"/>
      <c r="K722" s="32" t="n"/>
      <c r="L722" s="32" t="n"/>
      <c r="M722" s="32" t="n"/>
      <c r="P722" s="33">
        <f>IF($A722="","",IF(AND($I722="Open",$H722&gt;=Settings!$C$4,$H722&lt;=Settings!$C$5),1,0))</f>
        <v/>
      </c>
      <c r="Q722" s="34">
        <f>IF($A722="","",IF($P722=1,$G722,0))</f>
        <v/>
      </c>
      <c r="R722" s="33">
        <f>IF($A722="","",IF(COUNTIF('This week'!$A$2:$A$1001,$A722)&gt;0,1,0))</f>
        <v/>
      </c>
      <c r="S722" s="33">
        <f>IF($A722="","",IF(AND($P722=1,$R722=0),1,0))</f>
        <v/>
      </c>
    </row>
    <row r="723">
      <c r="G723" s="31" t="n"/>
      <c r="H723" s="32" t="n"/>
      <c r="J723" s="32" t="n"/>
      <c r="K723" s="32" t="n"/>
      <c r="L723" s="32" t="n"/>
      <c r="M723" s="32" t="n"/>
      <c r="P723" s="33">
        <f>IF($A723="","",IF(AND($I723="Open",$H723&gt;=Settings!$C$4,$H723&lt;=Settings!$C$5),1,0))</f>
        <v/>
      </c>
      <c r="Q723" s="34">
        <f>IF($A723="","",IF($P723=1,$G723,0))</f>
        <v/>
      </c>
      <c r="R723" s="33">
        <f>IF($A723="","",IF(COUNTIF('This week'!$A$2:$A$1001,$A723)&gt;0,1,0))</f>
        <v/>
      </c>
      <c r="S723" s="33">
        <f>IF($A723="","",IF(AND($P723=1,$R723=0),1,0))</f>
        <v/>
      </c>
    </row>
    <row r="724">
      <c r="G724" s="31" t="n"/>
      <c r="H724" s="32" t="n"/>
      <c r="J724" s="32" t="n"/>
      <c r="K724" s="32" t="n"/>
      <c r="L724" s="32" t="n"/>
      <c r="M724" s="32" t="n"/>
      <c r="P724" s="33">
        <f>IF($A724="","",IF(AND($I724="Open",$H724&gt;=Settings!$C$4,$H724&lt;=Settings!$C$5),1,0))</f>
        <v/>
      </c>
      <c r="Q724" s="34">
        <f>IF($A724="","",IF($P724=1,$G724,0))</f>
        <v/>
      </c>
      <c r="R724" s="33">
        <f>IF($A724="","",IF(COUNTIF('This week'!$A$2:$A$1001,$A724)&gt;0,1,0))</f>
        <v/>
      </c>
      <c r="S724" s="33">
        <f>IF($A724="","",IF(AND($P724=1,$R724=0),1,0))</f>
        <v/>
      </c>
    </row>
    <row r="725">
      <c r="G725" s="31" t="n"/>
      <c r="H725" s="32" t="n"/>
      <c r="J725" s="32" t="n"/>
      <c r="K725" s="32" t="n"/>
      <c r="L725" s="32" t="n"/>
      <c r="M725" s="32" t="n"/>
      <c r="P725" s="33">
        <f>IF($A725="","",IF(AND($I725="Open",$H725&gt;=Settings!$C$4,$H725&lt;=Settings!$C$5),1,0))</f>
        <v/>
      </c>
      <c r="Q725" s="34">
        <f>IF($A725="","",IF($P725=1,$G725,0))</f>
        <v/>
      </c>
      <c r="R725" s="33">
        <f>IF($A725="","",IF(COUNTIF('This week'!$A$2:$A$1001,$A725)&gt;0,1,0))</f>
        <v/>
      </c>
      <c r="S725" s="33">
        <f>IF($A725="","",IF(AND($P725=1,$R725=0),1,0))</f>
        <v/>
      </c>
    </row>
    <row r="726">
      <c r="G726" s="31" t="n"/>
      <c r="H726" s="32" t="n"/>
      <c r="J726" s="32" t="n"/>
      <c r="K726" s="32" t="n"/>
      <c r="L726" s="32" t="n"/>
      <c r="M726" s="32" t="n"/>
      <c r="P726" s="33">
        <f>IF($A726="","",IF(AND($I726="Open",$H726&gt;=Settings!$C$4,$H726&lt;=Settings!$C$5),1,0))</f>
        <v/>
      </c>
      <c r="Q726" s="34">
        <f>IF($A726="","",IF($P726=1,$G726,0))</f>
        <v/>
      </c>
      <c r="R726" s="33">
        <f>IF($A726="","",IF(COUNTIF('This week'!$A$2:$A$1001,$A726)&gt;0,1,0))</f>
        <v/>
      </c>
      <c r="S726" s="33">
        <f>IF($A726="","",IF(AND($P726=1,$R726=0),1,0))</f>
        <v/>
      </c>
    </row>
    <row r="727">
      <c r="G727" s="31" t="n"/>
      <c r="H727" s="32" t="n"/>
      <c r="J727" s="32" t="n"/>
      <c r="K727" s="32" t="n"/>
      <c r="L727" s="32" t="n"/>
      <c r="M727" s="32" t="n"/>
      <c r="P727" s="33">
        <f>IF($A727="","",IF(AND($I727="Open",$H727&gt;=Settings!$C$4,$H727&lt;=Settings!$C$5),1,0))</f>
        <v/>
      </c>
      <c r="Q727" s="34">
        <f>IF($A727="","",IF($P727=1,$G727,0))</f>
        <v/>
      </c>
      <c r="R727" s="33">
        <f>IF($A727="","",IF(COUNTIF('This week'!$A$2:$A$1001,$A727)&gt;0,1,0))</f>
        <v/>
      </c>
      <c r="S727" s="33">
        <f>IF($A727="","",IF(AND($P727=1,$R727=0),1,0))</f>
        <v/>
      </c>
    </row>
    <row r="728">
      <c r="G728" s="31" t="n"/>
      <c r="H728" s="32" t="n"/>
      <c r="J728" s="32" t="n"/>
      <c r="K728" s="32" t="n"/>
      <c r="L728" s="32" t="n"/>
      <c r="M728" s="32" t="n"/>
      <c r="P728" s="33">
        <f>IF($A728="","",IF(AND($I728="Open",$H728&gt;=Settings!$C$4,$H728&lt;=Settings!$C$5),1,0))</f>
        <v/>
      </c>
      <c r="Q728" s="34">
        <f>IF($A728="","",IF($P728=1,$G728,0))</f>
        <v/>
      </c>
      <c r="R728" s="33">
        <f>IF($A728="","",IF(COUNTIF('This week'!$A$2:$A$1001,$A728)&gt;0,1,0))</f>
        <v/>
      </c>
      <c r="S728" s="33">
        <f>IF($A728="","",IF(AND($P728=1,$R728=0),1,0))</f>
        <v/>
      </c>
    </row>
    <row r="729">
      <c r="G729" s="31" t="n"/>
      <c r="H729" s="32" t="n"/>
      <c r="J729" s="32" t="n"/>
      <c r="K729" s="32" t="n"/>
      <c r="L729" s="32" t="n"/>
      <c r="M729" s="32" t="n"/>
      <c r="P729" s="33">
        <f>IF($A729="","",IF(AND($I729="Open",$H729&gt;=Settings!$C$4,$H729&lt;=Settings!$C$5),1,0))</f>
        <v/>
      </c>
      <c r="Q729" s="34">
        <f>IF($A729="","",IF($P729=1,$G729,0))</f>
        <v/>
      </c>
      <c r="R729" s="33">
        <f>IF($A729="","",IF(COUNTIF('This week'!$A$2:$A$1001,$A729)&gt;0,1,0))</f>
        <v/>
      </c>
      <c r="S729" s="33">
        <f>IF($A729="","",IF(AND($P729=1,$R729=0),1,0))</f>
        <v/>
      </c>
    </row>
    <row r="730">
      <c r="G730" s="31" t="n"/>
      <c r="H730" s="32" t="n"/>
      <c r="J730" s="32" t="n"/>
      <c r="K730" s="32" t="n"/>
      <c r="L730" s="32" t="n"/>
      <c r="M730" s="32" t="n"/>
      <c r="P730" s="33">
        <f>IF($A730="","",IF(AND($I730="Open",$H730&gt;=Settings!$C$4,$H730&lt;=Settings!$C$5),1,0))</f>
        <v/>
      </c>
      <c r="Q730" s="34">
        <f>IF($A730="","",IF($P730=1,$G730,0))</f>
        <v/>
      </c>
      <c r="R730" s="33">
        <f>IF($A730="","",IF(COUNTIF('This week'!$A$2:$A$1001,$A730)&gt;0,1,0))</f>
        <v/>
      </c>
      <c r="S730" s="33">
        <f>IF($A730="","",IF(AND($P730=1,$R730=0),1,0))</f>
        <v/>
      </c>
    </row>
    <row r="731">
      <c r="G731" s="31" t="n"/>
      <c r="H731" s="32" t="n"/>
      <c r="J731" s="32" t="n"/>
      <c r="K731" s="32" t="n"/>
      <c r="L731" s="32" t="n"/>
      <c r="M731" s="32" t="n"/>
      <c r="P731" s="33">
        <f>IF($A731="","",IF(AND($I731="Open",$H731&gt;=Settings!$C$4,$H731&lt;=Settings!$C$5),1,0))</f>
        <v/>
      </c>
      <c r="Q731" s="34">
        <f>IF($A731="","",IF($P731=1,$G731,0))</f>
        <v/>
      </c>
      <c r="R731" s="33">
        <f>IF($A731="","",IF(COUNTIF('This week'!$A$2:$A$1001,$A731)&gt;0,1,0))</f>
        <v/>
      </c>
      <c r="S731" s="33">
        <f>IF($A731="","",IF(AND($P731=1,$R731=0),1,0))</f>
        <v/>
      </c>
    </row>
    <row r="732">
      <c r="G732" s="31" t="n"/>
      <c r="H732" s="32" t="n"/>
      <c r="J732" s="32" t="n"/>
      <c r="K732" s="32" t="n"/>
      <c r="L732" s="32" t="n"/>
      <c r="M732" s="32" t="n"/>
      <c r="P732" s="33">
        <f>IF($A732="","",IF(AND($I732="Open",$H732&gt;=Settings!$C$4,$H732&lt;=Settings!$C$5),1,0))</f>
        <v/>
      </c>
      <c r="Q732" s="34">
        <f>IF($A732="","",IF($P732=1,$G732,0))</f>
        <v/>
      </c>
      <c r="R732" s="33">
        <f>IF($A732="","",IF(COUNTIF('This week'!$A$2:$A$1001,$A732)&gt;0,1,0))</f>
        <v/>
      </c>
      <c r="S732" s="33">
        <f>IF($A732="","",IF(AND($P732=1,$R732=0),1,0))</f>
        <v/>
      </c>
    </row>
    <row r="733">
      <c r="G733" s="31" t="n"/>
      <c r="H733" s="32" t="n"/>
      <c r="J733" s="32" t="n"/>
      <c r="K733" s="32" t="n"/>
      <c r="L733" s="32" t="n"/>
      <c r="M733" s="32" t="n"/>
      <c r="P733" s="33">
        <f>IF($A733="","",IF(AND($I733="Open",$H733&gt;=Settings!$C$4,$H733&lt;=Settings!$C$5),1,0))</f>
        <v/>
      </c>
      <c r="Q733" s="34">
        <f>IF($A733="","",IF($P733=1,$G733,0))</f>
        <v/>
      </c>
      <c r="R733" s="33">
        <f>IF($A733="","",IF(COUNTIF('This week'!$A$2:$A$1001,$A733)&gt;0,1,0))</f>
        <v/>
      </c>
      <c r="S733" s="33">
        <f>IF($A733="","",IF(AND($P733=1,$R733=0),1,0))</f>
        <v/>
      </c>
    </row>
    <row r="734">
      <c r="G734" s="31" t="n"/>
      <c r="H734" s="32" t="n"/>
      <c r="J734" s="32" t="n"/>
      <c r="K734" s="32" t="n"/>
      <c r="L734" s="32" t="n"/>
      <c r="M734" s="32" t="n"/>
      <c r="P734" s="33">
        <f>IF($A734="","",IF(AND($I734="Open",$H734&gt;=Settings!$C$4,$H734&lt;=Settings!$C$5),1,0))</f>
        <v/>
      </c>
      <c r="Q734" s="34">
        <f>IF($A734="","",IF($P734=1,$G734,0))</f>
        <v/>
      </c>
      <c r="R734" s="33">
        <f>IF($A734="","",IF(COUNTIF('This week'!$A$2:$A$1001,$A734)&gt;0,1,0))</f>
        <v/>
      </c>
      <c r="S734" s="33">
        <f>IF($A734="","",IF(AND($P734=1,$R734=0),1,0))</f>
        <v/>
      </c>
    </row>
    <row r="735">
      <c r="G735" s="31" t="n"/>
      <c r="H735" s="32" t="n"/>
      <c r="J735" s="32" t="n"/>
      <c r="K735" s="32" t="n"/>
      <c r="L735" s="32" t="n"/>
      <c r="M735" s="32" t="n"/>
      <c r="P735" s="33">
        <f>IF($A735="","",IF(AND($I735="Open",$H735&gt;=Settings!$C$4,$H735&lt;=Settings!$C$5),1,0))</f>
        <v/>
      </c>
      <c r="Q735" s="34">
        <f>IF($A735="","",IF($P735=1,$G735,0))</f>
        <v/>
      </c>
      <c r="R735" s="33">
        <f>IF($A735="","",IF(COUNTIF('This week'!$A$2:$A$1001,$A735)&gt;0,1,0))</f>
        <v/>
      </c>
      <c r="S735" s="33">
        <f>IF($A735="","",IF(AND($P735=1,$R735=0),1,0))</f>
        <v/>
      </c>
    </row>
    <row r="736">
      <c r="G736" s="31" t="n"/>
      <c r="H736" s="32" t="n"/>
      <c r="J736" s="32" t="n"/>
      <c r="K736" s="32" t="n"/>
      <c r="L736" s="32" t="n"/>
      <c r="M736" s="32" t="n"/>
      <c r="P736" s="33">
        <f>IF($A736="","",IF(AND($I736="Open",$H736&gt;=Settings!$C$4,$H736&lt;=Settings!$C$5),1,0))</f>
        <v/>
      </c>
      <c r="Q736" s="34">
        <f>IF($A736="","",IF($P736=1,$G736,0))</f>
        <v/>
      </c>
      <c r="R736" s="33">
        <f>IF($A736="","",IF(COUNTIF('This week'!$A$2:$A$1001,$A736)&gt;0,1,0))</f>
        <v/>
      </c>
      <c r="S736" s="33">
        <f>IF($A736="","",IF(AND($P736=1,$R736=0),1,0))</f>
        <v/>
      </c>
    </row>
    <row r="737">
      <c r="G737" s="31" t="n"/>
      <c r="H737" s="32" t="n"/>
      <c r="J737" s="32" t="n"/>
      <c r="K737" s="32" t="n"/>
      <c r="L737" s="32" t="n"/>
      <c r="M737" s="32" t="n"/>
      <c r="P737" s="33">
        <f>IF($A737="","",IF(AND($I737="Open",$H737&gt;=Settings!$C$4,$H737&lt;=Settings!$C$5),1,0))</f>
        <v/>
      </c>
      <c r="Q737" s="34">
        <f>IF($A737="","",IF($P737=1,$G737,0))</f>
        <v/>
      </c>
      <c r="R737" s="33">
        <f>IF($A737="","",IF(COUNTIF('This week'!$A$2:$A$1001,$A737)&gt;0,1,0))</f>
        <v/>
      </c>
      <c r="S737" s="33">
        <f>IF($A737="","",IF(AND($P737=1,$R737=0),1,0))</f>
        <v/>
      </c>
    </row>
    <row r="738">
      <c r="G738" s="31" t="n"/>
      <c r="H738" s="32" t="n"/>
      <c r="J738" s="32" t="n"/>
      <c r="K738" s="32" t="n"/>
      <c r="L738" s="32" t="n"/>
      <c r="M738" s="32" t="n"/>
      <c r="P738" s="33">
        <f>IF($A738="","",IF(AND($I738="Open",$H738&gt;=Settings!$C$4,$H738&lt;=Settings!$C$5),1,0))</f>
        <v/>
      </c>
      <c r="Q738" s="34">
        <f>IF($A738="","",IF($P738=1,$G738,0))</f>
        <v/>
      </c>
      <c r="R738" s="33">
        <f>IF($A738="","",IF(COUNTIF('This week'!$A$2:$A$1001,$A738)&gt;0,1,0))</f>
        <v/>
      </c>
      <c r="S738" s="33">
        <f>IF($A738="","",IF(AND($P738=1,$R738=0),1,0))</f>
        <v/>
      </c>
    </row>
    <row r="739">
      <c r="G739" s="31" t="n"/>
      <c r="H739" s="32" t="n"/>
      <c r="J739" s="32" t="n"/>
      <c r="K739" s="32" t="n"/>
      <c r="L739" s="32" t="n"/>
      <c r="M739" s="32" t="n"/>
      <c r="P739" s="33">
        <f>IF($A739="","",IF(AND($I739="Open",$H739&gt;=Settings!$C$4,$H739&lt;=Settings!$C$5),1,0))</f>
        <v/>
      </c>
      <c r="Q739" s="34">
        <f>IF($A739="","",IF($P739=1,$G739,0))</f>
        <v/>
      </c>
      <c r="R739" s="33">
        <f>IF($A739="","",IF(COUNTIF('This week'!$A$2:$A$1001,$A739)&gt;0,1,0))</f>
        <v/>
      </c>
      <c r="S739" s="33">
        <f>IF($A739="","",IF(AND($P739=1,$R739=0),1,0))</f>
        <v/>
      </c>
    </row>
    <row r="740">
      <c r="G740" s="31" t="n"/>
      <c r="H740" s="32" t="n"/>
      <c r="J740" s="32" t="n"/>
      <c r="K740" s="32" t="n"/>
      <c r="L740" s="32" t="n"/>
      <c r="M740" s="32" t="n"/>
      <c r="P740" s="33">
        <f>IF($A740="","",IF(AND($I740="Open",$H740&gt;=Settings!$C$4,$H740&lt;=Settings!$C$5),1,0))</f>
        <v/>
      </c>
      <c r="Q740" s="34">
        <f>IF($A740="","",IF($P740=1,$G740,0))</f>
        <v/>
      </c>
      <c r="R740" s="33">
        <f>IF($A740="","",IF(COUNTIF('This week'!$A$2:$A$1001,$A740)&gt;0,1,0))</f>
        <v/>
      </c>
      <c r="S740" s="33">
        <f>IF($A740="","",IF(AND($P740=1,$R740=0),1,0))</f>
        <v/>
      </c>
    </row>
    <row r="741">
      <c r="G741" s="31" t="n"/>
      <c r="H741" s="32" t="n"/>
      <c r="J741" s="32" t="n"/>
      <c r="K741" s="32" t="n"/>
      <c r="L741" s="32" t="n"/>
      <c r="M741" s="32" t="n"/>
      <c r="P741" s="33">
        <f>IF($A741="","",IF(AND($I741="Open",$H741&gt;=Settings!$C$4,$H741&lt;=Settings!$C$5),1,0))</f>
        <v/>
      </c>
      <c r="Q741" s="34">
        <f>IF($A741="","",IF($P741=1,$G741,0))</f>
        <v/>
      </c>
      <c r="R741" s="33">
        <f>IF($A741="","",IF(COUNTIF('This week'!$A$2:$A$1001,$A741)&gt;0,1,0))</f>
        <v/>
      </c>
      <c r="S741" s="33">
        <f>IF($A741="","",IF(AND($P741=1,$R741=0),1,0))</f>
        <v/>
      </c>
    </row>
    <row r="742">
      <c r="G742" s="31" t="n"/>
      <c r="H742" s="32" t="n"/>
      <c r="J742" s="32" t="n"/>
      <c r="K742" s="32" t="n"/>
      <c r="L742" s="32" t="n"/>
      <c r="M742" s="32" t="n"/>
      <c r="P742" s="33">
        <f>IF($A742="","",IF(AND($I742="Open",$H742&gt;=Settings!$C$4,$H742&lt;=Settings!$C$5),1,0))</f>
        <v/>
      </c>
      <c r="Q742" s="34">
        <f>IF($A742="","",IF($P742=1,$G742,0))</f>
        <v/>
      </c>
      <c r="R742" s="33">
        <f>IF($A742="","",IF(COUNTIF('This week'!$A$2:$A$1001,$A742)&gt;0,1,0))</f>
        <v/>
      </c>
      <c r="S742" s="33">
        <f>IF($A742="","",IF(AND($P742=1,$R742=0),1,0))</f>
        <v/>
      </c>
    </row>
    <row r="743">
      <c r="G743" s="31" t="n"/>
      <c r="H743" s="32" t="n"/>
      <c r="J743" s="32" t="n"/>
      <c r="K743" s="32" t="n"/>
      <c r="L743" s="32" t="n"/>
      <c r="M743" s="32" t="n"/>
      <c r="P743" s="33">
        <f>IF($A743="","",IF(AND($I743="Open",$H743&gt;=Settings!$C$4,$H743&lt;=Settings!$C$5),1,0))</f>
        <v/>
      </c>
      <c r="Q743" s="34">
        <f>IF($A743="","",IF($P743=1,$G743,0))</f>
        <v/>
      </c>
      <c r="R743" s="33">
        <f>IF($A743="","",IF(COUNTIF('This week'!$A$2:$A$1001,$A743)&gt;0,1,0))</f>
        <v/>
      </c>
      <c r="S743" s="33">
        <f>IF($A743="","",IF(AND($P743=1,$R743=0),1,0))</f>
        <v/>
      </c>
    </row>
    <row r="744">
      <c r="G744" s="31" t="n"/>
      <c r="H744" s="32" t="n"/>
      <c r="J744" s="32" t="n"/>
      <c r="K744" s="32" t="n"/>
      <c r="L744" s="32" t="n"/>
      <c r="M744" s="32" t="n"/>
      <c r="P744" s="33">
        <f>IF($A744="","",IF(AND($I744="Open",$H744&gt;=Settings!$C$4,$H744&lt;=Settings!$C$5),1,0))</f>
        <v/>
      </c>
      <c r="Q744" s="34">
        <f>IF($A744="","",IF($P744=1,$G744,0))</f>
        <v/>
      </c>
      <c r="R744" s="33">
        <f>IF($A744="","",IF(COUNTIF('This week'!$A$2:$A$1001,$A744)&gt;0,1,0))</f>
        <v/>
      </c>
      <c r="S744" s="33">
        <f>IF($A744="","",IF(AND($P744=1,$R744=0),1,0))</f>
        <v/>
      </c>
    </row>
    <row r="745">
      <c r="G745" s="31" t="n"/>
      <c r="H745" s="32" t="n"/>
      <c r="J745" s="32" t="n"/>
      <c r="K745" s="32" t="n"/>
      <c r="L745" s="32" t="n"/>
      <c r="M745" s="32" t="n"/>
      <c r="P745" s="33">
        <f>IF($A745="","",IF(AND($I745="Open",$H745&gt;=Settings!$C$4,$H745&lt;=Settings!$C$5),1,0))</f>
        <v/>
      </c>
      <c r="Q745" s="34">
        <f>IF($A745="","",IF($P745=1,$G745,0))</f>
        <v/>
      </c>
      <c r="R745" s="33">
        <f>IF($A745="","",IF(COUNTIF('This week'!$A$2:$A$1001,$A745)&gt;0,1,0))</f>
        <v/>
      </c>
      <c r="S745" s="33">
        <f>IF($A745="","",IF(AND($P745=1,$R745=0),1,0))</f>
        <v/>
      </c>
    </row>
    <row r="746">
      <c r="G746" s="31" t="n"/>
      <c r="H746" s="32" t="n"/>
      <c r="J746" s="32" t="n"/>
      <c r="K746" s="32" t="n"/>
      <c r="L746" s="32" t="n"/>
      <c r="M746" s="32" t="n"/>
      <c r="P746" s="33">
        <f>IF($A746="","",IF(AND($I746="Open",$H746&gt;=Settings!$C$4,$H746&lt;=Settings!$C$5),1,0))</f>
        <v/>
      </c>
      <c r="Q746" s="34">
        <f>IF($A746="","",IF($P746=1,$G746,0))</f>
        <v/>
      </c>
      <c r="R746" s="33">
        <f>IF($A746="","",IF(COUNTIF('This week'!$A$2:$A$1001,$A746)&gt;0,1,0))</f>
        <v/>
      </c>
      <c r="S746" s="33">
        <f>IF($A746="","",IF(AND($P746=1,$R746=0),1,0))</f>
        <v/>
      </c>
    </row>
    <row r="747">
      <c r="G747" s="31" t="n"/>
      <c r="H747" s="32" t="n"/>
      <c r="J747" s="32" t="n"/>
      <c r="K747" s="32" t="n"/>
      <c r="L747" s="32" t="n"/>
      <c r="M747" s="32" t="n"/>
      <c r="P747" s="33">
        <f>IF($A747="","",IF(AND($I747="Open",$H747&gt;=Settings!$C$4,$H747&lt;=Settings!$C$5),1,0))</f>
        <v/>
      </c>
      <c r="Q747" s="34">
        <f>IF($A747="","",IF($P747=1,$G747,0))</f>
        <v/>
      </c>
      <c r="R747" s="33">
        <f>IF($A747="","",IF(COUNTIF('This week'!$A$2:$A$1001,$A747)&gt;0,1,0))</f>
        <v/>
      </c>
      <c r="S747" s="33">
        <f>IF($A747="","",IF(AND($P747=1,$R747=0),1,0))</f>
        <v/>
      </c>
    </row>
    <row r="748">
      <c r="G748" s="31" t="n"/>
      <c r="H748" s="32" t="n"/>
      <c r="J748" s="32" t="n"/>
      <c r="K748" s="32" t="n"/>
      <c r="L748" s="32" t="n"/>
      <c r="M748" s="32" t="n"/>
      <c r="P748" s="33">
        <f>IF($A748="","",IF(AND($I748="Open",$H748&gt;=Settings!$C$4,$H748&lt;=Settings!$C$5),1,0))</f>
        <v/>
      </c>
      <c r="Q748" s="34">
        <f>IF($A748="","",IF($P748=1,$G748,0))</f>
        <v/>
      </c>
      <c r="R748" s="33">
        <f>IF($A748="","",IF(COUNTIF('This week'!$A$2:$A$1001,$A748)&gt;0,1,0))</f>
        <v/>
      </c>
      <c r="S748" s="33">
        <f>IF($A748="","",IF(AND($P748=1,$R748=0),1,0))</f>
        <v/>
      </c>
    </row>
    <row r="749">
      <c r="G749" s="31" t="n"/>
      <c r="H749" s="32" t="n"/>
      <c r="J749" s="32" t="n"/>
      <c r="K749" s="32" t="n"/>
      <c r="L749" s="32" t="n"/>
      <c r="M749" s="32" t="n"/>
      <c r="P749" s="33">
        <f>IF($A749="","",IF(AND($I749="Open",$H749&gt;=Settings!$C$4,$H749&lt;=Settings!$C$5),1,0))</f>
        <v/>
      </c>
      <c r="Q749" s="34">
        <f>IF($A749="","",IF($P749=1,$G749,0))</f>
        <v/>
      </c>
      <c r="R749" s="33">
        <f>IF($A749="","",IF(COUNTIF('This week'!$A$2:$A$1001,$A749)&gt;0,1,0))</f>
        <v/>
      </c>
      <c r="S749" s="33">
        <f>IF($A749="","",IF(AND($P749=1,$R749=0),1,0))</f>
        <v/>
      </c>
    </row>
    <row r="750">
      <c r="G750" s="31" t="n"/>
      <c r="H750" s="32" t="n"/>
      <c r="J750" s="32" t="n"/>
      <c r="K750" s="32" t="n"/>
      <c r="L750" s="32" t="n"/>
      <c r="M750" s="32" t="n"/>
      <c r="P750" s="33">
        <f>IF($A750="","",IF(AND($I750="Open",$H750&gt;=Settings!$C$4,$H750&lt;=Settings!$C$5),1,0))</f>
        <v/>
      </c>
      <c r="Q750" s="34">
        <f>IF($A750="","",IF($P750=1,$G750,0))</f>
        <v/>
      </c>
      <c r="R750" s="33">
        <f>IF($A750="","",IF(COUNTIF('This week'!$A$2:$A$1001,$A750)&gt;0,1,0))</f>
        <v/>
      </c>
      <c r="S750" s="33">
        <f>IF($A750="","",IF(AND($P750=1,$R750=0),1,0))</f>
        <v/>
      </c>
    </row>
    <row r="751">
      <c r="G751" s="31" t="n"/>
      <c r="H751" s="32" t="n"/>
      <c r="J751" s="32" t="n"/>
      <c r="K751" s="32" t="n"/>
      <c r="L751" s="32" t="n"/>
      <c r="M751" s="32" t="n"/>
      <c r="P751" s="33">
        <f>IF($A751="","",IF(AND($I751="Open",$H751&gt;=Settings!$C$4,$H751&lt;=Settings!$C$5),1,0))</f>
        <v/>
      </c>
      <c r="Q751" s="34">
        <f>IF($A751="","",IF($P751=1,$G751,0))</f>
        <v/>
      </c>
      <c r="R751" s="33">
        <f>IF($A751="","",IF(COUNTIF('This week'!$A$2:$A$1001,$A751)&gt;0,1,0))</f>
        <v/>
      </c>
      <c r="S751" s="33">
        <f>IF($A751="","",IF(AND($P751=1,$R751=0),1,0))</f>
        <v/>
      </c>
    </row>
    <row r="752">
      <c r="G752" s="31" t="n"/>
      <c r="H752" s="32" t="n"/>
      <c r="J752" s="32" t="n"/>
      <c r="K752" s="32" t="n"/>
      <c r="L752" s="32" t="n"/>
      <c r="M752" s="32" t="n"/>
      <c r="P752" s="33">
        <f>IF($A752="","",IF(AND($I752="Open",$H752&gt;=Settings!$C$4,$H752&lt;=Settings!$C$5),1,0))</f>
        <v/>
      </c>
      <c r="Q752" s="34">
        <f>IF($A752="","",IF($P752=1,$G752,0))</f>
        <v/>
      </c>
      <c r="R752" s="33">
        <f>IF($A752="","",IF(COUNTIF('This week'!$A$2:$A$1001,$A752)&gt;0,1,0))</f>
        <v/>
      </c>
      <c r="S752" s="33">
        <f>IF($A752="","",IF(AND($P752=1,$R752=0),1,0))</f>
        <v/>
      </c>
    </row>
    <row r="753">
      <c r="G753" s="31" t="n"/>
      <c r="H753" s="32" t="n"/>
      <c r="J753" s="32" t="n"/>
      <c r="K753" s="32" t="n"/>
      <c r="L753" s="32" t="n"/>
      <c r="M753" s="32" t="n"/>
      <c r="P753" s="33">
        <f>IF($A753="","",IF(AND($I753="Open",$H753&gt;=Settings!$C$4,$H753&lt;=Settings!$C$5),1,0))</f>
        <v/>
      </c>
      <c r="Q753" s="34">
        <f>IF($A753="","",IF($P753=1,$G753,0))</f>
        <v/>
      </c>
      <c r="R753" s="33">
        <f>IF($A753="","",IF(COUNTIF('This week'!$A$2:$A$1001,$A753)&gt;0,1,0))</f>
        <v/>
      </c>
      <c r="S753" s="33">
        <f>IF($A753="","",IF(AND($P753=1,$R753=0),1,0))</f>
        <v/>
      </c>
    </row>
    <row r="754">
      <c r="G754" s="31" t="n"/>
      <c r="H754" s="32" t="n"/>
      <c r="J754" s="32" t="n"/>
      <c r="K754" s="32" t="n"/>
      <c r="L754" s="32" t="n"/>
      <c r="M754" s="32" t="n"/>
      <c r="P754" s="33">
        <f>IF($A754="","",IF(AND($I754="Open",$H754&gt;=Settings!$C$4,$H754&lt;=Settings!$C$5),1,0))</f>
        <v/>
      </c>
      <c r="Q754" s="34">
        <f>IF($A754="","",IF($P754=1,$G754,0))</f>
        <v/>
      </c>
      <c r="R754" s="33">
        <f>IF($A754="","",IF(COUNTIF('This week'!$A$2:$A$1001,$A754)&gt;0,1,0))</f>
        <v/>
      </c>
      <c r="S754" s="33">
        <f>IF($A754="","",IF(AND($P754=1,$R754=0),1,0))</f>
        <v/>
      </c>
    </row>
    <row r="755">
      <c r="G755" s="31" t="n"/>
      <c r="H755" s="32" t="n"/>
      <c r="J755" s="32" t="n"/>
      <c r="K755" s="32" t="n"/>
      <c r="L755" s="32" t="n"/>
      <c r="M755" s="32" t="n"/>
      <c r="P755" s="33">
        <f>IF($A755="","",IF(AND($I755="Open",$H755&gt;=Settings!$C$4,$H755&lt;=Settings!$C$5),1,0))</f>
        <v/>
      </c>
      <c r="Q755" s="34">
        <f>IF($A755="","",IF($P755=1,$G755,0))</f>
        <v/>
      </c>
      <c r="R755" s="33">
        <f>IF($A755="","",IF(COUNTIF('This week'!$A$2:$A$1001,$A755)&gt;0,1,0))</f>
        <v/>
      </c>
      <c r="S755" s="33">
        <f>IF($A755="","",IF(AND($P755=1,$R755=0),1,0))</f>
        <v/>
      </c>
    </row>
    <row r="756">
      <c r="G756" s="31" t="n"/>
      <c r="H756" s="32" t="n"/>
      <c r="J756" s="32" t="n"/>
      <c r="K756" s="32" t="n"/>
      <c r="L756" s="32" t="n"/>
      <c r="M756" s="32" t="n"/>
      <c r="P756" s="33">
        <f>IF($A756="","",IF(AND($I756="Open",$H756&gt;=Settings!$C$4,$H756&lt;=Settings!$C$5),1,0))</f>
        <v/>
      </c>
      <c r="Q756" s="34">
        <f>IF($A756="","",IF($P756=1,$G756,0))</f>
        <v/>
      </c>
      <c r="R756" s="33">
        <f>IF($A756="","",IF(COUNTIF('This week'!$A$2:$A$1001,$A756)&gt;0,1,0))</f>
        <v/>
      </c>
      <c r="S756" s="33">
        <f>IF($A756="","",IF(AND($P756=1,$R756=0),1,0))</f>
        <v/>
      </c>
    </row>
    <row r="757">
      <c r="G757" s="31" t="n"/>
      <c r="H757" s="32" t="n"/>
      <c r="J757" s="32" t="n"/>
      <c r="K757" s="32" t="n"/>
      <c r="L757" s="32" t="n"/>
      <c r="M757" s="32" t="n"/>
      <c r="P757" s="33">
        <f>IF($A757="","",IF(AND($I757="Open",$H757&gt;=Settings!$C$4,$H757&lt;=Settings!$C$5),1,0))</f>
        <v/>
      </c>
      <c r="Q757" s="34">
        <f>IF($A757="","",IF($P757=1,$G757,0))</f>
        <v/>
      </c>
      <c r="R757" s="33">
        <f>IF($A757="","",IF(COUNTIF('This week'!$A$2:$A$1001,$A757)&gt;0,1,0))</f>
        <v/>
      </c>
      <c r="S757" s="33">
        <f>IF($A757="","",IF(AND($P757=1,$R757=0),1,0))</f>
        <v/>
      </c>
    </row>
    <row r="758">
      <c r="G758" s="31" t="n"/>
      <c r="H758" s="32" t="n"/>
      <c r="J758" s="32" t="n"/>
      <c r="K758" s="32" t="n"/>
      <c r="L758" s="32" t="n"/>
      <c r="M758" s="32" t="n"/>
      <c r="P758" s="33">
        <f>IF($A758="","",IF(AND($I758="Open",$H758&gt;=Settings!$C$4,$H758&lt;=Settings!$C$5),1,0))</f>
        <v/>
      </c>
      <c r="Q758" s="34">
        <f>IF($A758="","",IF($P758=1,$G758,0))</f>
        <v/>
      </c>
      <c r="R758" s="33">
        <f>IF($A758="","",IF(COUNTIF('This week'!$A$2:$A$1001,$A758)&gt;0,1,0))</f>
        <v/>
      </c>
      <c r="S758" s="33">
        <f>IF($A758="","",IF(AND($P758=1,$R758=0),1,0))</f>
        <v/>
      </c>
    </row>
    <row r="759">
      <c r="G759" s="31" t="n"/>
      <c r="H759" s="32" t="n"/>
      <c r="J759" s="32" t="n"/>
      <c r="K759" s="32" t="n"/>
      <c r="L759" s="32" t="n"/>
      <c r="M759" s="32" t="n"/>
      <c r="P759" s="33">
        <f>IF($A759="","",IF(AND($I759="Open",$H759&gt;=Settings!$C$4,$H759&lt;=Settings!$C$5),1,0))</f>
        <v/>
      </c>
      <c r="Q759" s="34">
        <f>IF($A759="","",IF($P759=1,$G759,0))</f>
        <v/>
      </c>
      <c r="R759" s="33">
        <f>IF($A759="","",IF(COUNTIF('This week'!$A$2:$A$1001,$A759)&gt;0,1,0))</f>
        <v/>
      </c>
      <c r="S759" s="33">
        <f>IF($A759="","",IF(AND($P759=1,$R759=0),1,0))</f>
        <v/>
      </c>
    </row>
    <row r="760">
      <c r="G760" s="31" t="n"/>
      <c r="H760" s="32" t="n"/>
      <c r="J760" s="32" t="n"/>
      <c r="K760" s="32" t="n"/>
      <c r="L760" s="32" t="n"/>
      <c r="M760" s="32" t="n"/>
      <c r="P760" s="33">
        <f>IF($A760="","",IF(AND($I760="Open",$H760&gt;=Settings!$C$4,$H760&lt;=Settings!$C$5),1,0))</f>
        <v/>
      </c>
      <c r="Q760" s="34">
        <f>IF($A760="","",IF($P760=1,$G760,0))</f>
        <v/>
      </c>
      <c r="R760" s="33">
        <f>IF($A760="","",IF(COUNTIF('This week'!$A$2:$A$1001,$A760)&gt;0,1,0))</f>
        <v/>
      </c>
      <c r="S760" s="33">
        <f>IF($A760="","",IF(AND($P760=1,$R760=0),1,0))</f>
        <v/>
      </c>
    </row>
    <row r="761">
      <c r="G761" s="31" t="n"/>
      <c r="H761" s="32" t="n"/>
      <c r="J761" s="32" t="n"/>
      <c r="K761" s="32" t="n"/>
      <c r="L761" s="32" t="n"/>
      <c r="M761" s="32" t="n"/>
      <c r="P761" s="33">
        <f>IF($A761="","",IF(AND($I761="Open",$H761&gt;=Settings!$C$4,$H761&lt;=Settings!$C$5),1,0))</f>
        <v/>
      </c>
      <c r="Q761" s="34">
        <f>IF($A761="","",IF($P761=1,$G761,0))</f>
        <v/>
      </c>
      <c r="R761" s="33">
        <f>IF($A761="","",IF(COUNTIF('This week'!$A$2:$A$1001,$A761)&gt;0,1,0))</f>
        <v/>
      </c>
      <c r="S761" s="33">
        <f>IF($A761="","",IF(AND($P761=1,$R761=0),1,0))</f>
        <v/>
      </c>
    </row>
    <row r="762">
      <c r="G762" s="31" t="n"/>
      <c r="H762" s="32" t="n"/>
      <c r="J762" s="32" t="n"/>
      <c r="K762" s="32" t="n"/>
      <c r="L762" s="32" t="n"/>
      <c r="M762" s="32" t="n"/>
      <c r="P762" s="33">
        <f>IF($A762="","",IF(AND($I762="Open",$H762&gt;=Settings!$C$4,$H762&lt;=Settings!$C$5),1,0))</f>
        <v/>
      </c>
      <c r="Q762" s="34">
        <f>IF($A762="","",IF($P762=1,$G762,0))</f>
        <v/>
      </c>
      <c r="R762" s="33">
        <f>IF($A762="","",IF(COUNTIF('This week'!$A$2:$A$1001,$A762)&gt;0,1,0))</f>
        <v/>
      </c>
      <c r="S762" s="33">
        <f>IF($A762="","",IF(AND($P762=1,$R762=0),1,0))</f>
        <v/>
      </c>
    </row>
    <row r="763">
      <c r="G763" s="31" t="n"/>
      <c r="H763" s="32" t="n"/>
      <c r="J763" s="32" t="n"/>
      <c r="K763" s="32" t="n"/>
      <c r="L763" s="32" t="n"/>
      <c r="M763" s="32" t="n"/>
      <c r="P763" s="33">
        <f>IF($A763="","",IF(AND($I763="Open",$H763&gt;=Settings!$C$4,$H763&lt;=Settings!$C$5),1,0))</f>
        <v/>
      </c>
      <c r="Q763" s="34">
        <f>IF($A763="","",IF($P763=1,$G763,0))</f>
        <v/>
      </c>
      <c r="R763" s="33">
        <f>IF($A763="","",IF(COUNTIF('This week'!$A$2:$A$1001,$A763)&gt;0,1,0))</f>
        <v/>
      </c>
      <c r="S763" s="33">
        <f>IF($A763="","",IF(AND($P763=1,$R763=0),1,0))</f>
        <v/>
      </c>
    </row>
    <row r="764">
      <c r="G764" s="31" t="n"/>
      <c r="H764" s="32" t="n"/>
      <c r="J764" s="32" t="n"/>
      <c r="K764" s="32" t="n"/>
      <c r="L764" s="32" t="n"/>
      <c r="M764" s="32" t="n"/>
      <c r="P764" s="33">
        <f>IF($A764="","",IF(AND($I764="Open",$H764&gt;=Settings!$C$4,$H764&lt;=Settings!$C$5),1,0))</f>
        <v/>
      </c>
      <c r="Q764" s="34">
        <f>IF($A764="","",IF($P764=1,$G764,0))</f>
        <v/>
      </c>
      <c r="R764" s="33">
        <f>IF($A764="","",IF(COUNTIF('This week'!$A$2:$A$1001,$A764)&gt;0,1,0))</f>
        <v/>
      </c>
      <c r="S764" s="33">
        <f>IF($A764="","",IF(AND($P764=1,$R764=0),1,0))</f>
        <v/>
      </c>
    </row>
    <row r="765">
      <c r="G765" s="31" t="n"/>
      <c r="H765" s="32" t="n"/>
      <c r="J765" s="32" t="n"/>
      <c r="K765" s="32" t="n"/>
      <c r="L765" s="32" t="n"/>
      <c r="M765" s="32" t="n"/>
      <c r="P765" s="33">
        <f>IF($A765="","",IF(AND($I765="Open",$H765&gt;=Settings!$C$4,$H765&lt;=Settings!$C$5),1,0))</f>
        <v/>
      </c>
      <c r="Q765" s="34">
        <f>IF($A765="","",IF($P765=1,$G765,0))</f>
        <v/>
      </c>
      <c r="R765" s="33">
        <f>IF($A765="","",IF(COUNTIF('This week'!$A$2:$A$1001,$A765)&gt;0,1,0))</f>
        <v/>
      </c>
      <c r="S765" s="33">
        <f>IF($A765="","",IF(AND($P765=1,$R765=0),1,0))</f>
        <v/>
      </c>
    </row>
    <row r="766">
      <c r="G766" s="31" t="n"/>
      <c r="H766" s="32" t="n"/>
      <c r="J766" s="32" t="n"/>
      <c r="K766" s="32" t="n"/>
      <c r="L766" s="32" t="n"/>
      <c r="M766" s="32" t="n"/>
      <c r="P766" s="33">
        <f>IF($A766="","",IF(AND($I766="Open",$H766&gt;=Settings!$C$4,$H766&lt;=Settings!$C$5),1,0))</f>
        <v/>
      </c>
      <c r="Q766" s="34">
        <f>IF($A766="","",IF($P766=1,$G766,0))</f>
        <v/>
      </c>
      <c r="R766" s="33">
        <f>IF($A766="","",IF(COUNTIF('This week'!$A$2:$A$1001,$A766)&gt;0,1,0))</f>
        <v/>
      </c>
      <c r="S766" s="33">
        <f>IF($A766="","",IF(AND($P766=1,$R766=0),1,0))</f>
        <v/>
      </c>
    </row>
    <row r="767">
      <c r="G767" s="31" t="n"/>
      <c r="H767" s="32" t="n"/>
      <c r="J767" s="32" t="n"/>
      <c r="K767" s="32" t="n"/>
      <c r="L767" s="32" t="n"/>
      <c r="M767" s="32" t="n"/>
      <c r="P767" s="33">
        <f>IF($A767="","",IF(AND($I767="Open",$H767&gt;=Settings!$C$4,$H767&lt;=Settings!$C$5),1,0))</f>
        <v/>
      </c>
      <c r="Q767" s="34">
        <f>IF($A767="","",IF($P767=1,$G767,0))</f>
        <v/>
      </c>
      <c r="R767" s="33">
        <f>IF($A767="","",IF(COUNTIF('This week'!$A$2:$A$1001,$A767)&gt;0,1,0))</f>
        <v/>
      </c>
      <c r="S767" s="33">
        <f>IF($A767="","",IF(AND($P767=1,$R767=0),1,0))</f>
        <v/>
      </c>
    </row>
    <row r="768">
      <c r="G768" s="31" t="n"/>
      <c r="H768" s="32" t="n"/>
      <c r="J768" s="32" t="n"/>
      <c r="K768" s="32" t="n"/>
      <c r="L768" s="32" t="n"/>
      <c r="M768" s="32" t="n"/>
      <c r="P768" s="33">
        <f>IF($A768="","",IF(AND($I768="Open",$H768&gt;=Settings!$C$4,$H768&lt;=Settings!$C$5),1,0))</f>
        <v/>
      </c>
      <c r="Q768" s="34">
        <f>IF($A768="","",IF($P768=1,$G768,0))</f>
        <v/>
      </c>
      <c r="R768" s="33">
        <f>IF($A768="","",IF(COUNTIF('This week'!$A$2:$A$1001,$A768)&gt;0,1,0))</f>
        <v/>
      </c>
      <c r="S768" s="33">
        <f>IF($A768="","",IF(AND($P768=1,$R768=0),1,0))</f>
        <v/>
      </c>
    </row>
    <row r="769">
      <c r="G769" s="31" t="n"/>
      <c r="H769" s="32" t="n"/>
      <c r="J769" s="32" t="n"/>
      <c r="K769" s="32" t="n"/>
      <c r="L769" s="32" t="n"/>
      <c r="M769" s="32" t="n"/>
      <c r="P769" s="33">
        <f>IF($A769="","",IF(AND($I769="Open",$H769&gt;=Settings!$C$4,$H769&lt;=Settings!$C$5),1,0))</f>
        <v/>
      </c>
      <c r="Q769" s="34">
        <f>IF($A769="","",IF($P769=1,$G769,0))</f>
        <v/>
      </c>
      <c r="R769" s="33">
        <f>IF($A769="","",IF(COUNTIF('This week'!$A$2:$A$1001,$A769)&gt;0,1,0))</f>
        <v/>
      </c>
      <c r="S769" s="33">
        <f>IF($A769="","",IF(AND($P769=1,$R769=0),1,0))</f>
        <v/>
      </c>
    </row>
    <row r="770">
      <c r="G770" s="31" t="n"/>
      <c r="H770" s="32" t="n"/>
      <c r="J770" s="32" t="n"/>
      <c r="K770" s="32" t="n"/>
      <c r="L770" s="32" t="n"/>
      <c r="M770" s="32" t="n"/>
      <c r="P770" s="33">
        <f>IF($A770="","",IF(AND($I770="Open",$H770&gt;=Settings!$C$4,$H770&lt;=Settings!$C$5),1,0))</f>
        <v/>
      </c>
      <c r="Q770" s="34">
        <f>IF($A770="","",IF($P770=1,$G770,0))</f>
        <v/>
      </c>
      <c r="R770" s="33">
        <f>IF($A770="","",IF(COUNTIF('This week'!$A$2:$A$1001,$A770)&gt;0,1,0))</f>
        <v/>
      </c>
      <c r="S770" s="33">
        <f>IF($A770="","",IF(AND($P770=1,$R770=0),1,0))</f>
        <v/>
      </c>
    </row>
    <row r="771">
      <c r="G771" s="31" t="n"/>
      <c r="H771" s="32" t="n"/>
      <c r="J771" s="32" t="n"/>
      <c r="K771" s="32" t="n"/>
      <c r="L771" s="32" t="n"/>
      <c r="M771" s="32" t="n"/>
      <c r="P771" s="33">
        <f>IF($A771="","",IF(AND($I771="Open",$H771&gt;=Settings!$C$4,$H771&lt;=Settings!$C$5),1,0))</f>
        <v/>
      </c>
      <c r="Q771" s="34">
        <f>IF($A771="","",IF($P771=1,$G771,0))</f>
        <v/>
      </c>
      <c r="R771" s="33">
        <f>IF($A771="","",IF(COUNTIF('This week'!$A$2:$A$1001,$A771)&gt;0,1,0))</f>
        <v/>
      </c>
      <c r="S771" s="33">
        <f>IF($A771="","",IF(AND($P771=1,$R771=0),1,0))</f>
        <v/>
      </c>
    </row>
    <row r="772">
      <c r="G772" s="31" t="n"/>
      <c r="H772" s="32" t="n"/>
      <c r="J772" s="32" t="n"/>
      <c r="K772" s="32" t="n"/>
      <c r="L772" s="32" t="n"/>
      <c r="M772" s="32" t="n"/>
      <c r="P772" s="33">
        <f>IF($A772="","",IF(AND($I772="Open",$H772&gt;=Settings!$C$4,$H772&lt;=Settings!$C$5),1,0))</f>
        <v/>
      </c>
      <c r="Q772" s="34">
        <f>IF($A772="","",IF($P772=1,$G772,0))</f>
        <v/>
      </c>
      <c r="R772" s="33">
        <f>IF($A772="","",IF(COUNTIF('This week'!$A$2:$A$1001,$A772)&gt;0,1,0))</f>
        <v/>
      </c>
      <c r="S772" s="33">
        <f>IF($A772="","",IF(AND($P772=1,$R772=0),1,0))</f>
        <v/>
      </c>
    </row>
    <row r="773">
      <c r="G773" s="31" t="n"/>
      <c r="H773" s="32" t="n"/>
      <c r="J773" s="32" t="n"/>
      <c r="K773" s="32" t="n"/>
      <c r="L773" s="32" t="n"/>
      <c r="M773" s="32" t="n"/>
      <c r="P773" s="33">
        <f>IF($A773="","",IF(AND($I773="Open",$H773&gt;=Settings!$C$4,$H773&lt;=Settings!$C$5),1,0))</f>
        <v/>
      </c>
      <c r="Q773" s="34">
        <f>IF($A773="","",IF($P773=1,$G773,0))</f>
        <v/>
      </c>
      <c r="R773" s="33">
        <f>IF($A773="","",IF(COUNTIF('This week'!$A$2:$A$1001,$A773)&gt;0,1,0))</f>
        <v/>
      </c>
      <c r="S773" s="33">
        <f>IF($A773="","",IF(AND($P773=1,$R773=0),1,0))</f>
        <v/>
      </c>
    </row>
    <row r="774">
      <c r="G774" s="31" t="n"/>
      <c r="H774" s="32" t="n"/>
      <c r="J774" s="32" t="n"/>
      <c r="K774" s="32" t="n"/>
      <c r="L774" s="32" t="n"/>
      <c r="M774" s="32" t="n"/>
      <c r="P774" s="33">
        <f>IF($A774="","",IF(AND($I774="Open",$H774&gt;=Settings!$C$4,$H774&lt;=Settings!$C$5),1,0))</f>
        <v/>
      </c>
      <c r="Q774" s="34">
        <f>IF($A774="","",IF($P774=1,$G774,0))</f>
        <v/>
      </c>
      <c r="R774" s="33">
        <f>IF($A774="","",IF(COUNTIF('This week'!$A$2:$A$1001,$A774)&gt;0,1,0))</f>
        <v/>
      </c>
      <c r="S774" s="33">
        <f>IF($A774="","",IF(AND($P774=1,$R774=0),1,0))</f>
        <v/>
      </c>
    </row>
    <row r="775">
      <c r="G775" s="31" t="n"/>
      <c r="H775" s="32" t="n"/>
      <c r="J775" s="32" t="n"/>
      <c r="K775" s="32" t="n"/>
      <c r="L775" s="32" t="n"/>
      <c r="M775" s="32" t="n"/>
      <c r="P775" s="33">
        <f>IF($A775="","",IF(AND($I775="Open",$H775&gt;=Settings!$C$4,$H775&lt;=Settings!$C$5),1,0))</f>
        <v/>
      </c>
      <c r="Q775" s="34">
        <f>IF($A775="","",IF($P775=1,$G775,0))</f>
        <v/>
      </c>
      <c r="R775" s="33">
        <f>IF($A775="","",IF(COUNTIF('This week'!$A$2:$A$1001,$A775)&gt;0,1,0))</f>
        <v/>
      </c>
      <c r="S775" s="33">
        <f>IF($A775="","",IF(AND($P775=1,$R775=0),1,0))</f>
        <v/>
      </c>
    </row>
    <row r="776">
      <c r="G776" s="31" t="n"/>
      <c r="H776" s="32" t="n"/>
      <c r="J776" s="32" t="n"/>
      <c r="K776" s="32" t="n"/>
      <c r="L776" s="32" t="n"/>
      <c r="M776" s="32" t="n"/>
      <c r="P776" s="33">
        <f>IF($A776="","",IF(AND($I776="Open",$H776&gt;=Settings!$C$4,$H776&lt;=Settings!$C$5),1,0))</f>
        <v/>
      </c>
      <c r="Q776" s="34">
        <f>IF($A776="","",IF($P776=1,$G776,0))</f>
        <v/>
      </c>
      <c r="R776" s="33">
        <f>IF($A776="","",IF(COUNTIF('This week'!$A$2:$A$1001,$A776)&gt;0,1,0))</f>
        <v/>
      </c>
      <c r="S776" s="33">
        <f>IF($A776="","",IF(AND($P776=1,$R776=0),1,0))</f>
        <v/>
      </c>
    </row>
    <row r="777">
      <c r="G777" s="31" t="n"/>
      <c r="H777" s="32" t="n"/>
      <c r="J777" s="32" t="n"/>
      <c r="K777" s="32" t="n"/>
      <c r="L777" s="32" t="n"/>
      <c r="M777" s="32" t="n"/>
      <c r="P777" s="33">
        <f>IF($A777="","",IF(AND($I777="Open",$H777&gt;=Settings!$C$4,$H777&lt;=Settings!$C$5),1,0))</f>
        <v/>
      </c>
      <c r="Q777" s="34">
        <f>IF($A777="","",IF($P777=1,$G777,0))</f>
        <v/>
      </c>
      <c r="R777" s="33">
        <f>IF($A777="","",IF(COUNTIF('This week'!$A$2:$A$1001,$A777)&gt;0,1,0))</f>
        <v/>
      </c>
      <c r="S777" s="33">
        <f>IF($A777="","",IF(AND($P777=1,$R777=0),1,0))</f>
        <v/>
      </c>
    </row>
    <row r="778">
      <c r="G778" s="31" t="n"/>
      <c r="H778" s="32" t="n"/>
      <c r="J778" s="32" t="n"/>
      <c r="K778" s="32" t="n"/>
      <c r="L778" s="32" t="n"/>
      <c r="M778" s="32" t="n"/>
      <c r="P778" s="33">
        <f>IF($A778="","",IF(AND($I778="Open",$H778&gt;=Settings!$C$4,$H778&lt;=Settings!$C$5),1,0))</f>
        <v/>
      </c>
      <c r="Q778" s="34">
        <f>IF($A778="","",IF($P778=1,$G778,0))</f>
        <v/>
      </c>
      <c r="R778" s="33">
        <f>IF($A778="","",IF(COUNTIF('This week'!$A$2:$A$1001,$A778)&gt;0,1,0))</f>
        <v/>
      </c>
      <c r="S778" s="33">
        <f>IF($A778="","",IF(AND($P778=1,$R778=0),1,0))</f>
        <v/>
      </c>
    </row>
    <row r="779">
      <c r="G779" s="31" t="n"/>
      <c r="H779" s="32" t="n"/>
      <c r="J779" s="32" t="n"/>
      <c r="K779" s="32" t="n"/>
      <c r="L779" s="32" t="n"/>
      <c r="M779" s="32" t="n"/>
      <c r="P779" s="33">
        <f>IF($A779="","",IF(AND($I779="Open",$H779&gt;=Settings!$C$4,$H779&lt;=Settings!$C$5),1,0))</f>
        <v/>
      </c>
      <c r="Q779" s="34">
        <f>IF($A779="","",IF($P779=1,$G779,0))</f>
        <v/>
      </c>
      <c r="R779" s="33">
        <f>IF($A779="","",IF(COUNTIF('This week'!$A$2:$A$1001,$A779)&gt;0,1,0))</f>
        <v/>
      </c>
      <c r="S779" s="33">
        <f>IF($A779="","",IF(AND($P779=1,$R779=0),1,0))</f>
        <v/>
      </c>
    </row>
    <row r="780">
      <c r="G780" s="31" t="n"/>
      <c r="H780" s="32" t="n"/>
      <c r="J780" s="32" t="n"/>
      <c r="K780" s="32" t="n"/>
      <c r="L780" s="32" t="n"/>
      <c r="M780" s="32" t="n"/>
      <c r="P780" s="33">
        <f>IF($A780="","",IF(AND($I780="Open",$H780&gt;=Settings!$C$4,$H780&lt;=Settings!$C$5),1,0))</f>
        <v/>
      </c>
      <c r="Q780" s="34">
        <f>IF($A780="","",IF($P780=1,$G780,0))</f>
        <v/>
      </c>
      <c r="R780" s="33">
        <f>IF($A780="","",IF(COUNTIF('This week'!$A$2:$A$1001,$A780)&gt;0,1,0))</f>
        <v/>
      </c>
      <c r="S780" s="33">
        <f>IF($A780="","",IF(AND($P780=1,$R780=0),1,0))</f>
        <v/>
      </c>
    </row>
    <row r="781">
      <c r="G781" s="31" t="n"/>
      <c r="H781" s="32" t="n"/>
      <c r="J781" s="32" t="n"/>
      <c r="K781" s="32" t="n"/>
      <c r="L781" s="32" t="n"/>
      <c r="M781" s="32" t="n"/>
      <c r="P781" s="33">
        <f>IF($A781="","",IF(AND($I781="Open",$H781&gt;=Settings!$C$4,$H781&lt;=Settings!$C$5),1,0))</f>
        <v/>
      </c>
      <c r="Q781" s="34">
        <f>IF($A781="","",IF($P781=1,$G781,0))</f>
        <v/>
      </c>
      <c r="R781" s="33">
        <f>IF($A781="","",IF(COUNTIF('This week'!$A$2:$A$1001,$A781)&gt;0,1,0))</f>
        <v/>
      </c>
      <c r="S781" s="33">
        <f>IF($A781="","",IF(AND($P781=1,$R781=0),1,0))</f>
        <v/>
      </c>
    </row>
    <row r="782">
      <c r="G782" s="31" t="n"/>
      <c r="H782" s="32" t="n"/>
      <c r="J782" s="32" t="n"/>
      <c r="K782" s="32" t="n"/>
      <c r="L782" s="32" t="n"/>
      <c r="M782" s="32" t="n"/>
      <c r="P782" s="33">
        <f>IF($A782="","",IF(AND($I782="Open",$H782&gt;=Settings!$C$4,$H782&lt;=Settings!$C$5),1,0))</f>
        <v/>
      </c>
      <c r="Q782" s="34">
        <f>IF($A782="","",IF($P782=1,$G782,0))</f>
        <v/>
      </c>
      <c r="R782" s="33">
        <f>IF($A782="","",IF(COUNTIF('This week'!$A$2:$A$1001,$A782)&gt;0,1,0))</f>
        <v/>
      </c>
      <c r="S782" s="33">
        <f>IF($A782="","",IF(AND($P782=1,$R782=0),1,0))</f>
        <v/>
      </c>
    </row>
    <row r="783">
      <c r="G783" s="31" t="n"/>
      <c r="H783" s="32" t="n"/>
      <c r="J783" s="32" t="n"/>
      <c r="K783" s="32" t="n"/>
      <c r="L783" s="32" t="n"/>
      <c r="M783" s="32" t="n"/>
      <c r="P783" s="33">
        <f>IF($A783="","",IF(AND($I783="Open",$H783&gt;=Settings!$C$4,$H783&lt;=Settings!$C$5),1,0))</f>
        <v/>
      </c>
      <c r="Q783" s="34">
        <f>IF($A783="","",IF($P783=1,$G783,0))</f>
        <v/>
      </c>
      <c r="R783" s="33">
        <f>IF($A783="","",IF(COUNTIF('This week'!$A$2:$A$1001,$A783)&gt;0,1,0))</f>
        <v/>
      </c>
      <c r="S783" s="33">
        <f>IF($A783="","",IF(AND($P783=1,$R783=0),1,0))</f>
        <v/>
      </c>
    </row>
    <row r="784">
      <c r="G784" s="31" t="n"/>
      <c r="H784" s="32" t="n"/>
      <c r="J784" s="32" t="n"/>
      <c r="K784" s="32" t="n"/>
      <c r="L784" s="32" t="n"/>
      <c r="M784" s="32" t="n"/>
      <c r="P784" s="33">
        <f>IF($A784="","",IF(AND($I784="Open",$H784&gt;=Settings!$C$4,$H784&lt;=Settings!$C$5),1,0))</f>
        <v/>
      </c>
      <c r="Q784" s="34">
        <f>IF($A784="","",IF($P784=1,$G784,0))</f>
        <v/>
      </c>
      <c r="R784" s="33">
        <f>IF($A784="","",IF(COUNTIF('This week'!$A$2:$A$1001,$A784)&gt;0,1,0))</f>
        <v/>
      </c>
      <c r="S784" s="33">
        <f>IF($A784="","",IF(AND($P784=1,$R784=0),1,0))</f>
        <v/>
      </c>
    </row>
    <row r="785">
      <c r="G785" s="31" t="n"/>
      <c r="H785" s="32" t="n"/>
      <c r="J785" s="32" t="n"/>
      <c r="K785" s="32" t="n"/>
      <c r="L785" s="32" t="n"/>
      <c r="M785" s="32" t="n"/>
      <c r="P785" s="33">
        <f>IF($A785="","",IF(AND($I785="Open",$H785&gt;=Settings!$C$4,$H785&lt;=Settings!$C$5),1,0))</f>
        <v/>
      </c>
      <c r="Q785" s="34">
        <f>IF($A785="","",IF($P785=1,$G785,0))</f>
        <v/>
      </c>
      <c r="R785" s="33">
        <f>IF($A785="","",IF(COUNTIF('This week'!$A$2:$A$1001,$A785)&gt;0,1,0))</f>
        <v/>
      </c>
      <c r="S785" s="33">
        <f>IF($A785="","",IF(AND($P785=1,$R785=0),1,0))</f>
        <v/>
      </c>
    </row>
    <row r="786">
      <c r="G786" s="31" t="n"/>
      <c r="H786" s="32" t="n"/>
      <c r="J786" s="32" t="n"/>
      <c r="K786" s="32" t="n"/>
      <c r="L786" s="32" t="n"/>
      <c r="M786" s="32" t="n"/>
      <c r="P786" s="33">
        <f>IF($A786="","",IF(AND($I786="Open",$H786&gt;=Settings!$C$4,$H786&lt;=Settings!$C$5),1,0))</f>
        <v/>
      </c>
      <c r="Q786" s="34">
        <f>IF($A786="","",IF($P786=1,$G786,0))</f>
        <v/>
      </c>
      <c r="R786" s="33">
        <f>IF($A786="","",IF(COUNTIF('This week'!$A$2:$A$1001,$A786)&gt;0,1,0))</f>
        <v/>
      </c>
      <c r="S786" s="33">
        <f>IF($A786="","",IF(AND($P786=1,$R786=0),1,0))</f>
        <v/>
      </c>
    </row>
    <row r="787">
      <c r="G787" s="31" t="n"/>
      <c r="H787" s="32" t="n"/>
      <c r="J787" s="32" t="n"/>
      <c r="K787" s="32" t="n"/>
      <c r="L787" s="32" t="n"/>
      <c r="M787" s="32" t="n"/>
      <c r="P787" s="33">
        <f>IF($A787="","",IF(AND($I787="Open",$H787&gt;=Settings!$C$4,$H787&lt;=Settings!$C$5),1,0))</f>
        <v/>
      </c>
      <c r="Q787" s="34">
        <f>IF($A787="","",IF($P787=1,$G787,0))</f>
        <v/>
      </c>
      <c r="R787" s="33">
        <f>IF($A787="","",IF(COUNTIF('This week'!$A$2:$A$1001,$A787)&gt;0,1,0))</f>
        <v/>
      </c>
      <c r="S787" s="33">
        <f>IF($A787="","",IF(AND($P787=1,$R787=0),1,0))</f>
        <v/>
      </c>
    </row>
    <row r="788">
      <c r="G788" s="31" t="n"/>
      <c r="H788" s="32" t="n"/>
      <c r="J788" s="32" t="n"/>
      <c r="K788" s="32" t="n"/>
      <c r="L788" s="32" t="n"/>
      <c r="M788" s="32" t="n"/>
      <c r="P788" s="33">
        <f>IF($A788="","",IF(AND($I788="Open",$H788&gt;=Settings!$C$4,$H788&lt;=Settings!$C$5),1,0))</f>
        <v/>
      </c>
      <c r="Q788" s="34">
        <f>IF($A788="","",IF($P788=1,$G788,0))</f>
        <v/>
      </c>
      <c r="R788" s="33">
        <f>IF($A788="","",IF(COUNTIF('This week'!$A$2:$A$1001,$A788)&gt;0,1,0))</f>
        <v/>
      </c>
      <c r="S788" s="33">
        <f>IF($A788="","",IF(AND($P788=1,$R788=0),1,0))</f>
        <v/>
      </c>
    </row>
    <row r="789">
      <c r="G789" s="31" t="n"/>
      <c r="H789" s="32" t="n"/>
      <c r="J789" s="32" t="n"/>
      <c r="K789" s="32" t="n"/>
      <c r="L789" s="32" t="n"/>
      <c r="M789" s="32" t="n"/>
      <c r="P789" s="33">
        <f>IF($A789="","",IF(AND($I789="Open",$H789&gt;=Settings!$C$4,$H789&lt;=Settings!$C$5),1,0))</f>
        <v/>
      </c>
      <c r="Q789" s="34">
        <f>IF($A789="","",IF($P789=1,$G789,0))</f>
        <v/>
      </c>
      <c r="R789" s="33">
        <f>IF($A789="","",IF(COUNTIF('This week'!$A$2:$A$1001,$A789)&gt;0,1,0))</f>
        <v/>
      </c>
      <c r="S789" s="33">
        <f>IF($A789="","",IF(AND($P789=1,$R789=0),1,0))</f>
        <v/>
      </c>
    </row>
    <row r="790">
      <c r="G790" s="31" t="n"/>
      <c r="H790" s="32" t="n"/>
      <c r="J790" s="32" t="n"/>
      <c r="K790" s="32" t="n"/>
      <c r="L790" s="32" t="n"/>
      <c r="M790" s="32" t="n"/>
      <c r="P790" s="33">
        <f>IF($A790="","",IF(AND($I790="Open",$H790&gt;=Settings!$C$4,$H790&lt;=Settings!$C$5),1,0))</f>
        <v/>
      </c>
      <c r="Q790" s="34">
        <f>IF($A790="","",IF($P790=1,$G790,0))</f>
        <v/>
      </c>
      <c r="R790" s="33">
        <f>IF($A790="","",IF(COUNTIF('This week'!$A$2:$A$1001,$A790)&gt;0,1,0))</f>
        <v/>
      </c>
      <c r="S790" s="33">
        <f>IF($A790="","",IF(AND($P790=1,$R790=0),1,0))</f>
        <v/>
      </c>
    </row>
    <row r="791">
      <c r="G791" s="31" t="n"/>
      <c r="H791" s="32" t="n"/>
      <c r="J791" s="32" t="n"/>
      <c r="K791" s="32" t="n"/>
      <c r="L791" s="32" t="n"/>
      <c r="M791" s="32" t="n"/>
      <c r="P791" s="33">
        <f>IF($A791="","",IF(AND($I791="Open",$H791&gt;=Settings!$C$4,$H791&lt;=Settings!$C$5),1,0))</f>
        <v/>
      </c>
      <c r="Q791" s="34">
        <f>IF($A791="","",IF($P791=1,$G791,0))</f>
        <v/>
      </c>
      <c r="R791" s="33">
        <f>IF($A791="","",IF(COUNTIF('This week'!$A$2:$A$1001,$A791)&gt;0,1,0))</f>
        <v/>
      </c>
      <c r="S791" s="33">
        <f>IF($A791="","",IF(AND($P791=1,$R791=0),1,0))</f>
        <v/>
      </c>
    </row>
    <row r="792">
      <c r="G792" s="31" t="n"/>
      <c r="H792" s="32" t="n"/>
      <c r="J792" s="32" t="n"/>
      <c r="K792" s="32" t="n"/>
      <c r="L792" s="32" t="n"/>
      <c r="M792" s="32" t="n"/>
      <c r="P792" s="33">
        <f>IF($A792="","",IF(AND($I792="Open",$H792&gt;=Settings!$C$4,$H792&lt;=Settings!$C$5),1,0))</f>
        <v/>
      </c>
      <c r="Q792" s="34">
        <f>IF($A792="","",IF($P792=1,$G792,0))</f>
        <v/>
      </c>
      <c r="R792" s="33">
        <f>IF($A792="","",IF(COUNTIF('This week'!$A$2:$A$1001,$A792)&gt;0,1,0))</f>
        <v/>
      </c>
      <c r="S792" s="33">
        <f>IF($A792="","",IF(AND($P792=1,$R792=0),1,0))</f>
        <v/>
      </c>
    </row>
    <row r="793">
      <c r="G793" s="31" t="n"/>
      <c r="H793" s="32" t="n"/>
      <c r="J793" s="32" t="n"/>
      <c r="K793" s="32" t="n"/>
      <c r="L793" s="32" t="n"/>
      <c r="M793" s="32" t="n"/>
      <c r="P793" s="33">
        <f>IF($A793="","",IF(AND($I793="Open",$H793&gt;=Settings!$C$4,$H793&lt;=Settings!$C$5),1,0))</f>
        <v/>
      </c>
      <c r="Q793" s="34">
        <f>IF($A793="","",IF($P793=1,$G793,0))</f>
        <v/>
      </c>
      <c r="R793" s="33">
        <f>IF($A793="","",IF(COUNTIF('This week'!$A$2:$A$1001,$A793)&gt;0,1,0))</f>
        <v/>
      </c>
      <c r="S793" s="33">
        <f>IF($A793="","",IF(AND($P793=1,$R793=0),1,0))</f>
        <v/>
      </c>
    </row>
    <row r="794">
      <c r="G794" s="31" t="n"/>
      <c r="H794" s="32" t="n"/>
      <c r="J794" s="32" t="n"/>
      <c r="K794" s="32" t="n"/>
      <c r="L794" s="32" t="n"/>
      <c r="M794" s="32" t="n"/>
      <c r="P794" s="33">
        <f>IF($A794="","",IF(AND($I794="Open",$H794&gt;=Settings!$C$4,$H794&lt;=Settings!$C$5),1,0))</f>
        <v/>
      </c>
      <c r="Q794" s="34">
        <f>IF($A794="","",IF($P794=1,$G794,0))</f>
        <v/>
      </c>
      <c r="R794" s="33">
        <f>IF($A794="","",IF(COUNTIF('This week'!$A$2:$A$1001,$A794)&gt;0,1,0))</f>
        <v/>
      </c>
      <c r="S794" s="33">
        <f>IF($A794="","",IF(AND($P794=1,$R794=0),1,0))</f>
        <v/>
      </c>
    </row>
    <row r="795">
      <c r="G795" s="31" t="n"/>
      <c r="H795" s="32" t="n"/>
      <c r="J795" s="32" t="n"/>
      <c r="K795" s="32" t="n"/>
      <c r="L795" s="32" t="n"/>
      <c r="M795" s="32" t="n"/>
      <c r="P795" s="33">
        <f>IF($A795="","",IF(AND($I795="Open",$H795&gt;=Settings!$C$4,$H795&lt;=Settings!$C$5),1,0))</f>
        <v/>
      </c>
      <c r="Q795" s="34">
        <f>IF($A795="","",IF($P795=1,$G795,0))</f>
        <v/>
      </c>
      <c r="R795" s="33">
        <f>IF($A795="","",IF(COUNTIF('This week'!$A$2:$A$1001,$A795)&gt;0,1,0))</f>
        <v/>
      </c>
      <c r="S795" s="33">
        <f>IF($A795="","",IF(AND($P795=1,$R795=0),1,0))</f>
        <v/>
      </c>
    </row>
    <row r="796">
      <c r="G796" s="31" t="n"/>
      <c r="H796" s="32" t="n"/>
      <c r="J796" s="32" t="n"/>
      <c r="K796" s="32" t="n"/>
      <c r="L796" s="32" t="n"/>
      <c r="M796" s="32" t="n"/>
      <c r="P796" s="33">
        <f>IF($A796="","",IF(AND($I796="Open",$H796&gt;=Settings!$C$4,$H796&lt;=Settings!$C$5),1,0))</f>
        <v/>
      </c>
      <c r="Q796" s="34">
        <f>IF($A796="","",IF($P796=1,$G796,0))</f>
        <v/>
      </c>
      <c r="R796" s="33">
        <f>IF($A796="","",IF(COUNTIF('This week'!$A$2:$A$1001,$A796)&gt;0,1,0))</f>
        <v/>
      </c>
      <c r="S796" s="33">
        <f>IF($A796="","",IF(AND($P796=1,$R796=0),1,0))</f>
        <v/>
      </c>
    </row>
    <row r="797">
      <c r="G797" s="31" t="n"/>
      <c r="H797" s="32" t="n"/>
      <c r="J797" s="32" t="n"/>
      <c r="K797" s="32" t="n"/>
      <c r="L797" s="32" t="n"/>
      <c r="M797" s="32" t="n"/>
      <c r="P797" s="33">
        <f>IF($A797="","",IF(AND($I797="Open",$H797&gt;=Settings!$C$4,$H797&lt;=Settings!$C$5),1,0))</f>
        <v/>
      </c>
      <c r="Q797" s="34">
        <f>IF($A797="","",IF($P797=1,$G797,0))</f>
        <v/>
      </c>
      <c r="R797" s="33">
        <f>IF($A797="","",IF(COUNTIF('This week'!$A$2:$A$1001,$A797)&gt;0,1,0))</f>
        <v/>
      </c>
      <c r="S797" s="33">
        <f>IF($A797="","",IF(AND($P797=1,$R797=0),1,0))</f>
        <v/>
      </c>
    </row>
    <row r="798">
      <c r="G798" s="31" t="n"/>
      <c r="H798" s="32" t="n"/>
      <c r="J798" s="32" t="n"/>
      <c r="K798" s="32" t="n"/>
      <c r="L798" s="32" t="n"/>
      <c r="M798" s="32" t="n"/>
      <c r="P798" s="33">
        <f>IF($A798="","",IF(AND($I798="Open",$H798&gt;=Settings!$C$4,$H798&lt;=Settings!$C$5),1,0))</f>
        <v/>
      </c>
      <c r="Q798" s="34">
        <f>IF($A798="","",IF($P798=1,$G798,0))</f>
        <v/>
      </c>
      <c r="R798" s="33">
        <f>IF($A798="","",IF(COUNTIF('This week'!$A$2:$A$1001,$A798)&gt;0,1,0))</f>
        <v/>
      </c>
      <c r="S798" s="33">
        <f>IF($A798="","",IF(AND($P798=1,$R798=0),1,0))</f>
        <v/>
      </c>
    </row>
    <row r="799">
      <c r="G799" s="31" t="n"/>
      <c r="H799" s="32" t="n"/>
      <c r="J799" s="32" t="n"/>
      <c r="K799" s="32" t="n"/>
      <c r="L799" s="32" t="n"/>
      <c r="M799" s="32" t="n"/>
      <c r="P799" s="33">
        <f>IF($A799="","",IF(AND($I799="Open",$H799&gt;=Settings!$C$4,$H799&lt;=Settings!$C$5),1,0))</f>
        <v/>
      </c>
      <c r="Q799" s="34">
        <f>IF($A799="","",IF($P799=1,$G799,0))</f>
        <v/>
      </c>
      <c r="R799" s="33">
        <f>IF($A799="","",IF(COUNTIF('This week'!$A$2:$A$1001,$A799)&gt;0,1,0))</f>
        <v/>
      </c>
      <c r="S799" s="33">
        <f>IF($A799="","",IF(AND($P799=1,$R799=0),1,0))</f>
        <v/>
      </c>
    </row>
    <row r="800">
      <c r="G800" s="31" t="n"/>
      <c r="H800" s="32" t="n"/>
      <c r="J800" s="32" t="n"/>
      <c r="K800" s="32" t="n"/>
      <c r="L800" s="32" t="n"/>
      <c r="M800" s="32" t="n"/>
      <c r="P800" s="33">
        <f>IF($A800="","",IF(AND($I800="Open",$H800&gt;=Settings!$C$4,$H800&lt;=Settings!$C$5),1,0))</f>
        <v/>
      </c>
      <c r="Q800" s="34">
        <f>IF($A800="","",IF($P800=1,$G800,0))</f>
        <v/>
      </c>
      <c r="R800" s="33">
        <f>IF($A800="","",IF(COUNTIF('This week'!$A$2:$A$1001,$A800)&gt;0,1,0))</f>
        <v/>
      </c>
      <c r="S800" s="33">
        <f>IF($A800="","",IF(AND($P800=1,$R800=0),1,0))</f>
        <v/>
      </c>
    </row>
    <row r="801">
      <c r="G801" s="31" t="n"/>
      <c r="H801" s="32" t="n"/>
      <c r="J801" s="32" t="n"/>
      <c r="K801" s="32" t="n"/>
      <c r="L801" s="32" t="n"/>
      <c r="M801" s="32" t="n"/>
      <c r="P801" s="33">
        <f>IF($A801="","",IF(AND($I801="Open",$H801&gt;=Settings!$C$4,$H801&lt;=Settings!$C$5),1,0))</f>
        <v/>
      </c>
      <c r="Q801" s="34">
        <f>IF($A801="","",IF($P801=1,$G801,0))</f>
        <v/>
      </c>
      <c r="R801" s="33">
        <f>IF($A801="","",IF(COUNTIF('This week'!$A$2:$A$1001,$A801)&gt;0,1,0))</f>
        <v/>
      </c>
      <c r="S801" s="33">
        <f>IF($A801="","",IF(AND($P801=1,$R801=0),1,0))</f>
        <v/>
      </c>
    </row>
    <row r="802">
      <c r="G802" s="31" t="n"/>
      <c r="H802" s="32" t="n"/>
      <c r="J802" s="32" t="n"/>
      <c r="K802" s="32" t="n"/>
      <c r="L802" s="32" t="n"/>
      <c r="M802" s="32" t="n"/>
      <c r="P802" s="33">
        <f>IF($A802="","",IF(AND($I802="Open",$H802&gt;=Settings!$C$4,$H802&lt;=Settings!$C$5),1,0))</f>
        <v/>
      </c>
      <c r="Q802" s="34">
        <f>IF($A802="","",IF($P802=1,$G802,0))</f>
        <v/>
      </c>
      <c r="R802" s="33">
        <f>IF($A802="","",IF(COUNTIF('This week'!$A$2:$A$1001,$A802)&gt;0,1,0))</f>
        <v/>
      </c>
      <c r="S802" s="33">
        <f>IF($A802="","",IF(AND($P802=1,$R802=0),1,0))</f>
        <v/>
      </c>
    </row>
    <row r="803">
      <c r="G803" s="31" t="n"/>
      <c r="H803" s="32" t="n"/>
      <c r="J803" s="32" t="n"/>
      <c r="K803" s="32" t="n"/>
      <c r="L803" s="32" t="n"/>
      <c r="M803" s="32" t="n"/>
      <c r="P803" s="33">
        <f>IF($A803="","",IF(AND($I803="Open",$H803&gt;=Settings!$C$4,$H803&lt;=Settings!$C$5),1,0))</f>
        <v/>
      </c>
      <c r="Q803" s="34">
        <f>IF($A803="","",IF($P803=1,$G803,0))</f>
        <v/>
      </c>
      <c r="R803" s="33">
        <f>IF($A803="","",IF(COUNTIF('This week'!$A$2:$A$1001,$A803)&gt;0,1,0))</f>
        <v/>
      </c>
      <c r="S803" s="33">
        <f>IF($A803="","",IF(AND($P803=1,$R803=0),1,0))</f>
        <v/>
      </c>
    </row>
    <row r="804">
      <c r="G804" s="31" t="n"/>
      <c r="H804" s="32" t="n"/>
      <c r="J804" s="32" t="n"/>
      <c r="K804" s="32" t="n"/>
      <c r="L804" s="32" t="n"/>
      <c r="M804" s="32" t="n"/>
      <c r="P804" s="33">
        <f>IF($A804="","",IF(AND($I804="Open",$H804&gt;=Settings!$C$4,$H804&lt;=Settings!$C$5),1,0))</f>
        <v/>
      </c>
      <c r="Q804" s="34">
        <f>IF($A804="","",IF($P804=1,$G804,0))</f>
        <v/>
      </c>
      <c r="R804" s="33">
        <f>IF($A804="","",IF(COUNTIF('This week'!$A$2:$A$1001,$A804)&gt;0,1,0))</f>
        <v/>
      </c>
      <c r="S804" s="33">
        <f>IF($A804="","",IF(AND($P804=1,$R804=0),1,0))</f>
        <v/>
      </c>
    </row>
    <row r="805">
      <c r="G805" s="31" t="n"/>
      <c r="H805" s="32" t="n"/>
      <c r="J805" s="32" t="n"/>
      <c r="K805" s="32" t="n"/>
      <c r="L805" s="32" t="n"/>
      <c r="M805" s="32" t="n"/>
      <c r="P805" s="33">
        <f>IF($A805="","",IF(AND($I805="Open",$H805&gt;=Settings!$C$4,$H805&lt;=Settings!$C$5),1,0))</f>
        <v/>
      </c>
      <c r="Q805" s="34">
        <f>IF($A805="","",IF($P805=1,$G805,0))</f>
        <v/>
      </c>
      <c r="R805" s="33">
        <f>IF($A805="","",IF(COUNTIF('This week'!$A$2:$A$1001,$A805)&gt;0,1,0))</f>
        <v/>
      </c>
      <c r="S805" s="33">
        <f>IF($A805="","",IF(AND($P805=1,$R805=0),1,0))</f>
        <v/>
      </c>
    </row>
    <row r="806">
      <c r="G806" s="31" t="n"/>
      <c r="H806" s="32" t="n"/>
      <c r="J806" s="32" t="n"/>
      <c r="K806" s="32" t="n"/>
      <c r="L806" s="32" t="n"/>
      <c r="M806" s="32" t="n"/>
      <c r="P806" s="33">
        <f>IF($A806="","",IF(AND($I806="Open",$H806&gt;=Settings!$C$4,$H806&lt;=Settings!$C$5),1,0))</f>
        <v/>
      </c>
      <c r="Q806" s="34">
        <f>IF($A806="","",IF($P806=1,$G806,0))</f>
        <v/>
      </c>
      <c r="R806" s="33">
        <f>IF($A806="","",IF(COUNTIF('This week'!$A$2:$A$1001,$A806)&gt;0,1,0))</f>
        <v/>
      </c>
      <c r="S806" s="33">
        <f>IF($A806="","",IF(AND($P806=1,$R806=0),1,0))</f>
        <v/>
      </c>
    </row>
    <row r="807">
      <c r="G807" s="31" t="n"/>
      <c r="H807" s="32" t="n"/>
      <c r="J807" s="32" t="n"/>
      <c r="K807" s="32" t="n"/>
      <c r="L807" s="32" t="n"/>
      <c r="M807" s="32" t="n"/>
      <c r="P807" s="33">
        <f>IF($A807="","",IF(AND($I807="Open",$H807&gt;=Settings!$C$4,$H807&lt;=Settings!$C$5),1,0))</f>
        <v/>
      </c>
      <c r="Q807" s="34">
        <f>IF($A807="","",IF($P807=1,$G807,0))</f>
        <v/>
      </c>
      <c r="R807" s="33">
        <f>IF($A807="","",IF(COUNTIF('This week'!$A$2:$A$1001,$A807)&gt;0,1,0))</f>
        <v/>
      </c>
      <c r="S807" s="33">
        <f>IF($A807="","",IF(AND($P807=1,$R807=0),1,0))</f>
        <v/>
      </c>
    </row>
    <row r="808">
      <c r="G808" s="31" t="n"/>
      <c r="H808" s="32" t="n"/>
      <c r="J808" s="32" t="n"/>
      <c r="K808" s="32" t="n"/>
      <c r="L808" s="32" t="n"/>
      <c r="M808" s="32" t="n"/>
      <c r="P808" s="33">
        <f>IF($A808="","",IF(AND($I808="Open",$H808&gt;=Settings!$C$4,$H808&lt;=Settings!$C$5),1,0))</f>
        <v/>
      </c>
      <c r="Q808" s="34">
        <f>IF($A808="","",IF($P808=1,$G808,0))</f>
        <v/>
      </c>
      <c r="R808" s="33">
        <f>IF($A808="","",IF(COUNTIF('This week'!$A$2:$A$1001,$A808)&gt;0,1,0))</f>
        <v/>
      </c>
      <c r="S808" s="33">
        <f>IF($A808="","",IF(AND($P808=1,$R808=0),1,0))</f>
        <v/>
      </c>
    </row>
    <row r="809">
      <c r="G809" s="31" t="n"/>
      <c r="H809" s="32" t="n"/>
      <c r="J809" s="32" t="n"/>
      <c r="K809" s="32" t="n"/>
      <c r="L809" s="32" t="n"/>
      <c r="M809" s="32" t="n"/>
      <c r="P809" s="33">
        <f>IF($A809="","",IF(AND($I809="Open",$H809&gt;=Settings!$C$4,$H809&lt;=Settings!$C$5),1,0))</f>
        <v/>
      </c>
      <c r="Q809" s="34">
        <f>IF($A809="","",IF($P809=1,$G809,0))</f>
        <v/>
      </c>
      <c r="R809" s="33">
        <f>IF($A809="","",IF(COUNTIF('This week'!$A$2:$A$1001,$A809)&gt;0,1,0))</f>
        <v/>
      </c>
      <c r="S809" s="33">
        <f>IF($A809="","",IF(AND($P809=1,$R809=0),1,0))</f>
        <v/>
      </c>
    </row>
    <row r="810">
      <c r="G810" s="31" t="n"/>
      <c r="H810" s="32" t="n"/>
      <c r="J810" s="32" t="n"/>
      <c r="K810" s="32" t="n"/>
      <c r="L810" s="32" t="n"/>
      <c r="M810" s="32" t="n"/>
      <c r="P810" s="33">
        <f>IF($A810="","",IF(AND($I810="Open",$H810&gt;=Settings!$C$4,$H810&lt;=Settings!$C$5),1,0))</f>
        <v/>
      </c>
      <c r="Q810" s="34">
        <f>IF($A810="","",IF($P810=1,$G810,0))</f>
        <v/>
      </c>
      <c r="R810" s="33">
        <f>IF($A810="","",IF(COUNTIF('This week'!$A$2:$A$1001,$A810)&gt;0,1,0))</f>
        <v/>
      </c>
      <c r="S810" s="33">
        <f>IF($A810="","",IF(AND($P810=1,$R810=0),1,0))</f>
        <v/>
      </c>
    </row>
    <row r="811">
      <c r="G811" s="31" t="n"/>
      <c r="H811" s="32" t="n"/>
      <c r="J811" s="32" t="n"/>
      <c r="K811" s="32" t="n"/>
      <c r="L811" s="32" t="n"/>
      <c r="M811" s="32" t="n"/>
      <c r="P811" s="33">
        <f>IF($A811="","",IF(AND($I811="Open",$H811&gt;=Settings!$C$4,$H811&lt;=Settings!$C$5),1,0))</f>
        <v/>
      </c>
      <c r="Q811" s="34">
        <f>IF($A811="","",IF($P811=1,$G811,0))</f>
        <v/>
      </c>
      <c r="R811" s="33">
        <f>IF($A811="","",IF(COUNTIF('This week'!$A$2:$A$1001,$A811)&gt;0,1,0))</f>
        <v/>
      </c>
      <c r="S811" s="33">
        <f>IF($A811="","",IF(AND($P811=1,$R811=0),1,0))</f>
        <v/>
      </c>
    </row>
    <row r="812">
      <c r="G812" s="31" t="n"/>
      <c r="H812" s="32" t="n"/>
      <c r="J812" s="32" t="n"/>
      <c r="K812" s="32" t="n"/>
      <c r="L812" s="32" t="n"/>
      <c r="M812" s="32" t="n"/>
      <c r="P812" s="33">
        <f>IF($A812="","",IF(AND($I812="Open",$H812&gt;=Settings!$C$4,$H812&lt;=Settings!$C$5),1,0))</f>
        <v/>
      </c>
      <c r="Q812" s="34">
        <f>IF($A812="","",IF($P812=1,$G812,0))</f>
        <v/>
      </c>
      <c r="R812" s="33">
        <f>IF($A812="","",IF(COUNTIF('This week'!$A$2:$A$1001,$A812)&gt;0,1,0))</f>
        <v/>
      </c>
      <c r="S812" s="33">
        <f>IF($A812="","",IF(AND($P812=1,$R812=0),1,0))</f>
        <v/>
      </c>
    </row>
    <row r="813">
      <c r="G813" s="31" t="n"/>
      <c r="H813" s="32" t="n"/>
      <c r="J813" s="32" t="n"/>
      <c r="K813" s="32" t="n"/>
      <c r="L813" s="32" t="n"/>
      <c r="M813" s="32" t="n"/>
      <c r="P813" s="33">
        <f>IF($A813="","",IF(AND($I813="Open",$H813&gt;=Settings!$C$4,$H813&lt;=Settings!$C$5),1,0))</f>
        <v/>
      </c>
      <c r="Q813" s="34">
        <f>IF($A813="","",IF($P813=1,$G813,0))</f>
        <v/>
      </c>
      <c r="R813" s="33">
        <f>IF($A813="","",IF(COUNTIF('This week'!$A$2:$A$1001,$A813)&gt;0,1,0))</f>
        <v/>
      </c>
      <c r="S813" s="33">
        <f>IF($A813="","",IF(AND($P813=1,$R813=0),1,0))</f>
        <v/>
      </c>
    </row>
    <row r="814">
      <c r="G814" s="31" t="n"/>
      <c r="H814" s="32" t="n"/>
      <c r="J814" s="32" t="n"/>
      <c r="K814" s="32" t="n"/>
      <c r="L814" s="32" t="n"/>
      <c r="M814" s="32" t="n"/>
      <c r="P814" s="33">
        <f>IF($A814="","",IF(AND($I814="Open",$H814&gt;=Settings!$C$4,$H814&lt;=Settings!$C$5),1,0))</f>
        <v/>
      </c>
      <c r="Q814" s="34">
        <f>IF($A814="","",IF($P814=1,$G814,0))</f>
        <v/>
      </c>
      <c r="R814" s="33">
        <f>IF($A814="","",IF(COUNTIF('This week'!$A$2:$A$1001,$A814)&gt;0,1,0))</f>
        <v/>
      </c>
      <c r="S814" s="33">
        <f>IF($A814="","",IF(AND($P814=1,$R814=0),1,0))</f>
        <v/>
      </c>
    </row>
    <row r="815">
      <c r="G815" s="31" t="n"/>
      <c r="H815" s="32" t="n"/>
      <c r="J815" s="32" t="n"/>
      <c r="K815" s="32" t="n"/>
      <c r="L815" s="32" t="n"/>
      <c r="M815" s="32" t="n"/>
      <c r="P815" s="33">
        <f>IF($A815="","",IF(AND($I815="Open",$H815&gt;=Settings!$C$4,$H815&lt;=Settings!$C$5),1,0))</f>
        <v/>
      </c>
      <c r="Q815" s="34">
        <f>IF($A815="","",IF($P815=1,$G815,0))</f>
        <v/>
      </c>
      <c r="R815" s="33">
        <f>IF($A815="","",IF(COUNTIF('This week'!$A$2:$A$1001,$A815)&gt;0,1,0))</f>
        <v/>
      </c>
      <c r="S815" s="33">
        <f>IF($A815="","",IF(AND($P815=1,$R815=0),1,0))</f>
        <v/>
      </c>
    </row>
    <row r="816">
      <c r="G816" s="31" t="n"/>
      <c r="H816" s="32" t="n"/>
      <c r="J816" s="32" t="n"/>
      <c r="K816" s="32" t="n"/>
      <c r="L816" s="32" t="n"/>
      <c r="M816" s="32" t="n"/>
      <c r="P816" s="33">
        <f>IF($A816="","",IF(AND($I816="Open",$H816&gt;=Settings!$C$4,$H816&lt;=Settings!$C$5),1,0))</f>
        <v/>
      </c>
      <c r="Q816" s="34">
        <f>IF($A816="","",IF($P816=1,$G816,0))</f>
        <v/>
      </c>
      <c r="R816" s="33">
        <f>IF($A816="","",IF(COUNTIF('This week'!$A$2:$A$1001,$A816)&gt;0,1,0))</f>
        <v/>
      </c>
      <c r="S816" s="33">
        <f>IF($A816="","",IF(AND($P816=1,$R816=0),1,0))</f>
        <v/>
      </c>
    </row>
    <row r="817">
      <c r="G817" s="31" t="n"/>
      <c r="H817" s="32" t="n"/>
      <c r="J817" s="32" t="n"/>
      <c r="K817" s="32" t="n"/>
      <c r="L817" s="32" t="n"/>
      <c r="M817" s="32" t="n"/>
      <c r="P817" s="33">
        <f>IF($A817="","",IF(AND($I817="Open",$H817&gt;=Settings!$C$4,$H817&lt;=Settings!$C$5),1,0))</f>
        <v/>
      </c>
      <c r="Q817" s="34">
        <f>IF($A817="","",IF($P817=1,$G817,0))</f>
        <v/>
      </c>
      <c r="R817" s="33">
        <f>IF($A817="","",IF(COUNTIF('This week'!$A$2:$A$1001,$A817)&gt;0,1,0))</f>
        <v/>
      </c>
      <c r="S817" s="33">
        <f>IF($A817="","",IF(AND($P817=1,$R817=0),1,0))</f>
        <v/>
      </c>
    </row>
    <row r="818">
      <c r="G818" s="31" t="n"/>
      <c r="H818" s="32" t="n"/>
      <c r="J818" s="32" t="n"/>
      <c r="K818" s="32" t="n"/>
      <c r="L818" s="32" t="n"/>
      <c r="M818" s="32" t="n"/>
      <c r="P818" s="33">
        <f>IF($A818="","",IF(AND($I818="Open",$H818&gt;=Settings!$C$4,$H818&lt;=Settings!$C$5),1,0))</f>
        <v/>
      </c>
      <c r="Q818" s="34">
        <f>IF($A818="","",IF($P818=1,$G818,0))</f>
        <v/>
      </c>
      <c r="R818" s="33">
        <f>IF($A818="","",IF(COUNTIF('This week'!$A$2:$A$1001,$A818)&gt;0,1,0))</f>
        <v/>
      </c>
      <c r="S818" s="33">
        <f>IF($A818="","",IF(AND($P818=1,$R818=0),1,0))</f>
        <v/>
      </c>
    </row>
    <row r="819">
      <c r="G819" s="31" t="n"/>
      <c r="H819" s="32" t="n"/>
      <c r="J819" s="32" t="n"/>
      <c r="K819" s="32" t="n"/>
      <c r="L819" s="32" t="n"/>
      <c r="M819" s="32" t="n"/>
      <c r="P819" s="33">
        <f>IF($A819="","",IF(AND($I819="Open",$H819&gt;=Settings!$C$4,$H819&lt;=Settings!$C$5),1,0))</f>
        <v/>
      </c>
      <c r="Q819" s="34">
        <f>IF($A819="","",IF($P819=1,$G819,0))</f>
        <v/>
      </c>
      <c r="R819" s="33">
        <f>IF($A819="","",IF(COUNTIF('This week'!$A$2:$A$1001,$A819)&gt;0,1,0))</f>
        <v/>
      </c>
      <c r="S819" s="33">
        <f>IF($A819="","",IF(AND($P819=1,$R819=0),1,0))</f>
        <v/>
      </c>
    </row>
    <row r="820">
      <c r="G820" s="31" t="n"/>
      <c r="H820" s="32" t="n"/>
      <c r="J820" s="32" t="n"/>
      <c r="K820" s="32" t="n"/>
      <c r="L820" s="32" t="n"/>
      <c r="M820" s="32" t="n"/>
      <c r="P820" s="33">
        <f>IF($A820="","",IF(AND($I820="Open",$H820&gt;=Settings!$C$4,$H820&lt;=Settings!$C$5),1,0))</f>
        <v/>
      </c>
      <c r="Q820" s="34">
        <f>IF($A820="","",IF($P820=1,$G820,0))</f>
        <v/>
      </c>
      <c r="R820" s="33">
        <f>IF($A820="","",IF(COUNTIF('This week'!$A$2:$A$1001,$A820)&gt;0,1,0))</f>
        <v/>
      </c>
      <c r="S820" s="33">
        <f>IF($A820="","",IF(AND($P820=1,$R820=0),1,0))</f>
        <v/>
      </c>
    </row>
    <row r="821">
      <c r="G821" s="31" t="n"/>
      <c r="H821" s="32" t="n"/>
      <c r="J821" s="32" t="n"/>
      <c r="K821" s="32" t="n"/>
      <c r="L821" s="32" t="n"/>
      <c r="M821" s="32" t="n"/>
      <c r="P821" s="33">
        <f>IF($A821="","",IF(AND($I821="Open",$H821&gt;=Settings!$C$4,$H821&lt;=Settings!$C$5),1,0))</f>
        <v/>
      </c>
      <c r="Q821" s="34">
        <f>IF($A821="","",IF($P821=1,$G821,0))</f>
        <v/>
      </c>
      <c r="R821" s="33">
        <f>IF($A821="","",IF(COUNTIF('This week'!$A$2:$A$1001,$A821)&gt;0,1,0))</f>
        <v/>
      </c>
      <c r="S821" s="33">
        <f>IF($A821="","",IF(AND($P821=1,$R821=0),1,0))</f>
        <v/>
      </c>
    </row>
    <row r="822">
      <c r="G822" s="31" t="n"/>
      <c r="H822" s="32" t="n"/>
      <c r="J822" s="32" t="n"/>
      <c r="K822" s="32" t="n"/>
      <c r="L822" s="32" t="n"/>
      <c r="M822" s="32" t="n"/>
      <c r="P822" s="33">
        <f>IF($A822="","",IF(AND($I822="Open",$H822&gt;=Settings!$C$4,$H822&lt;=Settings!$C$5),1,0))</f>
        <v/>
      </c>
      <c r="Q822" s="34">
        <f>IF($A822="","",IF($P822=1,$G822,0))</f>
        <v/>
      </c>
      <c r="R822" s="33">
        <f>IF($A822="","",IF(COUNTIF('This week'!$A$2:$A$1001,$A822)&gt;0,1,0))</f>
        <v/>
      </c>
      <c r="S822" s="33">
        <f>IF($A822="","",IF(AND($P822=1,$R822=0),1,0))</f>
        <v/>
      </c>
    </row>
    <row r="823">
      <c r="G823" s="31" t="n"/>
      <c r="H823" s="32" t="n"/>
      <c r="J823" s="32" t="n"/>
      <c r="K823" s="32" t="n"/>
      <c r="L823" s="32" t="n"/>
      <c r="M823" s="32" t="n"/>
      <c r="P823" s="33">
        <f>IF($A823="","",IF(AND($I823="Open",$H823&gt;=Settings!$C$4,$H823&lt;=Settings!$C$5),1,0))</f>
        <v/>
      </c>
      <c r="Q823" s="34">
        <f>IF($A823="","",IF($P823=1,$G823,0))</f>
        <v/>
      </c>
      <c r="R823" s="33">
        <f>IF($A823="","",IF(COUNTIF('This week'!$A$2:$A$1001,$A823)&gt;0,1,0))</f>
        <v/>
      </c>
      <c r="S823" s="33">
        <f>IF($A823="","",IF(AND($P823=1,$R823=0),1,0))</f>
        <v/>
      </c>
    </row>
    <row r="824">
      <c r="G824" s="31" t="n"/>
      <c r="H824" s="32" t="n"/>
      <c r="J824" s="32" t="n"/>
      <c r="K824" s="32" t="n"/>
      <c r="L824" s="32" t="n"/>
      <c r="M824" s="32" t="n"/>
      <c r="P824" s="33">
        <f>IF($A824="","",IF(AND($I824="Open",$H824&gt;=Settings!$C$4,$H824&lt;=Settings!$C$5),1,0))</f>
        <v/>
      </c>
      <c r="Q824" s="34">
        <f>IF($A824="","",IF($P824=1,$G824,0))</f>
        <v/>
      </c>
      <c r="R824" s="33">
        <f>IF($A824="","",IF(COUNTIF('This week'!$A$2:$A$1001,$A824)&gt;0,1,0))</f>
        <v/>
      </c>
      <c r="S824" s="33">
        <f>IF($A824="","",IF(AND($P824=1,$R824=0),1,0))</f>
        <v/>
      </c>
    </row>
    <row r="825">
      <c r="G825" s="31" t="n"/>
      <c r="H825" s="32" t="n"/>
      <c r="J825" s="32" t="n"/>
      <c r="K825" s="32" t="n"/>
      <c r="L825" s="32" t="n"/>
      <c r="M825" s="32" t="n"/>
      <c r="P825" s="33">
        <f>IF($A825="","",IF(AND($I825="Open",$H825&gt;=Settings!$C$4,$H825&lt;=Settings!$C$5),1,0))</f>
        <v/>
      </c>
      <c r="Q825" s="34">
        <f>IF($A825="","",IF($P825=1,$G825,0))</f>
        <v/>
      </c>
      <c r="R825" s="33">
        <f>IF($A825="","",IF(COUNTIF('This week'!$A$2:$A$1001,$A825)&gt;0,1,0))</f>
        <v/>
      </c>
      <c r="S825" s="33">
        <f>IF($A825="","",IF(AND($P825=1,$R825=0),1,0))</f>
        <v/>
      </c>
    </row>
    <row r="826">
      <c r="G826" s="31" t="n"/>
      <c r="H826" s="32" t="n"/>
      <c r="J826" s="32" t="n"/>
      <c r="K826" s="32" t="n"/>
      <c r="L826" s="32" t="n"/>
      <c r="M826" s="32" t="n"/>
      <c r="P826" s="33">
        <f>IF($A826="","",IF(AND($I826="Open",$H826&gt;=Settings!$C$4,$H826&lt;=Settings!$C$5),1,0))</f>
        <v/>
      </c>
      <c r="Q826" s="34">
        <f>IF($A826="","",IF($P826=1,$G826,0))</f>
        <v/>
      </c>
      <c r="R826" s="33">
        <f>IF($A826="","",IF(COUNTIF('This week'!$A$2:$A$1001,$A826)&gt;0,1,0))</f>
        <v/>
      </c>
      <c r="S826" s="33">
        <f>IF($A826="","",IF(AND($P826=1,$R826=0),1,0))</f>
        <v/>
      </c>
    </row>
    <row r="827">
      <c r="G827" s="31" t="n"/>
      <c r="H827" s="32" t="n"/>
      <c r="J827" s="32" t="n"/>
      <c r="K827" s="32" t="n"/>
      <c r="L827" s="32" t="n"/>
      <c r="M827" s="32" t="n"/>
      <c r="P827" s="33">
        <f>IF($A827="","",IF(AND($I827="Open",$H827&gt;=Settings!$C$4,$H827&lt;=Settings!$C$5),1,0))</f>
        <v/>
      </c>
      <c r="Q827" s="34">
        <f>IF($A827="","",IF($P827=1,$G827,0))</f>
        <v/>
      </c>
      <c r="R827" s="33">
        <f>IF($A827="","",IF(COUNTIF('This week'!$A$2:$A$1001,$A827)&gt;0,1,0))</f>
        <v/>
      </c>
      <c r="S827" s="33">
        <f>IF($A827="","",IF(AND($P827=1,$R827=0),1,0))</f>
        <v/>
      </c>
    </row>
    <row r="828">
      <c r="G828" s="31" t="n"/>
      <c r="H828" s="32" t="n"/>
      <c r="J828" s="32" t="n"/>
      <c r="K828" s="32" t="n"/>
      <c r="L828" s="32" t="n"/>
      <c r="M828" s="32" t="n"/>
      <c r="P828" s="33">
        <f>IF($A828="","",IF(AND($I828="Open",$H828&gt;=Settings!$C$4,$H828&lt;=Settings!$C$5),1,0))</f>
        <v/>
      </c>
      <c r="Q828" s="34">
        <f>IF($A828="","",IF($P828=1,$G828,0))</f>
        <v/>
      </c>
      <c r="R828" s="33">
        <f>IF($A828="","",IF(COUNTIF('This week'!$A$2:$A$1001,$A828)&gt;0,1,0))</f>
        <v/>
      </c>
      <c r="S828" s="33">
        <f>IF($A828="","",IF(AND($P828=1,$R828=0),1,0))</f>
        <v/>
      </c>
    </row>
    <row r="829">
      <c r="G829" s="31" t="n"/>
      <c r="H829" s="32" t="n"/>
      <c r="J829" s="32" t="n"/>
      <c r="K829" s="32" t="n"/>
      <c r="L829" s="32" t="n"/>
      <c r="M829" s="32" t="n"/>
      <c r="P829" s="33">
        <f>IF($A829="","",IF(AND($I829="Open",$H829&gt;=Settings!$C$4,$H829&lt;=Settings!$C$5),1,0))</f>
        <v/>
      </c>
      <c r="Q829" s="34">
        <f>IF($A829="","",IF($P829=1,$G829,0))</f>
        <v/>
      </c>
      <c r="R829" s="33">
        <f>IF($A829="","",IF(COUNTIF('This week'!$A$2:$A$1001,$A829)&gt;0,1,0))</f>
        <v/>
      </c>
      <c r="S829" s="33">
        <f>IF($A829="","",IF(AND($P829=1,$R829=0),1,0))</f>
        <v/>
      </c>
    </row>
    <row r="830">
      <c r="G830" s="31" t="n"/>
      <c r="H830" s="32" t="n"/>
      <c r="J830" s="32" t="n"/>
      <c r="K830" s="32" t="n"/>
      <c r="L830" s="32" t="n"/>
      <c r="M830" s="32" t="n"/>
      <c r="P830" s="33">
        <f>IF($A830="","",IF(AND($I830="Open",$H830&gt;=Settings!$C$4,$H830&lt;=Settings!$C$5),1,0))</f>
        <v/>
      </c>
      <c r="Q830" s="34">
        <f>IF($A830="","",IF($P830=1,$G830,0))</f>
        <v/>
      </c>
      <c r="R830" s="33">
        <f>IF($A830="","",IF(COUNTIF('This week'!$A$2:$A$1001,$A830)&gt;0,1,0))</f>
        <v/>
      </c>
      <c r="S830" s="33">
        <f>IF($A830="","",IF(AND($P830=1,$R830=0),1,0))</f>
        <v/>
      </c>
    </row>
    <row r="831">
      <c r="G831" s="31" t="n"/>
      <c r="H831" s="32" t="n"/>
      <c r="J831" s="32" t="n"/>
      <c r="K831" s="32" t="n"/>
      <c r="L831" s="32" t="n"/>
      <c r="M831" s="32" t="n"/>
      <c r="P831" s="33">
        <f>IF($A831="","",IF(AND($I831="Open",$H831&gt;=Settings!$C$4,$H831&lt;=Settings!$C$5),1,0))</f>
        <v/>
      </c>
      <c r="Q831" s="34">
        <f>IF($A831="","",IF($P831=1,$G831,0))</f>
        <v/>
      </c>
      <c r="R831" s="33">
        <f>IF($A831="","",IF(COUNTIF('This week'!$A$2:$A$1001,$A831)&gt;0,1,0))</f>
        <v/>
      </c>
      <c r="S831" s="33">
        <f>IF($A831="","",IF(AND($P831=1,$R831=0),1,0))</f>
        <v/>
      </c>
    </row>
    <row r="832">
      <c r="G832" s="31" t="n"/>
      <c r="H832" s="32" t="n"/>
      <c r="J832" s="32" t="n"/>
      <c r="K832" s="32" t="n"/>
      <c r="L832" s="32" t="n"/>
      <c r="M832" s="32" t="n"/>
      <c r="P832" s="33">
        <f>IF($A832="","",IF(AND($I832="Open",$H832&gt;=Settings!$C$4,$H832&lt;=Settings!$C$5),1,0))</f>
        <v/>
      </c>
      <c r="Q832" s="34">
        <f>IF($A832="","",IF($P832=1,$G832,0))</f>
        <v/>
      </c>
      <c r="R832" s="33">
        <f>IF($A832="","",IF(COUNTIF('This week'!$A$2:$A$1001,$A832)&gt;0,1,0))</f>
        <v/>
      </c>
      <c r="S832" s="33">
        <f>IF($A832="","",IF(AND($P832=1,$R832=0),1,0))</f>
        <v/>
      </c>
    </row>
    <row r="833">
      <c r="G833" s="31" t="n"/>
      <c r="H833" s="32" t="n"/>
      <c r="J833" s="32" t="n"/>
      <c r="K833" s="32" t="n"/>
      <c r="L833" s="32" t="n"/>
      <c r="M833" s="32" t="n"/>
      <c r="P833" s="33">
        <f>IF($A833="","",IF(AND($I833="Open",$H833&gt;=Settings!$C$4,$H833&lt;=Settings!$C$5),1,0))</f>
        <v/>
      </c>
      <c r="Q833" s="34">
        <f>IF($A833="","",IF($P833=1,$G833,0))</f>
        <v/>
      </c>
      <c r="R833" s="33">
        <f>IF($A833="","",IF(COUNTIF('This week'!$A$2:$A$1001,$A833)&gt;0,1,0))</f>
        <v/>
      </c>
      <c r="S833" s="33">
        <f>IF($A833="","",IF(AND($P833=1,$R833=0),1,0))</f>
        <v/>
      </c>
    </row>
    <row r="834">
      <c r="G834" s="31" t="n"/>
      <c r="H834" s="32" t="n"/>
      <c r="J834" s="32" t="n"/>
      <c r="K834" s="32" t="n"/>
      <c r="L834" s="32" t="n"/>
      <c r="M834" s="32" t="n"/>
      <c r="P834" s="33">
        <f>IF($A834="","",IF(AND($I834="Open",$H834&gt;=Settings!$C$4,$H834&lt;=Settings!$C$5),1,0))</f>
        <v/>
      </c>
      <c r="Q834" s="34">
        <f>IF($A834="","",IF($P834=1,$G834,0))</f>
        <v/>
      </c>
      <c r="R834" s="33">
        <f>IF($A834="","",IF(COUNTIF('This week'!$A$2:$A$1001,$A834)&gt;0,1,0))</f>
        <v/>
      </c>
      <c r="S834" s="33">
        <f>IF($A834="","",IF(AND($P834=1,$R834=0),1,0))</f>
        <v/>
      </c>
    </row>
    <row r="835">
      <c r="G835" s="31" t="n"/>
      <c r="H835" s="32" t="n"/>
      <c r="J835" s="32" t="n"/>
      <c r="K835" s="32" t="n"/>
      <c r="L835" s="32" t="n"/>
      <c r="M835" s="32" t="n"/>
      <c r="P835" s="33">
        <f>IF($A835="","",IF(AND($I835="Open",$H835&gt;=Settings!$C$4,$H835&lt;=Settings!$C$5),1,0))</f>
        <v/>
      </c>
      <c r="Q835" s="34">
        <f>IF($A835="","",IF($P835=1,$G835,0))</f>
        <v/>
      </c>
      <c r="R835" s="33">
        <f>IF($A835="","",IF(COUNTIF('This week'!$A$2:$A$1001,$A835)&gt;0,1,0))</f>
        <v/>
      </c>
      <c r="S835" s="33">
        <f>IF($A835="","",IF(AND($P835=1,$R835=0),1,0))</f>
        <v/>
      </c>
    </row>
    <row r="836">
      <c r="G836" s="31" t="n"/>
      <c r="H836" s="32" t="n"/>
      <c r="J836" s="32" t="n"/>
      <c r="K836" s="32" t="n"/>
      <c r="L836" s="32" t="n"/>
      <c r="M836" s="32" t="n"/>
      <c r="P836" s="33">
        <f>IF($A836="","",IF(AND($I836="Open",$H836&gt;=Settings!$C$4,$H836&lt;=Settings!$C$5),1,0))</f>
        <v/>
      </c>
      <c r="Q836" s="34">
        <f>IF($A836="","",IF($P836=1,$G836,0))</f>
        <v/>
      </c>
      <c r="R836" s="33">
        <f>IF($A836="","",IF(COUNTIF('This week'!$A$2:$A$1001,$A836)&gt;0,1,0))</f>
        <v/>
      </c>
      <c r="S836" s="33">
        <f>IF($A836="","",IF(AND($P836=1,$R836=0),1,0))</f>
        <v/>
      </c>
    </row>
    <row r="837">
      <c r="G837" s="31" t="n"/>
      <c r="H837" s="32" t="n"/>
      <c r="J837" s="32" t="n"/>
      <c r="K837" s="32" t="n"/>
      <c r="L837" s="32" t="n"/>
      <c r="M837" s="32" t="n"/>
      <c r="P837" s="33">
        <f>IF($A837="","",IF(AND($I837="Open",$H837&gt;=Settings!$C$4,$H837&lt;=Settings!$C$5),1,0))</f>
        <v/>
      </c>
      <c r="Q837" s="34">
        <f>IF($A837="","",IF($P837=1,$G837,0))</f>
        <v/>
      </c>
      <c r="R837" s="33">
        <f>IF($A837="","",IF(COUNTIF('This week'!$A$2:$A$1001,$A837)&gt;0,1,0))</f>
        <v/>
      </c>
      <c r="S837" s="33">
        <f>IF($A837="","",IF(AND($P837=1,$R837=0),1,0))</f>
        <v/>
      </c>
    </row>
    <row r="838">
      <c r="G838" s="31" t="n"/>
      <c r="H838" s="32" t="n"/>
      <c r="J838" s="32" t="n"/>
      <c r="K838" s="32" t="n"/>
      <c r="L838" s="32" t="n"/>
      <c r="M838" s="32" t="n"/>
      <c r="P838" s="33">
        <f>IF($A838="","",IF(AND($I838="Open",$H838&gt;=Settings!$C$4,$H838&lt;=Settings!$C$5),1,0))</f>
        <v/>
      </c>
      <c r="Q838" s="34">
        <f>IF($A838="","",IF($P838=1,$G838,0))</f>
        <v/>
      </c>
      <c r="R838" s="33">
        <f>IF($A838="","",IF(COUNTIF('This week'!$A$2:$A$1001,$A838)&gt;0,1,0))</f>
        <v/>
      </c>
      <c r="S838" s="33">
        <f>IF($A838="","",IF(AND($P838=1,$R838=0),1,0))</f>
        <v/>
      </c>
    </row>
    <row r="839">
      <c r="G839" s="31" t="n"/>
      <c r="H839" s="32" t="n"/>
      <c r="J839" s="32" t="n"/>
      <c r="K839" s="32" t="n"/>
      <c r="L839" s="32" t="n"/>
      <c r="M839" s="32" t="n"/>
      <c r="P839" s="33">
        <f>IF($A839="","",IF(AND($I839="Open",$H839&gt;=Settings!$C$4,$H839&lt;=Settings!$C$5),1,0))</f>
        <v/>
      </c>
      <c r="Q839" s="34">
        <f>IF($A839="","",IF($P839=1,$G839,0))</f>
        <v/>
      </c>
      <c r="R839" s="33">
        <f>IF($A839="","",IF(COUNTIF('This week'!$A$2:$A$1001,$A839)&gt;0,1,0))</f>
        <v/>
      </c>
      <c r="S839" s="33">
        <f>IF($A839="","",IF(AND($P839=1,$R839=0),1,0))</f>
        <v/>
      </c>
    </row>
    <row r="840">
      <c r="G840" s="31" t="n"/>
      <c r="H840" s="32" t="n"/>
      <c r="J840" s="32" t="n"/>
      <c r="K840" s="32" t="n"/>
      <c r="L840" s="32" t="n"/>
      <c r="M840" s="32" t="n"/>
      <c r="P840" s="33">
        <f>IF($A840="","",IF(AND($I840="Open",$H840&gt;=Settings!$C$4,$H840&lt;=Settings!$C$5),1,0))</f>
        <v/>
      </c>
      <c r="Q840" s="34">
        <f>IF($A840="","",IF($P840=1,$G840,0))</f>
        <v/>
      </c>
      <c r="R840" s="33">
        <f>IF($A840="","",IF(COUNTIF('This week'!$A$2:$A$1001,$A840)&gt;0,1,0))</f>
        <v/>
      </c>
      <c r="S840" s="33">
        <f>IF($A840="","",IF(AND($P840=1,$R840=0),1,0))</f>
        <v/>
      </c>
    </row>
    <row r="841">
      <c r="G841" s="31" t="n"/>
      <c r="H841" s="32" t="n"/>
      <c r="J841" s="32" t="n"/>
      <c r="K841" s="32" t="n"/>
      <c r="L841" s="32" t="n"/>
      <c r="M841" s="32" t="n"/>
      <c r="P841" s="33">
        <f>IF($A841="","",IF(AND($I841="Open",$H841&gt;=Settings!$C$4,$H841&lt;=Settings!$C$5),1,0))</f>
        <v/>
      </c>
      <c r="Q841" s="34">
        <f>IF($A841="","",IF($P841=1,$G841,0))</f>
        <v/>
      </c>
      <c r="R841" s="33">
        <f>IF($A841="","",IF(COUNTIF('This week'!$A$2:$A$1001,$A841)&gt;0,1,0))</f>
        <v/>
      </c>
      <c r="S841" s="33">
        <f>IF($A841="","",IF(AND($P841=1,$R841=0),1,0))</f>
        <v/>
      </c>
    </row>
    <row r="842">
      <c r="G842" s="31" t="n"/>
      <c r="H842" s="32" t="n"/>
      <c r="J842" s="32" t="n"/>
      <c r="K842" s="32" t="n"/>
      <c r="L842" s="32" t="n"/>
      <c r="M842" s="32" t="n"/>
      <c r="P842" s="33">
        <f>IF($A842="","",IF(AND($I842="Open",$H842&gt;=Settings!$C$4,$H842&lt;=Settings!$C$5),1,0))</f>
        <v/>
      </c>
      <c r="Q842" s="34">
        <f>IF($A842="","",IF($P842=1,$G842,0))</f>
        <v/>
      </c>
      <c r="R842" s="33">
        <f>IF($A842="","",IF(COUNTIF('This week'!$A$2:$A$1001,$A842)&gt;0,1,0))</f>
        <v/>
      </c>
      <c r="S842" s="33">
        <f>IF($A842="","",IF(AND($P842=1,$R842=0),1,0))</f>
        <v/>
      </c>
    </row>
    <row r="843">
      <c r="G843" s="31" t="n"/>
      <c r="H843" s="32" t="n"/>
      <c r="J843" s="32" t="n"/>
      <c r="K843" s="32" t="n"/>
      <c r="L843" s="32" t="n"/>
      <c r="M843" s="32" t="n"/>
      <c r="P843" s="33">
        <f>IF($A843="","",IF(AND($I843="Open",$H843&gt;=Settings!$C$4,$H843&lt;=Settings!$C$5),1,0))</f>
        <v/>
      </c>
      <c r="Q843" s="34">
        <f>IF($A843="","",IF($P843=1,$G843,0))</f>
        <v/>
      </c>
      <c r="R843" s="33">
        <f>IF($A843="","",IF(COUNTIF('This week'!$A$2:$A$1001,$A843)&gt;0,1,0))</f>
        <v/>
      </c>
      <c r="S843" s="33">
        <f>IF($A843="","",IF(AND($P843=1,$R843=0),1,0))</f>
        <v/>
      </c>
    </row>
    <row r="844">
      <c r="G844" s="31" t="n"/>
      <c r="H844" s="32" t="n"/>
      <c r="J844" s="32" t="n"/>
      <c r="K844" s="32" t="n"/>
      <c r="L844" s="32" t="n"/>
      <c r="M844" s="32" t="n"/>
      <c r="P844" s="33">
        <f>IF($A844="","",IF(AND($I844="Open",$H844&gt;=Settings!$C$4,$H844&lt;=Settings!$C$5),1,0))</f>
        <v/>
      </c>
      <c r="Q844" s="34">
        <f>IF($A844="","",IF($P844=1,$G844,0))</f>
        <v/>
      </c>
      <c r="R844" s="33">
        <f>IF($A844="","",IF(COUNTIF('This week'!$A$2:$A$1001,$A844)&gt;0,1,0))</f>
        <v/>
      </c>
      <c r="S844" s="33">
        <f>IF($A844="","",IF(AND($P844=1,$R844=0),1,0))</f>
        <v/>
      </c>
    </row>
    <row r="845">
      <c r="G845" s="31" t="n"/>
      <c r="H845" s="32" t="n"/>
      <c r="J845" s="32" t="n"/>
      <c r="K845" s="32" t="n"/>
      <c r="L845" s="32" t="n"/>
      <c r="M845" s="32" t="n"/>
      <c r="P845" s="33">
        <f>IF($A845="","",IF(AND($I845="Open",$H845&gt;=Settings!$C$4,$H845&lt;=Settings!$C$5),1,0))</f>
        <v/>
      </c>
      <c r="Q845" s="34">
        <f>IF($A845="","",IF($P845=1,$G845,0))</f>
        <v/>
      </c>
      <c r="R845" s="33">
        <f>IF($A845="","",IF(COUNTIF('This week'!$A$2:$A$1001,$A845)&gt;0,1,0))</f>
        <v/>
      </c>
      <c r="S845" s="33">
        <f>IF($A845="","",IF(AND($P845=1,$R845=0),1,0))</f>
        <v/>
      </c>
    </row>
    <row r="846">
      <c r="G846" s="31" t="n"/>
      <c r="H846" s="32" t="n"/>
      <c r="J846" s="32" t="n"/>
      <c r="K846" s="32" t="n"/>
      <c r="L846" s="32" t="n"/>
      <c r="M846" s="32" t="n"/>
      <c r="P846" s="33">
        <f>IF($A846="","",IF(AND($I846="Open",$H846&gt;=Settings!$C$4,$H846&lt;=Settings!$C$5),1,0))</f>
        <v/>
      </c>
      <c r="Q846" s="34">
        <f>IF($A846="","",IF($P846=1,$G846,0))</f>
        <v/>
      </c>
      <c r="R846" s="33">
        <f>IF($A846="","",IF(COUNTIF('This week'!$A$2:$A$1001,$A846)&gt;0,1,0))</f>
        <v/>
      </c>
      <c r="S846" s="33">
        <f>IF($A846="","",IF(AND($P846=1,$R846=0),1,0))</f>
        <v/>
      </c>
    </row>
    <row r="847">
      <c r="G847" s="31" t="n"/>
      <c r="H847" s="32" t="n"/>
      <c r="J847" s="32" t="n"/>
      <c r="K847" s="32" t="n"/>
      <c r="L847" s="32" t="n"/>
      <c r="M847" s="32" t="n"/>
      <c r="P847" s="33">
        <f>IF($A847="","",IF(AND($I847="Open",$H847&gt;=Settings!$C$4,$H847&lt;=Settings!$C$5),1,0))</f>
        <v/>
      </c>
      <c r="Q847" s="34">
        <f>IF($A847="","",IF($P847=1,$G847,0))</f>
        <v/>
      </c>
      <c r="R847" s="33">
        <f>IF($A847="","",IF(COUNTIF('This week'!$A$2:$A$1001,$A847)&gt;0,1,0))</f>
        <v/>
      </c>
      <c r="S847" s="33">
        <f>IF($A847="","",IF(AND($P847=1,$R847=0),1,0))</f>
        <v/>
      </c>
    </row>
    <row r="848">
      <c r="G848" s="31" t="n"/>
      <c r="H848" s="32" t="n"/>
      <c r="J848" s="32" t="n"/>
      <c r="K848" s="32" t="n"/>
      <c r="L848" s="32" t="n"/>
      <c r="M848" s="32" t="n"/>
      <c r="P848" s="33">
        <f>IF($A848="","",IF(AND($I848="Open",$H848&gt;=Settings!$C$4,$H848&lt;=Settings!$C$5),1,0))</f>
        <v/>
      </c>
      <c r="Q848" s="34">
        <f>IF($A848="","",IF($P848=1,$G848,0))</f>
        <v/>
      </c>
      <c r="R848" s="33">
        <f>IF($A848="","",IF(COUNTIF('This week'!$A$2:$A$1001,$A848)&gt;0,1,0))</f>
        <v/>
      </c>
      <c r="S848" s="33">
        <f>IF($A848="","",IF(AND($P848=1,$R848=0),1,0))</f>
        <v/>
      </c>
    </row>
    <row r="849">
      <c r="G849" s="31" t="n"/>
      <c r="H849" s="32" t="n"/>
      <c r="J849" s="32" t="n"/>
      <c r="K849" s="32" t="n"/>
      <c r="L849" s="32" t="n"/>
      <c r="M849" s="32" t="n"/>
      <c r="P849" s="33">
        <f>IF($A849="","",IF(AND($I849="Open",$H849&gt;=Settings!$C$4,$H849&lt;=Settings!$C$5),1,0))</f>
        <v/>
      </c>
      <c r="Q849" s="34">
        <f>IF($A849="","",IF($P849=1,$G849,0))</f>
        <v/>
      </c>
      <c r="R849" s="33">
        <f>IF($A849="","",IF(COUNTIF('This week'!$A$2:$A$1001,$A849)&gt;0,1,0))</f>
        <v/>
      </c>
      <c r="S849" s="33">
        <f>IF($A849="","",IF(AND($P849=1,$R849=0),1,0))</f>
        <v/>
      </c>
    </row>
    <row r="850">
      <c r="G850" s="31" t="n"/>
      <c r="H850" s="32" t="n"/>
      <c r="J850" s="32" t="n"/>
      <c r="K850" s="32" t="n"/>
      <c r="L850" s="32" t="n"/>
      <c r="M850" s="32" t="n"/>
      <c r="P850" s="33">
        <f>IF($A850="","",IF(AND($I850="Open",$H850&gt;=Settings!$C$4,$H850&lt;=Settings!$C$5),1,0))</f>
        <v/>
      </c>
      <c r="Q850" s="34">
        <f>IF($A850="","",IF($P850=1,$G850,0))</f>
        <v/>
      </c>
      <c r="R850" s="33">
        <f>IF($A850="","",IF(COUNTIF('This week'!$A$2:$A$1001,$A850)&gt;0,1,0))</f>
        <v/>
      </c>
      <c r="S850" s="33">
        <f>IF($A850="","",IF(AND($P850=1,$R850=0),1,0))</f>
        <v/>
      </c>
    </row>
    <row r="851">
      <c r="G851" s="31" t="n"/>
      <c r="H851" s="32" t="n"/>
      <c r="J851" s="32" t="n"/>
      <c r="K851" s="32" t="n"/>
      <c r="L851" s="32" t="n"/>
      <c r="M851" s="32" t="n"/>
      <c r="P851" s="33">
        <f>IF($A851="","",IF(AND($I851="Open",$H851&gt;=Settings!$C$4,$H851&lt;=Settings!$C$5),1,0))</f>
        <v/>
      </c>
      <c r="Q851" s="34">
        <f>IF($A851="","",IF($P851=1,$G851,0))</f>
        <v/>
      </c>
      <c r="R851" s="33">
        <f>IF($A851="","",IF(COUNTIF('This week'!$A$2:$A$1001,$A851)&gt;0,1,0))</f>
        <v/>
      </c>
      <c r="S851" s="33">
        <f>IF($A851="","",IF(AND($P851=1,$R851=0),1,0))</f>
        <v/>
      </c>
    </row>
    <row r="852">
      <c r="G852" s="31" t="n"/>
      <c r="H852" s="32" t="n"/>
      <c r="J852" s="32" t="n"/>
      <c r="K852" s="32" t="n"/>
      <c r="L852" s="32" t="n"/>
      <c r="M852" s="32" t="n"/>
      <c r="P852" s="33">
        <f>IF($A852="","",IF(AND($I852="Open",$H852&gt;=Settings!$C$4,$H852&lt;=Settings!$C$5),1,0))</f>
        <v/>
      </c>
      <c r="Q852" s="34">
        <f>IF($A852="","",IF($P852=1,$G852,0))</f>
        <v/>
      </c>
      <c r="R852" s="33">
        <f>IF($A852="","",IF(COUNTIF('This week'!$A$2:$A$1001,$A852)&gt;0,1,0))</f>
        <v/>
      </c>
      <c r="S852" s="33">
        <f>IF($A852="","",IF(AND($P852=1,$R852=0),1,0))</f>
        <v/>
      </c>
    </row>
    <row r="853">
      <c r="G853" s="31" t="n"/>
      <c r="H853" s="32" t="n"/>
      <c r="J853" s="32" t="n"/>
      <c r="K853" s="32" t="n"/>
      <c r="L853" s="32" t="n"/>
      <c r="M853" s="32" t="n"/>
      <c r="P853" s="33">
        <f>IF($A853="","",IF(AND($I853="Open",$H853&gt;=Settings!$C$4,$H853&lt;=Settings!$C$5),1,0))</f>
        <v/>
      </c>
      <c r="Q853" s="34">
        <f>IF($A853="","",IF($P853=1,$G853,0))</f>
        <v/>
      </c>
      <c r="R853" s="33">
        <f>IF($A853="","",IF(COUNTIF('This week'!$A$2:$A$1001,$A853)&gt;0,1,0))</f>
        <v/>
      </c>
      <c r="S853" s="33">
        <f>IF($A853="","",IF(AND($P853=1,$R853=0),1,0))</f>
        <v/>
      </c>
    </row>
    <row r="854">
      <c r="G854" s="31" t="n"/>
      <c r="H854" s="32" t="n"/>
      <c r="J854" s="32" t="n"/>
      <c r="K854" s="32" t="n"/>
      <c r="L854" s="32" t="n"/>
      <c r="M854" s="32" t="n"/>
      <c r="P854" s="33">
        <f>IF($A854="","",IF(AND($I854="Open",$H854&gt;=Settings!$C$4,$H854&lt;=Settings!$C$5),1,0))</f>
        <v/>
      </c>
      <c r="Q854" s="34">
        <f>IF($A854="","",IF($P854=1,$G854,0))</f>
        <v/>
      </c>
      <c r="R854" s="33">
        <f>IF($A854="","",IF(COUNTIF('This week'!$A$2:$A$1001,$A854)&gt;0,1,0))</f>
        <v/>
      </c>
      <c r="S854" s="33">
        <f>IF($A854="","",IF(AND($P854=1,$R854=0),1,0))</f>
        <v/>
      </c>
    </row>
    <row r="855">
      <c r="G855" s="31" t="n"/>
      <c r="H855" s="32" t="n"/>
      <c r="J855" s="32" t="n"/>
      <c r="K855" s="32" t="n"/>
      <c r="L855" s="32" t="n"/>
      <c r="M855" s="32" t="n"/>
      <c r="P855" s="33">
        <f>IF($A855="","",IF(AND($I855="Open",$H855&gt;=Settings!$C$4,$H855&lt;=Settings!$C$5),1,0))</f>
        <v/>
      </c>
      <c r="Q855" s="34">
        <f>IF($A855="","",IF($P855=1,$G855,0))</f>
        <v/>
      </c>
      <c r="R855" s="33">
        <f>IF($A855="","",IF(COUNTIF('This week'!$A$2:$A$1001,$A855)&gt;0,1,0))</f>
        <v/>
      </c>
      <c r="S855" s="33">
        <f>IF($A855="","",IF(AND($P855=1,$R855=0),1,0))</f>
        <v/>
      </c>
    </row>
    <row r="856">
      <c r="G856" s="31" t="n"/>
      <c r="H856" s="32" t="n"/>
      <c r="J856" s="32" t="n"/>
      <c r="K856" s="32" t="n"/>
      <c r="L856" s="32" t="n"/>
      <c r="M856" s="32" t="n"/>
      <c r="P856" s="33">
        <f>IF($A856="","",IF(AND($I856="Open",$H856&gt;=Settings!$C$4,$H856&lt;=Settings!$C$5),1,0))</f>
        <v/>
      </c>
      <c r="Q856" s="34">
        <f>IF($A856="","",IF($P856=1,$G856,0))</f>
        <v/>
      </c>
      <c r="R856" s="33">
        <f>IF($A856="","",IF(COUNTIF('This week'!$A$2:$A$1001,$A856)&gt;0,1,0))</f>
        <v/>
      </c>
      <c r="S856" s="33">
        <f>IF($A856="","",IF(AND($P856=1,$R856=0),1,0))</f>
        <v/>
      </c>
    </row>
    <row r="857">
      <c r="G857" s="31" t="n"/>
      <c r="H857" s="32" t="n"/>
      <c r="J857" s="32" t="n"/>
      <c r="K857" s="32" t="n"/>
      <c r="L857" s="32" t="n"/>
      <c r="M857" s="32" t="n"/>
      <c r="P857" s="33">
        <f>IF($A857="","",IF(AND($I857="Open",$H857&gt;=Settings!$C$4,$H857&lt;=Settings!$C$5),1,0))</f>
        <v/>
      </c>
      <c r="Q857" s="34">
        <f>IF($A857="","",IF($P857=1,$G857,0))</f>
        <v/>
      </c>
      <c r="R857" s="33">
        <f>IF($A857="","",IF(COUNTIF('This week'!$A$2:$A$1001,$A857)&gt;0,1,0))</f>
        <v/>
      </c>
      <c r="S857" s="33">
        <f>IF($A857="","",IF(AND($P857=1,$R857=0),1,0))</f>
        <v/>
      </c>
    </row>
    <row r="858">
      <c r="G858" s="31" t="n"/>
      <c r="H858" s="32" t="n"/>
      <c r="J858" s="32" t="n"/>
      <c r="K858" s="32" t="n"/>
      <c r="L858" s="32" t="n"/>
      <c r="M858" s="32" t="n"/>
      <c r="P858" s="33">
        <f>IF($A858="","",IF(AND($I858="Open",$H858&gt;=Settings!$C$4,$H858&lt;=Settings!$C$5),1,0))</f>
        <v/>
      </c>
      <c r="Q858" s="34">
        <f>IF($A858="","",IF($P858=1,$G858,0))</f>
        <v/>
      </c>
      <c r="R858" s="33">
        <f>IF($A858="","",IF(COUNTIF('This week'!$A$2:$A$1001,$A858)&gt;0,1,0))</f>
        <v/>
      </c>
      <c r="S858" s="33">
        <f>IF($A858="","",IF(AND($P858=1,$R858=0),1,0))</f>
        <v/>
      </c>
    </row>
    <row r="859">
      <c r="G859" s="31" t="n"/>
      <c r="H859" s="32" t="n"/>
      <c r="J859" s="32" t="n"/>
      <c r="K859" s="32" t="n"/>
      <c r="L859" s="32" t="n"/>
      <c r="M859" s="32" t="n"/>
      <c r="P859" s="33">
        <f>IF($A859="","",IF(AND($I859="Open",$H859&gt;=Settings!$C$4,$H859&lt;=Settings!$C$5),1,0))</f>
        <v/>
      </c>
      <c r="Q859" s="34">
        <f>IF($A859="","",IF($P859=1,$G859,0))</f>
        <v/>
      </c>
      <c r="R859" s="33">
        <f>IF($A859="","",IF(COUNTIF('This week'!$A$2:$A$1001,$A859)&gt;0,1,0))</f>
        <v/>
      </c>
      <c r="S859" s="33">
        <f>IF($A859="","",IF(AND($P859=1,$R859=0),1,0))</f>
        <v/>
      </c>
    </row>
    <row r="860">
      <c r="G860" s="31" t="n"/>
      <c r="H860" s="32" t="n"/>
      <c r="J860" s="32" t="n"/>
      <c r="K860" s="32" t="n"/>
      <c r="L860" s="32" t="n"/>
      <c r="M860" s="32" t="n"/>
      <c r="P860" s="33">
        <f>IF($A860="","",IF(AND($I860="Open",$H860&gt;=Settings!$C$4,$H860&lt;=Settings!$C$5),1,0))</f>
        <v/>
      </c>
      <c r="Q860" s="34">
        <f>IF($A860="","",IF($P860=1,$G860,0))</f>
        <v/>
      </c>
      <c r="R860" s="33">
        <f>IF($A860="","",IF(COUNTIF('This week'!$A$2:$A$1001,$A860)&gt;0,1,0))</f>
        <v/>
      </c>
      <c r="S860" s="33">
        <f>IF($A860="","",IF(AND($P860=1,$R860=0),1,0))</f>
        <v/>
      </c>
    </row>
    <row r="861">
      <c r="G861" s="31" t="n"/>
      <c r="H861" s="32" t="n"/>
      <c r="J861" s="32" t="n"/>
      <c r="K861" s="32" t="n"/>
      <c r="L861" s="32" t="n"/>
      <c r="M861" s="32" t="n"/>
      <c r="P861" s="33">
        <f>IF($A861="","",IF(AND($I861="Open",$H861&gt;=Settings!$C$4,$H861&lt;=Settings!$C$5),1,0))</f>
        <v/>
      </c>
      <c r="Q861" s="34">
        <f>IF($A861="","",IF($P861=1,$G861,0))</f>
        <v/>
      </c>
      <c r="R861" s="33">
        <f>IF($A861="","",IF(COUNTIF('This week'!$A$2:$A$1001,$A861)&gt;0,1,0))</f>
        <v/>
      </c>
      <c r="S861" s="33">
        <f>IF($A861="","",IF(AND($P861=1,$R861=0),1,0))</f>
        <v/>
      </c>
    </row>
    <row r="862">
      <c r="G862" s="31" t="n"/>
      <c r="H862" s="32" t="n"/>
      <c r="J862" s="32" t="n"/>
      <c r="K862" s="32" t="n"/>
      <c r="L862" s="32" t="n"/>
      <c r="M862" s="32" t="n"/>
      <c r="P862" s="33">
        <f>IF($A862="","",IF(AND($I862="Open",$H862&gt;=Settings!$C$4,$H862&lt;=Settings!$C$5),1,0))</f>
        <v/>
      </c>
      <c r="Q862" s="34">
        <f>IF($A862="","",IF($P862=1,$G862,0))</f>
        <v/>
      </c>
      <c r="R862" s="33">
        <f>IF($A862="","",IF(COUNTIF('This week'!$A$2:$A$1001,$A862)&gt;0,1,0))</f>
        <v/>
      </c>
      <c r="S862" s="33">
        <f>IF($A862="","",IF(AND($P862=1,$R862=0),1,0))</f>
        <v/>
      </c>
    </row>
    <row r="863">
      <c r="G863" s="31" t="n"/>
      <c r="H863" s="32" t="n"/>
      <c r="J863" s="32" t="n"/>
      <c r="K863" s="32" t="n"/>
      <c r="L863" s="32" t="n"/>
      <c r="M863" s="32" t="n"/>
      <c r="P863" s="33">
        <f>IF($A863="","",IF(AND($I863="Open",$H863&gt;=Settings!$C$4,$H863&lt;=Settings!$C$5),1,0))</f>
        <v/>
      </c>
      <c r="Q863" s="34">
        <f>IF($A863="","",IF($P863=1,$G863,0))</f>
        <v/>
      </c>
      <c r="R863" s="33">
        <f>IF($A863="","",IF(COUNTIF('This week'!$A$2:$A$1001,$A863)&gt;0,1,0))</f>
        <v/>
      </c>
      <c r="S863" s="33">
        <f>IF($A863="","",IF(AND($P863=1,$R863=0),1,0))</f>
        <v/>
      </c>
    </row>
    <row r="864">
      <c r="G864" s="31" t="n"/>
      <c r="H864" s="32" t="n"/>
      <c r="J864" s="32" t="n"/>
      <c r="K864" s="32" t="n"/>
      <c r="L864" s="32" t="n"/>
      <c r="M864" s="32" t="n"/>
      <c r="P864" s="33">
        <f>IF($A864="","",IF(AND($I864="Open",$H864&gt;=Settings!$C$4,$H864&lt;=Settings!$C$5),1,0))</f>
        <v/>
      </c>
      <c r="Q864" s="34">
        <f>IF($A864="","",IF($P864=1,$G864,0))</f>
        <v/>
      </c>
      <c r="R864" s="33">
        <f>IF($A864="","",IF(COUNTIF('This week'!$A$2:$A$1001,$A864)&gt;0,1,0))</f>
        <v/>
      </c>
      <c r="S864" s="33">
        <f>IF($A864="","",IF(AND($P864=1,$R864=0),1,0))</f>
        <v/>
      </c>
    </row>
    <row r="865">
      <c r="G865" s="31" t="n"/>
      <c r="H865" s="32" t="n"/>
      <c r="J865" s="32" t="n"/>
      <c r="K865" s="32" t="n"/>
      <c r="L865" s="32" t="n"/>
      <c r="M865" s="32" t="n"/>
      <c r="P865" s="33">
        <f>IF($A865="","",IF(AND($I865="Open",$H865&gt;=Settings!$C$4,$H865&lt;=Settings!$C$5),1,0))</f>
        <v/>
      </c>
      <c r="Q865" s="34">
        <f>IF($A865="","",IF($P865=1,$G865,0))</f>
        <v/>
      </c>
      <c r="R865" s="33">
        <f>IF($A865="","",IF(COUNTIF('This week'!$A$2:$A$1001,$A865)&gt;0,1,0))</f>
        <v/>
      </c>
      <c r="S865" s="33">
        <f>IF($A865="","",IF(AND($P865=1,$R865=0),1,0))</f>
        <v/>
      </c>
    </row>
    <row r="866">
      <c r="G866" s="31" t="n"/>
      <c r="H866" s="32" t="n"/>
      <c r="J866" s="32" t="n"/>
      <c r="K866" s="32" t="n"/>
      <c r="L866" s="32" t="n"/>
      <c r="M866" s="32" t="n"/>
      <c r="P866" s="33">
        <f>IF($A866="","",IF(AND($I866="Open",$H866&gt;=Settings!$C$4,$H866&lt;=Settings!$C$5),1,0))</f>
        <v/>
      </c>
      <c r="Q866" s="34">
        <f>IF($A866="","",IF($P866=1,$G866,0))</f>
        <v/>
      </c>
      <c r="R866" s="33">
        <f>IF($A866="","",IF(COUNTIF('This week'!$A$2:$A$1001,$A866)&gt;0,1,0))</f>
        <v/>
      </c>
      <c r="S866" s="33">
        <f>IF($A866="","",IF(AND($P866=1,$R866=0),1,0))</f>
        <v/>
      </c>
    </row>
    <row r="867">
      <c r="G867" s="31" t="n"/>
      <c r="H867" s="32" t="n"/>
      <c r="J867" s="32" t="n"/>
      <c r="K867" s="32" t="n"/>
      <c r="L867" s="32" t="n"/>
      <c r="M867" s="32" t="n"/>
      <c r="P867" s="33">
        <f>IF($A867="","",IF(AND($I867="Open",$H867&gt;=Settings!$C$4,$H867&lt;=Settings!$C$5),1,0))</f>
        <v/>
      </c>
      <c r="Q867" s="34">
        <f>IF($A867="","",IF($P867=1,$G867,0))</f>
        <v/>
      </c>
      <c r="R867" s="33">
        <f>IF($A867="","",IF(COUNTIF('This week'!$A$2:$A$1001,$A867)&gt;0,1,0))</f>
        <v/>
      </c>
      <c r="S867" s="33">
        <f>IF($A867="","",IF(AND($P867=1,$R867=0),1,0))</f>
        <v/>
      </c>
    </row>
    <row r="868">
      <c r="G868" s="31" t="n"/>
      <c r="H868" s="32" t="n"/>
      <c r="J868" s="32" t="n"/>
      <c r="K868" s="32" t="n"/>
      <c r="L868" s="32" t="n"/>
      <c r="M868" s="32" t="n"/>
      <c r="P868" s="33">
        <f>IF($A868="","",IF(AND($I868="Open",$H868&gt;=Settings!$C$4,$H868&lt;=Settings!$C$5),1,0))</f>
        <v/>
      </c>
      <c r="Q868" s="34">
        <f>IF($A868="","",IF($P868=1,$G868,0))</f>
        <v/>
      </c>
      <c r="R868" s="33">
        <f>IF($A868="","",IF(COUNTIF('This week'!$A$2:$A$1001,$A868)&gt;0,1,0))</f>
        <v/>
      </c>
      <c r="S868" s="33">
        <f>IF($A868="","",IF(AND($P868=1,$R868=0),1,0))</f>
        <v/>
      </c>
    </row>
    <row r="869">
      <c r="G869" s="31" t="n"/>
      <c r="H869" s="32" t="n"/>
      <c r="J869" s="32" t="n"/>
      <c r="K869" s="32" t="n"/>
      <c r="L869" s="32" t="n"/>
      <c r="M869" s="32" t="n"/>
      <c r="P869" s="33">
        <f>IF($A869="","",IF(AND($I869="Open",$H869&gt;=Settings!$C$4,$H869&lt;=Settings!$C$5),1,0))</f>
        <v/>
      </c>
      <c r="Q869" s="34">
        <f>IF($A869="","",IF($P869=1,$G869,0))</f>
        <v/>
      </c>
      <c r="R869" s="33">
        <f>IF($A869="","",IF(COUNTIF('This week'!$A$2:$A$1001,$A869)&gt;0,1,0))</f>
        <v/>
      </c>
      <c r="S869" s="33">
        <f>IF($A869="","",IF(AND($P869=1,$R869=0),1,0))</f>
        <v/>
      </c>
    </row>
    <row r="870">
      <c r="G870" s="31" t="n"/>
      <c r="H870" s="32" t="n"/>
      <c r="J870" s="32" t="n"/>
      <c r="K870" s="32" t="n"/>
      <c r="L870" s="32" t="n"/>
      <c r="M870" s="32" t="n"/>
      <c r="P870" s="33">
        <f>IF($A870="","",IF(AND($I870="Open",$H870&gt;=Settings!$C$4,$H870&lt;=Settings!$C$5),1,0))</f>
        <v/>
      </c>
      <c r="Q870" s="34">
        <f>IF($A870="","",IF($P870=1,$G870,0))</f>
        <v/>
      </c>
      <c r="R870" s="33">
        <f>IF($A870="","",IF(COUNTIF('This week'!$A$2:$A$1001,$A870)&gt;0,1,0))</f>
        <v/>
      </c>
      <c r="S870" s="33">
        <f>IF($A870="","",IF(AND($P870=1,$R870=0),1,0))</f>
        <v/>
      </c>
    </row>
    <row r="871">
      <c r="G871" s="31" t="n"/>
      <c r="H871" s="32" t="n"/>
      <c r="J871" s="32" t="n"/>
      <c r="K871" s="32" t="n"/>
      <c r="L871" s="32" t="n"/>
      <c r="M871" s="32" t="n"/>
      <c r="P871" s="33">
        <f>IF($A871="","",IF(AND($I871="Open",$H871&gt;=Settings!$C$4,$H871&lt;=Settings!$C$5),1,0))</f>
        <v/>
      </c>
      <c r="Q871" s="34">
        <f>IF($A871="","",IF($P871=1,$G871,0))</f>
        <v/>
      </c>
      <c r="R871" s="33">
        <f>IF($A871="","",IF(COUNTIF('This week'!$A$2:$A$1001,$A871)&gt;0,1,0))</f>
        <v/>
      </c>
      <c r="S871" s="33">
        <f>IF($A871="","",IF(AND($P871=1,$R871=0),1,0))</f>
        <v/>
      </c>
    </row>
    <row r="872">
      <c r="G872" s="31" t="n"/>
      <c r="H872" s="32" t="n"/>
      <c r="J872" s="32" t="n"/>
      <c r="K872" s="32" t="n"/>
      <c r="L872" s="32" t="n"/>
      <c r="M872" s="32" t="n"/>
      <c r="P872" s="33">
        <f>IF($A872="","",IF(AND($I872="Open",$H872&gt;=Settings!$C$4,$H872&lt;=Settings!$C$5),1,0))</f>
        <v/>
      </c>
      <c r="Q872" s="34">
        <f>IF($A872="","",IF($P872=1,$G872,0))</f>
        <v/>
      </c>
      <c r="R872" s="33">
        <f>IF($A872="","",IF(COUNTIF('This week'!$A$2:$A$1001,$A872)&gt;0,1,0))</f>
        <v/>
      </c>
      <c r="S872" s="33">
        <f>IF($A872="","",IF(AND($P872=1,$R872=0),1,0))</f>
        <v/>
      </c>
    </row>
    <row r="873">
      <c r="G873" s="31" t="n"/>
      <c r="H873" s="32" t="n"/>
      <c r="J873" s="32" t="n"/>
      <c r="K873" s="32" t="n"/>
      <c r="L873" s="32" t="n"/>
      <c r="M873" s="32" t="n"/>
      <c r="P873" s="33">
        <f>IF($A873="","",IF(AND($I873="Open",$H873&gt;=Settings!$C$4,$H873&lt;=Settings!$C$5),1,0))</f>
        <v/>
      </c>
      <c r="Q873" s="34">
        <f>IF($A873="","",IF($P873=1,$G873,0))</f>
        <v/>
      </c>
      <c r="R873" s="33">
        <f>IF($A873="","",IF(COUNTIF('This week'!$A$2:$A$1001,$A873)&gt;0,1,0))</f>
        <v/>
      </c>
      <c r="S873" s="33">
        <f>IF($A873="","",IF(AND($P873=1,$R873=0),1,0))</f>
        <v/>
      </c>
    </row>
    <row r="874">
      <c r="G874" s="31" t="n"/>
      <c r="H874" s="32" t="n"/>
      <c r="J874" s="32" t="n"/>
      <c r="K874" s="32" t="n"/>
      <c r="L874" s="32" t="n"/>
      <c r="M874" s="32" t="n"/>
      <c r="P874" s="33">
        <f>IF($A874="","",IF(AND($I874="Open",$H874&gt;=Settings!$C$4,$H874&lt;=Settings!$C$5),1,0))</f>
        <v/>
      </c>
      <c r="Q874" s="34">
        <f>IF($A874="","",IF($P874=1,$G874,0))</f>
        <v/>
      </c>
      <c r="R874" s="33">
        <f>IF($A874="","",IF(COUNTIF('This week'!$A$2:$A$1001,$A874)&gt;0,1,0))</f>
        <v/>
      </c>
      <c r="S874" s="33">
        <f>IF($A874="","",IF(AND($P874=1,$R874=0),1,0))</f>
        <v/>
      </c>
    </row>
    <row r="875">
      <c r="G875" s="31" t="n"/>
      <c r="H875" s="32" t="n"/>
      <c r="J875" s="32" t="n"/>
      <c r="K875" s="32" t="n"/>
      <c r="L875" s="32" t="n"/>
      <c r="M875" s="32" t="n"/>
      <c r="P875" s="33">
        <f>IF($A875="","",IF(AND($I875="Open",$H875&gt;=Settings!$C$4,$H875&lt;=Settings!$C$5),1,0))</f>
        <v/>
      </c>
      <c r="Q875" s="34">
        <f>IF($A875="","",IF($P875=1,$G875,0))</f>
        <v/>
      </c>
      <c r="R875" s="33">
        <f>IF($A875="","",IF(COUNTIF('This week'!$A$2:$A$1001,$A875)&gt;0,1,0))</f>
        <v/>
      </c>
      <c r="S875" s="33">
        <f>IF($A875="","",IF(AND($P875=1,$R875=0),1,0))</f>
        <v/>
      </c>
    </row>
    <row r="876">
      <c r="G876" s="31" t="n"/>
      <c r="H876" s="32" t="n"/>
      <c r="J876" s="32" t="n"/>
      <c r="K876" s="32" t="n"/>
      <c r="L876" s="32" t="n"/>
      <c r="M876" s="32" t="n"/>
      <c r="P876" s="33">
        <f>IF($A876="","",IF(AND($I876="Open",$H876&gt;=Settings!$C$4,$H876&lt;=Settings!$C$5),1,0))</f>
        <v/>
      </c>
      <c r="Q876" s="34">
        <f>IF($A876="","",IF($P876=1,$G876,0))</f>
        <v/>
      </c>
      <c r="R876" s="33">
        <f>IF($A876="","",IF(COUNTIF('This week'!$A$2:$A$1001,$A876)&gt;0,1,0))</f>
        <v/>
      </c>
      <c r="S876" s="33">
        <f>IF($A876="","",IF(AND($P876=1,$R876=0),1,0))</f>
        <v/>
      </c>
    </row>
    <row r="877">
      <c r="G877" s="31" t="n"/>
      <c r="H877" s="32" t="n"/>
      <c r="J877" s="32" t="n"/>
      <c r="K877" s="32" t="n"/>
      <c r="L877" s="32" t="n"/>
      <c r="M877" s="32" t="n"/>
      <c r="P877" s="33">
        <f>IF($A877="","",IF(AND($I877="Open",$H877&gt;=Settings!$C$4,$H877&lt;=Settings!$C$5),1,0))</f>
        <v/>
      </c>
      <c r="Q877" s="34">
        <f>IF($A877="","",IF($P877=1,$G877,0))</f>
        <v/>
      </c>
      <c r="R877" s="33">
        <f>IF($A877="","",IF(COUNTIF('This week'!$A$2:$A$1001,$A877)&gt;0,1,0))</f>
        <v/>
      </c>
      <c r="S877" s="33">
        <f>IF($A877="","",IF(AND($P877=1,$R877=0),1,0))</f>
        <v/>
      </c>
    </row>
    <row r="878">
      <c r="G878" s="31" t="n"/>
      <c r="H878" s="32" t="n"/>
      <c r="J878" s="32" t="n"/>
      <c r="K878" s="32" t="n"/>
      <c r="L878" s="32" t="n"/>
      <c r="M878" s="32" t="n"/>
      <c r="P878" s="33">
        <f>IF($A878="","",IF(AND($I878="Open",$H878&gt;=Settings!$C$4,$H878&lt;=Settings!$C$5),1,0))</f>
        <v/>
      </c>
      <c r="Q878" s="34">
        <f>IF($A878="","",IF($P878=1,$G878,0))</f>
        <v/>
      </c>
      <c r="R878" s="33">
        <f>IF($A878="","",IF(COUNTIF('This week'!$A$2:$A$1001,$A878)&gt;0,1,0))</f>
        <v/>
      </c>
      <c r="S878" s="33">
        <f>IF($A878="","",IF(AND($P878=1,$R878=0),1,0))</f>
        <v/>
      </c>
    </row>
    <row r="879">
      <c r="G879" s="31" t="n"/>
      <c r="H879" s="32" t="n"/>
      <c r="J879" s="32" t="n"/>
      <c r="K879" s="32" t="n"/>
      <c r="L879" s="32" t="n"/>
      <c r="M879" s="32" t="n"/>
      <c r="P879" s="33">
        <f>IF($A879="","",IF(AND($I879="Open",$H879&gt;=Settings!$C$4,$H879&lt;=Settings!$C$5),1,0))</f>
        <v/>
      </c>
      <c r="Q879" s="34">
        <f>IF($A879="","",IF($P879=1,$G879,0))</f>
        <v/>
      </c>
      <c r="R879" s="33">
        <f>IF($A879="","",IF(COUNTIF('This week'!$A$2:$A$1001,$A879)&gt;0,1,0))</f>
        <v/>
      </c>
      <c r="S879" s="33">
        <f>IF($A879="","",IF(AND($P879=1,$R879=0),1,0))</f>
        <v/>
      </c>
    </row>
    <row r="880">
      <c r="G880" s="31" t="n"/>
      <c r="H880" s="32" t="n"/>
      <c r="J880" s="32" t="n"/>
      <c r="K880" s="32" t="n"/>
      <c r="L880" s="32" t="n"/>
      <c r="M880" s="32" t="n"/>
      <c r="P880" s="33">
        <f>IF($A880="","",IF(AND($I880="Open",$H880&gt;=Settings!$C$4,$H880&lt;=Settings!$C$5),1,0))</f>
        <v/>
      </c>
      <c r="Q880" s="34">
        <f>IF($A880="","",IF($P880=1,$G880,0))</f>
        <v/>
      </c>
      <c r="R880" s="33">
        <f>IF($A880="","",IF(COUNTIF('This week'!$A$2:$A$1001,$A880)&gt;0,1,0))</f>
        <v/>
      </c>
      <c r="S880" s="33">
        <f>IF($A880="","",IF(AND($P880=1,$R880=0),1,0))</f>
        <v/>
      </c>
    </row>
    <row r="881">
      <c r="G881" s="31" t="n"/>
      <c r="H881" s="32" t="n"/>
      <c r="J881" s="32" t="n"/>
      <c r="K881" s="32" t="n"/>
      <c r="L881" s="32" t="n"/>
      <c r="M881" s="32" t="n"/>
      <c r="P881" s="33">
        <f>IF($A881="","",IF(AND($I881="Open",$H881&gt;=Settings!$C$4,$H881&lt;=Settings!$C$5),1,0))</f>
        <v/>
      </c>
      <c r="Q881" s="34">
        <f>IF($A881="","",IF($P881=1,$G881,0))</f>
        <v/>
      </c>
      <c r="R881" s="33">
        <f>IF($A881="","",IF(COUNTIF('This week'!$A$2:$A$1001,$A881)&gt;0,1,0))</f>
        <v/>
      </c>
      <c r="S881" s="33">
        <f>IF($A881="","",IF(AND($P881=1,$R881=0),1,0))</f>
        <v/>
      </c>
    </row>
    <row r="882">
      <c r="G882" s="31" t="n"/>
      <c r="H882" s="32" t="n"/>
      <c r="J882" s="32" t="n"/>
      <c r="K882" s="32" t="n"/>
      <c r="L882" s="32" t="n"/>
      <c r="M882" s="32" t="n"/>
      <c r="P882" s="33">
        <f>IF($A882="","",IF(AND($I882="Open",$H882&gt;=Settings!$C$4,$H882&lt;=Settings!$C$5),1,0))</f>
        <v/>
      </c>
      <c r="Q882" s="34">
        <f>IF($A882="","",IF($P882=1,$G882,0))</f>
        <v/>
      </c>
      <c r="R882" s="33">
        <f>IF($A882="","",IF(COUNTIF('This week'!$A$2:$A$1001,$A882)&gt;0,1,0))</f>
        <v/>
      </c>
      <c r="S882" s="33">
        <f>IF($A882="","",IF(AND($P882=1,$R882=0),1,0))</f>
        <v/>
      </c>
    </row>
    <row r="883">
      <c r="G883" s="31" t="n"/>
      <c r="H883" s="32" t="n"/>
      <c r="J883" s="32" t="n"/>
      <c r="K883" s="32" t="n"/>
      <c r="L883" s="32" t="n"/>
      <c r="M883" s="32" t="n"/>
      <c r="P883" s="33">
        <f>IF($A883="","",IF(AND($I883="Open",$H883&gt;=Settings!$C$4,$H883&lt;=Settings!$C$5),1,0))</f>
        <v/>
      </c>
      <c r="Q883" s="34">
        <f>IF($A883="","",IF($P883=1,$G883,0))</f>
        <v/>
      </c>
      <c r="R883" s="33">
        <f>IF($A883="","",IF(COUNTIF('This week'!$A$2:$A$1001,$A883)&gt;0,1,0))</f>
        <v/>
      </c>
      <c r="S883" s="33">
        <f>IF($A883="","",IF(AND($P883=1,$R883=0),1,0))</f>
        <v/>
      </c>
    </row>
    <row r="884">
      <c r="G884" s="31" t="n"/>
      <c r="H884" s="32" t="n"/>
      <c r="J884" s="32" t="n"/>
      <c r="K884" s="32" t="n"/>
      <c r="L884" s="32" t="n"/>
      <c r="M884" s="32" t="n"/>
      <c r="P884" s="33">
        <f>IF($A884="","",IF(AND($I884="Open",$H884&gt;=Settings!$C$4,$H884&lt;=Settings!$C$5),1,0))</f>
        <v/>
      </c>
      <c r="Q884" s="34">
        <f>IF($A884="","",IF($P884=1,$G884,0))</f>
        <v/>
      </c>
      <c r="R884" s="33">
        <f>IF($A884="","",IF(COUNTIF('This week'!$A$2:$A$1001,$A884)&gt;0,1,0))</f>
        <v/>
      </c>
      <c r="S884" s="33">
        <f>IF($A884="","",IF(AND($P884=1,$R884=0),1,0))</f>
        <v/>
      </c>
    </row>
    <row r="885">
      <c r="G885" s="31" t="n"/>
      <c r="H885" s="32" t="n"/>
      <c r="J885" s="32" t="n"/>
      <c r="K885" s="32" t="n"/>
      <c r="L885" s="32" t="n"/>
      <c r="M885" s="32" t="n"/>
      <c r="P885" s="33">
        <f>IF($A885="","",IF(AND($I885="Open",$H885&gt;=Settings!$C$4,$H885&lt;=Settings!$C$5),1,0))</f>
        <v/>
      </c>
      <c r="Q885" s="34">
        <f>IF($A885="","",IF($P885=1,$G885,0))</f>
        <v/>
      </c>
      <c r="R885" s="33">
        <f>IF($A885="","",IF(COUNTIF('This week'!$A$2:$A$1001,$A885)&gt;0,1,0))</f>
        <v/>
      </c>
      <c r="S885" s="33">
        <f>IF($A885="","",IF(AND($P885=1,$R885=0),1,0))</f>
        <v/>
      </c>
    </row>
    <row r="886">
      <c r="G886" s="31" t="n"/>
      <c r="H886" s="32" t="n"/>
      <c r="J886" s="32" t="n"/>
      <c r="K886" s="32" t="n"/>
      <c r="L886" s="32" t="n"/>
      <c r="M886" s="32" t="n"/>
      <c r="P886" s="33">
        <f>IF($A886="","",IF(AND($I886="Open",$H886&gt;=Settings!$C$4,$H886&lt;=Settings!$C$5),1,0))</f>
        <v/>
      </c>
      <c r="Q886" s="34">
        <f>IF($A886="","",IF($P886=1,$G886,0))</f>
        <v/>
      </c>
      <c r="R886" s="33">
        <f>IF($A886="","",IF(COUNTIF('This week'!$A$2:$A$1001,$A886)&gt;0,1,0))</f>
        <v/>
      </c>
      <c r="S886" s="33">
        <f>IF($A886="","",IF(AND($P886=1,$R886=0),1,0))</f>
        <v/>
      </c>
    </row>
    <row r="887">
      <c r="G887" s="31" t="n"/>
      <c r="H887" s="32" t="n"/>
      <c r="J887" s="32" t="n"/>
      <c r="K887" s="32" t="n"/>
      <c r="L887" s="32" t="n"/>
      <c r="M887" s="32" t="n"/>
      <c r="P887" s="33">
        <f>IF($A887="","",IF(AND($I887="Open",$H887&gt;=Settings!$C$4,$H887&lt;=Settings!$C$5),1,0))</f>
        <v/>
      </c>
      <c r="Q887" s="34">
        <f>IF($A887="","",IF($P887=1,$G887,0))</f>
        <v/>
      </c>
      <c r="R887" s="33">
        <f>IF($A887="","",IF(COUNTIF('This week'!$A$2:$A$1001,$A887)&gt;0,1,0))</f>
        <v/>
      </c>
      <c r="S887" s="33">
        <f>IF($A887="","",IF(AND($P887=1,$R887=0),1,0))</f>
        <v/>
      </c>
    </row>
    <row r="888">
      <c r="G888" s="31" t="n"/>
      <c r="H888" s="32" t="n"/>
      <c r="J888" s="32" t="n"/>
      <c r="K888" s="32" t="n"/>
      <c r="L888" s="32" t="n"/>
      <c r="M888" s="32" t="n"/>
      <c r="P888" s="33">
        <f>IF($A888="","",IF(AND($I888="Open",$H888&gt;=Settings!$C$4,$H888&lt;=Settings!$C$5),1,0))</f>
        <v/>
      </c>
      <c r="Q888" s="34">
        <f>IF($A888="","",IF($P888=1,$G888,0))</f>
        <v/>
      </c>
      <c r="R888" s="33">
        <f>IF($A888="","",IF(COUNTIF('This week'!$A$2:$A$1001,$A888)&gt;0,1,0))</f>
        <v/>
      </c>
      <c r="S888" s="33">
        <f>IF($A888="","",IF(AND($P888=1,$R888=0),1,0))</f>
        <v/>
      </c>
    </row>
    <row r="889">
      <c r="G889" s="31" t="n"/>
      <c r="H889" s="32" t="n"/>
      <c r="J889" s="32" t="n"/>
      <c r="K889" s="32" t="n"/>
      <c r="L889" s="32" t="n"/>
      <c r="M889" s="32" t="n"/>
      <c r="P889" s="33">
        <f>IF($A889="","",IF(AND($I889="Open",$H889&gt;=Settings!$C$4,$H889&lt;=Settings!$C$5),1,0))</f>
        <v/>
      </c>
      <c r="Q889" s="34">
        <f>IF($A889="","",IF($P889=1,$G889,0))</f>
        <v/>
      </c>
      <c r="R889" s="33">
        <f>IF($A889="","",IF(COUNTIF('This week'!$A$2:$A$1001,$A889)&gt;0,1,0))</f>
        <v/>
      </c>
      <c r="S889" s="33">
        <f>IF($A889="","",IF(AND($P889=1,$R889=0),1,0))</f>
        <v/>
      </c>
    </row>
    <row r="890">
      <c r="G890" s="31" t="n"/>
      <c r="H890" s="32" t="n"/>
      <c r="J890" s="32" t="n"/>
      <c r="K890" s="32" t="n"/>
      <c r="L890" s="32" t="n"/>
      <c r="M890" s="32" t="n"/>
      <c r="P890" s="33">
        <f>IF($A890="","",IF(AND($I890="Open",$H890&gt;=Settings!$C$4,$H890&lt;=Settings!$C$5),1,0))</f>
        <v/>
      </c>
      <c r="Q890" s="34">
        <f>IF($A890="","",IF($P890=1,$G890,0))</f>
        <v/>
      </c>
      <c r="R890" s="33">
        <f>IF($A890="","",IF(COUNTIF('This week'!$A$2:$A$1001,$A890)&gt;0,1,0))</f>
        <v/>
      </c>
      <c r="S890" s="33">
        <f>IF($A890="","",IF(AND($P890=1,$R890=0),1,0))</f>
        <v/>
      </c>
    </row>
    <row r="891">
      <c r="G891" s="31" t="n"/>
      <c r="H891" s="32" t="n"/>
      <c r="J891" s="32" t="n"/>
      <c r="K891" s="32" t="n"/>
      <c r="L891" s="32" t="n"/>
      <c r="M891" s="32" t="n"/>
      <c r="P891" s="33">
        <f>IF($A891="","",IF(AND($I891="Open",$H891&gt;=Settings!$C$4,$H891&lt;=Settings!$C$5),1,0))</f>
        <v/>
      </c>
      <c r="Q891" s="34">
        <f>IF($A891="","",IF($P891=1,$G891,0))</f>
        <v/>
      </c>
      <c r="R891" s="33">
        <f>IF($A891="","",IF(COUNTIF('This week'!$A$2:$A$1001,$A891)&gt;0,1,0))</f>
        <v/>
      </c>
      <c r="S891" s="33">
        <f>IF($A891="","",IF(AND($P891=1,$R891=0),1,0))</f>
        <v/>
      </c>
    </row>
    <row r="892">
      <c r="G892" s="31" t="n"/>
      <c r="H892" s="32" t="n"/>
      <c r="J892" s="32" t="n"/>
      <c r="K892" s="32" t="n"/>
      <c r="L892" s="32" t="n"/>
      <c r="M892" s="32" t="n"/>
      <c r="P892" s="33">
        <f>IF($A892="","",IF(AND($I892="Open",$H892&gt;=Settings!$C$4,$H892&lt;=Settings!$C$5),1,0))</f>
        <v/>
      </c>
      <c r="Q892" s="34">
        <f>IF($A892="","",IF($P892=1,$G892,0))</f>
        <v/>
      </c>
      <c r="R892" s="33">
        <f>IF($A892="","",IF(COUNTIF('This week'!$A$2:$A$1001,$A892)&gt;0,1,0))</f>
        <v/>
      </c>
      <c r="S892" s="33">
        <f>IF($A892="","",IF(AND($P892=1,$R892=0),1,0))</f>
        <v/>
      </c>
    </row>
    <row r="893">
      <c r="G893" s="31" t="n"/>
      <c r="H893" s="32" t="n"/>
      <c r="J893" s="32" t="n"/>
      <c r="K893" s="32" t="n"/>
      <c r="L893" s="32" t="n"/>
      <c r="M893" s="32" t="n"/>
      <c r="P893" s="33">
        <f>IF($A893="","",IF(AND($I893="Open",$H893&gt;=Settings!$C$4,$H893&lt;=Settings!$C$5),1,0))</f>
        <v/>
      </c>
      <c r="Q893" s="34">
        <f>IF($A893="","",IF($P893=1,$G893,0))</f>
        <v/>
      </c>
      <c r="R893" s="33">
        <f>IF($A893="","",IF(COUNTIF('This week'!$A$2:$A$1001,$A893)&gt;0,1,0))</f>
        <v/>
      </c>
      <c r="S893" s="33">
        <f>IF($A893="","",IF(AND($P893=1,$R893=0),1,0))</f>
        <v/>
      </c>
    </row>
    <row r="894">
      <c r="G894" s="31" t="n"/>
      <c r="H894" s="32" t="n"/>
      <c r="J894" s="32" t="n"/>
      <c r="K894" s="32" t="n"/>
      <c r="L894" s="32" t="n"/>
      <c r="M894" s="32" t="n"/>
      <c r="P894" s="33">
        <f>IF($A894="","",IF(AND($I894="Open",$H894&gt;=Settings!$C$4,$H894&lt;=Settings!$C$5),1,0))</f>
        <v/>
      </c>
      <c r="Q894" s="34">
        <f>IF($A894="","",IF($P894=1,$G894,0))</f>
        <v/>
      </c>
      <c r="R894" s="33">
        <f>IF($A894="","",IF(COUNTIF('This week'!$A$2:$A$1001,$A894)&gt;0,1,0))</f>
        <v/>
      </c>
      <c r="S894" s="33">
        <f>IF($A894="","",IF(AND($P894=1,$R894=0),1,0))</f>
        <v/>
      </c>
    </row>
    <row r="895">
      <c r="G895" s="31" t="n"/>
      <c r="H895" s="32" t="n"/>
      <c r="J895" s="32" t="n"/>
      <c r="K895" s="32" t="n"/>
      <c r="L895" s="32" t="n"/>
      <c r="M895" s="32" t="n"/>
      <c r="P895" s="33">
        <f>IF($A895="","",IF(AND($I895="Open",$H895&gt;=Settings!$C$4,$H895&lt;=Settings!$C$5),1,0))</f>
        <v/>
      </c>
      <c r="Q895" s="34">
        <f>IF($A895="","",IF($P895=1,$G895,0))</f>
        <v/>
      </c>
      <c r="R895" s="33">
        <f>IF($A895="","",IF(COUNTIF('This week'!$A$2:$A$1001,$A895)&gt;0,1,0))</f>
        <v/>
      </c>
      <c r="S895" s="33">
        <f>IF($A895="","",IF(AND($P895=1,$R895=0),1,0))</f>
        <v/>
      </c>
    </row>
    <row r="896">
      <c r="G896" s="31" t="n"/>
      <c r="H896" s="32" t="n"/>
      <c r="J896" s="32" t="n"/>
      <c r="K896" s="32" t="n"/>
      <c r="L896" s="32" t="n"/>
      <c r="M896" s="32" t="n"/>
      <c r="P896" s="33">
        <f>IF($A896="","",IF(AND($I896="Open",$H896&gt;=Settings!$C$4,$H896&lt;=Settings!$C$5),1,0))</f>
        <v/>
      </c>
      <c r="Q896" s="34">
        <f>IF($A896="","",IF($P896=1,$G896,0))</f>
        <v/>
      </c>
      <c r="R896" s="33">
        <f>IF($A896="","",IF(COUNTIF('This week'!$A$2:$A$1001,$A896)&gt;0,1,0))</f>
        <v/>
      </c>
      <c r="S896" s="33">
        <f>IF($A896="","",IF(AND($P896=1,$R896=0),1,0))</f>
        <v/>
      </c>
    </row>
    <row r="897">
      <c r="G897" s="31" t="n"/>
      <c r="H897" s="32" t="n"/>
      <c r="J897" s="32" t="n"/>
      <c r="K897" s="32" t="n"/>
      <c r="L897" s="32" t="n"/>
      <c r="M897" s="32" t="n"/>
      <c r="P897" s="33">
        <f>IF($A897="","",IF(AND($I897="Open",$H897&gt;=Settings!$C$4,$H897&lt;=Settings!$C$5),1,0))</f>
        <v/>
      </c>
      <c r="Q897" s="34">
        <f>IF($A897="","",IF($P897=1,$G897,0))</f>
        <v/>
      </c>
      <c r="R897" s="33">
        <f>IF($A897="","",IF(COUNTIF('This week'!$A$2:$A$1001,$A897)&gt;0,1,0))</f>
        <v/>
      </c>
      <c r="S897" s="33">
        <f>IF($A897="","",IF(AND($P897=1,$R897=0),1,0))</f>
        <v/>
      </c>
    </row>
    <row r="898">
      <c r="G898" s="31" t="n"/>
      <c r="H898" s="32" t="n"/>
      <c r="J898" s="32" t="n"/>
      <c r="K898" s="32" t="n"/>
      <c r="L898" s="32" t="n"/>
      <c r="M898" s="32" t="n"/>
      <c r="P898" s="33">
        <f>IF($A898="","",IF(AND($I898="Open",$H898&gt;=Settings!$C$4,$H898&lt;=Settings!$C$5),1,0))</f>
        <v/>
      </c>
      <c r="Q898" s="34">
        <f>IF($A898="","",IF($P898=1,$G898,0))</f>
        <v/>
      </c>
      <c r="R898" s="33">
        <f>IF($A898="","",IF(COUNTIF('This week'!$A$2:$A$1001,$A898)&gt;0,1,0))</f>
        <v/>
      </c>
      <c r="S898" s="33">
        <f>IF($A898="","",IF(AND($P898=1,$R898=0),1,0))</f>
        <v/>
      </c>
    </row>
    <row r="899">
      <c r="G899" s="31" t="n"/>
      <c r="H899" s="32" t="n"/>
      <c r="J899" s="32" t="n"/>
      <c r="K899" s="32" t="n"/>
      <c r="L899" s="32" t="n"/>
      <c r="M899" s="32" t="n"/>
      <c r="P899" s="33">
        <f>IF($A899="","",IF(AND($I899="Open",$H899&gt;=Settings!$C$4,$H899&lt;=Settings!$C$5),1,0))</f>
        <v/>
      </c>
      <c r="Q899" s="34">
        <f>IF($A899="","",IF($P899=1,$G899,0))</f>
        <v/>
      </c>
      <c r="R899" s="33">
        <f>IF($A899="","",IF(COUNTIF('This week'!$A$2:$A$1001,$A899)&gt;0,1,0))</f>
        <v/>
      </c>
      <c r="S899" s="33">
        <f>IF($A899="","",IF(AND($P899=1,$R899=0),1,0))</f>
        <v/>
      </c>
    </row>
    <row r="900">
      <c r="G900" s="31" t="n"/>
      <c r="H900" s="32" t="n"/>
      <c r="J900" s="32" t="n"/>
      <c r="K900" s="32" t="n"/>
      <c r="L900" s="32" t="n"/>
      <c r="M900" s="32" t="n"/>
      <c r="P900" s="33">
        <f>IF($A900="","",IF(AND($I900="Open",$H900&gt;=Settings!$C$4,$H900&lt;=Settings!$C$5),1,0))</f>
        <v/>
      </c>
      <c r="Q900" s="34">
        <f>IF($A900="","",IF($P900=1,$G900,0))</f>
        <v/>
      </c>
      <c r="R900" s="33">
        <f>IF($A900="","",IF(COUNTIF('This week'!$A$2:$A$1001,$A900)&gt;0,1,0))</f>
        <v/>
      </c>
      <c r="S900" s="33">
        <f>IF($A900="","",IF(AND($P900=1,$R900=0),1,0))</f>
        <v/>
      </c>
    </row>
    <row r="901">
      <c r="G901" s="31" t="n"/>
      <c r="H901" s="32" t="n"/>
      <c r="J901" s="32" t="n"/>
      <c r="K901" s="32" t="n"/>
      <c r="L901" s="32" t="n"/>
      <c r="M901" s="32" t="n"/>
      <c r="P901" s="33">
        <f>IF($A901="","",IF(AND($I901="Open",$H901&gt;=Settings!$C$4,$H901&lt;=Settings!$C$5),1,0))</f>
        <v/>
      </c>
      <c r="Q901" s="34">
        <f>IF($A901="","",IF($P901=1,$G901,0))</f>
        <v/>
      </c>
      <c r="R901" s="33">
        <f>IF($A901="","",IF(COUNTIF('This week'!$A$2:$A$1001,$A901)&gt;0,1,0))</f>
        <v/>
      </c>
      <c r="S901" s="33">
        <f>IF($A901="","",IF(AND($P901=1,$R901=0),1,0))</f>
        <v/>
      </c>
    </row>
    <row r="902">
      <c r="G902" s="31" t="n"/>
      <c r="H902" s="32" t="n"/>
      <c r="J902" s="32" t="n"/>
      <c r="K902" s="32" t="n"/>
      <c r="L902" s="32" t="n"/>
      <c r="M902" s="32" t="n"/>
      <c r="P902" s="33">
        <f>IF($A902="","",IF(AND($I902="Open",$H902&gt;=Settings!$C$4,$H902&lt;=Settings!$C$5),1,0))</f>
        <v/>
      </c>
      <c r="Q902" s="34">
        <f>IF($A902="","",IF($P902=1,$G902,0))</f>
        <v/>
      </c>
      <c r="R902" s="33">
        <f>IF($A902="","",IF(COUNTIF('This week'!$A$2:$A$1001,$A902)&gt;0,1,0))</f>
        <v/>
      </c>
      <c r="S902" s="33">
        <f>IF($A902="","",IF(AND($P902=1,$R902=0),1,0))</f>
        <v/>
      </c>
    </row>
    <row r="903">
      <c r="G903" s="31" t="n"/>
      <c r="H903" s="32" t="n"/>
      <c r="J903" s="32" t="n"/>
      <c r="K903" s="32" t="n"/>
      <c r="L903" s="32" t="n"/>
      <c r="M903" s="32" t="n"/>
      <c r="P903" s="33">
        <f>IF($A903="","",IF(AND($I903="Open",$H903&gt;=Settings!$C$4,$H903&lt;=Settings!$C$5),1,0))</f>
        <v/>
      </c>
      <c r="Q903" s="34">
        <f>IF($A903="","",IF($P903=1,$G903,0))</f>
        <v/>
      </c>
      <c r="R903" s="33">
        <f>IF($A903="","",IF(COUNTIF('This week'!$A$2:$A$1001,$A903)&gt;0,1,0))</f>
        <v/>
      </c>
      <c r="S903" s="33">
        <f>IF($A903="","",IF(AND($P903=1,$R903=0),1,0))</f>
        <v/>
      </c>
    </row>
    <row r="904">
      <c r="G904" s="31" t="n"/>
      <c r="H904" s="32" t="n"/>
      <c r="J904" s="32" t="n"/>
      <c r="K904" s="32" t="n"/>
      <c r="L904" s="32" t="n"/>
      <c r="M904" s="32" t="n"/>
      <c r="P904" s="33">
        <f>IF($A904="","",IF(AND($I904="Open",$H904&gt;=Settings!$C$4,$H904&lt;=Settings!$C$5),1,0))</f>
        <v/>
      </c>
      <c r="Q904" s="34">
        <f>IF($A904="","",IF($P904=1,$G904,0))</f>
        <v/>
      </c>
      <c r="R904" s="33">
        <f>IF($A904="","",IF(COUNTIF('This week'!$A$2:$A$1001,$A904)&gt;0,1,0))</f>
        <v/>
      </c>
      <c r="S904" s="33">
        <f>IF($A904="","",IF(AND($P904=1,$R904=0),1,0))</f>
        <v/>
      </c>
    </row>
    <row r="905">
      <c r="G905" s="31" t="n"/>
      <c r="H905" s="32" t="n"/>
      <c r="J905" s="32" t="n"/>
      <c r="K905" s="32" t="n"/>
      <c r="L905" s="32" t="n"/>
      <c r="M905" s="32" t="n"/>
      <c r="P905" s="33">
        <f>IF($A905="","",IF(AND($I905="Open",$H905&gt;=Settings!$C$4,$H905&lt;=Settings!$C$5),1,0))</f>
        <v/>
      </c>
      <c r="Q905" s="34">
        <f>IF($A905="","",IF($P905=1,$G905,0))</f>
        <v/>
      </c>
      <c r="R905" s="33">
        <f>IF($A905="","",IF(COUNTIF('This week'!$A$2:$A$1001,$A905)&gt;0,1,0))</f>
        <v/>
      </c>
      <c r="S905" s="33">
        <f>IF($A905="","",IF(AND($P905=1,$R905=0),1,0))</f>
        <v/>
      </c>
    </row>
    <row r="906">
      <c r="G906" s="31" t="n"/>
      <c r="H906" s="32" t="n"/>
      <c r="J906" s="32" t="n"/>
      <c r="K906" s="32" t="n"/>
      <c r="L906" s="32" t="n"/>
      <c r="M906" s="32" t="n"/>
      <c r="P906" s="33">
        <f>IF($A906="","",IF(AND($I906="Open",$H906&gt;=Settings!$C$4,$H906&lt;=Settings!$C$5),1,0))</f>
        <v/>
      </c>
      <c r="Q906" s="34">
        <f>IF($A906="","",IF($P906=1,$G906,0))</f>
        <v/>
      </c>
      <c r="R906" s="33">
        <f>IF($A906="","",IF(COUNTIF('This week'!$A$2:$A$1001,$A906)&gt;0,1,0))</f>
        <v/>
      </c>
      <c r="S906" s="33">
        <f>IF($A906="","",IF(AND($P906=1,$R906=0),1,0))</f>
        <v/>
      </c>
    </row>
    <row r="907">
      <c r="G907" s="31" t="n"/>
      <c r="H907" s="32" t="n"/>
      <c r="J907" s="32" t="n"/>
      <c r="K907" s="32" t="n"/>
      <c r="L907" s="32" t="n"/>
      <c r="M907" s="32" t="n"/>
      <c r="P907" s="33">
        <f>IF($A907="","",IF(AND($I907="Open",$H907&gt;=Settings!$C$4,$H907&lt;=Settings!$C$5),1,0))</f>
        <v/>
      </c>
      <c r="Q907" s="34">
        <f>IF($A907="","",IF($P907=1,$G907,0))</f>
        <v/>
      </c>
      <c r="R907" s="33">
        <f>IF($A907="","",IF(COUNTIF('This week'!$A$2:$A$1001,$A907)&gt;0,1,0))</f>
        <v/>
      </c>
      <c r="S907" s="33">
        <f>IF($A907="","",IF(AND($P907=1,$R907=0),1,0))</f>
        <v/>
      </c>
    </row>
    <row r="908">
      <c r="G908" s="31" t="n"/>
      <c r="H908" s="32" t="n"/>
      <c r="J908" s="32" t="n"/>
      <c r="K908" s="32" t="n"/>
      <c r="L908" s="32" t="n"/>
      <c r="M908" s="32" t="n"/>
      <c r="P908" s="33">
        <f>IF($A908="","",IF(AND($I908="Open",$H908&gt;=Settings!$C$4,$H908&lt;=Settings!$C$5),1,0))</f>
        <v/>
      </c>
      <c r="Q908" s="34">
        <f>IF($A908="","",IF($P908=1,$G908,0))</f>
        <v/>
      </c>
      <c r="R908" s="33">
        <f>IF($A908="","",IF(COUNTIF('This week'!$A$2:$A$1001,$A908)&gt;0,1,0))</f>
        <v/>
      </c>
      <c r="S908" s="33">
        <f>IF($A908="","",IF(AND($P908=1,$R908=0),1,0))</f>
        <v/>
      </c>
    </row>
    <row r="909">
      <c r="G909" s="31" t="n"/>
      <c r="H909" s="32" t="n"/>
      <c r="J909" s="32" t="n"/>
      <c r="K909" s="32" t="n"/>
      <c r="L909" s="32" t="n"/>
      <c r="M909" s="32" t="n"/>
      <c r="P909" s="33">
        <f>IF($A909="","",IF(AND($I909="Open",$H909&gt;=Settings!$C$4,$H909&lt;=Settings!$C$5),1,0))</f>
        <v/>
      </c>
      <c r="Q909" s="34">
        <f>IF($A909="","",IF($P909=1,$G909,0))</f>
        <v/>
      </c>
      <c r="R909" s="33">
        <f>IF($A909="","",IF(COUNTIF('This week'!$A$2:$A$1001,$A909)&gt;0,1,0))</f>
        <v/>
      </c>
      <c r="S909" s="33">
        <f>IF($A909="","",IF(AND($P909=1,$R909=0),1,0))</f>
        <v/>
      </c>
    </row>
    <row r="910">
      <c r="G910" s="31" t="n"/>
      <c r="H910" s="32" t="n"/>
      <c r="J910" s="32" t="n"/>
      <c r="K910" s="32" t="n"/>
      <c r="L910" s="32" t="n"/>
      <c r="M910" s="32" t="n"/>
      <c r="P910" s="33">
        <f>IF($A910="","",IF(AND($I910="Open",$H910&gt;=Settings!$C$4,$H910&lt;=Settings!$C$5),1,0))</f>
        <v/>
      </c>
      <c r="Q910" s="34">
        <f>IF($A910="","",IF($P910=1,$G910,0))</f>
        <v/>
      </c>
      <c r="R910" s="33">
        <f>IF($A910="","",IF(COUNTIF('This week'!$A$2:$A$1001,$A910)&gt;0,1,0))</f>
        <v/>
      </c>
      <c r="S910" s="33">
        <f>IF($A910="","",IF(AND($P910=1,$R910=0),1,0))</f>
        <v/>
      </c>
    </row>
    <row r="911">
      <c r="G911" s="31" t="n"/>
      <c r="H911" s="32" t="n"/>
      <c r="J911" s="32" t="n"/>
      <c r="K911" s="32" t="n"/>
      <c r="L911" s="32" t="n"/>
      <c r="M911" s="32" t="n"/>
      <c r="P911" s="33">
        <f>IF($A911="","",IF(AND($I911="Open",$H911&gt;=Settings!$C$4,$H911&lt;=Settings!$C$5),1,0))</f>
        <v/>
      </c>
      <c r="Q911" s="34">
        <f>IF($A911="","",IF($P911=1,$G911,0))</f>
        <v/>
      </c>
      <c r="R911" s="33">
        <f>IF($A911="","",IF(COUNTIF('This week'!$A$2:$A$1001,$A911)&gt;0,1,0))</f>
        <v/>
      </c>
      <c r="S911" s="33">
        <f>IF($A911="","",IF(AND($P911=1,$R911=0),1,0))</f>
        <v/>
      </c>
    </row>
    <row r="912">
      <c r="G912" s="31" t="n"/>
      <c r="H912" s="32" t="n"/>
      <c r="J912" s="32" t="n"/>
      <c r="K912" s="32" t="n"/>
      <c r="L912" s="32" t="n"/>
      <c r="M912" s="32" t="n"/>
      <c r="P912" s="33">
        <f>IF($A912="","",IF(AND($I912="Open",$H912&gt;=Settings!$C$4,$H912&lt;=Settings!$C$5),1,0))</f>
        <v/>
      </c>
      <c r="Q912" s="34">
        <f>IF($A912="","",IF($P912=1,$G912,0))</f>
        <v/>
      </c>
      <c r="R912" s="33">
        <f>IF($A912="","",IF(COUNTIF('This week'!$A$2:$A$1001,$A912)&gt;0,1,0))</f>
        <v/>
      </c>
      <c r="S912" s="33">
        <f>IF($A912="","",IF(AND($P912=1,$R912=0),1,0))</f>
        <v/>
      </c>
    </row>
    <row r="913">
      <c r="G913" s="31" t="n"/>
      <c r="H913" s="32" t="n"/>
      <c r="J913" s="32" t="n"/>
      <c r="K913" s="32" t="n"/>
      <c r="L913" s="32" t="n"/>
      <c r="M913" s="32" t="n"/>
      <c r="P913" s="33">
        <f>IF($A913="","",IF(AND($I913="Open",$H913&gt;=Settings!$C$4,$H913&lt;=Settings!$C$5),1,0))</f>
        <v/>
      </c>
      <c r="Q913" s="34">
        <f>IF($A913="","",IF($P913=1,$G913,0))</f>
        <v/>
      </c>
      <c r="R913" s="33">
        <f>IF($A913="","",IF(COUNTIF('This week'!$A$2:$A$1001,$A913)&gt;0,1,0))</f>
        <v/>
      </c>
      <c r="S913" s="33">
        <f>IF($A913="","",IF(AND($P913=1,$R913=0),1,0))</f>
        <v/>
      </c>
    </row>
    <row r="914">
      <c r="G914" s="31" t="n"/>
      <c r="H914" s="32" t="n"/>
      <c r="J914" s="32" t="n"/>
      <c r="K914" s="32" t="n"/>
      <c r="L914" s="32" t="n"/>
      <c r="M914" s="32" t="n"/>
      <c r="P914" s="33">
        <f>IF($A914="","",IF(AND($I914="Open",$H914&gt;=Settings!$C$4,$H914&lt;=Settings!$C$5),1,0))</f>
        <v/>
      </c>
      <c r="Q914" s="34">
        <f>IF($A914="","",IF($P914=1,$G914,0))</f>
        <v/>
      </c>
      <c r="R914" s="33">
        <f>IF($A914="","",IF(COUNTIF('This week'!$A$2:$A$1001,$A914)&gt;0,1,0))</f>
        <v/>
      </c>
      <c r="S914" s="33">
        <f>IF($A914="","",IF(AND($P914=1,$R914=0),1,0))</f>
        <v/>
      </c>
    </row>
    <row r="915">
      <c r="G915" s="31" t="n"/>
      <c r="H915" s="32" t="n"/>
      <c r="J915" s="32" t="n"/>
      <c r="K915" s="32" t="n"/>
      <c r="L915" s="32" t="n"/>
      <c r="M915" s="32" t="n"/>
      <c r="P915" s="33">
        <f>IF($A915="","",IF(AND($I915="Open",$H915&gt;=Settings!$C$4,$H915&lt;=Settings!$C$5),1,0))</f>
        <v/>
      </c>
      <c r="Q915" s="34">
        <f>IF($A915="","",IF($P915=1,$G915,0))</f>
        <v/>
      </c>
      <c r="R915" s="33">
        <f>IF($A915="","",IF(COUNTIF('This week'!$A$2:$A$1001,$A915)&gt;0,1,0))</f>
        <v/>
      </c>
      <c r="S915" s="33">
        <f>IF($A915="","",IF(AND($P915=1,$R915=0),1,0))</f>
        <v/>
      </c>
    </row>
    <row r="916">
      <c r="G916" s="31" t="n"/>
      <c r="H916" s="32" t="n"/>
      <c r="J916" s="32" t="n"/>
      <c r="K916" s="32" t="n"/>
      <c r="L916" s="32" t="n"/>
      <c r="M916" s="32" t="n"/>
      <c r="P916" s="33">
        <f>IF($A916="","",IF(AND($I916="Open",$H916&gt;=Settings!$C$4,$H916&lt;=Settings!$C$5),1,0))</f>
        <v/>
      </c>
      <c r="Q916" s="34">
        <f>IF($A916="","",IF($P916=1,$G916,0))</f>
        <v/>
      </c>
      <c r="R916" s="33">
        <f>IF($A916="","",IF(COUNTIF('This week'!$A$2:$A$1001,$A916)&gt;0,1,0))</f>
        <v/>
      </c>
      <c r="S916" s="33">
        <f>IF($A916="","",IF(AND($P916=1,$R916=0),1,0))</f>
        <v/>
      </c>
    </row>
    <row r="917">
      <c r="G917" s="31" t="n"/>
      <c r="H917" s="32" t="n"/>
      <c r="J917" s="32" t="n"/>
      <c r="K917" s="32" t="n"/>
      <c r="L917" s="32" t="n"/>
      <c r="M917" s="32" t="n"/>
      <c r="P917" s="33">
        <f>IF($A917="","",IF(AND($I917="Open",$H917&gt;=Settings!$C$4,$H917&lt;=Settings!$C$5),1,0))</f>
        <v/>
      </c>
      <c r="Q917" s="34">
        <f>IF($A917="","",IF($P917=1,$G917,0))</f>
        <v/>
      </c>
      <c r="R917" s="33">
        <f>IF($A917="","",IF(COUNTIF('This week'!$A$2:$A$1001,$A917)&gt;0,1,0))</f>
        <v/>
      </c>
      <c r="S917" s="33">
        <f>IF($A917="","",IF(AND($P917=1,$R917=0),1,0))</f>
        <v/>
      </c>
    </row>
    <row r="918">
      <c r="G918" s="31" t="n"/>
      <c r="H918" s="32" t="n"/>
      <c r="J918" s="32" t="n"/>
      <c r="K918" s="32" t="n"/>
      <c r="L918" s="32" t="n"/>
      <c r="M918" s="32" t="n"/>
      <c r="P918" s="33">
        <f>IF($A918="","",IF(AND($I918="Open",$H918&gt;=Settings!$C$4,$H918&lt;=Settings!$C$5),1,0))</f>
        <v/>
      </c>
      <c r="Q918" s="34">
        <f>IF($A918="","",IF($P918=1,$G918,0))</f>
        <v/>
      </c>
      <c r="R918" s="33">
        <f>IF($A918="","",IF(COUNTIF('This week'!$A$2:$A$1001,$A918)&gt;0,1,0))</f>
        <v/>
      </c>
      <c r="S918" s="33">
        <f>IF($A918="","",IF(AND($P918=1,$R918=0),1,0))</f>
        <v/>
      </c>
    </row>
    <row r="919">
      <c r="G919" s="31" t="n"/>
      <c r="H919" s="32" t="n"/>
      <c r="J919" s="32" t="n"/>
      <c r="K919" s="32" t="n"/>
      <c r="L919" s="32" t="n"/>
      <c r="M919" s="32" t="n"/>
      <c r="P919" s="33">
        <f>IF($A919="","",IF(AND($I919="Open",$H919&gt;=Settings!$C$4,$H919&lt;=Settings!$C$5),1,0))</f>
        <v/>
      </c>
      <c r="Q919" s="34">
        <f>IF($A919="","",IF($P919=1,$G919,0))</f>
        <v/>
      </c>
      <c r="R919" s="33">
        <f>IF($A919="","",IF(COUNTIF('This week'!$A$2:$A$1001,$A919)&gt;0,1,0))</f>
        <v/>
      </c>
      <c r="S919" s="33">
        <f>IF($A919="","",IF(AND($P919=1,$R919=0),1,0))</f>
        <v/>
      </c>
    </row>
    <row r="920">
      <c r="G920" s="31" t="n"/>
      <c r="H920" s="32" t="n"/>
      <c r="J920" s="32" t="n"/>
      <c r="K920" s="32" t="n"/>
      <c r="L920" s="32" t="n"/>
      <c r="M920" s="32" t="n"/>
      <c r="P920" s="33">
        <f>IF($A920="","",IF(AND($I920="Open",$H920&gt;=Settings!$C$4,$H920&lt;=Settings!$C$5),1,0))</f>
        <v/>
      </c>
      <c r="Q920" s="34">
        <f>IF($A920="","",IF($P920=1,$G920,0))</f>
        <v/>
      </c>
      <c r="R920" s="33">
        <f>IF($A920="","",IF(COUNTIF('This week'!$A$2:$A$1001,$A920)&gt;0,1,0))</f>
        <v/>
      </c>
      <c r="S920" s="33">
        <f>IF($A920="","",IF(AND($P920=1,$R920=0),1,0))</f>
        <v/>
      </c>
    </row>
    <row r="921">
      <c r="G921" s="31" t="n"/>
      <c r="H921" s="32" t="n"/>
      <c r="J921" s="32" t="n"/>
      <c r="K921" s="32" t="n"/>
      <c r="L921" s="32" t="n"/>
      <c r="M921" s="32" t="n"/>
      <c r="P921" s="33">
        <f>IF($A921="","",IF(AND($I921="Open",$H921&gt;=Settings!$C$4,$H921&lt;=Settings!$C$5),1,0))</f>
        <v/>
      </c>
      <c r="Q921" s="34">
        <f>IF($A921="","",IF($P921=1,$G921,0))</f>
        <v/>
      </c>
      <c r="R921" s="33">
        <f>IF($A921="","",IF(COUNTIF('This week'!$A$2:$A$1001,$A921)&gt;0,1,0))</f>
        <v/>
      </c>
      <c r="S921" s="33">
        <f>IF($A921="","",IF(AND($P921=1,$R921=0),1,0))</f>
        <v/>
      </c>
    </row>
    <row r="922">
      <c r="G922" s="31" t="n"/>
      <c r="H922" s="32" t="n"/>
      <c r="J922" s="32" t="n"/>
      <c r="K922" s="32" t="n"/>
      <c r="L922" s="32" t="n"/>
      <c r="M922" s="32" t="n"/>
      <c r="P922" s="33">
        <f>IF($A922="","",IF(AND($I922="Open",$H922&gt;=Settings!$C$4,$H922&lt;=Settings!$C$5),1,0))</f>
        <v/>
      </c>
      <c r="Q922" s="34">
        <f>IF($A922="","",IF($P922=1,$G922,0))</f>
        <v/>
      </c>
      <c r="R922" s="33">
        <f>IF($A922="","",IF(COUNTIF('This week'!$A$2:$A$1001,$A922)&gt;0,1,0))</f>
        <v/>
      </c>
      <c r="S922" s="33">
        <f>IF($A922="","",IF(AND($P922=1,$R922=0),1,0))</f>
        <v/>
      </c>
    </row>
    <row r="923">
      <c r="G923" s="31" t="n"/>
      <c r="H923" s="32" t="n"/>
      <c r="J923" s="32" t="n"/>
      <c r="K923" s="32" t="n"/>
      <c r="L923" s="32" t="n"/>
      <c r="M923" s="32" t="n"/>
      <c r="P923" s="33">
        <f>IF($A923="","",IF(AND($I923="Open",$H923&gt;=Settings!$C$4,$H923&lt;=Settings!$C$5),1,0))</f>
        <v/>
      </c>
      <c r="Q923" s="34">
        <f>IF($A923="","",IF($P923=1,$G923,0))</f>
        <v/>
      </c>
      <c r="R923" s="33">
        <f>IF($A923="","",IF(COUNTIF('This week'!$A$2:$A$1001,$A923)&gt;0,1,0))</f>
        <v/>
      </c>
      <c r="S923" s="33">
        <f>IF($A923="","",IF(AND($P923=1,$R923=0),1,0))</f>
        <v/>
      </c>
    </row>
    <row r="924">
      <c r="G924" s="31" t="n"/>
      <c r="H924" s="32" t="n"/>
      <c r="J924" s="32" t="n"/>
      <c r="K924" s="32" t="n"/>
      <c r="L924" s="32" t="n"/>
      <c r="M924" s="32" t="n"/>
      <c r="P924" s="33">
        <f>IF($A924="","",IF(AND($I924="Open",$H924&gt;=Settings!$C$4,$H924&lt;=Settings!$C$5),1,0))</f>
        <v/>
      </c>
      <c r="Q924" s="34">
        <f>IF($A924="","",IF($P924=1,$G924,0))</f>
        <v/>
      </c>
      <c r="R924" s="33">
        <f>IF($A924="","",IF(COUNTIF('This week'!$A$2:$A$1001,$A924)&gt;0,1,0))</f>
        <v/>
      </c>
      <c r="S924" s="33">
        <f>IF($A924="","",IF(AND($P924=1,$R924=0),1,0))</f>
        <v/>
      </c>
    </row>
    <row r="925">
      <c r="G925" s="31" t="n"/>
      <c r="H925" s="32" t="n"/>
      <c r="J925" s="32" t="n"/>
      <c r="K925" s="32" t="n"/>
      <c r="L925" s="32" t="n"/>
      <c r="M925" s="32" t="n"/>
      <c r="P925" s="33">
        <f>IF($A925="","",IF(AND($I925="Open",$H925&gt;=Settings!$C$4,$H925&lt;=Settings!$C$5),1,0))</f>
        <v/>
      </c>
      <c r="Q925" s="34">
        <f>IF($A925="","",IF($P925=1,$G925,0))</f>
        <v/>
      </c>
      <c r="R925" s="33">
        <f>IF($A925="","",IF(COUNTIF('This week'!$A$2:$A$1001,$A925)&gt;0,1,0))</f>
        <v/>
      </c>
      <c r="S925" s="33">
        <f>IF($A925="","",IF(AND($P925=1,$R925=0),1,0))</f>
        <v/>
      </c>
    </row>
    <row r="926">
      <c r="G926" s="31" t="n"/>
      <c r="H926" s="32" t="n"/>
      <c r="J926" s="32" t="n"/>
      <c r="K926" s="32" t="n"/>
      <c r="L926" s="32" t="n"/>
      <c r="M926" s="32" t="n"/>
      <c r="P926" s="33">
        <f>IF($A926="","",IF(AND($I926="Open",$H926&gt;=Settings!$C$4,$H926&lt;=Settings!$C$5),1,0))</f>
        <v/>
      </c>
      <c r="Q926" s="34">
        <f>IF($A926="","",IF($P926=1,$G926,0))</f>
        <v/>
      </c>
      <c r="R926" s="33">
        <f>IF($A926="","",IF(COUNTIF('This week'!$A$2:$A$1001,$A926)&gt;0,1,0))</f>
        <v/>
      </c>
      <c r="S926" s="33">
        <f>IF($A926="","",IF(AND($P926=1,$R926=0),1,0))</f>
        <v/>
      </c>
    </row>
    <row r="927">
      <c r="G927" s="31" t="n"/>
      <c r="H927" s="32" t="n"/>
      <c r="J927" s="32" t="n"/>
      <c r="K927" s="32" t="n"/>
      <c r="L927" s="32" t="n"/>
      <c r="M927" s="32" t="n"/>
      <c r="P927" s="33">
        <f>IF($A927="","",IF(AND($I927="Open",$H927&gt;=Settings!$C$4,$H927&lt;=Settings!$C$5),1,0))</f>
        <v/>
      </c>
      <c r="Q927" s="34">
        <f>IF($A927="","",IF($P927=1,$G927,0))</f>
        <v/>
      </c>
      <c r="R927" s="33">
        <f>IF($A927="","",IF(COUNTIF('This week'!$A$2:$A$1001,$A927)&gt;0,1,0))</f>
        <v/>
      </c>
      <c r="S927" s="33">
        <f>IF($A927="","",IF(AND($P927=1,$R927=0),1,0))</f>
        <v/>
      </c>
    </row>
    <row r="928">
      <c r="G928" s="31" t="n"/>
      <c r="H928" s="32" t="n"/>
      <c r="J928" s="32" t="n"/>
      <c r="K928" s="32" t="n"/>
      <c r="L928" s="32" t="n"/>
      <c r="M928" s="32" t="n"/>
      <c r="P928" s="33">
        <f>IF($A928="","",IF(AND($I928="Open",$H928&gt;=Settings!$C$4,$H928&lt;=Settings!$C$5),1,0))</f>
        <v/>
      </c>
      <c r="Q928" s="34">
        <f>IF($A928="","",IF($P928=1,$G928,0))</f>
        <v/>
      </c>
      <c r="R928" s="33">
        <f>IF($A928="","",IF(COUNTIF('This week'!$A$2:$A$1001,$A928)&gt;0,1,0))</f>
        <v/>
      </c>
      <c r="S928" s="33">
        <f>IF($A928="","",IF(AND($P928=1,$R928=0),1,0))</f>
        <v/>
      </c>
    </row>
    <row r="929">
      <c r="G929" s="31" t="n"/>
      <c r="H929" s="32" t="n"/>
      <c r="J929" s="32" t="n"/>
      <c r="K929" s="32" t="n"/>
      <c r="L929" s="32" t="n"/>
      <c r="M929" s="32" t="n"/>
      <c r="P929" s="33">
        <f>IF($A929="","",IF(AND($I929="Open",$H929&gt;=Settings!$C$4,$H929&lt;=Settings!$C$5),1,0))</f>
        <v/>
      </c>
      <c r="Q929" s="34">
        <f>IF($A929="","",IF($P929=1,$G929,0))</f>
        <v/>
      </c>
      <c r="R929" s="33">
        <f>IF($A929="","",IF(COUNTIF('This week'!$A$2:$A$1001,$A929)&gt;0,1,0))</f>
        <v/>
      </c>
      <c r="S929" s="33">
        <f>IF($A929="","",IF(AND($P929=1,$R929=0),1,0))</f>
        <v/>
      </c>
    </row>
    <row r="930">
      <c r="G930" s="31" t="n"/>
      <c r="H930" s="32" t="n"/>
      <c r="J930" s="32" t="n"/>
      <c r="K930" s="32" t="n"/>
      <c r="L930" s="32" t="n"/>
      <c r="M930" s="32" t="n"/>
      <c r="P930" s="33">
        <f>IF($A930="","",IF(AND($I930="Open",$H930&gt;=Settings!$C$4,$H930&lt;=Settings!$C$5),1,0))</f>
        <v/>
      </c>
      <c r="Q930" s="34">
        <f>IF($A930="","",IF($P930=1,$G930,0))</f>
        <v/>
      </c>
      <c r="R930" s="33">
        <f>IF($A930="","",IF(COUNTIF('This week'!$A$2:$A$1001,$A930)&gt;0,1,0))</f>
        <v/>
      </c>
      <c r="S930" s="33">
        <f>IF($A930="","",IF(AND($P930=1,$R930=0),1,0))</f>
        <v/>
      </c>
    </row>
    <row r="931">
      <c r="G931" s="31" t="n"/>
      <c r="H931" s="32" t="n"/>
      <c r="J931" s="32" t="n"/>
      <c r="K931" s="32" t="n"/>
      <c r="L931" s="32" t="n"/>
      <c r="M931" s="32" t="n"/>
      <c r="P931" s="33">
        <f>IF($A931="","",IF(AND($I931="Open",$H931&gt;=Settings!$C$4,$H931&lt;=Settings!$C$5),1,0))</f>
        <v/>
      </c>
      <c r="Q931" s="34">
        <f>IF($A931="","",IF($P931=1,$G931,0))</f>
        <v/>
      </c>
      <c r="R931" s="33">
        <f>IF($A931="","",IF(COUNTIF('This week'!$A$2:$A$1001,$A931)&gt;0,1,0))</f>
        <v/>
      </c>
      <c r="S931" s="33">
        <f>IF($A931="","",IF(AND($P931=1,$R931=0),1,0))</f>
        <v/>
      </c>
    </row>
    <row r="932">
      <c r="G932" s="31" t="n"/>
      <c r="H932" s="32" t="n"/>
      <c r="J932" s="32" t="n"/>
      <c r="K932" s="32" t="n"/>
      <c r="L932" s="32" t="n"/>
      <c r="M932" s="32" t="n"/>
      <c r="P932" s="33">
        <f>IF($A932="","",IF(AND($I932="Open",$H932&gt;=Settings!$C$4,$H932&lt;=Settings!$C$5),1,0))</f>
        <v/>
      </c>
      <c r="Q932" s="34">
        <f>IF($A932="","",IF($P932=1,$G932,0))</f>
        <v/>
      </c>
      <c r="R932" s="33">
        <f>IF($A932="","",IF(COUNTIF('This week'!$A$2:$A$1001,$A932)&gt;0,1,0))</f>
        <v/>
      </c>
      <c r="S932" s="33">
        <f>IF($A932="","",IF(AND($P932=1,$R932=0),1,0))</f>
        <v/>
      </c>
    </row>
    <row r="933">
      <c r="G933" s="31" t="n"/>
      <c r="H933" s="32" t="n"/>
      <c r="J933" s="32" t="n"/>
      <c r="K933" s="32" t="n"/>
      <c r="L933" s="32" t="n"/>
      <c r="M933" s="32" t="n"/>
      <c r="P933" s="33">
        <f>IF($A933="","",IF(AND($I933="Open",$H933&gt;=Settings!$C$4,$H933&lt;=Settings!$C$5),1,0))</f>
        <v/>
      </c>
      <c r="Q933" s="34">
        <f>IF($A933="","",IF($P933=1,$G933,0))</f>
        <v/>
      </c>
      <c r="R933" s="33">
        <f>IF($A933="","",IF(COUNTIF('This week'!$A$2:$A$1001,$A933)&gt;0,1,0))</f>
        <v/>
      </c>
      <c r="S933" s="33">
        <f>IF($A933="","",IF(AND($P933=1,$R933=0),1,0))</f>
        <v/>
      </c>
    </row>
    <row r="934">
      <c r="G934" s="31" t="n"/>
      <c r="H934" s="32" t="n"/>
      <c r="J934" s="32" t="n"/>
      <c r="K934" s="32" t="n"/>
      <c r="L934" s="32" t="n"/>
      <c r="M934" s="32" t="n"/>
      <c r="P934" s="33">
        <f>IF($A934="","",IF(AND($I934="Open",$H934&gt;=Settings!$C$4,$H934&lt;=Settings!$C$5),1,0))</f>
        <v/>
      </c>
      <c r="Q934" s="34">
        <f>IF($A934="","",IF($P934=1,$G934,0))</f>
        <v/>
      </c>
      <c r="R934" s="33">
        <f>IF($A934="","",IF(COUNTIF('This week'!$A$2:$A$1001,$A934)&gt;0,1,0))</f>
        <v/>
      </c>
      <c r="S934" s="33">
        <f>IF($A934="","",IF(AND($P934=1,$R934=0),1,0))</f>
        <v/>
      </c>
    </row>
    <row r="935">
      <c r="G935" s="31" t="n"/>
      <c r="H935" s="32" t="n"/>
      <c r="J935" s="32" t="n"/>
      <c r="K935" s="32" t="n"/>
      <c r="L935" s="32" t="n"/>
      <c r="M935" s="32" t="n"/>
      <c r="P935" s="33">
        <f>IF($A935="","",IF(AND($I935="Open",$H935&gt;=Settings!$C$4,$H935&lt;=Settings!$C$5),1,0))</f>
        <v/>
      </c>
      <c r="Q935" s="34">
        <f>IF($A935="","",IF($P935=1,$G935,0))</f>
        <v/>
      </c>
      <c r="R935" s="33">
        <f>IF($A935="","",IF(COUNTIF('This week'!$A$2:$A$1001,$A935)&gt;0,1,0))</f>
        <v/>
      </c>
      <c r="S935" s="33">
        <f>IF($A935="","",IF(AND($P935=1,$R935=0),1,0))</f>
        <v/>
      </c>
    </row>
    <row r="936">
      <c r="G936" s="31" t="n"/>
      <c r="H936" s="32" t="n"/>
      <c r="J936" s="32" t="n"/>
      <c r="K936" s="32" t="n"/>
      <c r="L936" s="32" t="n"/>
      <c r="M936" s="32" t="n"/>
      <c r="P936" s="33">
        <f>IF($A936="","",IF(AND($I936="Open",$H936&gt;=Settings!$C$4,$H936&lt;=Settings!$C$5),1,0))</f>
        <v/>
      </c>
      <c r="Q936" s="34">
        <f>IF($A936="","",IF($P936=1,$G936,0))</f>
        <v/>
      </c>
      <c r="R936" s="33">
        <f>IF($A936="","",IF(COUNTIF('This week'!$A$2:$A$1001,$A936)&gt;0,1,0))</f>
        <v/>
      </c>
      <c r="S936" s="33">
        <f>IF($A936="","",IF(AND($P936=1,$R936=0),1,0))</f>
        <v/>
      </c>
    </row>
    <row r="937">
      <c r="G937" s="31" t="n"/>
      <c r="H937" s="32" t="n"/>
      <c r="J937" s="32" t="n"/>
      <c r="K937" s="32" t="n"/>
      <c r="L937" s="32" t="n"/>
      <c r="M937" s="32" t="n"/>
      <c r="P937" s="33">
        <f>IF($A937="","",IF(AND($I937="Open",$H937&gt;=Settings!$C$4,$H937&lt;=Settings!$C$5),1,0))</f>
        <v/>
      </c>
      <c r="Q937" s="34">
        <f>IF($A937="","",IF($P937=1,$G937,0))</f>
        <v/>
      </c>
      <c r="R937" s="33">
        <f>IF($A937="","",IF(COUNTIF('This week'!$A$2:$A$1001,$A937)&gt;0,1,0))</f>
        <v/>
      </c>
      <c r="S937" s="33">
        <f>IF($A937="","",IF(AND($P937=1,$R937=0),1,0))</f>
        <v/>
      </c>
    </row>
    <row r="938">
      <c r="G938" s="31" t="n"/>
      <c r="H938" s="32" t="n"/>
      <c r="J938" s="32" t="n"/>
      <c r="K938" s="32" t="n"/>
      <c r="L938" s="32" t="n"/>
      <c r="M938" s="32" t="n"/>
      <c r="P938" s="33">
        <f>IF($A938="","",IF(AND($I938="Open",$H938&gt;=Settings!$C$4,$H938&lt;=Settings!$C$5),1,0))</f>
        <v/>
      </c>
      <c r="Q938" s="34">
        <f>IF($A938="","",IF($P938=1,$G938,0))</f>
        <v/>
      </c>
      <c r="R938" s="33">
        <f>IF($A938="","",IF(COUNTIF('This week'!$A$2:$A$1001,$A938)&gt;0,1,0))</f>
        <v/>
      </c>
      <c r="S938" s="33">
        <f>IF($A938="","",IF(AND($P938=1,$R938=0),1,0))</f>
        <v/>
      </c>
    </row>
    <row r="939">
      <c r="G939" s="31" t="n"/>
      <c r="H939" s="32" t="n"/>
      <c r="J939" s="32" t="n"/>
      <c r="K939" s="32" t="n"/>
      <c r="L939" s="32" t="n"/>
      <c r="M939" s="32" t="n"/>
      <c r="P939" s="33">
        <f>IF($A939="","",IF(AND($I939="Open",$H939&gt;=Settings!$C$4,$H939&lt;=Settings!$C$5),1,0))</f>
        <v/>
      </c>
      <c r="Q939" s="34">
        <f>IF($A939="","",IF($P939=1,$G939,0))</f>
        <v/>
      </c>
      <c r="R939" s="33">
        <f>IF($A939="","",IF(COUNTIF('This week'!$A$2:$A$1001,$A939)&gt;0,1,0))</f>
        <v/>
      </c>
      <c r="S939" s="33">
        <f>IF($A939="","",IF(AND($P939=1,$R939=0),1,0))</f>
        <v/>
      </c>
    </row>
    <row r="940">
      <c r="G940" s="31" t="n"/>
      <c r="H940" s="32" t="n"/>
      <c r="J940" s="32" t="n"/>
      <c r="K940" s="32" t="n"/>
      <c r="L940" s="32" t="n"/>
      <c r="M940" s="32" t="n"/>
      <c r="P940" s="33">
        <f>IF($A940="","",IF(AND($I940="Open",$H940&gt;=Settings!$C$4,$H940&lt;=Settings!$C$5),1,0))</f>
        <v/>
      </c>
      <c r="Q940" s="34">
        <f>IF($A940="","",IF($P940=1,$G940,0))</f>
        <v/>
      </c>
      <c r="R940" s="33">
        <f>IF($A940="","",IF(COUNTIF('This week'!$A$2:$A$1001,$A940)&gt;0,1,0))</f>
        <v/>
      </c>
      <c r="S940" s="33">
        <f>IF($A940="","",IF(AND($P940=1,$R940=0),1,0))</f>
        <v/>
      </c>
    </row>
    <row r="941">
      <c r="G941" s="31" t="n"/>
      <c r="H941" s="32" t="n"/>
      <c r="J941" s="32" t="n"/>
      <c r="K941" s="32" t="n"/>
      <c r="L941" s="32" t="n"/>
      <c r="M941" s="32" t="n"/>
      <c r="P941" s="33">
        <f>IF($A941="","",IF(AND($I941="Open",$H941&gt;=Settings!$C$4,$H941&lt;=Settings!$C$5),1,0))</f>
        <v/>
      </c>
      <c r="Q941" s="34">
        <f>IF($A941="","",IF($P941=1,$G941,0))</f>
        <v/>
      </c>
      <c r="R941" s="33">
        <f>IF($A941="","",IF(COUNTIF('This week'!$A$2:$A$1001,$A941)&gt;0,1,0))</f>
        <v/>
      </c>
      <c r="S941" s="33">
        <f>IF($A941="","",IF(AND($P941=1,$R941=0),1,0))</f>
        <v/>
      </c>
    </row>
    <row r="942">
      <c r="G942" s="31" t="n"/>
      <c r="H942" s="32" t="n"/>
      <c r="J942" s="32" t="n"/>
      <c r="K942" s="32" t="n"/>
      <c r="L942" s="32" t="n"/>
      <c r="M942" s="32" t="n"/>
      <c r="P942" s="33">
        <f>IF($A942="","",IF(AND($I942="Open",$H942&gt;=Settings!$C$4,$H942&lt;=Settings!$C$5),1,0))</f>
        <v/>
      </c>
      <c r="Q942" s="34">
        <f>IF($A942="","",IF($P942=1,$G942,0))</f>
        <v/>
      </c>
      <c r="R942" s="33">
        <f>IF($A942="","",IF(COUNTIF('This week'!$A$2:$A$1001,$A942)&gt;0,1,0))</f>
        <v/>
      </c>
      <c r="S942" s="33">
        <f>IF($A942="","",IF(AND($P942=1,$R942=0),1,0))</f>
        <v/>
      </c>
    </row>
    <row r="943">
      <c r="G943" s="31" t="n"/>
      <c r="H943" s="32" t="n"/>
      <c r="J943" s="32" t="n"/>
      <c r="K943" s="32" t="n"/>
      <c r="L943" s="32" t="n"/>
      <c r="M943" s="32" t="n"/>
      <c r="P943" s="33">
        <f>IF($A943="","",IF(AND($I943="Open",$H943&gt;=Settings!$C$4,$H943&lt;=Settings!$C$5),1,0))</f>
        <v/>
      </c>
      <c r="Q943" s="34">
        <f>IF($A943="","",IF($P943=1,$G943,0))</f>
        <v/>
      </c>
      <c r="R943" s="33">
        <f>IF($A943="","",IF(COUNTIF('This week'!$A$2:$A$1001,$A943)&gt;0,1,0))</f>
        <v/>
      </c>
      <c r="S943" s="33">
        <f>IF($A943="","",IF(AND($P943=1,$R943=0),1,0))</f>
        <v/>
      </c>
    </row>
    <row r="944">
      <c r="G944" s="31" t="n"/>
      <c r="H944" s="32" t="n"/>
      <c r="J944" s="32" t="n"/>
      <c r="K944" s="32" t="n"/>
      <c r="L944" s="32" t="n"/>
      <c r="M944" s="32" t="n"/>
      <c r="P944" s="33">
        <f>IF($A944="","",IF(AND($I944="Open",$H944&gt;=Settings!$C$4,$H944&lt;=Settings!$C$5),1,0))</f>
        <v/>
      </c>
      <c r="Q944" s="34">
        <f>IF($A944="","",IF($P944=1,$G944,0))</f>
        <v/>
      </c>
      <c r="R944" s="33">
        <f>IF($A944="","",IF(COUNTIF('This week'!$A$2:$A$1001,$A944)&gt;0,1,0))</f>
        <v/>
      </c>
      <c r="S944" s="33">
        <f>IF($A944="","",IF(AND($P944=1,$R944=0),1,0))</f>
        <v/>
      </c>
    </row>
    <row r="945">
      <c r="G945" s="31" t="n"/>
      <c r="H945" s="32" t="n"/>
      <c r="J945" s="32" t="n"/>
      <c r="K945" s="32" t="n"/>
      <c r="L945" s="32" t="n"/>
      <c r="M945" s="32" t="n"/>
      <c r="P945" s="33">
        <f>IF($A945="","",IF(AND($I945="Open",$H945&gt;=Settings!$C$4,$H945&lt;=Settings!$C$5),1,0))</f>
        <v/>
      </c>
      <c r="Q945" s="34">
        <f>IF($A945="","",IF($P945=1,$G945,0))</f>
        <v/>
      </c>
      <c r="R945" s="33">
        <f>IF($A945="","",IF(COUNTIF('This week'!$A$2:$A$1001,$A945)&gt;0,1,0))</f>
        <v/>
      </c>
      <c r="S945" s="33">
        <f>IF($A945="","",IF(AND($P945=1,$R945=0),1,0))</f>
        <v/>
      </c>
    </row>
    <row r="946">
      <c r="G946" s="31" t="n"/>
      <c r="H946" s="32" t="n"/>
      <c r="J946" s="32" t="n"/>
      <c r="K946" s="32" t="n"/>
      <c r="L946" s="32" t="n"/>
      <c r="M946" s="32" t="n"/>
      <c r="P946" s="33">
        <f>IF($A946="","",IF(AND($I946="Open",$H946&gt;=Settings!$C$4,$H946&lt;=Settings!$C$5),1,0))</f>
        <v/>
      </c>
      <c r="Q946" s="34">
        <f>IF($A946="","",IF($P946=1,$G946,0))</f>
        <v/>
      </c>
      <c r="R946" s="33">
        <f>IF($A946="","",IF(COUNTIF('This week'!$A$2:$A$1001,$A946)&gt;0,1,0))</f>
        <v/>
      </c>
      <c r="S946" s="33">
        <f>IF($A946="","",IF(AND($P946=1,$R946=0),1,0))</f>
        <v/>
      </c>
    </row>
    <row r="947">
      <c r="G947" s="31" t="n"/>
      <c r="H947" s="32" t="n"/>
      <c r="J947" s="32" t="n"/>
      <c r="K947" s="32" t="n"/>
      <c r="L947" s="32" t="n"/>
      <c r="M947" s="32" t="n"/>
      <c r="P947" s="33">
        <f>IF($A947="","",IF(AND($I947="Open",$H947&gt;=Settings!$C$4,$H947&lt;=Settings!$C$5),1,0))</f>
        <v/>
      </c>
      <c r="Q947" s="34">
        <f>IF($A947="","",IF($P947=1,$G947,0))</f>
        <v/>
      </c>
      <c r="R947" s="33">
        <f>IF($A947="","",IF(COUNTIF('This week'!$A$2:$A$1001,$A947)&gt;0,1,0))</f>
        <v/>
      </c>
      <c r="S947" s="33">
        <f>IF($A947="","",IF(AND($P947=1,$R947=0),1,0))</f>
        <v/>
      </c>
    </row>
    <row r="948">
      <c r="G948" s="31" t="n"/>
      <c r="H948" s="32" t="n"/>
      <c r="J948" s="32" t="n"/>
      <c r="K948" s="32" t="n"/>
      <c r="L948" s="32" t="n"/>
      <c r="M948" s="32" t="n"/>
      <c r="P948" s="33">
        <f>IF($A948="","",IF(AND($I948="Open",$H948&gt;=Settings!$C$4,$H948&lt;=Settings!$C$5),1,0))</f>
        <v/>
      </c>
      <c r="Q948" s="34">
        <f>IF($A948="","",IF($P948=1,$G948,0))</f>
        <v/>
      </c>
      <c r="R948" s="33">
        <f>IF($A948="","",IF(COUNTIF('This week'!$A$2:$A$1001,$A948)&gt;0,1,0))</f>
        <v/>
      </c>
      <c r="S948" s="33">
        <f>IF($A948="","",IF(AND($P948=1,$R948=0),1,0))</f>
        <v/>
      </c>
    </row>
    <row r="949">
      <c r="G949" s="31" t="n"/>
      <c r="H949" s="32" t="n"/>
      <c r="J949" s="32" t="n"/>
      <c r="K949" s="32" t="n"/>
      <c r="L949" s="32" t="n"/>
      <c r="M949" s="32" t="n"/>
      <c r="P949" s="33">
        <f>IF($A949="","",IF(AND($I949="Open",$H949&gt;=Settings!$C$4,$H949&lt;=Settings!$C$5),1,0))</f>
        <v/>
      </c>
      <c r="Q949" s="34">
        <f>IF($A949="","",IF($P949=1,$G949,0))</f>
        <v/>
      </c>
      <c r="R949" s="33">
        <f>IF($A949="","",IF(COUNTIF('This week'!$A$2:$A$1001,$A949)&gt;0,1,0))</f>
        <v/>
      </c>
      <c r="S949" s="33">
        <f>IF($A949="","",IF(AND($P949=1,$R949=0),1,0))</f>
        <v/>
      </c>
    </row>
    <row r="950">
      <c r="G950" s="31" t="n"/>
      <c r="H950" s="32" t="n"/>
      <c r="J950" s="32" t="n"/>
      <c r="K950" s="32" t="n"/>
      <c r="L950" s="32" t="n"/>
      <c r="M950" s="32" t="n"/>
      <c r="P950" s="33">
        <f>IF($A950="","",IF(AND($I950="Open",$H950&gt;=Settings!$C$4,$H950&lt;=Settings!$C$5),1,0))</f>
        <v/>
      </c>
      <c r="Q950" s="34">
        <f>IF($A950="","",IF($P950=1,$G950,0))</f>
        <v/>
      </c>
      <c r="R950" s="33">
        <f>IF($A950="","",IF(COUNTIF('This week'!$A$2:$A$1001,$A950)&gt;0,1,0))</f>
        <v/>
      </c>
      <c r="S950" s="33">
        <f>IF($A950="","",IF(AND($P950=1,$R950=0),1,0))</f>
        <v/>
      </c>
    </row>
    <row r="951">
      <c r="G951" s="31" t="n"/>
      <c r="H951" s="32" t="n"/>
      <c r="J951" s="32" t="n"/>
      <c r="K951" s="32" t="n"/>
      <c r="L951" s="32" t="n"/>
      <c r="M951" s="32" t="n"/>
      <c r="P951" s="33">
        <f>IF($A951="","",IF(AND($I951="Open",$H951&gt;=Settings!$C$4,$H951&lt;=Settings!$C$5),1,0))</f>
        <v/>
      </c>
      <c r="Q951" s="34">
        <f>IF($A951="","",IF($P951=1,$G951,0))</f>
        <v/>
      </c>
      <c r="R951" s="33">
        <f>IF($A951="","",IF(COUNTIF('This week'!$A$2:$A$1001,$A951)&gt;0,1,0))</f>
        <v/>
      </c>
      <c r="S951" s="33">
        <f>IF($A951="","",IF(AND($P951=1,$R951=0),1,0))</f>
        <v/>
      </c>
    </row>
    <row r="952">
      <c r="G952" s="31" t="n"/>
      <c r="H952" s="32" t="n"/>
      <c r="J952" s="32" t="n"/>
      <c r="K952" s="32" t="n"/>
      <c r="L952" s="32" t="n"/>
      <c r="M952" s="32" t="n"/>
      <c r="P952" s="33">
        <f>IF($A952="","",IF(AND($I952="Open",$H952&gt;=Settings!$C$4,$H952&lt;=Settings!$C$5),1,0))</f>
        <v/>
      </c>
      <c r="Q952" s="34">
        <f>IF($A952="","",IF($P952=1,$G952,0))</f>
        <v/>
      </c>
      <c r="R952" s="33">
        <f>IF($A952="","",IF(COUNTIF('This week'!$A$2:$A$1001,$A952)&gt;0,1,0))</f>
        <v/>
      </c>
      <c r="S952" s="33">
        <f>IF($A952="","",IF(AND($P952=1,$R952=0),1,0))</f>
        <v/>
      </c>
    </row>
    <row r="953">
      <c r="G953" s="31" t="n"/>
      <c r="H953" s="32" t="n"/>
      <c r="J953" s="32" t="n"/>
      <c r="K953" s="32" t="n"/>
      <c r="L953" s="32" t="n"/>
      <c r="M953" s="32" t="n"/>
      <c r="P953" s="33">
        <f>IF($A953="","",IF(AND($I953="Open",$H953&gt;=Settings!$C$4,$H953&lt;=Settings!$C$5),1,0))</f>
        <v/>
      </c>
      <c r="Q953" s="34">
        <f>IF($A953="","",IF($P953=1,$G953,0))</f>
        <v/>
      </c>
      <c r="R953" s="33">
        <f>IF($A953="","",IF(COUNTIF('This week'!$A$2:$A$1001,$A953)&gt;0,1,0))</f>
        <v/>
      </c>
      <c r="S953" s="33">
        <f>IF($A953="","",IF(AND($P953=1,$R953=0),1,0))</f>
        <v/>
      </c>
    </row>
    <row r="954">
      <c r="G954" s="31" t="n"/>
      <c r="H954" s="32" t="n"/>
      <c r="J954" s="32" t="n"/>
      <c r="K954" s="32" t="n"/>
      <c r="L954" s="32" t="n"/>
      <c r="M954" s="32" t="n"/>
      <c r="P954" s="33">
        <f>IF($A954="","",IF(AND($I954="Open",$H954&gt;=Settings!$C$4,$H954&lt;=Settings!$C$5),1,0))</f>
        <v/>
      </c>
      <c r="Q954" s="34">
        <f>IF($A954="","",IF($P954=1,$G954,0))</f>
        <v/>
      </c>
      <c r="R954" s="33">
        <f>IF($A954="","",IF(COUNTIF('This week'!$A$2:$A$1001,$A954)&gt;0,1,0))</f>
        <v/>
      </c>
      <c r="S954" s="33">
        <f>IF($A954="","",IF(AND($P954=1,$R954=0),1,0))</f>
        <v/>
      </c>
    </row>
    <row r="955">
      <c r="G955" s="31" t="n"/>
      <c r="H955" s="32" t="n"/>
      <c r="J955" s="32" t="n"/>
      <c r="K955" s="32" t="n"/>
      <c r="L955" s="32" t="n"/>
      <c r="M955" s="32" t="n"/>
      <c r="P955" s="33">
        <f>IF($A955="","",IF(AND($I955="Open",$H955&gt;=Settings!$C$4,$H955&lt;=Settings!$C$5),1,0))</f>
        <v/>
      </c>
      <c r="Q955" s="34">
        <f>IF($A955="","",IF($P955=1,$G955,0))</f>
        <v/>
      </c>
      <c r="R955" s="33">
        <f>IF($A955="","",IF(COUNTIF('This week'!$A$2:$A$1001,$A955)&gt;0,1,0))</f>
        <v/>
      </c>
      <c r="S955" s="33">
        <f>IF($A955="","",IF(AND($P955=1,$R955=0),1,0))</f>
        <v/>
      </c>
    </row>
    <row r="956">
      <c r="G956" s="31" t="n"/>
      <c r="H956" s="32" t="n"/>
      <c r="J956" s="32" t="n"/>
      <c r="K956" s="32" t="n"/>
      <c r="L956" s="32" t="n"/>
      <c r="M956" s="32" t="n"/>
      <c r="P956" s="33">
        <f>IF($A956="","",IF(AND($I956="Open",$H956&gt;=Settings!$C$4,$H956&lt;=Settings!$C$5),1,0))</f>
        <v/>
      </c>
      <c r="Q956" s="34">
        <f>IF($A956="","",IF($P956=1,$G956,0))</f>
        <v/>
      </c>
      <c r="R956" s="33">
        <f>IF($A956="","",IF(COUNTIF('This week'!$A$2:$A$1001,$A956)&gt;0,1,0))</f>
        <v/>
      </c>
      <c r="S956" s="33">
        <f>IF($A956="","",IF(AND($P956=1,$R956=0),1,0))</f>
        <v/>
      </c>
    </row>
    <row r="957">
      <c r="G957" s="31" t="n"/>
      <c r="H957" s="32" t="n"/>
      <c r="J957" s="32" t="n"/>
      <c r="K957" s="32" t="n"/>
      <c r="L957" s="32" t="n"/>
      <c r="M957" s="32" t="n"/>
      <c r="P957" s="33">
        <f>IF($A957="","",IF(AND($I957="Open",$H957&gt;=Settings!$C$4,$H957&lt;=Settings!$C$5),1,0))</f>
        <v/>
      </c>
      <c r="Q957" s="34">
        <f>IF($A957="","",IF($P957=1,$G957,0))</f>
        <v/>
      </c>
      <c r="R957" s="33">
        <f>IF($A957="","",IF(COUNTIF('This week'!$A$2:$A$1001,$A957)&gt;0,1,0))</f>
        <v/>
      </c>
      <c r="S957" s="33">
        <f>IF($A957="","",IF(AND($P957=1,$R957=0),1,0))</f>
        <v/>
      </c>
    </row>
    <row r="958">
      <c r="G958" s="31" t="n"/>
      <c r="H958" s="32" t="n"/>
      <c r="J958" s="32" t="n"/>
      <c r="K958" s="32" t="n"/>
      <c r="L958" s="32" t="n"/>
      <c r="M958" s="32" t="n"/>
      <c r="P958" s="33">
        <f>IF($A958="","",IF(AND($I958="Open",$H958&gt;=Settings!$C$4,$H958&lt;=Settings!$C$5),1,0))</f>
        <v/>
      </c>
      <c r="Q958" s="34">
        <f>IF($A958="","",IF($P958=1,$G958,0))</f>
        <v/>
      </c>
      <c r="R958" s="33">
        <f>IF($A958="","",IF(COUNTIF('This week'!$A$2:$A$1001,$A958)&gt;0,1,0))</f>
        <v/>
      </c>
      <c r="S958" s="33">
        <f>IF($A958="","",IF(AND($P958=1,$R958=0),1,0))</f>
        <v/>
      </c>
    </row>
    <row r="959">
      <c r="G959" s="31" t="n"/>
      <c r="H959" s="32" t="n"/>
      <c r="J959" s="32" t="n"/>
      <c r="K959" s="32" t="n"/>
      <c r="L959" s="32" t="n"/>
      <c r="M959" s="32" t="n"/>
      <c r="P959" s="33">
        <f>IF($A959="","",IF(AND($I959="Open",$H959&gt;=Settings!$C$4,$H959&lt;=Settings!$C$5),1,0))</f>
        <v/>
      </c>
      <c r="Q959" s="34">
        <f>IF($A959="","",IF($P959=1,$G959,0))</f>
        <v/>
      </c>
      <c r="R959" s="33">
        <f>IF($A959="","",IF(COUNTIF('This week'!$A$2:$A$1001,$A959)&gt;0,1,0))</f>
        <v/>
      </c>
      <c r="S959" s="33">
        <f>IF($A959="","",IF(AND($P959=1,$R959=0),1,0))</f>
        <v/>
      </c>
    </row>
    <row r="960">
      <c r="G960" s="31" t="n"/>
      <c r="H960" s="32" t="n"/>
      <c r="J960" s="32" t="n"/>
      <c r="K960" s="32" t="n"/>
      <c r="L960" s="32" t="n"/>
      <c r="M960" s="32" t="n"/>
      <c r="P960" s="33">
        <f>IF($A960="","",IF(AND($I960="Open",$H960&gt;=Settings!$C$4,$H960&lt;=Settings!$C$5),1,0))</f>
        <v/>
      </c>
      <c r="Q960" s="34">
        <f>IF($A960="","",IF($P960=1,$G960,0))</f>
        <v/>
      </c>
      <c r="R960" s="33">
        <f>IF($A960="","",IF(COUNTIF('This week'!$A$2:$A$1001,$A960)&gt;0,1,0))</f>
        <v/>
      </c>
      <c r="S960" s="33">
        <f>IF($A960="","",IF(AND($P960=1,$R960=0),1,0))</f>
        <v/>
      </c>
    </row>
    <row r="961">
      <c r="G961" s="31" t="n"/>
      <c r="H961" s="32" t="n"/>
      <c r="J961" s="32" t="n"/>
      <c r="K961" s="32" t="n"/>
      <c r="L961" s="32" t="n"/>
      <c r="M961" s="32" t="n"/>
      <c r="P961" s="33">
        <f>IF($A961="","",IF(AND($I961="Open",$H961&gt;=Settings!$C$4,$H961&lt;=Settings!$C$5),1,0))</f>
        <v/>
      </c>
      <c r="Q961" s="34">
        <f>IF($A961="","",IF($P961=1,$G961,0))</f>
        <v/>
      </c>
      <c r="R961" s="33">
        <f>IF($A961="","",IF(COUNTIF('This week'!$A$2:$A$1001,$A961)&gt;0,1,0))</f>
        <v/>
      </c>
      <c r="S961" s="33">
        <f>IF($A961="","",IF(AND($P961=1,$R961=0),1,0))</f>
        <v/>
      </c>
    </row>
    <row r="962">
      <c r="G962" s="31" t="n"/>
      <c r="H962" s="32" t="n"/>
      <c r="J962" s="32" t="n"/>
      <c r="K962" s="32" t="n"/>
      <c r="L962" s="32" t="n"/>
      <c r="M962" s="32" t="n"/>
      <c r="P962" s="33">
        <f>IF($A962="","",IF(AND($I962="Open",$H962&gt;=Settings!$C$4,$H962&lt;=Settings!$C$5),1,0))</f>
        <v/>
      </c>
      <c r="Q962" s="34">
        <f>IF($A962="","",IF($P962=1,$G962,0))</f>
        <v/>
      </c>
      <c r="R962" s="33">
        <f>IF($A962="","",IF(COUNTIF('This week'!$A$2:$A$1001,$A962)&gt;0,1,0))</f>
        <v/>
      </c>
      <c r="S962" s="33">
        <f>IF($A962="","",IF(AND($P962=1,$R962=0),1,0))</f>
        <v/>
      </c>
    </row>
    <row r="963">
      <c r="G963" s="31" t="n"/>
      <c r="H963" s="32" t="n"/>
      <c r="J963" s="32" t="n"/>
      <c r="K963" s="32" t="n"/>
      <c r="L963" s="32" t="n"/>
      <c r="M963" s="32" t="n"/>
      <c r="P963" s="33">
        <f>IF($A963="","",IF(AND($I963="Open",$H963&gt;=Settings!$C$4,$H963&lt;=Settings!$C$5),1,0))</f>
        <v/>
      </c>
      <c r="Q963" s="34">
        <f>IF($A963="","",IF($P963=1,$G963,0))</f>
        <v/>
      </c>
      <c r="R963" s="33">
        <f>IF($A963="","",IF(COUNTIF('This week'!$A$2:$A$1001,$A963)&gt;0,1,0))</f>
        <v/>
      </c>
      <c r="S963" s="33">
        <f>IF($A963="","",IF(AND($P963=1,$R963=0),1,0))</f>
        <v/>
      </c>
    </row>
    <row r="964">
      <c r="G964" s="31" t="n"/>
      <c r="H964" s="32" t="n"/>
      <c r="J964" s="32" t="n"/>
      <c r="K964" s="32" t="n"/>
      <c r="L964" s="32" t="n"/>
      <c r="M964" s="32" t="n"/>
      <c r="P964" s="33">
        <f>IF($A964="","",IF(AND($I964="Open",$H964&gt;=Settings!$C$4,$H964&lt;=Settings!$C$5),1,0))</f>
        <v/>
      </c>
      <c r="Q964" s="34">
        <f>IF($A964="","",IF($P964=1,$G964,0))</f>
        <v/>
      </c>
      <c r="R964" s="33">
        <f>IF($A964="","",IF(COUNTIF('This week'!$A$2:$A$1001,$A964)&gt;0,1,0))</f>
        <v/>
      </c>
      <c r="S964" s="33">
        <f>IF($A964="","",IF(AND($P964=1,$R964=0),1,0))</f>
        <v/>
      </c>
    </row>
    <row r="965">
      <c r="G965" s="31" t="n"/>
      <c r="H965" s="32" t="n"/>
      <c r="J965" s="32" t="n"/>
      <c r="K965" s="32" t="n"/>
      <c r="L965" s="32" t="n"/>
      <c r="M965" s="32" t="n"/>
      <c r="P965" s="33">
        <f>IF($A965="","",IF(AND($I965="Open",$H965&gt;=Settings!$C$4,$H965&lt;=Settings!$C$5),1,0))</f>
        <v/>
      </c>
      <c r="Q965" s="34">
        <f>IF($A965="","",IF($P965=1,$G965,0))</f>
        <v/>
      </c>
      <c r="R965" s="33">
        <f>IF($A965="","",IF(COUNTIF('This week'!$A$2:$A$1001,$A965)&gt;0,1,0))</f>
        <v/>
      </c>
      <c r="S965" s="33">
        <f>IF($A965="","",IF(AND($P965=1,$R965=0),1,0))</f>
        <v/>
      </c>
    </row>
    <row r="966">
      <c r="G966" s="31" t="n"/>
      <c r="H966" s="32" t="n"/>
      <c r="J966" s="32" t="n"/>
      <c r="K966" s="32" t="n"/>
      <c r="L966" s="32" t="n"/>
      <c r="M966" s="32" t="n"/>
      <c r="P966" s="33">
        <f>IF($A966="","",IF(AND($I966="Open",$H966&gt;=Settings!$C$4,$H966&lt;=Settings!$C$5),1,0))</f>
        <v/>
      </c>
      <c r="Q966" s="34">
        <f>IF($A966="","",IF($P966=1,$G966,0))</f>
        <v/>
      </c>
      <c r="R966" s="33">
        <f>IF($A966="","",IF(COUNTIF('This week'!$A$2:$A$1001,$A966)&gt;0,1,0))</f>
        <v/>
      </c>
      <c r="S966" s="33">
        <f>IF($A966="","",IF(AND($P966=1,$R966=0),1,0))</f>
        <v/>
      </c>
    </row>
    <row r="967">
      <c r="G967" s="31" t="n"/>
      <c r="H967" s="32" t="n"/>
      <c r="J967" s="32" t="n"/>
      <c r="K967" s="32" t="n"/>
      <c r="L967" s="32" t="n"/>
      <c r="M967" s="32" t="n"/>
      <c r="P967" s="33">
        <f>IF($A967="","",IF(AND($I967="Open",$H967&gt;=Settings!$C$4,$H967&lt;=Settings!$C$5),1,0))</f>
        <v/>
      </c>
      <c r="Q967" s="34">
        <f>IF($A967="","",IF($P967=1,$G967,0))</f>
        <v/>
      </c>
      <c r="R967" s="33">
        <f>IF($A967="","",IF(COUNTIF('This week'!$A$2:$A$1001,$A967)&gt;0,1,0))</f>
        <v/>
      </c>
      <c r="S967" s="33">
        <f>IF($A967="","",IF(AND($P967=1,$R967=0),1,0))</f>
        <v/>
      </c>
    </row>
    <row r="968">
      <c r="G968" s="31" t="n"/>
      <c r="H968" s="32" t="n"/>
      <c r="J968" s="32" t="n"/>
      <c r="K968" s="32" t="n"/>
      <c r="L968" s="32" t="n"/>
      <c r="M968" s="32" t="n"/>
      <c r="P968" s="33">
        <f>IF($A968="","",IF(AND($I968="Open",$H968&gt;=Settings!$C$4,$H968&lt;=Settings!$C$5),1,0))</f>
        <v/>
      </c>
      <c r="Q968" s="34">
        <f>IF($A968="","",IF($P968=1,$G968,0))</f>
        <v/>
      </c>
      <c r="R968" s="33">
        <f>IF($A968="","",IF(COUNTIF('This week'!$A$2:$A$1001,$A968)&gt;0,1,0))</f>
        <v/>
      </c>
      <c r="S968" s="33">
        <f>IF($A968="","",IF(AND($P968=1,$R968=0),1,0))</f>
        <v/>
      </c>
    </row>
    <row r="969">
      <c r="G969" s="31" t="n"/>
      <c r="H969" s="32" t="n"/>
      <c r="J969" s="32" t="n"/>
      <c r="K969" s="32" t="n"/>
      <c r="L969" s="32" t="n"/>
      <c r="M969" s="32" t="n"/>
      <c r="P969" s="33">
        <f>IF($A969="","",IF(AND($I969="Open",$H969&gt;=Settings!$C$4,$H969&lt;=Settings!$C$5),1,0))</f>
        <v/>
      </c>
      <c r="Q969" s="34">
        <f>IF($A969="","",IF($P969=1,$G969,0))</f>
        <v/>
      </c>
      <c r="R969" s="33">
        <f>IF($A969="","",IF(COUNTIF('This week'!$A$2:$A$1001,$A969)&gt;0,1,0))</f>
        <v/>
      </c>
      <c r="S969" s="33">
        <f>IF($A969="","",IF(AND($P969=1,$R969=0),1,0))</f>
        <v/>
      </c>
    </row>
    <row r="970">
      <c r="G970" s="31" t="n"/>
      <c r="H970" s="32" t="n"/>
      <c r="J970" s="32" t="n"/>
      <c r="K970" s="32" t="n"/>
      <c r="L970" s="32" t="n"/>
      <c r="M970" s="32" t="n"/>
      <c r="P970" s="33">
        <f>IF($A970="","",IF(AND($I970="Open",$H970&gt;=Settings!$C$4,$H970&lt;=Settings!$C$5),1,0))</f>
        <v/>
      </c>
      <c r="Q970" s="34">
        <f>IF($A970="","",IF($P970=1,$G970,0))</f>
        <v/>
      </c>
      <c r="R970" s="33">
        <f>IF($A970="","",IF(COUNTIF('This week'!$A$2:$A$1001,$A970)&gt;0,1,0))</f>
        <v/>
      </c>
      <c r="S970" s="33">
        <f>IF($A970="","",IF(AND($P970=1,$R970=0),1,0))</f>
        <v/>
      </c>
    </row>
    <row r="971">
      <c r="G971" s="31" t="n"/>
      <c r="H971" s="32" t="n"/>
      <c r="J971" s="32" t="n"/>
      <c r="K971" s="32" t="n"/>
      <c r="L971" s="32" t="n"/>
      <c r="M971" s="32" t="n"/>
      <c r="P971" s="33">
        <f>IF($A971="","",IF(AND($I971="Open",$H971&gt;=Settings!$C$4,$H971&lt;=Settings!$C$5),1,0))</f>
        <v/>
      </c>
      <c r="Q971" s="34">
        <f>IF($A971="","",IF($P971=1,$G971,0))</f>
        <v/>
      </c>
      <c r="R971" s="33">
        <f>IF($A971="","",IF(COUNTIF('This week'!$A$2:$A$1001,$A971)&gt;0,1,0))</f>
        <v/>
      </c>
      <c r="S971" s="33">
        <f>IF($A971="","",IF(AND($P971=1,$R971=0),1,0))</f>
        <v/>
      </c>
    </row>
    <row r="972">
      <c r="G972" s="31" t="n"/>
      <c r="H972" s="32" t="n"/>
      <c r="J972" s="32" t="n"/>
      <c r="K972" s="32" t="n"/>
      <c r="L972" s="32" t="n"/>
      <c r="M972" s="32" t="n"/>
      <c r="P972" s="33">
        <f>IF($A972="","",IF(AND($I972="Open",$H972&gt;=Settings!$C$4,$H972&lt;=Settings!$C$5),1,0))</f>
        <v/>
      </c>
      <c r="Q972" s="34">
        <f>IF($A972="","",IF($P972=1,$G972,0))</f>
        <v/>
      </c>
      <c r="R972" s="33">
        <f>IF($A972="","",IF(COUNTIF('This week'!$A$2:$A$1001,$A972)&gt;0,1,0))</f>
        <v/>
      </c>
      <c r="S972" s="33">
        <f>IF($A972="","",IF(AND($P972=1,$R972=0),1,0))</f>
        <v/>
      </c>
    </row>
    <row r="973">
      <c r="G973" s="31" t="n"/>
      <c r="H973" s="32" t="n"/>
      <c r="J973" s="32" t="n"/>
      <c r="K973" s="32" t="n"/>
      <c r="L973" s="32" t="n"/>
      <c r="M973" s="32" t="n"/>
      <c r="P973" s="33">
        <f>IF($A973="","",IF(AND($I973="Open",$H973&gt;=Settings!$C$4,$H973&lt;=Settings!$C$5),1,0))</f>
        <v/>
      </c>
      <c r="Q973" s="34">
        <f>IF($A973="","",IF($P973=1,$G973,0))</f>
        <v/>
      </c>
      <c r="R973" s="33">
        <f>IF($A973="","",IF(COUNTIF('This week'!$A$2:$A$1001,$A973)&gt;0,1,0))</f>
        <v/>
      </c>
      <c r="S973" s="33">
        <f>IF($A973="","",IF(AND($P973=1,$R973=0),1,0))</f>
        <v/>
      </c>
    </row>
    <row r="974">
      <c r="G974" s="31" t="n"/>
      <c r="H974" s="32" t="n"/>
      <c r="J974" s="32" t="n"/>
      <c r="K974" s="32" t="n"/>
      <c r="L974" s="32" t="n"/>
      <c r="M974" s="32" t="n"/>
      <c r="P974" s="33">
        <f>IF($A974="","",IF(AND($I974="Open",$H974&gt;=Settings!$C$4,$H974&lt;=Settings!$C$5),1,0))</f>
        <v/>
      </c>
      <c r="Q974" s="34">
        <f>IF($A974="","",IF($P974=1,$G974,0))</f>
        <v/>
      </c>
      <c r="R974" s="33">
        <f>IF($A974="","",IF(COUNTIF('This week'!$A$2:$A$1001,$A974)&gt;0,1,0))</f>
        <v/>
      </c>
      <c r="S974" s="33">
        <f>IF($A974="","",IF(AND($P974=1,$R974=0),1,0))</f>
        <v/>
      </c>
    </row>
    <row r="975">
      <c r="G975" s="31" t="n"/>
      <c r="H975" s="32" t="n"/>
      <c r="J975" s="32" t="n"/>
      <c r="K975" s="32" t="n"/>
      <c r="L975" s="32" t="n"/>
      <c r="M975" s="32" t="n"/>
      <c r="P975" s="33">
        <f>IF($A975="","",IF(AND($I975="Open",$H975&gt;=Settings!$C$4,$H975&lt;=Settings!$C$5),1,0))</f>
        <v/>
      </c>
      <c r="Q975" s="34">
        <f>IF($A975="","",IF($P975=1,$G975,0))</f>
        <v/>
      </c>
      <c r="R975" s="33">
        <f>IF($A975="","",IF(COUNTIF('This week'!$A$2:$A$1001,$A975)&gt;0,1,0))</f>
        <v/>
      </c>
      <c r="S975" s="33">
        <f>IF($A975="","",IF(AND($P975=1,$R975=0),1,0))</f>
        <v/>
      </c>
    </row>
    <row r="976">
      <c r="G976" s="31" t="n"/>
      <c r="H976" s="32" t="n"/>
      <c r="J976" s="32" t="n"/>
      <c r="K976" s="32" t="n"/>
      <c r="L976" s="32" t="n"/>
      <c r="M976" s="32" t="n"/>
      <c r="P976" s="33">
        <f>IF($A976="","",IF(AND($I976="Open",$H976&gt;=Settings!$C$4,$H976&lt;=Settings!$C$5),1,0))</f>
        <v/>
      </c>
      <c r="Q976" s="34">
        <f>IF($A976="","",IF($P976=1,$G976,0))</f>
        <v/>
      </c>
      <c r="R976" s="33">
        <f>IF($A976="","",IF(COUNTIF('This week'!$A$2:$A$1001,$A976)&gt;0,1,0))</f>
        <v/>
      </c>
      <c r="S976" s="33">
        <f>IF($A976="","",IF(AND($P976=1,$R976=0),1,0))</f>
        <v/>
      </c>
    </row>
    <row r="977">
      <c r="G977" s="31" t="n"/>
      <c r="H977" s="32" t="n"/>
      <c r="J977" s="32" t="n"/>
      <c r="K977" s="32" t="n"/>
      <c r="L977" s="32" t="n"/>
      <c r="M977" s="32" t="n"/>
      <c r="P977" s="33">
        <f>IF($A977="","",IF(AND($I977="Open",$H977&gt;=Settings!$C$4,$H977&lt;=Settings!$C$5),1,0))</f>
        <v/>
      </c>
      <c r="Q977" s="34">
        <f>IF($A977="","",IF($P977=1,$G977,0))</f>
        <v/>
      </c>
      <c r="R977" s="33">
        <f>IF($A977="","",IF(COUNTIF('This week'!$A$2:$A$1001,$A977)&gt;0,1,0))</f>
        <v/>
      </c>
      <c r="S977" s="33">
        <f>IF($A977="","",IF(AND($P977=1,$R977=0),1,0))</f>
        <v/>
      </c>
    </row>
    <row r="978">
      <c r="G978" s="31" t="n"/>
      <c r="H978" s="32" t="n"/>
      <c r="J978" s="32" t="n"/>
      <c r="K978" s="32" t="n"/>
      <c r="L978" s="32" t="n"/>
      <c r="M978" s="32" t="n"/>
      <c r="P978" s="33">
        <f>IF($A978="","",IF(AND($I978="Open",$H978&gt;=Settings!$C$4,$H978&lt;=Settings!$C$5),1,0))</f>
        <v/>
      </c>
      <c r="Q978" s="34">
        <f>IF($A978="","",IF($P978=1,$G978,0))</f>
        <v/>
      </c>
      <c r="R978" s="33">
        <f>IF($A978="","",IF(COUNTIF('This week'!$A$2:$A$1001,$A978)&gt;0,1,0))</f>
        <v/>
      </c>
      <c r="S978" s="33">
        <f>IF($A978="","",IF(AND($P978=1,$R978=0),1,0))</f>
        <v/>
      </c>
    </row>
    <row r="979">
      <c r="G979" s="31" t="n"/>
      <c r="H979" s="32" t="n"/>
      <c r="J979" s="32" t="n"/>
      <c r="K979" s="32" t="n"/>
      <c r="L979" s="32" t="n"/>
      <c r="M979" s="32" t="n"/>
      <c r="P979" s="33">
        <f>IF($A979="","",IF(AND($I979="Open",$H979&gt;=Settings!$C$4,$H979&lt;=Settings!$C$5),1,0))</f>
        <v/>
      </c>
      <c r="Q979" s="34">
        <f>IF($A979="","",IF($P979=1,$G979,0))</f>
        <v/>
      </c>
      <c r="R979" s="33">
        <f>IF($A979="","",IF(COUNTIF('This week'!$A$2:$A$1001,$A979)&gt;0,1,0))</f>
        <v/>
      </c>
      <c r="S979" s="33">
        <f>IF($A979="","",IF(AND($P979=1,$R979=0),1,0))</f>
        <v/>
      </c>
    </row>
    <row r="980">
      <c r="G980" s="31" t="n"/>
      <c r="H980" s="32" t="n"/>
      <c r="J980" s="32" t="n"/>
      <c r="K980" s="32" t="n"/>
      <c r="L980" s="32" t="n"/>
      <c r="M980" s="32" t="n"/>
      <c r="P980" s="33">
        <f>IF($A980="","",IF(AND($I980="Open",$H980&gt;=Settings!$C$4,$H980&lt;=Settings!$C$5),1,0))</f>
        <v/>
      </c>
      <c r="Q980" s="34">
        <f>IF($A980="","",IF($P980=1,$G980,0))</f>
        <v/>
      </c>
      <c r="R980" s="33">
        <f>IF($A980="","",IF(COUNTIF('This week'!$A$2:$A$1001,$A980)&gt;0,1,0))</f>
        <v/>
      </c>
      <c r="S980" s="33">
        <f>IF($A980="","",IF(AND($P980=1,$R980=0),1,0))</f>
        <v/>
      </c>
    </row>
    <row r="981">
      <c r="G981" s="31" t="n"/>
      <c r="H981" s="32" t="n"/>
      <c r="J981" s="32" t="n"/>
      <c r="K981" s="32" t="n"/>
      <c r="L981" s="32" t="n"/>
      <c r="M981" s="32" t="n"/>
      <c r="P981" s="33">
        <f>IF($A981="","",IF(AND($I981="Open",$H981&gt;=Settings!$C$4,$H981&lt;=Settings!$C$5),1,0))</f>
        <v/>
      </c>
      <c r="Q981" s="34">
        <f>IF($A981="","",IF($P981=1,$G981,0))</f>
        <v/>
      </c>
      <c r="R981" s="33">
        <f>IF($A981="","",IF(COUNTIF('This week'!$A$2:$A$1001,$A981)&gt;0,1,0))</f>
        <v/>
      </c>
      <c r="S981" s="33">
        <f>IF($A981="","",IF(AND($P981=1,$R981=0),1,0))</f>
        <v/>
      </c>
    </row>
    <row r="982">
      <c r="G982" s="31" t="n"/>
      <c r="H982" s="32" t="n"/>
      <c r="J982" s="32" t="n"/>
      <c r="K982" s="32" t="n"/>
      <c r="L982" s="32" t="n"/>
      <c r="M982" s="32" t="n"/>
      <c r="P982" s="33">
        <f>IF($A982="","",IF(AND($I982="Open",$H982&gt;=Settings!$C$4,$H982&lt;=Settings!$C$5),1,0))</f>
        <v/>
      </c>
      <c r="Q982" s="34">
        <f>IF($A982="","",IF($P982=1,$G982,0))</f>
        <v/>
      </c>
      <c r="R982" s="33">
        <f>IF($A982="","",IF(COUNTIF('This week'!$A$2:$A$1001,$A982)&gt;0,1,0))</f>
        <v/>
      </c>
      <c r="S982" s="33">
        <f>IF($A982="","",IF(AND($P982=1,$R982=0),1,0))</f>
        <v/>
      </c>
    </row>
    <row r="983">
      <c r="G983" s="31" t="n"/>
      <c r="H983" s="32" t="n"/>
      <c r="J983" s="32" t="n"/>
      <c r="K983" s="32" t="n"/>
      <c r="L983" s="32" t="n"/>
      <c r="M983" s="32" t="n"/>
      <c r="P983" s="33">
        <f>IF($A983="","",IF(AND($I983="Open",$H983&gt;=Settings!$C$4,$H983&lt;=Settings!$C$5),1,0))</f>
        <v/>
      </c>
      <c r="Q983" s="34">
        <f>IF($A983="","",IF($P983=1,$G983,0))</f>
        <v/>
      </c>
      <c r="R983" s="33">
        <f>IF($A983="","",IF(COUNTIF('This week'!$A$2:$A$1001,$A983)&gt;0,1,0))</f>
        <v/>
      </c>
      <c r="S983" s="33">
        <f>IF($A983="","",IF(AND($P983=1,$R983=0),1,0))</f>
        <v/>
      </c>
    </row>
    <row r="984">
      <c r="G984" s="31" t="n"/>
      <c r="H984" s="32" t="n"/>
      <c r="J984" s="32" t="n"/>
      <c r="K984" s="32" t="n"/>
      <c r="L984" s="32" t="n"/>
      <c r="M984" s="32" t="n"/>
      <c r="P984" s="33">
        <f>IF($A984="","",IF(AND($I984="Open",$H984&gt;=Settings!$C$4,$H984&lt;=Settings!$C$5),1,0))</f>
        <v/>
      </c>
      <c r="Q984" s="34">
        <f>IF($A984="","",IF($P984=1,$G984,0))</f>
        <v/>
      </c>
      <c r="R984" s="33">
        <f>IF($A984="","",IF(COUNTIF('This week'!$A$2:$A$1001,$A984)&gt;0,1,0))</f>
        <v/>
      </c>
      <c r="S984" s="33">
        <f>IF($A984="","",IF(AND($P984=1,$R984=0),1,0))</f>
        <v/>
      </c>
    </row>
    <row r="985">
      <c r="G985" s="31" t="n"/>
      <c r="H985" s="32" t="n"/>
      <c r="J985" s="32" t="n"/>
      <c r="K985" s="32" t="n"/>
      <c r="L985" s="32" t="n"/>
      <c r="M985" s="32" t="n"/>
      <c r="P985" s="33">
        <f>IF($A985="","",IF(AND($I985="Open",$H985&gt;=Settings!$C$4,$H985&lt;=Settings!$C$5),1,0))</f>
        <v/>
      </c>
      <c r="Q985" s="34">
        <f>IF($A985="","",IF($P985=1,$G985,0))</f>
        <v/>
      </c>
      <c r="R985" s="33">
        <f>IF($A985="","",IF(COUNTIF('This week'!$A$2:$A$1001,$A985)&gt;0,1,0))</f>
        <v/>
      </c>
      <c r="S985" s="33">
        <f>IF($A985="","",IF(AND($P985=1,$R985=0),1,0))</f>
        <v/>
      </c>
    </row>
    <row r="986">
      <c r="G986" s="31" t="n"/>
      <c r="H986" s="32" t="n"/>
      <c r="J986" s="32" t="n"/>
      <c r="K986" s="32" t="n"/>
      <c r="L986" s="32" t="n"/>
      <c r="M986" s="32" t="n"/>
      <c r="P986" s="33">
        <f>IF($A986="","",IF(AND($I986="Open",$H986&gt;=Settings!$C$4,$H986&lt;=Settings!$C$5),1,0))</f>
        <v/>
      </c>
      <c r="Q986" s="34">
        <f>IF($A986="","",IF($P986=1,$G986,0))</f>
        <v/>
      </c>
      <c r="R986" s="33">
        <f>IF($A986="","",IF(COUNTIF('This week'!$A$2:$A$1001,$A986)&gt;0,1,0))</f>
        <v/>
      </c>
      <c r="S986" s="33">
        <f>IF($A986="","",IF(AND($P986=1,$R986=0),1,0))</f>
        <v/>
      </c>
    </row>
    <row r="987">
      <c r="G987" s="31" t="n"/>
      <c r="H987" s="32" t="n"/>
      <c r="J987" s="32" t="n"/>
      <c r="K987" s="32" t="n"/>
      <c r="L987" s="32" t="n"/>
      <c r="M987" s="32" t="n"/>
      <c r="P987" s="33">
        <f>IF($A987="","",IF(AND($I987="Open",$H987&gt;=Settings!$C$4,$H987&lt;=Settings!$C$5),1,0))</f>
        <v/>
      </c>
      <c r="Q987" s="34">
        <f>IF($A987="","",IF($P987=1,$G987,0))</f>
        <v/>
      </c>
      <c r="R987" s="33">
        <f>IF($A987="","",IF(COUNTIF('This week'!$A$2:$A$1001,$A987)&gt;0,1,0))</f>
        <v/>
      </c>
      <c r="S987" s="33">
        <f>IF($A987="","",IF(AND($P987=1,$R987=0),1,0))</f>
        <v/>
      </c>
    </row>
    <row r="988">
      <c r="G988" s="31" t="n"/>
      <c r="H988" s="32" t="n"/>
      <c r="J988" s="32" t="n"/>
      <c r="K988" s="32" t="n"/>
      <c r="L988" s="32" t="n"/>
      <c r="M988" s="32" t="n"/>
      <c r="P988" s="33">
        <f>IF($A988="","",IF(AND($I988="Open",$H988&gt;=Settings!$C$4,$H988&lt;=Settings!$C$5),1,0))</f>
        <v/>
      </c>
      <c r="Q988" s="34">
        <f>IF($A988="","",IF($P988=1,$G988,0))</f>
        <v/>
      </c>
      <c r="R988" s="33">
        <f>IF($A988="","",IF(COUNTIF('This week'!$A$2:$A$1001,$A988)&gt;0,1,0))</f>
        <v/>
      </c>
      <c r="S988" s="33">
        <f>IF($A988="","",IF(AND($P988=1,$R988=0),1,0))</f>
        <v/>
      </c>
    </row>
    <row r="989">
      <c r="G989" s="31" t="n"/>
      <c r="H989" s="32" t="n"/>
      <c r="J989" s="32" t="n"/>
      <c r="K989" s="32" t="n"/>
      <c r="L989" s="32" t="n"/>
      <c r="M989" s="32" t="n"/>
      <c r="P989" s="33">
        <f>IF($A989="","",IF(AND($I989="Open",$H989&gt;=Settings!$C$4,$H989&lt;=Settings!$C$5),1,0))</f>
        <v/>
      </c>
      <c r="Q989" s="34">
        <f>IF($A989="","",IF($P989=1,$G989,0))</f>
        <v/>
      </c>
      <c r="R989" s="33">
        <f>IF($A989="","",IF(COUNTIF('This week'!$A$2:$A$1001,$A989)&gt;0,1,0))</f>
        <v/>
      </c>
      <c r="S989" s="33">
        <f>IF($A989="","",IF(AND($P989=1,$R989=0),1,0))</f>
        <v/>
      </c>
    </row>
    <row r="990">
      <c r="G990" s="31" t="n"/>
      <c r="H990" s="32" t="n"/>
      <c r="J990" s="32" t="n"/>
      <c r="K990" s="32" t="n"/>
      <c r="L990" s="32" t="n"/>
      <c r="M990" s="32" t="n"/>
      <c r="P990" s="33">
        <f>IF($A990="","",IF(AND($I990="Open",$H990&gt;=Settings!$C$4,$H990&lt;=Settings!$C$5),1,0))</f>
        <v/>
      </c>
      <c r="Q990" s="34">
        <f>IF($A990="","",IF($P990=1,$G990,0))</f>
        <v/>
      </c>
      <c r="R990" s="33">
        <f>IF($A990="","",IF(COUNTIF('This week'!$A$2:$A$1001,$A990)&gt;0,1,0))</f>
        <v/>
      </c>
      <c r="S990" s="33">
        <f>IF($A990="","",IF(AND($P990=1,$R990=0),1,0))</f>
        <v/>
      </c>
    </row>
    <row r="991">
      <c r="G991" s="31" t="n"/>
      <c r="H991" s="32" t="n"/>
      <c r="J991" s="32" t="n"/>
      <c r="K991" s="32" t="n"/>
      <c r="L991" s="32" t="n"/>
      <c r="M991" s="32" t="n"/>
      <c r="P991" s="33">
        <f>IF($A991="","",IF(AND($I991="Open",$H991&gt;=Settings!$C$4,$H991&lt;=Settings!$C$5),1,0))</f>
        <v/>
      </c>
      <c r="Q991" s="34">
        <f>IF($A991="","",IF($P991=1,$G991,0))</f>
        <v/>
      </c>
      <c r="R991" s="33">
        <f>IF($A991="","",IF(COUNTIF('This week'!$A$2:$A$1001,$A991)&gt;0,1,0))</f>
        <v/>
      </c>
      <c r="S991" s="33">
        <f>IF($A991="","",IF(AND($P991=1,$R991=0),1,0))</f>
        <v/>
      </c>
    </row>
    <row r="992">
      <c r="G992" s="31" t="n"/>
      <c r="H992" s="32" t="n"/>
      <c r="J992" s="32" t="n"/>
      <c r="K992" s="32" t="n"/>
      <c r="L992" s="32" t="n"/>
      <c r="M992" s="32" t="n"/>
      <c r="P992" s="33">
        <f>IF($A992="","",IF(AND($I992="Open",$H992&gt;=Settings!$C$4,$H992&lt;=Settings!$C$5),1,0))</f>
        <v/>
      </c>
      <c r="Q992" s="34">
        <f>IF($A992="","",IF($P992=1,$G992,0))</f>
        <v/>
      </c>
      <c r="R992" s="33">
        <f>IF($A992="","",IF(COUNTIF('This week'!$A$2:$A$1001,$A992)&gt;0,1,0))</f>
        <v/>
      </c>
      <c r="S992" s="33">
        <f>IF($A992="","",IF(AND($P992=1,$R992=0),1,0))</f>
        <v/>
      </c>
    </row>
    <row r="993">
      <c r="G993" s="31" t="n"/>
      <c r="H993" s="32" t="n"/>
      <c r="J993" s="32" t="n"/>
      <c r="K993" s="32" t="n"/>
      <c r="L993" s="32" t="n"/>
      <c r="M993" s="32" t="n"/>
      <c r="P993" s="33">
        <f>IF($A993="","",IF(AND($I993="Open",$H993&gt;=Settings!$C$4,$H993&lt;=Settings!$C$5),1,0))</f>
        <v/>
      </c>
      <c r="Q993" s="34">
        <f>IF($A993="","",IF($P993=1,$G993,0))</f>
        <v/>
      </c>
      <c r="R993" s="33">
        <f>IF($A993="","",IF(COUNTIF('This week'!$A$2:$A$1001,$A993)&gt;0,1,0))</f>
        <v/>
      </c>
      <c r="S993" s="33">
        <f>IF($A993="","",IF(AND($P993=1,$R993=0),1,0))</f>
        <v/>
      </c>
    </row>
    <row r="994">
      <c r="G994" s="31" t="n"/>
      <c r="H994" s="32" t="n"/>
      <c r="J994" s="32" t="n"/>
      <c r="K994" s="32" t="n"/>
      <c r="L994" s="32" t="n"/>
      <c r="M994" s="32" t="n"/>
      <c r="P994" s="33">
        <f>IF($A994="","",IF(AND($I994="Open",$H994&gt;=Settings!$C$4,$H994&lt;=Settings!$C$5),1,0))</f>
        <v/>
      </c>
      <c r="Q994" s="34">
        <f>IF($A994="","",IF($P994=1,$G994,0))</f>
        <v/>
      </c>
      <c r="R994" s="33">
        <f>IF($A994="","",IF(COUNTIF('This week'!$A$2:$A$1001,$A994)&gt;0,1,0))</f>
        <v/>
      </c>
      <c r="S994" s="33">
        <f>IF($A994="","",IF(AND($P994=1,$R994=0),1,0))</f>
        <v/>
      </c>
    </row>
    <row r="995">
      <c r="G995" s="31" t="n"/>
      <c r="H995" s="32" t="n"/>
      <c r="J995" s="32" t="n"/>
      <c r="K995" s="32" t="n"/>
      <c r="L995" s="32" t="n"/>
      <c r="M995" s="32" t="n"/>
      <c r="P995" s="33">
        <f>IF($A995="","",IF(AND($I995="Open",$H995&gt;=Settings!$C$4,$H995&lt;=Settings!$C$5),1,0))</f>
        <v/>
      </c>
      <c r="Q995" s="34">
        <f>IF($A995="","",IF($P995=1,$G995,0))</f>
        <v/>
      </c>
      <c r="R995" s="33">
        <f>IF($A995="","",IF(COUNTIF('This week'!$A$2:$A$1001,$A995)&gt;0,1,0))</f>
        <v/>
      </c>
      <c r="S995" s="33">
        <f>IF($A995="","",IF(AND($P995=1,$R995=0),1,0))</f>
        <v/>
      </c>
    </row>
    <row r="996">
      <c r="G996" s="31" t="n"/>
      <c r="H996" s="32" t="n"/>
      <c r="J996" s="32" t="n"/>
      <c r="K996" s="32" t="n"/>
      <c r="L996" s="32" t="n"/>
      <c r="M996" s="32" t="n"/>
      <c r="P996" s="33">
        <f>IF($A996="","",IF(AND($I996="Open",$H996&gt;=Settings!$C$4,$H996&lt;=Settings!$C$5),1,0))</f>
        <v/>
      </c>
      <c r="Q996" s="34">
        <f>IF($A996="","",IF($P996=1,$G996,0))</f>
        <v/>
      </c>
      <c r="R996" s="33">
        <f>IF($A996="","",IF(COUNTIF('This week'!$A$2:$A$1001,$A996)&gt;0,1,0))</f>
        <v/>
      </c>
      <c r="S996" s="33">
        <f>IF($A996="","",IF(AND($P996=1,$R996=0),1,0))</f>
        <v/>
      </c>
    </row>
    <row r="997">
      <c r="G997" s="31" t="n"/>
      <c r="H997" s="32" t="n"/>
      <c r="J997" s="32" t="n"/>
      <c r="K997" s="32" t="n"/>
      <c r="L997" s="32" t="n"/>
      <c r="M997" s="32" t="n"/>
      <c r="P997" s="33">
        <f>IF($A997="","",IF(AND($I997="Open",$H997&gt;=Settings!$C$4,$H997&lt;=Settings!$C$5),1,0))</f>
        <v/>
      </c>
      <c r="Q997" s="34">
        <f>IF($A997="","",IF($P997=1,$G997,0))</f>
        <v/>
      </c>
      <c r="R997" s="33">
        <f>IF($A997="","",IF(COUNTIF('This week'!$A$2:$A$1001,$A997)&gt;0,1,0))</f>
        <v/>
      </c>
      <c r="S997" s="33">
        <f>IF($A997="","",IF(AND($P997=1,$R997=0),1,0))</f>
        <v/>
      </c>
    </row>
    <row r="998">
      <c r="G998" s="31" t="n"/>
      <c r="H998" s="32" t="n"/>
      <c r="J998" s="32" t="n"/>
      <c r="K998" s="32" t="n"/>
      <c r="L998" s="32" t="n"/>
      <c r="M998" s="32" t="n"/>
      <c r="P998" s="33">
        <f>IF($A998="","",IF(AND($I998="Open",$H998&gt;=Settings!$C$4,$H998&lt;=Settings!$C$5),1,0))</f>
        <v/>
      </c>
      <c r="Q998" s="34">
        <f>IF($A998="","",IF($P998=1,$G998,0))</f>
        <v/>
      </c>
      <c r="R998" s="33">
        <f>IF($A998="","",IF(COUNTIF('This week'!$A$2:$A$1001,$A998)&gt;0,1,0))</f>
        <v/>
      </c>
      <c r="S998" s="33">
        <f>IF($A998="","",IF(AND($P998=1,$R998=0),1,0))</f>
        <v/>
      </c>
    </row>
    <row r="999">
      <c r="G999" s="31" t="n"/>
      <c r="H999" s="32" t="n"/>
      <c r="J999" s="32" t="n"/>
      <c r="K999" s="32" t="n"/>
      <c r="L999" s="32" t="n"/>
      <c r="M999" s="32" t="n"/>
      <c r="P999" s="33">
        <f>IF($A999="","",IF(AND($I999="Open",$H999&gt;=Settings!$C$4,$H999&lt;=Settings!$C$5),1,0))</f>
        <v/>
      </c>
      <c r="Q999" s="34">
        <f>IF($A999="","",IF($P999=1,$G999,0))</f>
        <v/>
      </c>
      <c r="R999" s="33">
        <f>IF($A999="","",IF(COUNTIF('This week'!$A$2:$A$1001,$A999)&gt;0,1,0))</f>
        <v/>
      </c>
      <c r="S999" s="33">
        <f>IF($A999="","",IF(AND($P999=1,$R999=0),1,0))</f>
        <v/>
      </c>
    </row>
    <row r="1000">
      <c r="G1000" s="31" t="n"/>
      <c r="H1000" s="32" t="n"/>
      <c r="J1000" s="32" t="n"/>
      <c r="K1000" s="32" t="n"/>
      <c r="L1000" s="32" t="n"/>
      <c r="M1000" s="32" t="n"/>
      <c r="P1000" s="33">
        <f>IF($A1000="","",IF(AND($I1000="Open",$H1000&gt;=Settings!$C$4,$H1000&lt;=Settings!$C$5),1,0))</f>
        <v/>
      </c>
      <c r="Q1000" s="34">
        <f>IF($A1000="","",IF($P1000=1,$G1000,0))</f>
        <v/>
      </c>
      <c r="R1000" s="33">
        <f>IF($A1000="","",IF(COUNTIF('This week'!$A$2:$A$1001,$A1000)&gt;0,1,0))</f>
        <v/>
      </c>
      <c r="S1000" s="33">
        <f>IF($A1000="","",IF(AND($P1000=1,$R1000=0),1,0))</f>
        <v/>
      </c>
    </row>
    <row r="1001">
      <c r="G1001" s="31" t="n"/>
      <c r="H1001" s="32" t="n"/>
      <c r="J1001" s="32" t="n"/>
      <c r="K1001" s="32" t="n"/>
      <c r="L1001" s="32" t="n"/>
      <c r="M1001" s="32" t="n"/>
      <c r="P1001" s="33">
        <f>IF($A1001="","",IF(AND($I1001="Open",$H1001&gt;=Settings!$C$4,$H1001&lt;=Settings!$C$5),1,0))</f>
        <v/>
      </c>
      <c r="Q1001" s="34">
        <f>IF($A1001="","",IF($P1001=1,$G1001,0))</f>
        <v/>
      </c>
      <c r="R1001" s="33">
        <f>IF($A1001="","",IF(COUNTIF('This week'!$A$2:$A$1001,$A1001)&gt;0,1,0))</f>
        <v/>
      </c>
      <c r="S1001" s="33">
        <f>IF($A1001="","",IF(AND($P1001=1,$R1001=0),1,0))</f>
        <v/>
      </c>
    </row>
  </sheetData>
  <dataValidations count="1">
    <dataValidation sqref="I2:I1001" showDropDown="0" showInputMessage="0" showErrorMessage="0" allowBlank="1" type="list">
      <formula1>"Open,Won,Lost"</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J10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6" customWidth="1" min="1" max="1"/>
    <col width="16" customWidth="1" min="2" max="2"/>
    <col width="10" customWidth="1" min="3" max="3"/>
    <col width="12" customWidth="1" min="4" max="4"/>
    <col width="14" customWidth="1" min="5" max="5"/>
    <col width="14" customWidth="1" min="6" max="6"/>
    <col width="12" customWidth="1" min="7" max="7"/>
    <col width="12" customWidth="1" min="8" max="8"/>
    <col width="9" customWidth="1" min="9" max="9"/>
    <col width="12" customWidth="1" min="10" max="10"/>
    <col width="14" customWidth="1" min="11" max="11"/>
    <col width="14" customWidth="1" min="12" max="12"/>
    <col width="16" customWidth="1" min="13" max="13"/>
    <col width="12" customWidth="1" min="14" max="14"/>
    <col width="11" customWidth="1" min="16" max="16"/>
    <col width="13" customWidth="1" min="17" max="17"/>
    <col width="12" customWidth="1" min="18" max="18"/>
    <col width="12" customWidth="1" min="19" max="19"/>
    <col width="10" customWidth="1" min="20" max="20"/>
    <col width="11" customWidth="1" min="21" max="21"/>
    <col width="11" customWidth="1" min="22" max="22"/>
    <col width="12" customWidth="1" min="23" max="23"/>
    <col width="12" customWidth="1" min="24" max="24"/>
    <col width="12" customWidth="1" min="25" max="25"/>
    <col width="12" customWidth="1" min="26" max="26"/>
    <col width="12" customWidth="1" min="27" max="27"/>
    <col width="12" customWidth="1" min="28" max="28"/>
    <col width="12" customWidth="1" min="29" max="29"/>
    <col width="12" customWidth="1" min="30" max="30"/>
    <col width="9" customWidth="1" min="31" max="31"/>
    <col width="9" customWidth="1" min="32" max="32"/>
    <col width="18" customWidth="1" min="33" max="33"/>
    <col width="11" customWidth="1" min="34" max="34"/>
    <col width="9" customWidth="1" min="35" max="35"/>
    <col width="9" customWidth="1" min="36" max="36"/>
  </cols>
  <sheetData>
    <row r="1" ht="30" customHeight="1">
      <c r="A1" s="13" t="inlineStr">
        <is>
          <t>Opportunity ID</t>
        </is>
      </c>
      <c r="B1" s="13" t="inlineStr">
        <is>
          <t>Account</t>
        </is>
      </c>
      <c r="C1" s="13" t="inlineStr">
        <is>
          <t>Owner</t>
        </is>
      </c>
      <c r="D1" s="13" t="inlineStr">
        <is>
          <t>Segment</t>
        </is>
      </c>
      <c r="E1" s="13" t="inlineStr">
        <is>
          <t>Type</t>
        </is>
      </c>
      <c r="F1" s="13" t="inlineStr">
        <is>
          <t>Stage</t>
        </is>
      </c>
      <c r="G1" s="13" t="inlineStr">
        <is>
          <t>Amount</t>
        </is>
      </c>
      <c r="H1" s="13" t="inlineStr">
        <is>
          <t>Close date</t>
        </is>
      </c>
      <c r="I1" s="13" t="inlineStr">
        <is>
          <t>Status</t>
        </is>
      </c>
      <c r="J1" s="13" t="inlineStr">
        <is>
          <t>Created date</t>
        </is>
      </c>
      <c r="K1" s="13" t="inlineStr">
        <is>
          <t>Last stage change</t>
        </is>
      </c>
      <c r="L1" s="13" t="inlineStr">
        <is>
          <t>Last amount change</t>
        </is>
      </c>
      <c r="M1" s="13" t="inlineStr">
        <is>
          <t>Last close date change</t>
        </is>
      </c>
      <c r="N1" s="13" t="inlineStr">
        <is>
          <t>Close date pushes</t>
        </is>
      </c>
      <c r="P1" s="13" t="inlineStr">
        <is>
          <t>Row in last week (0 = new)</t>
        </is>
      </c>
      <c r="Q1" s="13" t="inlineStr">
        <is>
          <t>Last week stage</t>
        </is>
      </c>
      <c r="R1" s="13" t="inlineStr">
        <is>
          <t>Last week amount</t>
        </is>
      </c>
      <c r="S1" s="13" t="inlineStr">
        <is>
          <t>Last week close date</t>
        </is>
      </c>
      <c r="T1" s="13" t="inlineStr">
        <is>
          <t>Last week status</t>
        </is>
      </c>
      <c r="U1" s="13" t="inlineStr">
        <is>
          <t>In period last week (1/0)</t>
        </is>
      </c>
      <c r="V1" s="13" t="inlineStr">
        <is>
          <t>In period now (1/0)</t>
        </is>
      </c>
      <c r="W1" s="13" t="inlineStr">
        <is>
          <t>Start value</t>
        </is>
      </c>
      <c r="X1" s="13" t="inlineStr">
        <is>
          <t>End value</t>
        </is>
      </c>
      <c r="Y1" s="13" t="inlineStr">
        <is>
          <t>Created</t>
        </is>
      </c>
      <c r="Z1" s="13" t="inlineStr">
        <is>
          <t>Pulled in</t>
        </is>
      </c>
      <c r="AA1" s="13" t="inlineStr">
        <is>
          <t>Amount change</t>
        </is>
      </c>
      <c r="AB1" s="13" t="inlineStr">
        <is>
          <t>Slipped out</t>
        </is>
      </c>
      <c r="AC1" s="13" t="inlineStr">
        <is>
          <t>Lost</t>
        </is>
      </c>
      <c r="AD1" s="13" t="inlineStr">
        <is>
          <t>Won</t>
        </is>
      </c>
      <c r="AE1" s="13" t="inlineStr">
        <is>
          <t>Stage # last week</t>
        </is>
      </c>
      <c r="AF1" s="13" t="inlineStr">
        <is>
          <t>Stage # now</t>
        </is>
      </c>
      <c r="AG1" s="13" t="inlineStr">
        <is>
          <t>What happened</t>
        </is>
      </c>
      <c r="AH1" s="13" t="inlineStr">
        <is>
          <t>Days since last change</t>
        </is>
      </c>
      <c r="AI1" s="13" t="inlineStr">
        <is>
          <t>Stale (1/0)</t>
        </is>
      </c>
      <c r="AJ1" s="13" t="inlineStr">
        <is>
          <t>Pushed (1/0)</t>
        </is>
      </c>
    </row>
    <row r="2">
      <c r="G2" s="31" t="n"/>
      <c r="H2" s="32" t="n"/>
      <c r="J2" s="32" t="n"/>
      <c r="K2" s="32" t="n"/>
      <c r="L2" s="32" t="n"/>
      <c r="M2" s="32" t="n"/>
      <c r="P2" s="33">
        <f>IF($A2="","",IFERROR(MATCH($A2,'Last week'!$A$2:$A$1001,0),0))</f>
        <v/>
      </c>
      <c r="Q2" s="33">
        <f>IF(OR($A2="",$P2=0),"",INDEX('Last week'!$F$2:$F$1001,$P2))</f>
        <v/>
      </c>
      <c r="R2" s="34">
        <f>IF(OR($A2="",$P2=0),"",INDEX('Last week'!$G$2:$G$1001,$P2))</f>
        <v/>
      </c>
      <c r="S2" s="35">
        <f>IF(OR($A2="",$P2=0),"",INDEX('Last week'!$H$2:$H$1001,$P2))</f>
        <v/>
      </c>
      <c r="T2" s="33">
        <f>IF(OR($A2="",$P2=0),"",INDEX('Last week'!$I$2:$I$1001,$P2))</f>
        <v/>
      </c>
      <c r="U2" s="33">
        <f>IF($A2="","",IF(AND($P2&gt;0,$T2="Open",$S2&gt;=Settings!$C$4,$S2&lt;=Settings!$C$5),1,0))</f>
        <v/>
      </c>
      <c r="V2" s="33">
        <f>IF($A2="","",IF(AND($I2="Open",$H2&gt;=Settings!$C$4,$H2&lt;=Settings!$C$5),1,0))</f>
        <v/>
      </c>
      <c r="W2" s="34">
        <f>IF($A2="","",IF($U2=1,$R2,0))</f>
        <v/>
      </c>
      <c r="X2" s="34">
        <f>IF($A2="","",IF($V2=1,$G2,0))</f>
        <v/>
      </c>
      <c r="Y2" s="34">
        <f>IF($A2="","",IF(AND($P2=0,OR($I2="Open",$I2="Won"),$H2&gt;=Settings!$C$4,$H2&lt;=Settings!$C$5,$J2&gt;Settings!$C$6),$G2,0))</f>
        <v/>
      </c>
      <c r="Z2" s="34">
        <f>IF($A2="","",IF(AND($P2&gt;0,$T2="Open",$U2=0,OR($I2="Open",$I2="Won"),$H2&gt;=Settings!$C$4,$H2&lt;=Settings!$C$5),$G2,0))</f>
        <v/>
      </c>
      <c r="AA2" s="34">
        <f>IF($A2="","",IF(AND($U2=1,OR($V2=1,$I2="Won")),$G2-$R2,0))</f>
        <v/>
      </c>
      <c r="AB2" s="34">
        <f>IF($A2="","",IF(AND($U2=1,$I2="Open",$V2=0),$R2,0))</f>
        <v/>
      </c>
      <c r="AC2" s="34">
        <f>IF($A2="","",IF(AND($U2=1,$I2="Lost"),$R2,0))</f>
        <v/>
      </c>
      <c r="AD2" s="34">
        <f>IF($A2="","",IF(AND($I2="Won",OR($U2=1,$Y2&gt;0,$Z2&gt;0)),$G2,0))</f>
        <v/>
      </c>
      <c r="AE2" s="33">
        <f>IF(OR($A2="",$P2=0),"",IFERROR(MATCH($Q2,Settings!$B$24:$B$31,0),""))</f>
        <v/>
      </c>
      <c r="AF2" s="33">
        <f>IF($A2="","",IFERROR(MATCH($F2,Settings!$B$24:$B$31,0),""))</f>
        <v/>
      </c>
      <c r="AG2" s="33">
        <f>IF($A2="","",IF($P2=0,IF($Y2&gt;0,IF($I2="Won","Created and won","Created"),IF($J2&gt;Settings!$C$6,"Created, outside period",IF($V2=1,"Not in last snapshot","Outside period"))),IF($T2&lt;&gt;"Open","Closed before",IF($U2=0,IF($Z2&gt;0,IF($I2="Won","Pulled in and won","Pulled in"),"Outside period"),IF($I2="Won","Won",IF($I2="Lost","Lost",IF($V2=0,"Slipped out",IF($AF2&gt;$AE2,"Advanced",IF($AF2&lt;$AE2,"Regressed",IF($G2&gt;$R2,"Amount up",IF($G2&lt;$R2,"Amount down","No change")))))))))))</f>
        <v/>
      </c>
      <c r="AH2" s="33">
        <f>IF($A2="","",IF($V2=1,Settings!$C$7-MAX($J2,$K2,$L2,$M2),""))</f>
        <v/>
      </c>
      <c r="AI2" s="33">
        <f>IF($A2="","",IF($V2=1,IF($AH2&gt;=Settings!$C$12,1,0),""))</f>
        <v/>
      </c>
      <c r="AJ2" s="33">
        <f>IF($A2="","",IF($V2=1,IF($N2&gt;=Settings!$C$13,1,0),""))</f>
        <v/>
      </c>
    </row>
    <row r="3">
      <c r="G3" s="31" t="n"/>
      <c r="H3" s="32" t="n"/>
      <c r="J3" s="32" t="n"/>
      <c r="K3" s="32" t="n"/>
      <c r="L3" s="32" t="n"/>
      <c r="M3" s="32" t="n"/>
      <c r="P3" s="33">
        <f>IF($A3="","",IFERROR(MATCH($A3,'Last week'!$A$2:$A$1001,0),0))</f>
        <v/>
      </c>
      <c r="Q3" s="33">
        <f>IF(OR($A3="",$P3=0),"",INDEX('Last week'!$F$2:$F$1001,$P3))</f>
        <v/>
      </c>
      <c r="R3" s="34">
        <f>IF(OR($A3="",$P3=0),"",INDEX('Last week'!$G$2:$G$1001,$P3))</f>
        <v/>
      </c>
      <c r="S3" s="35">
        <f>IF(OR($A3="",$P3=0),"",INDEX('Last week'!$H$2:$H$1001,$P3))</f>
        <v/>
      </c>
      <c r="T3" s="33">
        <f>IF(OR($A3="",$P3=0),"",INDEX('Last week'!$I$2:$I$1001,$P3))</f>
        <v/>
      </c>
      <c r="U3" s="33">
        <f>IF($A3="","",IF(AND($P3&gt;0,$T3="Open",$S3&gt;=Settings!$C$4,$S3&lt;=Settings!$C$5),1,0))</f>
        <v/>
      </c>
      <c r="V3" s="33">
        <f>IF($A3="","",IF(AND($I3="Open",$H3&gt;=Settings!$C$4,$H3&lt;=Settings!$C$5),1,0))</f>
        <v/>
      </c>
      <c r="W3" s="34">
        <f>IF($A3="","",IF($U3=1,$R3,0))</f>
        <v/>
      </c>
      <c r="X3" s="34">
        <f>IF($A3="","",IF($V3=1,$G3,0))</f>
        <v/>
      </c>
      <c r="Y3" s="34">
        <f>IF($A3="","",IF(AND($P3=0,OR($I3="Open",$I3="Won"),$H3&gt;=Settings!$C$4,$H3&lt;=Settings!$C$5,$J3&gt;Settings!$C$6),$G3,0))</f>
        <v/>
      </c>
      <c r="Z3" s="34">
        <f>IF($A3="","",IF(AND($P3&gt;0,$T3="Open",$U3=0,OR($I3="Open",$I3="Won"),$H3&gt;=Settings!$C$4,$H3&lt;=Settings!$C$5),$G3,0))</f>
        <v/>
      </c>
      <c r="AA3" s="34">
        <f>IF($A3="","",IF(AND($U3=1,OR($V3=1,$I3="Won")),$G3-$R3,0))</f>
        <v/>
      </c>
      <c r="AB3" s="34">
        <f>IF($A3="","",IF(AND($U3=1,$I3="Open",$V3=0),$R3,0))</f>
        <v/>
      </c>
      <c r="AC3" s="34">
        <f>IF($A3="","",IF(AND($U3=1,$I3="Lost"),$R3,0))</f>
        <v/>
      </c>
      <c r="AD3" s="34">
        <f>IF($A3="","",IF(AND($I3="Won",OR($U3=1,$Y3&gt;0,$Z3&gt;0)),$G3,0))</f>
        <v/>
      </c>
      <c r="AE3" s="33">
        <f>IF(OR($A3="",$P3=0),"",IFERROR(MATCH($Q3,Settings!$B$24:$B$31,0),""))</f>
        <v/>
      </c>
      <c r="AF3" s="33">
        <f>IF($A3="","",IFERROR(MATCH($F3,Settings!$B$24:$B$31,0),""))</f>
        <v/>
      </c>
      <c r="AG3" s="33">
        <f>IF($A3="","",IF($P3=0,IF($Y3&gt;0,IF($I3="Won","Created and won","Created"),IF($J3&gt;Settings!$C$6,"Created, outside period",IF($V3=1,"Not in last snapshot","Outside period"))),IF($T3&lt;&gt;"Open","Closed before",IF($U3=0,IF($Z3&gt;0,IF($I3="Won","Pulled in and won","Pulled in"),"Outside period"),IF($I3="Won","Won",IF($I3="Lost","Lost",IF($V3=0,"Slipped out",IF($AF3&gt;$AE3,"Advanced",IF($AF3&lt;$AE3,"Regressed",IF($G3&gt;$R3,"Amount up",IF($G3&lt;$R3,"Amount down","No change")))))))))))</f>
        <v/>
      </c>
      <c r="AH3" s="33">
        <f>IF($A3="","",IF($V3=1,Settings!$C$7-MAX($J3,$K3,$L3,$M3),""))</f>
        <v/>
      </c>
      <c r="AI3" s="33">
        <f>IF($A3="","",IF($V3=1,IF($AH3&gt;=Settings!$C$12,1,0),""))</f>
        <v/>
      </c>
      <c r="AJ3" s="33">
        <f>IF($A3="","",IF($V3=1,IF($N3&gt;=Settings!$C$13,1,0),""))</f>
        <v/>
      </c>
    </row>
    <row r="4">
      <c r="G4" s="31" t="n"/>
      <c r="H4" s="32" t="n"/>
      <c r="J4" s="32" t="n"/>
      <c r="K4" s="32" t="n"/>
      <c r="L4" s="32" t="n"/>
      <c r="M4" s="32" t="n"/>
      <c r="P4" s="33">
        <f>IF($A4="","",IFERROR(MATCH($A4,'Last week'!$A$2:$A$1001,0),0))</f>
        <v/>
      </c>
      <c r="Q4" s="33">
        <f>IF(OR($A4="",$P4=0),"",INDEX('Last week'!$F$2:$F$1001,$P4))</f>
        <v/>
      </c>
      <c r="R4" s="34">
        <f>IF(OR($A4="",$P4=0),"",INDEX('Last week'!$G$2:$G$1001,$P4))</f>
        <v/>
      </c>
      <c r="S4" s="35">
        <f>IF(OR($A4="",$P4=0),"",INDEX('Last week'!$H$2:$H$1001,$P4))</f>
        <v/>
      </c>
      <c r="T4" s="33">
        <f>IF(OR($A4="",$P4=0),"",INDEX('Last week'!$I$2:$I$1001,$P4))</f>
        <v/>
      </c>
      <c r="U4" s="33">
        <f>IF($A4="","",IF(AND($P4&gt;0,$T4="Open",$S4&gt;=Settings!$C$4,$S4&lt;=Settings!$C$5),1,0))</f>
        <v/>
      </c>
      <c r="V4" s="33">
        <f>IF($A4="","",IF(AND($I4="Open",$H4&gt;=Settings!$C$4,$H4&lt;=Settings!$C$5),1,0))</f>
        <v/>
      </c>
      <c r="W4" s="34">
        <f>IF($A4="","",IF($U4=1,$R4,0))</f>
        <v/>
      </c>
      <c r="X4" s="34">
        <f>IF($A4="","",IF($V4=1,$G4,0))</f>
        <v/>
      </c>
      <c r="Y4" s="34">
        <f>IF($A4="","",IF(AND($P4=0,OR($I4="Open",$I4="Won"),$H4&gt;=Settings!$C$4,$H4&lt;=Settings!$C$5,$J4&gt;Settings!$C$6),$G4,0))</f>
        <v/>
      </c>
      <c r="Z4" s="34">
        <f>IF($A4="","",IF(AND($P4&gt;0,$T4="Open",$U4=0,OR($I4="Open",$I4="Won"),$H4&gt;=Settings!$C$4,$H4&lt;=Settings!$C$5),$G4,0))</f>
        <v/>
      </c>
      <c r="AA4" s="34">
        <f>IF($A4="","",IF(AND($U4=1,OR($V4=1,$I4="Won")),$G4-$R4,0))</f>
        <v/>
      </c>
      <c r="AB4" s="34">
        <f>IF($A4="","",IF(AND($U4=1,$I4="Open",$V4=0),$R4,0))</f>
        <v/>
      </c>
      <c r="AC4" s="34">
        <f>IF($A4="","",IF(AND($U4=1,$I4="Lost"),$R4,0))</f>
        <v/>
      </c>
      <c r="AD4" s="34">
        <f>IF($A4="","",IF(AND($I4="Won",OR($U4=1,$Y4&gt;0,$Z4&gt;0)),$G4,0))</f>
        <v/>
      </c>
      <c r="AE4" s="33">
        <f>IF(OR($A4="",$P4=0),"",IFERROR(MATCH($Q4,Settings!$B$24:$B$31,0),""))</f>
        <v/>
      </c>
      <c r="AF4" s="33">
        <f>IF($A4="","",IFERROR(MATCH($F4,Settings!$B$24:$B$31,0),""))</f>
        <v/>
      </c>
      <c r="AG4" s="33">
        <f>IF($A4="","",IF($P4=0,IF($Y4&gt;0,IF($I4="Won","Created and won","Created"),IF($J4&gt;Settings!$C$6,"Created, outside period",IF($V4=1,"Not in last snapshot","Outside period"))),IF($T4&lt;&gt;"Open","Closed before",IF($U4=0,IF($Z4&gt;0,IF($I4="Won","Pulled in and won","Pulled in"),"Outside period"),IF($I4="Won","Won",IF($I4="Lost","Lost",IF($V4=0,"Slipped out",IF($AF4&gt;$AE4,"Advanced",IF($AF4&lt;$AE4,"Regressed",IF($G4&gt;$R4,"Amount up",IF($G4&lt;$R4,"Amount down","No change")))))))))))</f>
        <v/>
      </c>
      <c r="AH4" s="33">
        <f>IF($A4="","",IF($V4=1,Settings!$C$7-MAX($J4,$K4,$L4,$M4),""))</f>
        <v/>
      </c>
      <c r="AI4" s="33">
        <f>IF($A4="","",IF($V4=1,IF($AH4&gt;=Settings!$C$12,1,0),""))</f>
        <v/>
      </c>
      <c r="AJ4" s="33">
        <f>IF($A4="","",IF($V4=1,IF($N4&gt;=Settings!$C$13,1,0),""))</f>
        <v/>
      </c>
    </row>
    <row r="5">
      <c r="G5" s="31" t="n"/>
      <c r="H5" s="32" t="n"/>
      <c r="J5" s="32" t="n"/>
      <c r="K5" s="32" t="n"/>
      <c r="L5" s="32" t="n"/>
      <c r="M5" s="32" t="n"/>
      <c r="P5" s="33">
        <f>IF($A5="","",IFERROR(MATCH($A5,'Last week'!$A$2:$A$1001,0),0))</f>
        <v/>
      </c>
      <c r="Q5" s="33">
        <f>IF(OR($A5="",$P5=0),"",INDEX('Last week'!$F$2:$F$1001,$P5))</f>
        <v/>
      </c>
      <c r="R5" s="34">
        <f>IF(OR($A5="",$P5=0),"",INDEX('Last week'!$G$2:$G$1001,$P5))</f>
        <v/>
      </c>
      <c r="S5" s="35">
        <f>IF(OR($A5="",$P5=0),"",INDEX('Last week'!$H$2:$H$1001,$P5))</f>
        <v/>
      </c>
      <c r="T5" s="33">
        <f>IF(OR($A5="",$P5=0),"",INDEX('Last week'!$I$2:$I$1001,$P5))</f>
        <v/>
      </c>
      <c r="U5" s="33">
        <f>IF($A5="","",IF(AND($P5&gt;0,$T5="Open",$S5&gt;=Settings!$C$4,$S5&lt;=Settings!$C$5),1,0))</f>
        <v/>
      </c>
      <c r="V5" s="33">
        <f>IF($A5="","",IF(AND($I5="Open",$H5&gt;=Settings!$C$4,$H5&lt;=Settings!$C$5),1,0))</f>
        <v/>
      </c>
      <c r="W5" s="34">
        <f>IF($A5="","",IF($U5=1,$R5,0))</f>
        <v/>
      </c>
      <c r="X5" s="34">
        <f>IF($A5="","",IF($V5=1,$G5,0))</f>
        <v/>
      </c>
      <c r="Y5" s="34">
        <f>IF($A5="","",IF(AND($P5=0,OR($I5="Open",$I5="Won"),$H5&gt;=Settings!$C$4,$H5&lt;=Settings!$C$5,$J5&gt;Settings!$C$6),$G5,0))</f>
        <v/>
      </c>
      <c r="Z5" s="34">
        <f>IF($A5="","",IF(AND($P5&gt;0,$T5="Open",$U5=0,OR($I5="Open",$I5="Won"),$H5&gt;=Settings!$C$4,$H5&lt;=Settings!$C$5),$G5,0))</f>
        <v/>
      </c>
      <c r="AA5" s="34">
        <f>IF($A5="","",IF(AND($U5=1,OR($V5=1,$I5="Won")),$G5-$R5,0))</f>
        <v/>
      </c>
      <c r="AB5" s="34">
        <f>IF($A5="","",IF(AND($U5=1,$I5="Open",$V5=0),$R5,0))</f>
        <v/>
      </c>
      <c r="AC5" s="34">
        <f>IF($A5="","",IF(AND($U5=1,$I5="Lost"),$R5,0))</f>
        <v/>
      </c>
      <c r="AD5" s="34">
        <f>IF($A5="","",IF(AND($I5="Won",OR($U5=1,$Y5&gt;0,$Z5&gt;0)),$G5,0))</f>
        <v/>
      </c>
      <c r="AE5" s="33">
        <f>IF(OR($A5="",$P5=0),"",IFERROR(MATCH($Q5,Settings!$B$24:$B$31,0),""))</f>
        <v/>
      </c>
      <c r="AF5" s="33">
        <f>IF($A5="","",IFERROR(MATCH($F5,Settings!$B$24:$B$31,0),""))</f>
        <v/>
      </c>
      <c r="AG5" s="33">
        <f>IF($A5="","",IF($P5=0,IF($Y5&gt;0,IF($I5="Won","Created and won","Created"),IF($J5&gt;Settings!$C$6,"Created, outside period",IF($V5=1,"Not in last snapshot","Outside period"))),IF($T5&lt;&gt;"Open","Closed before",IF($U5=0,IF($Z5&gt;0,IF($I5="Won","Pulled in and won","Pulled in"),"Outside period"),IF($I5="Won","Won",IF($I5="Lost","Lost",IF($V5=0,"Slipped out",IF($AF5&gt;$AE5,"Advanced",IF($AF5&lt;$AE5,"Regressed",IF($G5&gt;$R5,"Amount up",IF($G5&lt;$R5,"Amount down","No change")))))))))))</f>
        <v/>
      </c>
      <c r="AH5" s="33">
        <f>IF($A5="","",IF($V5=1,Settings!$C$7-MAX($J5,$K5,$L5,$M5),""))</f>
        <v/>
      </c>
      <c r="AI5" s="33">
        <f>IF($A5="","",IF($V5=1,IF($AH5&gt;=Settings!$C$12,1,0),""))</f>
        <v/>
      </c>
      <c r="AJ5" s="33">
        <f>IF($A5="","",IF($V5=1,IF($N5&gt;=Settings!$C$13,1,0),""))</f>
        <v/>
      </c>
    </row>
    <row r="6">
      <c r="G6" s="31" t="n"/>
      <c r="H6" s="32" t="n"/>
      <c r="J6" s="32" t="n"/>
      <c r="K6" s="32" t="n"/>
      <c r="L6" s="32" t="n"/>
      <c r="M6" s="32" t="n"/>
      <c r="P6" s="33">
        <f>IF($A6="","",IFERROR(MATCH($A6,'Last week'!$A$2:$A$1001,0),0))</f>
        <v/>
      </c>
      <c r="Q6" s="33">
        <f>IF(OR($A6="",$P6=0),"",INDEX('Last week'!$F$2:$F$1001,$P6))</f>
        <v/>
      </c>
      <c r="R6" s="34">
        <f>IF(OR($A6="",$P6=0),"",INDEX('Last week'!$G$2:$G$1001,$P6))</f>
        <v/>
      </c>
      <c r="S6" s="35">
        <f>IF(OR($A6="",$P6=0),"",INDEX('Last week'!$H$2:$H$1001,$P6))</f>
        <v/>
      </c>
      <c r="T6" s="33">
        <f>IF(OR($A6="",$P6=0),"",INDEX('Last week'!$I$2:$I$1001,$P6))</f>
        <v/>
      </c>
      <c r="U6" s="33">
        <f>IF($A6="","",IF(AND($P6&gt;0,$T6="Open",$S6&gt;=Settings!$C$4,$S6&lt;=Settings!$C$5),1,0))</f>
        <v/>
      </c>
      <c r="V6" s="33">
        <f>IF($A6="","",IF(AND($I6="Open",$H6&gt;=Settings!$C$4,$H6&lt;=Settings!$C$5),1,0))</f>
        <v/>
      </c>
      <c r="W6" s="34">
        <f>IF($A6="","",IF($U6=1,$R6,0))</f>
        <v/>
      </c>
      <c r="X6" s="34">
        <f>IF($A6="","",IF($V6=1,$G6,0))</f>
        <v/>
      </c>
      <c r="Y6" s="34">
        <f>IF($A6="","",IF(AND($P6=0,OR($I6="Open",$I6="Won"),$H6&gt;=Settings!$C$4,$H6&lt;=Settings!$C$5,$J6&gt;Settings!$C$6),$G6,0))</f>
        <v/>
      </c>
      <c r="Z6" s="34">
        <f>IF($A6="","",IF(AND($P6&gt;0,$T6="Open",$U6=0,OR($I6="Open",$I6="Won"),$H6&gt;=Settings!$C$4,$H6&lt;=Settings!$C$5),$G6,0))</f>
        <v/>
      </c>
      <c r="AA6" s="34">
        <f>IF($A6="","",IF(AND($U6=1,OR($V6=1,$I6="Won")),$G6-$R6,0))</f>
        <v/>
      </c>
      <c r="AB6" s="34">
        <f>IF($A6="","",IF(AND($U6=1,$I6="Open",$V6=0),$R6,0))</f>
        <v/>
      </c>
      <c r="AC6" s="34">
        <f>IF($A6="","",IF(AND($U6=1,$I6="Lost"),$R6,0))</f>
        <v/>
      </c>
      <c r="AD6" s="34">
        <f>IF($A6="","",IF(AND($I6="Won",OR($U6=1,$Y6&gt;0,$Z6&gt;0)),$G6,0))</f>
        <v/>
      </c>
      <c r="AE6" s="33">
        <f>IF(OR($A6="",$P6=0),"",IFERROR(MATCH($Q6,Settings!$B$24:$B$31,0),""))</f>
        <v/>
      </c>
      <c r="AF6" s="33">
        <f>IF($A6="","",IFERROR(MATCH($F6,Settings!$B$24:$B$31,0),""))</f>
        <v/>
      </c>
      <c r="AG6" s="33">
        <f>IF($A6="","",IF($P6=0,IF($Y6&gt;0,IF($I6="Won","Created and won","Created"),IF($J6&gt;Settings!$C$6,"Created, outside period",IF($V6=1,"Not in last snapshot","Outside period"))),IF($T6&lt;&gt;"Open","Closed before",IF($U6=0,IF($Z6&gt;0,IF($I6="Won","Pulled in and won","Pulled in"),"Outside period"),IF($I6="Won","Won",IF($I6="Lost","Lost",IF($V6=0,"Slipped out",IF($AF6&gt;$AE6,"Advanced",IF($AF6&lt;$AE6,"Regressed",IF($G6&gt;$R6,"Amount up",IF($G6&lt;$R6,"Amount down","No change")))))))))))</f>
        <v/>
      </c>
      <c r="AH6" s="33">
        <f>IF($A6="","",IF($V6=1,Settings!$C$7-MAX($J6,$K6,$L6,$M6),""))</f>
        <v/>
      </c>
      <c r="AI6" s="33">
        <f>IF($A6="","",IF($V6=1,IF($AH6&gt;=Settings!$C$12,1,0),""))</f>
        <v/>
      </c>
      <c r="AJ6" s="33">
        <f>IF($A6="","",IF($V6=1,IF($N6&gt;=Settings!$C$13,1,0),""))</f>
        <v/>
      </c>
    </row>
    <row r="7">
      <c r="G7" s="31" t="n"/>
      <c r="H7" s="32" t="n"/>
      <c r="J7" s="32" t="n"/>
      <c r="K7" s="32" t="n"/>
      <c r="L7" s="32" t="n"/>
      <c r="M7" s="32" t="n"/>
      <c r="P7" s="33">
        <f>IF($A7="","",IFERROR(MATCH($A7,'Last week'!$A$2:$A$1001,0),0))</f>
        <v/>
      </c>
      <c r="Q7" s="33">
        <f>IF(OR($A7="",$P7=0),"",INDEX('Last week'!$F$2:$F$1001,$P7))</f>
        <v/>
      </c>
      <c r="R7" s="34">
        <f>IF(OR($A7="",$P7=0),"",INDEX('Last week'!$G$2:$G$1001,$P7))</f>
        <v/>
      </c>
      <c r="S7" s="35">
        <f>IF(OR($A7="",$P7=0),"",INDEX('Last week'!$H$2:$H$1001,$P7))</f>
        <v/>
      </c>
      <c r="T7" s="33">
        <f>IF(OR($A7="",$P7=0),"",INDEX('Last week'!$I$2:$I$1001,$P7))</f>
        <v/>
      </c>
      <c r="U7" s="33">
        <f>IF($A7="","",IF(AND($P7&gt;0,$T7="Open",$S7&gt;=Settings!$C$4,$S7&lt;=Settings!$C$5),1,0))</f>
        <v/>
      </c>
      <c r="V7" s="33">
        <f>IF($A7="","",IF(AND($I7="Open",$H7&gt;=Settings!$C$4,$H7&lt;=Settings!$C$5),1,0))</f>
        <v/>
      </c>
      <c r="W7" s="34">
        <f>IF($A7="","",IF($U7=1,$R7,0))</f>
        <v/>
      </c>
      <c r="X7" s="34">
        <f>IF($A7="","",IF($V7=1,$G7,0))</f>
        <v/>
      </c>
      <c r="Y7" s="34">
        <f>IF($A7="","",IF(AND($P7=0,OR($I7="Open",$I7="Won"),$H7&gt;=Settings!$C$4,$H7&lt;=Settings!$C$5,$J7&gt;Settings!$C$6),$G7,0))</f>
        <v/>
      </c>
      <c r="Z7" s="34">
        <f>IF($A7="","",IF(AND($P7&gt;0,$T7="Open",$U7=0,OR($I7="Open",$I7="Won"),$H7&gt;=Settings!$C$4,$H7&lt;=Settings!$C$5),$G7,0))</f>
        <v/>
      </c>
      <c r="AA7" s="34">
        <f>IF($A7="","",IF(AND($U7=1,OR($V7=1,$I7="Won")),$G7-$R7,0))</f>
        <v/>
      </c>
      <c r="AB7" s="34">
        <f>IF($A7="","",IF(AND($U7=1,$I7="Open",$V7=0),$R7,0))</f>
        <v/>
      </c>
      <c r="AC7" s="34">
        <f>IF($A7="","",IF(AND($U7=1,$I7="Lost"),$R7,0))</f>
        <v/>
      </c>
      <c r="AD7" s="34">
        <f>IF($A7="","",IF(AND($I7="Won",OR($U7=1,$Y7&gt;0,$Z7&gt;0)),$G7,0))</f>
        <v/>
      </c>
      <c r="AE7" s="33">
        <f>IF(OR($A7="",$P7=0),"",IFERROR(MATCH($Q7,Settings!$B$24:$B$31,0),""))</f>
        <v/>
      </c>
      <c r="AF7" s="33">
        <f>IF($A7="","",IFERROR(MATCH($F7,Settings!$B$24:$B$31,0),""))</f>
        <v/>
      </c>
      <c r="AG7" s="33">
        <f>IF($A7="","",IF($P7=0,IF($Y7&gt;0,IF($I7="Won","Created and won","Created"),IF($J7&gt;Settings!$C$6,"Created, outside period",IF($V7=1,"Not in last snapshot","Outside period"))),IF($T7&lt;&gt;"Open","Closed before",IF($U7=0,IF($Z7&gt;0,IF($I7="Won","Pulled in and won","Pulled in"),"Outside period"),IF($I7="Won","Won",IF($I7="Lost","Lost",IF($V7=0,"Slipped out",IF($AF7&gt;$AE7,"Advanced",IF($AF7&lt;$AE7,"Regressed",IF($G7&gt;$R7,"Amount up",IF($G7&lt;$R7,"Amount down","No change")))))))))))</f>
        <v/>
      </c>
      <c r="AH7" s="33">
        <f>IF($A7="","",IF($V7=1,Settings!$C$7-MAX($J7,$K7,$L7,$M7),""))</f>
        <v/>
      </c>
      <c r="AI7" s="33">
        <f>IF($A7="","",IF($V7=1,IF($AH7&gt;=Settings!$C$12,1,0),""))</f>
        <v/>
      </c>
      <c r="AJ7" s="33">
        <f>IF($A7="","",IF($V7=1,IF($N7&gt;=Settings!$C$13,1,0),""))</f>
        <v/>
      </c>
    </row>
    <row r="8">
      <c r="G8" s="31" t="n"/>
      <c r="H8" s="32" t="n"/>
      <c r="J8" s="32" t="n"/>
      <c r="K8" s="32" t="n"/>
      <c r="L8" s="32" t="n"/>
      <c r="M8" s="32" t="n"/>
      <c r="P8" s="33">
        <f>IF($A8="","",IFERROR(MATCH($A8,'Last week'!$A$2:$A$1001,0),0))</f>
        <v/>
      </c>
      <c r="Q8" s="33">
        <f>IF(OR($A8="",$P8=0),"",INDEX('Last week'!$F$2:$F$1001,$P8))</f>
        <v/>
      </c>
      <c r="R8" s="34">
        <f>IF(OR($A8="",$P8=0),"",INDEX('Last week'!$G$2:$G$1001,$P8))</f>
        <v/>
      </c>
      <c r="S8" s="35">
        <f>IF(OR($A8="",$P8=0),"",INDEX('Last week'!$H$2:$H$1001,$P8))</f>
        <v/>
      </c>
      <c r="T8" s="33">
        <f>IF(OR($A8="",$P8=0),"",INDEX('Last week'!$I$2:$I$1001,$P8))</f>
        <v/>
      </c>
      <c r="U8" s="33">
        <f>IF($A8="","",IF(AND($P8&gt;0,$T8="Open",$S8&gt;=Settings!$C$4,$S8&lt;=Settings!$C$5),1,0))</f>
        <v/>
      </c>
      <c r="V8" s="33">
        <f>IF($A8="","",IF(AND($I8="Open",$H8&gt;=Settings!$C$4,$H8&lt;=Settings!$C$5),1,0))</f>
        <v/>
      </c>
      <c r="W8" s="34">
        <f>IF($A8="","",IF($U8=1,$R8,0))</f>
        <v/>
      </c>
      <c r="X8" s="34">
        <f>IF($A8="","",IF($V8=1,$G8,0))</f>
        <v/>
      </c>
      <c r="Y8" s="34">
        <f>IF($A8="","",IF(AND($P8=0,OR($I8="Open",$I8="Won"),$H8&gt;=Settings!$C$4,$H8&lt;=Settings!$C$5,$J8&gt;Settings!$C$6),$G8,0))</f>
        <v/>
      </c>
      <c r="Z8" s="34">
        <f>IF($A8="","",IF(AND($P8&gt;0,$T8="Open",$U8=0,OR($I8="Open",$I8="Won"),$H8&gt;=Settings!$C$4,$H8&lt;=Settings!$C$5),$G8,0))</f>
        <v/>
      </c>
      <c r="AA8" s="34">
        <f>IF($A8="","",IF(AND($U8=1,OR($V8=1,$I8="Won")),$G8-$R8,0))</f>
        <v/>
      </c>
      <c r="AB8" s="34">
        <f>IF($A8="","",IF(AND($U8=1,$I8="Open",$V8=0),$R8,0))</f>
        <v/>
      </c>
      <c r="AC8" s="34">
        <f>IF($A8="","",IF(AND($U8=1,$I8="Lost"),$R8,0))</f>
        <v/>
      </c>
      <c r="AD8" s="34">
        <f>IF($A8="","",IF(AND($I8="Won",OR($U8=1,$Y8&gt;0,$Z8&gt;0)),$G8,0))</f>
        <v/>
      </c>
      <c r="AE8" s="33">
        <f>IF(OR($A8="",$P8=0),"",IFERROR(MATCH($Q8,Settings!$B$24:$B$31,0),""))</f>
        <v/>
      </c>
      <c r="AF8" s="33">
        <f>IF($A8="","",IFERROR(MATCH($F8,Settings!$B$24:$B$31,0),""))</f>
        <v/>
      </c>
      <c r="AG8" s="33">
        <f>IF($A8="","",IF($P8=0,IF($Y8&gt;0,IF($I8="Won","Created and won","Created"),IF($J8&gt;Settings!$C$6,"Created, outside period",IF($V8=1,"Not in last snapshot","Outside period"))),IF($T8&lt;&gt;"Open","Closed before",IF($U8=0,IF($Z8&gt;0,IF($I8="Won","Pulled in and won","Pulled in"),"Outside period"),IF($I8="Won","Won",IF($I8="Lost","Lost",IF($V8=0,"Slipped out",IF($AF8&gt;$AE8,"Advanced",IF($AF8&lt;$AE8,"Regressed",IF($G8&gt;$R8,"Amount up",IF($G8&lt;$R8,"Amount down","No change")))))))))))</f>
        <v/>
      </c>
      <c r="AH8" s="33">
        <f>IF($A8="","",IF($V8=1,Settings!$C$7-MAX($J8,$K8,$L8,$M8),""))</f>
        <v/>
      </c>
      <c r="AI8" s="33">
        <f>IF($A8="","",IF($V8=1,IF($AH8&gt;=Settings!$C$12,1,0),""))</f>
        <v/>
      </c>
      <c r="AJ8" s="33">
        <f>IF($A8="","",IF($V8=1,IF($N8&gt;=Settings!$C$13,1,0),""))</f>
        <v/>
      </c>
    </row>
    <row r="9">
      <c r="G9" s="31" t="n"/>
      <c r="H9" s="32" t="n"/>
      <c r="J9" s="32" t="n"/>
      <c r="K9" s="32" t="n"/>
      <c r="L9" s="32" t="n"/>
      <c r="M9" s="32" t="n"/>
      <c r="P9" s="33">
        <f>IF($A9="","",IFERROR(MATCH($A9,'Last week'!$A$2:$A$1001,0),0))</f>
        <v/>
      </c>
      <c r="Q9" s="33">
        <f>IF(OR($A9="",$P9=0),"",INDEX('Last week'!$F$2:$F$1001,$P9))</f>
        <v/>
      </c>
      <c r="R9" s="34">
        <f>IF(OR($A9="",$P9=0),"",INDEX('Last week'!$G$2:$G$1001,$P9))</f>
        <v/>
      </c>
      <c r="S9" s="35">
        <f>IF(OR($A9="",$P9=0),"",INDEX('Last week'!$H$2:$H$1001,$P9))</f>
        <v/>
      </c>
      <c r="T9" s="33">
        <f>IF(OR($A9="",$P9=0),"",INDEX('Last week'!$I$2:$I$1001,$P9))</f>
        <v/>
      </c>
      <c r="U9" s="33">
        <f>IF($A9="","",IF(AND($P9&gt;0,$T9="Open",$S9&gt;=Settings!$C$4,$S9&lt;=Settings!$C$5),1,0))</f>
        <v/>
      </c>
      <c r="V9" s="33">
        <f>IF($A9="","",IF(AND($I9="Open",$H9&gt;=Settings!$C$4,$H9&lt;=Settings!$C$5),1,0))</f>
        <v/>
      </c>
      <c r="W9" s="34">
        <f>IF($A9="","",IF($U9=1,$R9,0))</f>
        <v/>
      </c>
      <c r="X9" s="34">
        <f>IF($A9="","",IF($V9=1,$G9,0))</f>
        <v/>
      </c>
      <c r="Y9" s="34">
        <f>IF($A9="","",IF(AND($P9=0,OR($I9="Open",$I9="Won"),$H9&gt;=Settings!$C$4,$H9&lt;=Settings!$C$5,$J9&gt;Settings!$C$6),$G9,0))</f>
        <v/>
      </c>
      <c r="Z9" s="34">
        <f>IF($A9="","",IF(AND($P9&gt;0,$T9="Open",$U9=0,OR($I9="Open",$I9="Won"),$H9&gt;=Settings!$C$4,$H9&lt;=Settings!$C$5),$G9,0))</f>
        <v/>
      </c>
      <c r="AA9" s="34">
        <f>IF($A9="","",IF(AND($U9=1,OR($V9=1,$I9="Won")),$G9-$R9,0))</f>
        <v/>
      </c>
      <c r="AB9" s="34">
        <f>IF($A9="","",IF(AND($U9=1,$I9="Open",$V9=0),$R9,0))</f>
        <v/>
      </c>
      <c r="AC9" s="34">
        <f>IF($A9="","",IF(AND($U9=1,$I9="Lost"),$R9,0))</f>
        <v/>
      </c>
      <c r="AD9" s="34">
        <f>IF($A9="","",IF(AND($I9="Won",OR($U9=1,$Y9&gt;0,$Z9&gt;0)),$G9,0))</f>
        <v/>
      </c>
      <c r="AE9" s="33">
        <f>IF(OR($A9="",$P9=0),"",IFERROR(MATCH($Q9,Settings!$B$24:$B$31,0),""))</f>
        <v/>
      </c>
      <c r="AF9" s="33">
        <f>IF($A9="","",IFERROR(MATCH($F9,Settings!$B$24:$B$31,0),""))</f>
        <v/>
      </c>
      <c r="AG9" s="33">
        <f>IF($A9="","",IF($P9=0,IF($Y9&gt;0,IF($I9="Won","Created and won","Created"),IF($J9&gt;Settings!$C$6,"Created, outside period",IF($V9=1,"Not in last snapshot","Outside period"))),IF($T9&lt;&gt;"Open","Closed before",IF($U9=0,IF($Z9&gt;0,IF($I9="Won","Pulled in and won","Pulled in"),"Outside period"),IF($I9="Won","Won",IF($I9="Lost","Lost",IF($V9=0,"Slipped out",IF($AF9&gt;$AE9,"Advanced",IF($AF9&lt;$AE9,"Regressed",IF($G9&gt;$R9,"Amount up",IF($G9&lt;$R9,"Amount down","No change")))))))))))</f>
        <v/>
      </c>
      <c r="AH9" s="33">
        <f>IF($A9="","",IF($V9=1,Settings!$C$7-MAX($J9,$K9,$L9,$M9),""))</f>
        <v/>
      </c>
      <c r="AI9" s="33">
        <f>IF($A9="","",IF($V9=1,IF($AH9&gt;=Settings!$C$12,1,0),""))</f>
        <v/>
      </c>
      <c r="AJ9" s="33">
        <f>IF($A9="","",IF($V9=1,IF($N9&gt;=Settings!$C$13,1,0),""))</f>
        <v/>
      </c>
    </row>
    <row r="10">
      <c r="G10" s="31" t="n"/>
      <c r="H10" s="32" t="n"/>
      <c r="J10" s="32" t="n"/>
      <c r="K10" s="32" t="n"/>
      <c r="L10" s="32" t="n"/>
      <c r="M10" s="32" t="n"/>
      <c r="P10" s="33">
        <f>IF($A10="","",IFERROR(MATCH($A10,'Last week'!$A$2:$A$1001,0),0))</f>
        <v/>
      </c>
      <c r="Q10" s="33">
        <f>IF(OR($A10="",$P10=0),"",INDEX('Last week'!$F$2:$F$1001,$P10))</f>
        <v/>
      </c>
      <c r="R10" s="34">
        <f>IF(OR($A10="",$P10=0),"",INDEX('Last week'!$G$2:$G$1001,$P10))</f>
        <v/>
      </c>
      <c r="S10" s="35">
        <f>IF(OR($A10="",$P10=0),"",INDEX('Last week'!$H$2:$H$1001,$P10))</f>
        <v/>
      </c>
      <c r="T10" s="33">
        <f>IF(OR($A10="",$P10=0),"",INDEX('Last week'!$I$2:$I$1001,$P10))</f>
        <v/>
      </c>
      <c r="U10" s="33">
        <f>IF($A10="","",IF(AND($P10&gt;0,$T10="Open",$S10&gt;=Settings!$C$4,$S10&lt;=Settings!$C$5),1,0))</f>
        <v/>
      </c>
      <c r="V10" s="33">
        <f>IF($A10="","",IF(AND($I10="Open",$H10&gt;=Settings!$C$4,$H10&lt;=Settings!$C$5),1,0))</f>
        <v/>
      </c>
      <c r="W10" s="34">
        <f>IF($A10="","",IF($U10=1,$R10,0))</f>
        <v/>
      </c>
      <c r="X10" s="34">
        <f>IF($A10="","",IF($V10=1,$G10,0))</f>
        <v/>
      </c>
      <c r="Y10" s="34">
        <f>IF($A10="","",IF(AND($P10=0,OR($I10="Open",$I10="Won"),$H10&gt;=Settings!$C$4,$H10&lt;=Settings!$C$5,$J10&gt;Settings!$C$6),$G10,0))</f>
        <v/>
      </c>
      <c r="Z10" s="34">
        <f>IF($A10="","",IF(AND($P10&gt;0,$T10="Open",$U10=0,OR($I10="Open",$I10="Won"),$H10&gt;=Settings!$C$4,$H10&lt;=Settings!$C$5),$G10,0))</f>
        <v/>
      </c>
      <c r="AA10" s="34">
        <f>IF($A10="","",IF(AND($U10=1,OR($V10=1,$I10="Won")),$G10-$R10,0))</f>
        <v/>
      </c>
      <c r="AB10" s="34">
        <f>IF($A10="","",IF(AND($U10=1,$I10="Open",$V10=0),$R10,0))</f>
        <v/>
      </c>
      <c r="AC10" s="34">
        <f>IF($A10="","",IF(AND($U10=1,$I10="Lost"),$R10,0))</f>
        <v/>
      </c>
      <c r="AD10" s="34">
        <f>IF($A10="","",IF(AND($I10="Won",OR($U10=1,$Y10&gt;0,$Z10&gt;0)),$G10,0))</f>
        <v/>
      </c>
      <c r="AE10" s="33">
        <f>IF(OR($A10="",$P10=0),"",IFERROR(MATCH($Q10,Settings!$B$24:$B$31,0),""))</f>
        <v/>
      </c>
      <c r="AF10" s="33">
        <f>IF($A10="","",IFERROR(MATCH($F10,Settings!$B$24:$B$31,0),""))</f>
        <v/>
      </c>
      <c r="AG10" s="33">
        <f>IF($A10="","",IF($P10=0,IF($Y10&gt;0,IF($I10="Won","Created and won","Created"),IF($J10&gt;Settings!$C$6,"Created, outside period",IF($V10=1,"Not in last snapshot","Outside period"))),IF($T10&lt;&gt;"Open","Closed before",IF($U10=0,IF($Z10&gt;0,IF($I10="Won","Pulled in and won","Pulled in"),"Outside period"),IF($I10="Won","Won",IF($I10="Lost","Lost",IF($V10=0,"Slipped out",IF($AF10&gt;$AE10,"Advanced",IF($AF10&lt;$AE10,"Regressed",IF($G10&gt;$R10,"Amount up",IF($G10&lt;$R10,"Amount down","No change")))))))))))</f>
        <v/>
      </c>
      <c r="AH10" s="33">
        <f>IF($A10="","",IF($V10=1,Settings!$C$7-MAX($J10,$K10,$L10,$M10),""))</f>
        <v/>
      </c>
      <c r="AI10" s="33">
        <f>IF($A10="","",IF($V10=1,IF($AH10&gt;=Settings!$C$12,1,0),""))</f>
        <v/>
      </c>
      <c r="AJ10" s="33">
        <f>IF($A10="","",IF($V10=1,IF($N10&gt;=Settings!$C$13,1,0),""))</f>
        <v/>
      </c>
    </row>
    <row r="11">
      <c r="G11" s="31" t="n"/>
      <c r="H11" s="32" t="n"/>
      <c r="J11" s="32" t="n"/>
      <c r="K11" s="32" t="n"/>
      <c r="L11" s="32" t="n"/>
      <c r="M11" s="32" t="n"/>
      <c r="P11" s="33">
        <f>IF($A11="","",IFERROR(MATCH($A11,'Last week'!$A$2:$A$1001,0),0))</f>
        <v/>
      </c>
      <c r="Q11" s="33">
        <f>IF(OR($A11="",$P11=0),"",INDEX('Last week'!$F$2:$F$1001,$P11))</f>
        <v/>
      </c>
      <c r="R11" s="34">
        <f>IF(OR($A11="",$P11=0),"",INDEX('Last week'!$G$2:$G$1001,$P11))</f>
        <v/>
      </c>
      <c r="S11" s="35">
        <f>IF(OR($A11="",$P11=0),"",INDEX('Last week'!$H$2:$H$1001,$P11))</f>
        <v/>
      </c>
      <c r="T11" s="33">
        <f>IF(OR($A11="",$P11=0),"",INDEX('Last week'!$I$2:$I$1001,$P11))</f>
        <v/>
      </c>
      <c r="U11" s="33">
        <f>IF($A11="","",IF(AND($P11&gt;0,$T11="Open",$S11&gt;=Settings!$C$4,$S11&lt;=Settings!$C$5),1,0))</f>
        <v/>
      </c>
      <c r="V11" s="33">
        <f>IF($A11="","",IF(AND($I11="Open",$H11&gt;=Settings!$C$4,$H11&lt;=Settings!$C$5),1,0))</f>
        <v/>
      </c>
      <c r="W11" s="34">
        <f>IF($A11="","",IF($U11=1,$R11,0))</f>
        <v/>
      </c>
      <c r="X11" s="34">
        <f>IF($A11="","",IF($V11=1,$G11,0))</f>
        <v/>
      </c>
      <c r="Y11" s="34">
        <f>IF($A11="","",IF(AND($P11=0,OR($I11="Open",$I11="Won"),$H11&gt;=Settings!$C$4,$H11&lt;=Settings!$C$5,$J11&gt;Settings!$C$6),$G11,0))</f>
        <v/>
      </c>
      <c r="Z11" s="34">
        <f>IF($A11="","",IF(AND($P11&gt;0,$T11="Open",$U11=0,OR($I11="Open",$I11="Won"),$H11&gt;=Settings!$C$4,$H11&lt;=Settings!$C$5),$G11,0))</f>
        <v/>
      </c>
      <c r="AA11" s="34">
        <f>IF($A11="","",IF(AND($U11=1,OR($V11=1,$I11="Won")),$G11-$R11,0))</f>
        <v/>
      </c>
      <c r="AB11" s="34">
        <f>IF($A11="","",IF(AND($U11=1,$I11="Open",$V11=0),$R11,0))</f>
        <v/>
      </c>
      <c r="AC11" s="34">
        <f>IF($A11="","",IF(AND($U11=1,$I11="Lost"),$R11,0))</f>
        <v/>
      </c>
      <c r="AD11" s="34">
        <f>IF($A11="","",IF(AND($I11="Won",OR($U11=1,$Y11&gt;0,$Z11&gt;0)),$G11,0))</f>
        <v/>
      </c>
      <c r="AE11" s="33">
        <f>IF(OR($A11="",$P11=0),"",IFERROR(MATCH($Q11,Settings!$B$24:$B$31,0),""))</f>
        <v/>
      </c>
      <c r="AF11" s="33">
        <f>IF($A11="","",IFERROR(MATCH($F11,Settings!$B$24:$B$31,0),""))</f>
        <v/>
      </c>
      <c r="AG11" s="33">
        <f>IF($A11="","",IF($P11=0,IF($Y11&gt;0,IF($I11="Won","Created and won","Created"),IF($J11&gt;Settings!$C$6,"Created, outside period",IF($V11=1,"Not in last snapshot","Outside period"))),IF($T11&lt;&gt;"Open","Closed before",IF($U11=0,IF($Z11&gt;0,IF($I11="Won","Pulled in and won","Pulled in"),"Outside period"),IF($I11="Won","Won",IF($I11="Lost","Lost",IF($V11=0,"Slipped out",IF($AF11&gt;$AE11,"Advanced",IF($AF11&lt;$AE11,"Regressed",IF($G11&gt;$R11,"Amount up",IF($G11&lt;$R11,"Amount down","No change")))))))))))</f>
        <v/>
      </c>
      <c r="AH11" s="33">
        <f>IF($A11="","",IF($V11=1,Settings!$C$7-MAX($J11,$K11,$L11,$M11),""))</f>
        <v/>
      </c>
      <c r="AI11" s="33">
        <f>IF($A11="","",IF($V11=1,IF($AH11&gt;=Settings!$C$12,1,0),""))</f>
        <v/>
      </c>
      <c r="AJ11" s="33">
        <f>IF($A11="","",IF($V11=1,IF($N11&gt;=Settings!$C$13,1,0),""))</f>
        <v/>
      </c>
    </row>
    <row r="12">
      <c r="G12" s="31" t="n"/>
      <c r="H12" s="32" t="n"/>
      <c r="J12" s="32" t="n"/>
      <c r="K12" s="32" t="n"/>
      <c r="L12" s="32" t="n"/>
      <c r="M12" s="32" t="n"/>
      <c r="P12" s="33">
        <f>IF($A12="","",IFERROR(MATCH($A12,'Last week'!$A$2:$A$1001,0),0))</f>
        <v/>
      </c>
      <c r="Q12" s="33">
        <f>IF(OR($A12="",$P12=0),"",INDEX('Last week'!$F$2:$F$1001,$P12))</f>
        <v/>
      </c>
      <c r="R12" s="34">
        <f>IF(OR($A12="",$P12=0),"",INDEX('Last week'!$G$2:$G$1001,$P12))</f>
        <v/>
      </c>
      <c r="S12" s="35">
        <f>IF(OR($A12="",$P12=0),"",INDEX('Last week'!$H$2:$H$1001,$P12))</f>
        <v/>
      </c>
      <c r="T12" s="33">
        <f>IF(OR($A12="",$P12=0),"",INDEX('Last week'!$I$2:$I$1001,$P12))</f>
        <v/>
      </c>
      <c r="U12" s="33">
        <f>IF($A12="","",IF(AND($P12&gt;0,$T12="Open",$S12&gt;=Settings!$C$4,$S12&lt;=Settings!$C$5),1,0))</f>
        <v/>
      </c>
      <c r="V12" s="33">
        <f>IF($A12="","",IF(AND($I12="Open",$H12&gt;=Settings!$C$4,$H12&lt;=Settings!$C$5),1,0))</f>
        <v/>
      </c>
      <c r="W12" s="34">
        <f>IF($A12="","",IF($U12=1,$R12,0))</f>
        <v/>
      </c>
      <c r="X12" s="34">
        <f>IF($A12="","",IF($V12=1,$G12,0))</f>
        <v/>
      </c>
      <c r="Y12" s="34">
        <f>IF($A12="","",IF(AND($P12=0,OR($I12="Open",$I12="Won"),$H12&gt;=Settings!$C$4,$H12&lt;=Settings!$C$5,$J12&gt;Settings!$C$6),$G12,0))</f>
        <v/>
      </c>
      <c r="Z12" s="34">
        <f>IF($A12="","",IF(AND($P12&gt;0,$T12="Open",$U12=0,OR($I12="Open",$I12="Won"),$H12&gt;=Settings!$C$4,$H12&lt;=Settings!$C$5),$G12,0))</f>
        <v/>
      </c>
      <c r="AA12" s="34">
        <f>IF($A12="","",IF(AND($U12=1,OR($V12=1,$I12="Won")),$G12-$R12,0))</f>
        <v/>
      </c>
      <c r="AB12" s="34">
        <f>IF($A12="","",IF(AND($U12=1,$I12="Open",$V12=0),$R12,0))</f>
        <v/>
      </c>
      <c r="AC12" s="34">
        <f>IF($A12="","",IF(AND($U12=1,$I12="Lost"),$R12,0))</f>
        <v/>
      </c>
      <c r="AD12" s="34">
        <f>IF($A12="","",IF(AND($I12="Won",OR($U12=1,$Y12&gt;0,$Z12&gt;0)),$G12,0))</f>
        <v/>
      </c>
      <c r="AE12" s="33">
        <f>IF(OR($A12="",$P12=0),"",IFERROR(MATCH($Q12,Settings!$B$24:$B$31,0),""))</f>
        <v/>
      </c>
      <c r="AF12" s="33">
        <f>IF($A12="","",IFERROR(MATCH($F12,Settings!$B$24:$B$31,0),""))</f>
        <v/>
      </c>
      <c r="AG12" s="33">
        <f>IF($A12="","",IF($P12=0,IF($Y12&gt;0,IF($I12="Won","Created and won","Created"),IF($J12&gt;Settings!$C$6,"Created, outside period",IF($V12=1,"Not in last snapshot","Outside period"))),IF($T12&lt;&gt;"Open","Closed before",IF($U12=0,IF($Z12&gt;0,IF($I12="Won","Pulled in and won","Pulled in"),"Outside period"),IF($I12="Won","Won",IF($I12="Lost","Lost",IF($V12=0,"Slipped out",IF($AF12&gt;$AE12,"Advanced",IF($AF12&lt;$AE12,"Regressed",IF($G12&gt;$R12,"Amount up",IF($G12&lt;$R12,"Amount down","No change")))))))))))</f>
        <v/>
      </c>
      <c r="AH12" s="33">
        <f>IF($A12="","",IF($V12=1,Settings!$C$7-MAX($J12,$K12,$L12,$M12),""))</f>
        <v/>
      </c>
      <c r="AI12" s="33">
        <f>IF($A12="","",IF($V12=1,IF($AH12&gt;=Settings!$C$12,1,0),""))</f>
        <v/>
      </c>
      <c r="AJ12" s="33">
        <f>IF($A12="","",IF($V12=1,IF($N12&gt;=Settings!$C$13,1,0),""))</f>
        <v/>
      </c>
    </row>
    <row r="13">
      <c r="G13" s="31" t="n"/>
      <c r="H13" s="32" t="n"/>
      <c r="J13" s="32" t="n"/>
      <c r="K13" s="32" t="n"/>
      <c r="L13" s="32" t="n"/>
      <c r="M13" s="32" t="n"/>
      <c r="P13" s="33">
        <f>IF($A13="","",IFERROR(MATCH($A13,'Last week'!$A$2:$A$1001,0),0))</f>
        <v/>
      </c>
      <c r="Q13" s="33">
        <f>IF(OR($A13="",$P13=0),"",INDEX('Last week'!$F$2:$F$1001,$P13))</f>
        <v/>
      </c>
      <c r="R13" s="34">
        <f>IF(OR($A13="",$P13=0),"",INDEX('Last week'!$G$2:$G$1001,$P13))</f>
        <v/>
      </c>
      <c r="S13" s="35">
        <f>IF(OR($A13="",$P13=0),"",INDEX('Last week'!$H$2:$H$1001,$P13))</f>
        <v/>
      </c>
      <c r="T13" s="33">
        <f>IF(OR($A13="",$P13=0),"",INDEX('Last week'!$I$2:$I$1001,$P13))</f>
        <v/>
      </c>
      <c r="U13" s="33">
        <f>IF($A13="","",IF(AND($P13&gt;0,$T13="Open",$S13&gt;=Settings!$C$4,$S13&lt;=Settings!$C$5),1,0))</f>
        <v/>
      </c>
      <c r="V13" s="33">
        <f>IF($A13="","",IF(AND($I13="Open",$H13&gt;=Settings!$C$4,$H13&lt;=Settings!$C$5),1,0))</f>
        <v/>
      </c>
      <c r="W13" s="34">
        <f>IF($A13="","",IF($U13=1,$R13,0))</f>
        <v/>
      </c>
      <c r="X13" s="34">
        <f>IF($A13="","",IF($V13=1,$G13,0))</f>
        <v/>
      </c>
      <c r="Y13" s="34">
        <f>IF($A13="","",IF(AND($P13=0,OR($I13="Open",$I13="Won"),$H13&gt;=Settings!$C$4,$H13&lt;=Settings!$C$5,$J13&gt;Settings!$C$6),$G13,0))</f>
        <v/>
      </c>
      <c r="Z13" s="34">
        <f>IF($A13="","",IF(AND($P13&gt;0,$T13="Open",$U13=0,OR($I13="Open",$I13="Won"),$H13&gt;=Settings!$C$4,$H13&lt;=Settings!$C$5),$G13,0))</f>
        <v/>
      </c>
      <c r="AA13" s="34">
        <f>IF($A13="","",IF(AND($U13=1,OR($V13=1,$I13="Won")),$G13-$R13,0))</f>
        <v/>
      </c>
      <c r="AB13" s="34">
        <f>IF($A13="","",IF(AND($U13=1,$I13="Open",$V13=0),$R13,0))</f>
        <v/>
      </c>
      <c r="AC13" s="34">
        <f>IF($A13="","",IF(AND($U13=1,$I13="Lost"),$R13,0))</f>
        <v/>
      </c>
      <c r="AD13" s="34">
        <f>IF($A13="","",IF(AND($I13="Won",OR($U13=1,$Y13&gt;0,$Z13&gt;0)),$G13,0))</f>
        <v/>
      </c>
      <c r="AE13" s="33">
        <f>IF(OR($A13="",$P13=0),"",IFERROR(MATCH($Q13,Settings!$B$24:$B$31,0),""))</f>
        <v/>
      </c>
      <c r="AF13" s="33">
        <f>IF($A13="","",IFERROR(MATCH($F13,Settings!$B$24:$B$31,0),""))</f>
        <v/>
      </c>
      <c r="AG13" s="33">
        <f>IF($A13="","",IF($P13=0,IF($Y13&gt;0,IF($I13="Won","Created and won","Created"),IF($J13&gt;Settings!$C$6,"Created, outside period",IF($V13=1,"Not in last snapshot","Outside period"))),IF($T13&lt;&gt;"Open","Closed before",IF($U13=0,IF($Z13&gt;0,IF($I13="Won","Pulled in and won","Pulled in"),"Outside period"),IF($I13="Won","Won",IF($I13="Lost","Lost",IF($V13=0,"Slipped out",IF($AF13&gt;$AE13,"Advanced",IF($AF13&lt;$AE13,"Regressed",IF($G13&gt;$R13,"Amount up",IF($G13&lt;$R13,"Amount down","No change")))))))))))</f>
        <v/>
      </c>
      <c r="AH13" s="33">
        <f>IF($A13="","",IF($V13=1,Settings!$C$7-MAX($J13,$K13,$L13,$M13),""))</f>
        <v/>
      </c>
      <c r="AI13" s="33">
        <f>IF($A13="","",IF($V13=1,IF($AH13&gt;=Settings!$C$12,1,0),""))</f>
        <v/>
      </c>
      <c r="AJ13" s="33">
        <f>IF($A13="","",IF($V13=1,IF($N13&gt;=Settings!$C$13,1,0),""))</f>
        <v/>
      </c>
    </row>
    <row r="14">
      <c r="G14" s="31" t="n"/>
      <c r="H14" s="32" t="n"/>
      <c r="J14" s="32" t="n"/>
      <c r="K14" s="32" t="n"/>
      <c r="L14" s="32" t="n"/>
      <c r="M14" s="32" t="n"/>
      <c r="P14" s="33">
        <f>IF($A14="","",IFERROR(MATCH($A14,'Last week'!$A$2:$A$1001,0),0))</f>
        <v/>
      </c>
      <c r="Q14" s="33">
        <f>IF(OR($A14="",$P14=0),"",INDEX('Last week'!$F$2:$F$1001,$P14))</f>
        <v/>
      </c>
      <c r="R14" s="34">
        <f>IF(OR($A14="",$P14=0),"",INDEX('Last week'!$G$2:$G$1001,$P14))</f>
        <v/>
      </c>
      <c r="S14" s="35">
        <f>IF(OR($A14="",$P14=0),"",INDEX('Last week'!$H$2:$H$1001,$P14))</f>
        <v/>
      </c>
      <c r="T14" s="33">
        <f>IF(OR($A14="",$P14=0),"",INDEX('Last week'!$I$2:$I$1001,$P14))</f>
        <v/>
      </c>
      <c r="U14" s="33">
        <f>IF($A14="","",IF(AND($P14&gt;0,$T14="Open",$S14&gt;=Settings!$C$4,$S14&lt;=Settings!$C$5),1,0))</f>
        <v/>
      </c>
      <c r="V14" s="33">
        <f>IF($A14="","",IF(AND($I14="Open",$H14&gt;=Settings!$C$4,$H14&lt;=Settings!$C$5),1,0))</f>
        <v/>
      </c>
      <c r="W14" s="34">
        <f>IF($A14="","",IF($U14=1,$R14,0))</f>
        <v/>
      </c>
      <c r="X14" s="34">
        <f>IF($A14="","",IF($V14=1,$G14,0))</f>
        <v/>
      </c>
      <c r="Y14" s="34">
        <f>IF($A14="","",IF(AND($P14=0,OR($I14="Open",$I14="Won"),$H14&gt;=Settings!$C$4,$H14&lt;=Settings!$C$5,$J14&gt;Settings!$C$6),$G14,0))</f>
        <v/>
      </c>
      <c r="Z14" s="34">
        <f>IF($A14="","",IF(AND($P14&gt;0,$T14="Open",$U14=0,OR($I14="Open",$I14="Won"),$H14&gt;=Settings!$C$4,$H14&lt;=Settings!$C$5),$G14,0))</f>
        <v/>
      </c>
      <c r="AA14" s="34">
        <f>IF($A14="","",IF(AND($U14=1,OR($V14=1,$I14="Won")),$G14-$R14,0))</f>
        <v/>
      </c>
      <c r="AB14" s="34">
        <f>IF($A14="","",IF(AND($U14=1,$I14="Open",$V14=0),$R14,0))</f>
        <v/>
      </c>
      <c r="AC14" s="34">
        <f>IF($A14="","",IF(AND($U14=1,$I14="Lost"),$R14,0))</f>
        <v/>
      </c>
      <c r="AD14" s="34">
        <f>IF($A14="","",IF(AND($I14="Won",OR($U14=1,$Y14&gt;0,$Z14&gt;0)),$G14,0))</f>
        <v/>
      </c>
      <c r="AE14" s="33">
        <f>IF(OR($A14="",$P14=0),"",IFERROR(MATCH($Q14,Settings!$B$24:$B$31,0),""))</f>
        <v/>
      </c>
      <c r="AF14" s="33">
        <f>IF($A14="","",IFERROR(MATCH($F14,Settings!$B$24:$B$31,0),""))</f>
        <v/>
      </c>
      <c r="AG14" s="33">
        <f>IF($A14="","",IF($P14=0,IF($Y14&gt;0,IF($I14="Won","Created and won","Created"),IF($J14&gt;Settings!$C$6,"Created, outside period",IF($V14=1,"Not in last snapshot","Outside period"))),IF($T14&lt;&gt;"Open","Closed before",IF($U14=0,IF($Z14&gt;0,IF($I14="Won","Pulled in and won","Pulled in"),"Outside period"),IF($I14="Won","Won",IF($I14="Lost","Lost",IF($V14=0,"Slipped out",IF($AF14&gt;$AE14,"Advanced",IF($AF14&lt;$AE14,"Regressed",IF($G14&gt;$R14,"Amount up",IF($G14&lt;$R14,"Amount down","No change")))))))))))</f>
        <v/>
      </c>
      <c r="AH14" s="33">
        <f>IF($A14="","",IF($V14=1,Settings!$C$7-MAX($J14,$K14,$L14,$M14),""))</f>
        <v/>
      </c>
      <c r="AI14" s="33">
        <f>IF($A14="","",IF($V14=1,IF($AH14&gt;=Settings!$C$12,1,0),""))</f>
        <v/>
      </c>
      <c r="AJ14" s="33">
        <f>IF($A14="","",IF($V14=1,IF($N14&gt;=Settings!$C$13,1,0),""))</f>
        <v/>
      </c>
    </row>
    <row r="15">
      <c r="G15" s="31" t="n"/>
      <c r="H15" s="32" t="n"/>
      <c r="J15" s="32" t="n"/>
      <c r="K15" s="32" t="n"/>
      <c r="L15" s="32" t="n"/>
      <c r="M15" s="32" t="n"/>
      <c r="P15" s="33">
        <f>IF($A15="","",IFERROR(MATCH($A15,'Last week'!$A$2:$A$1001,0),0))</f>
        <v/>
      </c>
      <c r="Q15" s="33">
        <f>IF(OR($A15="",$P15=0),"",INDEX('Last week'!$F$2:$F$1001,$P15))</f>
        <v/>
      </c>
      <c r="R15" s="34">
        <f>IF(OR($A15="",$P15=0),"",INDEX('Last week'!$G$2:$G$1001,$P15))</f>
        <v/>
      </c>
      <c r="S15" s="35">
        <f>IF(OR($A15="",$P15=0),"",INDEX('Last week'!$H$2:$H$1001,$P15))</f>
        <v/>
      </c>
      <c r="T15" s="33">
        <f>IF(OR($A15="",$P15=0),"",INDEX('Last week'!$I$2:$I$1001,$P15))</f>
        <v/>
      </c>
      <c r="U15" s="33">
        <f>IF($A15="","",IF(AND($P15&gt;0,$T15="Open",$S15&gt;=Settings!$C$4,$S15&lt;=Settings!$C$5),1,0))</f>
        <v/>
      </c>
      <c r="V15" s="33">
        <f>IF($A15="","",IF(AND($I15="Open",$H15&gt;=Settings!$C$4,$H15&lt;=Settings!$C$5),1,0))</f>
        <v/>
      </c>
      <c r="W15" s="34">
        <f>IF($A15="","",IF($U15=1,$R15,0))</f>
        <v/>
      </c>
      <c r="X15" s="34">
        <f>IF($A15="","",IF($V15=1,$G15,0))</f>
        <v/>
      </c>
      <c r="Y15" s="34">
        <f>IF($A15="","",IF(AND($P15=0,OR($I15="Open",$I15="Won"),$H15&gt;=Settings!$C$4,$H15&lt;=Settings!$C$5,$J15&gt;Settings!$C$6),$G15,0))</f>
        <v/>
      </c>
      <c r="Z15" s="34">
        <f>IF($A15="","",IF(AND($P15&gt;0,$T15="Open",$U15=0,OR($I15="Open",$I15="Won"),$H15&gt;=Settings!$C$4,$H15&lt;=Settings!$C$5),$G15,0))</f>
        <v/>
      </c>
      <c r="AA15" s="34">
        <f>IF($A15="","",IF(AND($U15=1,OR($V15=1,$I15="Won")),$G15-$R15,0))</f>
        <v/>
      </c>
      <c r="AB15" s="34">
        <f>IF($A15="","",IF(AND($U15=1,$I15="Open",$V15=0),$R15,0))</f>
        <v/>
      </c>
      <c r="AC15" s="34">
        <f>IF($A15="","",IF(AND($U15=1,$I15="Lost"),$R15,0))</f>
        <v/>
      </c>
      <c r="AD15" s="34">
        <f>IF($A15="","",IF(AND($I15="Won",OR($U15=1,$Y15&gt;0,$Z15&gt;0)),$G15,0))</f>
        <v/>
      </c>
      <c r="AE15" s="33">
        <f>IF(OR($A15="",$P15=0),"",IFERROR(MATCH($Q15,Settings!$B$24:$B$31,0),""))</f>
        <v/>
      </c>
      <c r="AF15" s="33">
        <f>IF($A15="","",IFERROR(MATCH($F15,Settings!$B$24:$B$31,0),""))</f>
        <v/>
      </c>
      <c r="AG15" s="33">
        <f>IF($A15="","",IF($P15=0,IF($Y15&gt;0,IF($I15="Won","Created and won","Created"),IF($J15&gt;Settings!$C$6,"Created, outside period",IF($V15=1,"Not in last snapshot","Outside period"))),IF($T15&lt;&gt;"Open","Closed before",IF($U15=0,IF($Z15&gt;0,IF($I15="Won","Pulled in and won","Pulled in"),"Outside period"),IF($I15="Won","Won",IF($I15="Lost","Lost",IF($V15=0,"Slipped out",IF($AF15&gt;$AE15,"Advanced",IF($AF15&lt;$AE15,"Regressed",IF($G15&gt;$R15,"Amount up",IF($G15&lt;$R15,"Amount down","No change")))))))))))</f>
        <v/>
      </c>
      <c r="AH15" s="33">
        <f>IF($A15="","",IF($V15=1,Settings!$C$7-MAX($J15,$K15,$L15,$M15),""))</f>
        <v/>
      </c>
      <c r="AI15" s="33">
        <f>IF($A15="","",IF($V15=1,IF($AH15&gt;=Settings!$C$12,1,0),""))</f>
        <v/>
      </c>
      <c r="AJ15" s="33">
        <f>IF($A15="","",IF($V15=1,IF($N15&gt;=Settings!$C$13,1,0),""))</f>
        <v/>
      </c>
    </row>
    <row r="16">
      <c r="G16" s="31" t="n"/>
      <c r="H16" s="32" t="n"/>
      <c r="J16" s="32" t="n"/>
      <c r="K16" s="32" t="n"/>
      <c r="L16" s="32" t="n"/>
      <c r="M16" s="32" t="n"/>
      <c r="P16" s="33">
        <f>IF($A16="","",IFERROR(MATCH($A16,'Last week'!$A$2:$A$1001,0),0))</f>
        <v/>
      </c>
      <c r="Q16" s="33">
        <f>IF(OR($A16="",$P16=0),"",INDEX('Last week'!$F$2:$F$1001,$P16))</f>
        <v/>
      </c>
      <c r="R16" s="34">
        <f>IF(OR($A16="",$P16=0),"",INDEX('Last week'!$G$2:$G$1001,$P16))</f>
        <v/>
      </c>
      <c r="S16" s="35">
        <f>IF(OR($A16="",$P16=0),"",INDEX('Last week'!$H$2:$H$1001,$P16))</f>
        <v/>
      </c>
      <c r="T16" s="33">
        <f>IF(OR($A16="",$P16=0),"",INDEX('Last week'!$I$2:$I$1001,$P16))</f>
        <v/>
      </c>
      <c r="U16" s="33">
        <f>IF($A16="","",IF(AND($P16&gt;0,$T16="Open",$S16&gt;=Settings!$C$4,$S16&lt;=Settings!$C$5),1,0))</f>
        <v/>
      </c>
      <c r="V16" s="33">
        <f>IF($A16="","",IF(AND($I16="Open",$H16&gt;=Settings!$C$4,$H16&lt;=Settings!$C$5),1,0))</f>
        <v/>
      </c>
      <c r="W16" s="34">
        <f>IF($A16="","",IF($U16=1,$R16,0))</f>
        <v/>
      </c>
      <c r="X16" s="34">
        <f>IF($A16="","",IF($V16=1,$G16,0))</f>
        <v/>
      </c>
      <c r="Y16" s="34">
        <f>IF($A16="","",IF(AND($P16=0,OR($I16="Open",$I16="Won"),$H16&gt;=Settings!$C$4,$H16&lt;=Settings!$C$5,$J16&gt;Settings!$C$6),$G16,0))</f>
        <v/>
      </c>
      <c r="Z16" s="34">
        <f>IF($A16="","",IF(AND($P16&gt;0,$T16="Open",$U16=0,OR($I16="Open",$I16="Won"),$H16&gt;=Settings!$C$4,$H16&lt;=Settings!$C$5),$G16,0))</f>
        <v/>
      </c>
      <c r="AA16" s="34">
        <f>IF($A16="","",IF(AND($U16=1,OR($V16=1,$I16="Won")),$G16-$R16,0))</f>
        <v/>
      </c>
      <c r="AB16" s="34">
        <f>IF($A16="","",IF(AND($U16=1,$I16="Open",$V16=0),$R16,0))</f>
        <v/>
      </c>
      <c r="AC16" s="34">
        <f>IF($A16="","",IF(AND($U16=1,$I16="Lost"),$R16,0))</f>
        <v/>
      </c>
      <c r="AD16" s="34">
        <f>IF($A16="","",IF(AND($I16="Won",OR($U16=1,$Y16&gt;0,$Z16&gt;0)),$G16,0))</f>
        <v/>
      </c>
      <c r="AE16" s="33">
        <f>IF(OR($A16="",$P16=0),"",IFERROR(MATCH($Q16,Settings!$B$24:$B$31,0),""))</f>
        <v/>
      </c>
      <c r="AF16" s="33">
        <f>IF($A16="","",IFERROR(MATCH($F16,Settings!$B$24:$B$31,0),""))</f>
        <v/>
      </c>
      <c r="AG16" s="33">
        <f>IF($A16="","",IF($P16=0,IF($Y16&gt;0,IF($I16="Won","Created and won","Created"),IF($J16&gt;Settings!$C$6,"Created, outside period",IF($V16=1,"Not in last snapshot","Outside period"))),IF($T16&lt;&gt;"Open","Closed before",IF($U16=0,IF($Z16&gt;0,IF($I16="Won","Pulled in and won","Pulled in"),"Outside period"),IF($I16="Won","Won",IF($I16="Lost","Lost",IF($V16=0,"Slipped out",IF($AF16&gt;$AE16,"Advanced",IF($AF16&lt;$AE16,"Regressed",IF($G16&gt;$R16,"Amount up",IF($G16&lt;$R16,"Amount down","No change")))))))))))</f>
        <v/>
      </c>
      <c r="AH16" s="33">
        <f>IF($A16="","",IF($V16=1,Settings!$C$7-MAX($J16,$K16,$L16,$M16),""))</f>
        <v/>
      </c>
      <c r="AI16" s="33">
        <f>IF($A16="","",IF($V16=1,IF($AH16&gt;=Settings!$C$12,1,0),""))</f>
        <v/>
      </c>
      <c r="AJ16" s="33">
        <f>IF($A16="","",IF($V16=1,IF($N16&gt;=Settings!$C$13,1,0),""))</f>
        <v/>
      </c>
    </row>
    <row r="17">
      <c r="G17" s="31" t="n"/>
      <c r="H17" s="32" t="n"/>
      <c r="J17" s="32" t="n"/>
      <c r="K17" s="32" t="n"/>
      <c r="L17" s="32" t="n"/>
      <c r="M17" s="32" t="n"/>
      <c r="P17" s="33">
        <f>IF($A17="","",IFERROR(MATCH($A17,'Last week'!$A$2:$A$1001,0),0))</f>
        <v/>
      </c>
      <c r="Q17" s="33">
        <f>IF(OR($A17="",$P17=0),"",INDEX('Last week'!$F$2:$F$1001,$P17))</f>
        <v/>
      </c>
      <c r="R17" s="34">
        <f>IF(OR($A17="",$P17=0),"",INDEX('Last week'!$G$2:$G$1001,$P17))</f>
        <v/>
      </c>
      <c r="S17" s="35">
        <f>IF(OR($A17="",$P17=0),"",INDEX('Last week'!$H$2:$H$1001,$P17))</f>
        <v/>
      </c>
      <c r="T17" s="33">
        <f>IF(OR($A17="",$P17=0),"",INDEX('Last week'!$I$2:$I$1001,$P17))</f>
        <v/>
      </c>
      <c r="U17" s="33">
        <f>IF($A17="","",IF(AND($P17&gt;0,$T17="Open",$S17&gt;=Settings!$C$4,$S17&lt;=Settings!$C$5),1,0))</f>
        <v/>
      </c>
      <c r="V17" s="33">
        <f>IF($A17="","",IF(AND($I17="Open",$H17&gt;=Settings!$C$4,$H17&lt;=Settings!$C$5),1,0))</f>
        <v/>
      </c>
      <c r="W17" s="34">
        <f>IF($A17="","",IF($U17=1,$R17,0))</f>
        <v/>
      </c>
      <c r="X17" s="34">
        <f>IF($A17="","",IF($V17=1,$G17,0))</f>
        <v/>
      </c>
      <c r="Y17" s="34">
        <f>IF($A17="","",IF(AND($P17=0,OR($I17="Open",$I17="Won"),$H17&gt;=Settings!$C$4,$H17&lt;=Settings!$C$5,$J17&gt;Settings!$C$6),$G17,0))</f>
        <v/>
      </c>
      <c r="Z17" s="34">
        <f>IF($A17="","",IF(AND($P17&gt;0,$T17="Open",$U17=0,OR($I17="Open",$I17="Won"),$H17&gt;=Settings!$C$4,$H17&lt;=Settings!$C$5),$G17,0))</f>
        <v/>
      </c>
      <c r="AA17" s="34">
        <f>IF($A17="","",IF(AND($U17=1,OR($V17=1,$I17="Won")),$G17-$R17,0))</f>
        <v/>
      </c>
      <c r="AB17" s="34">
        <f>IF($A17="","",IF(AND($U17=1,$I17="Open",$V17=0),$R17,0))</f>
        <v/>
      </c>
      <c r="AC17" s="34">
        <f>IF($A17="","",IF(AND($U17=1,$I17="Lost"),$R17,0))</f>
        <v/>
      </c>
      <c r="AD17" s="34">
        <f>IF($A17="","",IF(AND($I17="Won",OR($U17=1,$Y17&gt;0,$Z17&gt;0)),$G17,0))</f>
        <v/>
      </c>
      <c r="AE17" s="33">
        <f>IF(OR($A17="",$P17=0),"",IFERROR(MATCH($Q17,Settings!$B$24:$B$31,0),""))</f>
        <v/>
      </c>
      <c r="AF17" s="33">
        <f>IF($A17="","",IFERROR(MATCH($F17,Settings!$B$24:$B$31,0),""))</f>
        <v/>
      </c>
      <c r="AG17" s="33">
        <f>IF($A17="","",IF($P17=0,IF($Y17&gt;0,IF($I17="Won","Created and won","Created"),IF($J17&gt;Settings!$C$6,"Created, outside period",IF($V17=1,"Not in last snapshot","Outside period"))),IF($T17&lt;&gt;"Open","Closed before",IF($U17=0,IF($Z17&gt;0,IF($I17="Won","Pulled in and won","Pulled in"),"Outside period"),IF($I17="Won","Won",IF($I17="Lost","Lost",IF($V17=0,"Slipped out",IF($AF17&gt;$AE17,"Advanced",IF($AF17&lt;$AE17,"Regressed",IF($G17&gt;$R17,"Amount up",IF($G17&lt;$R17,"Amount down","No change")))))))))))</f>
        <v/>
      </c>
      <c r="AH17" s="33">
        <f>IF($A17="","",IF($V17=1,Settings!$C$7-MAX($J17,$K17,$L17,$M17),""))</f>
        <v/>
      </c>
      <c r="AI17" s="33">
        <f>IF($A17="","",IF($V17=1,IF($AH17&gt;=Settings!$C$12,1,0),""))</f>
        <v/>
      </c>
      <c r="AJ17" s="33">
        <f>IF($A17="","",IF($V17=1,IF($N17&gt;=Settings!$C$13,1,0),""))</f>
        <v/>
      </c>
    </row>
    <row r="18">
      <c r="G18" s="31" t="n"/>
      <c r="H18" s="32" t="n"/>
      <c r="J18" s="32" t="n"/>
      <c r="K18" s="32" t="n"/>
      <c r="L18" s="32" t="n"/>
      <c r="M18" s="32" t="n"/>
      <c r="P18" s="33">
        <f>IF($A18="","",IFERROR(MATCH($A18,'Last week'!$A$2:$A$1001,0),0))</f>
        <v/>
      </c>
      <c r="Q18" s="33">
        <f>IF(OR($A18="",$P18=0),"",INDEX('Last week'!$F$2:$F$1001,$P18))</f>
        <v/>
      </c>
      <c r="R18" s="34">
        <f>IF(OR($A18="",$P18=0),"",INDEX('Last week'!$G$2:$G$1001,$P18))</f>
        <v/>
      </c>
      <c r="S18" s="35">
        <f>IF(OR($A18="",$P18=0),"",INDEX('Last week'!$H$2:$H$1001,$P18))</f>
        <v/>
      </c>
      <c r="T18" s="33">
        <f>IF(OR($A18="",$P18=0),"",INDEX('Last week'!$I$2:$I$1001,$P18))</f>
        <v/>
      </c>
      <c r="U18" s="33">
        <f>IF($A18="","",IF(AND($P18&gt;0,$T18="Open",$S18&gt;=Settings!$C$4,$S18&lt;=Settings!$C$5),1,0))</f>
        <v/>
      </c>
      <c r="V18" s="33">
        <f>IF($A18="","",IF(AND($I18="Open",$H18&gt;=Settings!$C$4,$H18&lt;=Settings!$C$5),1,0))</f>
        <v/>
      </c>
      <c r="W18" s="34">
        <f>IF($A18="","",IF($U18=1,$R18,0))</f>
        <v/>
      </c>
      <c r="X18" s="34">
        <f>IF($A18="","",IF($V18=1,$G18,0))</f>
        <v/>
      </c>
      <c r="Y18" s="34">
        <f>IF($A18="","",IF(AND($P18=0,OR($I18="Open",$I18="Won"),$H18&gt;=Settings!$C$4,$H18&lt;=Settings!$C$5,$J18&gt;Settings!$C$6),$G18,0))</f>
        <v/>
      </c>
      <c r="Z18" s="34">
        <f>IF($A18="","",IF(AND($P18&gt;0,$T18="Open",$U18=0,OR($I18="Open",$I18="Won"),$H18&gt;=Settings!$C$4,$H18&lt;=Settings!$C$5),$G18,0))</f>
        <v/>
      </c>
      <c r="AA18" s="34">
        <f>IF($A18="","",IF(AND($U18=1,OR($V18=1,$I18="Won")),$G18-$R18,0))</f>
        <v/>
      </c>
      <c r="AB18" s="34">
        <f>IF($A18="","",IF(AND($U18=1,$I18="Open",$V18=0),$R18,0))</f>
        <v/>
      </c>
      <c r="AC18" s="34">
        <f>IF($A18="","",IF(AND($U18=1,$I18="Lost"),$R18,0))</f>
        <v/>
      </c>
      <c r="AD18" s="34">
        <f>IF($A18="","",IF(AND($I18="Won",OR($U18=1,$Y18&gt;0,$Z18&gt;0)),$G18,0))</f>
        <v/>
      </c>
      <c r="AE18" s="33">
        <f>IF(OR($A18="",$P18=0),"",IFERROR(MATCH($Q18,Settings!$B$24:$B$31,0),""))</f>
        <v/>
      </c>
      <c r="AF18" s="33">
        <f>IF($A18="","",IFERROR(MATCH($F18,Settings!$B$24:$B$31,0),""))</f>
        <v/>
      </c>
      <c r="AG18" s="33">
        <f>IF($A18="","",IF($P18=0,IF($Y18&gt;0,IF($I18="Won","Created and won","Created"),IF($J18&gt;Settings!$C$6,"Created, outside period",IF($V18=1,"Not in last snapshot","Outside period"))),IF($T18&lt;&gt;"Open","Closed before",IF($U18=0,IF($Z18&gt;0,IF($I18="Won","Pulled in and won","Pulled in"),"Outside period"),IF($I18="Won","Won",IF($I18="Lost","Lost",IF($V18=0,"Slipped out",IF($AF18&gt;$AE18,"Advanced",IF($AF18&lt;$AE18,"Regressed",IF($G18&gt;$R18,"Amount up",IF($G18&lt;$R18,"Amount down","No change")))))))))))</f>
        <v/>
      </c>
      <c r="AH18" s="33">
        <f>IF($A18="","",IF($V18=1,Settings!$C$7-MAX($J18,$K18,$L18,$M18),""))</f>
        <v/>
      </c>
      <c r="AI18" s="33">
        <f>IF($A18="","",IF($V18=1,IF($AH18&gt;=Settings!$C$12,1,0),""))</f>
        <v/>
      </c>
      <c r="AJ18" s="33">
        <f>IF($A18="","",IF($V18=1,IF($N18&gt;=Settings!$C$13,1,0),""))</f>
        <v/>
      </c>
    </row>
    <row r="19">
      <c r="G19" s="31" t="n"/>
      <c r="H19" s="32" t="n"/>
      <c r="J19" s="32" t="n"/>
      <c r="K19" s="32" t="n"/>
      <c r="L19" s="32" t="n"/>
      <c r="M19" s="32" t="n"/>
      <c r="P19" s="33">
        <f>IF($A19="","",IFERROR(MATCH($A19,'Last week'!$A$2:$A$1001,0),0))</f>
        <v/>
      </c>
      <c r="Q19" s="33">
        <f>IF(OR($A19="",$P19=0),"",INDEX('Last week'!$F$2:$F$1001,$P19))</f>
        <v/>
      </c>
      <c r="R19" s="34">
        <f>IF(OR($A19="",$P19=0),"",INDEX('Last week'!$G$2:$G$1001,$P19))</f>
        <v/>
      </c>
      <c r="S19" s="35">
        <f>IF(OR($A19="",$P19=0),"",INDEX('Last week'!$H$2:$H$1001,$P19))</f>
        <v/>
      </c>
      <c r="T19" s="33">
        <f>IF(OR($A19="",$P19=0),"",INDEX('Last week'!$I$2:$I$1001,$P19))</f>
        <v/>
      </c>
      <c r="U19" s="33">
        <f>IF($A19="","",IF(AND($P19&gt;0,$T19="Open",$S19&gt;=Settings!$C$4,$S19&lt;=Settings!$C$5),1,0))</f>
        <v/>
      </c>
      <c r="V19" s="33">
        <f>IF($A19="","",IF(AND($I19="Open",$H19&gt;=Settings!$C$4,$H19&lt;=Settings!$C$5),1,0))</f>
        <v/>
      </c>
      <c r="W19" s="34">
        <f>IF($A19="","",IF($U19=1,$R19,0))</f>
        <v/>
      </c>
      <c r="X19" s="34">
        <f>IF($A19="","",IF($V19=1,$G19,0))</f>
        <v/>
      </c>
      <c r="Y19" s="34">
        <f>IF($A19="","",IF(AND($P19=0,OR($I19="Open",$I19="Won"),$H19&gt;=Settings!$C$4,$H19&lt;=Settings!$C$5,$J19&gt;Settings!$C$6),$G19,0))</f>
        <v/>
      </c>
      <c r="Z19" s="34">
        <f>IF($A19="","",IF(AND($P19&gt;0,$T19="Open",$U19=0,OR($I19="Open",$I19="Won"),$H19&gt;=Settings!$C$4,$H19&lt;=Settings!$C$5),$G19,0))</f>
        <v/>
      </c>
      <c r="AA19" s="34">
        <f>IF($A19="","",IF(AND($U19=1,OR($V19=1,$I19="Won")),$G19-$R19,0))</f>
        <v/>
      </c>
      <c r="AB19" s="34">
        <f>IF($A19="","",IF(AND($U19=1,$I19="Open",$V19=0),$R19,0))</f>
        <v/>
      </c>
      <c r="AC19" s="34">
        <f>IF($A19="","",IF(AND($U19=1,$I19="Lost"),$R19,0))</f>
        <v/>
      </c>
      <c r="AD19" s="34">
        <f>IF($A19="","",IF(AND($I19="Won",OR($U19=1,$Y19&gt;0,$Z19&gt;0)),$G19,0))</f>
        <v/>
      </c>
      <c r="AE19" s="33">
        <f>IF(OR($A19="",$P19=0),"",IFERROR(MATCH($Q19,Settings!$B$24:$B$31,0),""))</f>
        <v/>
      </c>
      <c r="AF19" s="33">
        <f>IF($A19="","",IFERROR(MATCH($F19,Settings!$B$24:$B$31,0),""))</f>
        <v/>
      </c>
      <c r="AG19" s="33">
        <f>IF($A19="","",IF($P19=0,IF($Y19&gt;0,IF($I19="Won","Created and won","Created"),IF($J19&gt;Settings!$C$6,"Created, outside period",IF($V19=1,"Not in last snapshot","Outside period"))),IF($T19&lt;&gt;"Open","Closed before",IF($U19=0,IF($Z19&gt;0,IF($I19="Won","Pulled in and won","Pulled in"),"Outside period"),IF($I19="Won","Won",IF($I19="Lost","Lost",IF($V19=0,"Slipped out",IF($AF19&gt;$AE19,"Advanced",IF($AF19&lt;$AE19,"Regressed",IF($G19&gt;$R19,"Amount up",IF($G19&lt;$R19,"Amount down","No change")))))))))))</f>
        <v/>
      </c>
      <c r="AH19" s="33">
        <f>IF($A19="","",IF($V19=1,Settings!$C$7-MAX($J19,$K19,$L19,$M19),""))</f>
        <v/>
      </c>
      <c r="AI19" s="33">
        <f>IF($A19="","",IF($V19=1,IF($AH19&gt;=Settings!$C$12,1,0),""))</f>
        <v/>
      </c>
      <c r="AJ19" s="33">
        <f>IF($A19="","",IF($V19=1,IF($N19&gt;=Settings!$C$13,1,0),""))</f>
        <v/>
      </c>
    </row>
    <row r="20">
      <c r="G20" s="31" t="n"/>
      <c r="H20" s="32" t="n"/>
      <c r="J20" s="32" t="n"/>
      <c r="K20" s="32" t="n"/>
      <c r="L20" s="32" t="n"/>
      <c r="M20" s="32" t="n"/>
      <c r="P20" s="33">
        <f>IF($A20="","",IFERROR(MATCH($A20,'Last week'!$A$2:$A$1001,0),0))</f>
        <v/>
      </c>
      <c r="Q20" s="33">
        <f>IF(OR($A20="",$P20=0),"",INDEX('Last week'!$F$2:$F$1001,$P20))</f>
        <v/>
      </c>
      <c r="R20" s="34">
        <f>IF(OR($A20="",$P20=0),"",INDEX('Last week'!$G$2:$G$1001,$P20))</f>
        <v/>
      </c>
      <c r="S20" s="35">
        <f>IF(OR($A20="",$P20=0),"",INDEX('Last week'!$H$2:$H$1001,$P20))</f>
        <v/>
      </c>
      <c r="T20" s="33">
        <f>IF(OR($A20="",$P20=0),"",INDEX('Last week'!$I$2:$I$1001,$P20))</f>
        <v/>
      </c>
      <c r="U20" s="33">
        <f>IF($A20="","",IF(AND($P20&gt;0,$T20="Open",$S20&gt;=Settings!$C$4,$S20&lt;=Settings!$C$5),1,0))</f>
        <v/>
      </c>
      <c r="V20" s="33">
        <f>IF($A20="","",IF(AND($I20="Open",$H20&gt;=Settings!$C$4,$H20&lt;=Settings!$C$5),1,0))</f>
        <v/>
      </c>
      <c r="W20" s="34">
        <f>IF($A20="","",IF($U20=1,$R20,0))</f>
        <v/>
      </c>
      <c r="X20" s="34">
        <f>IF($A20="","",IF($V20=1,$G20,0))</f>
        <v/>
      </c>
      <c r="Y20" s="34">
        <f>IF($A20="","",IF(AND($P20=0,OR($I20="Open",$I20="Won"),$H20&gt;=Settings!$C$4,$H20&lt;=Settings!$C$5,$J20&gt;Settings!$C$6),$G20,0))</f>
        <v/>
      </c>
      <c r="Z20" s="34">
        <f>IF($A20="","",IF(AND($P20&gt;0,$T20="Open",$U20=0,OR($I20="Open",$I20="Won"),$H20&gt;=Settings!$C$4,$H20&lt;=Settings!$C$5),$G20,0))</f>
        <v/>
      </c>
      <c r="AA20" s="34">
        <f>IF($A20="","",IF(AND($U20=1,OR($V20=1,$I20="Won")),$G20-$R20,0))</f>
        <v/>
      </c>
      <c r="AB20" s="34">
        <f>IF($A20="","",IF(AND($U20=1,$I20="Open",$V20=0),$R20,0))</f>
        <v/>
      </c>
      <c r="AC20" s="34">
        <f>IF($A20="","",IF(AND($U20=1,$I20="Lost"),$R20,0))</f>
        <v/>
      </c>
      <c r="AD20" s="34">
        <f>IF($A20="","",IF(AND($I20="Won",OR($U20=1,$Y20&gt;0,$Z20&gt;0)),$G20,0))</f>
        <v/>
      </c>
      <c r="AE20" s="33">
        <f>IF(OR($A20="",$P20=0),"",IFERROR(MATCH($Q20,Settings!$B$24:$B$31,0),""))</f>
        <v/>
      </c>
      <c r="AF20" s="33">
        <f>IF($A20="","",IFERROR(MATCH($F20,Settings!$B$24:$B$31,0),""))</f>
        <v/>
      </c>
      <c r="AG20" s="33">
        <f>IF($A20="","",IF($P20=0,IF($Y20&gt;0,IF($I20="Won","Created and won","Created"),IF($J20&gt;Settings!$C$6,"Created, outside period",IF($V20=1,"Not in last snapshot","Outside period"))),IF($T20&lt;&gt;"Open","Closed before",IF($U20=0,IF($Z20&gt;0,IF($I20="Won","Pulled in and won","Pulled in"),"Outside period"),IF($I20="Won","Won",IF($I20="Lost","Lost",IF($V20=0,"Slipped out",IF($AF20&gt;$AE20,"Advanced",IF($AF20&lt;$AE20,"Regressed",IF($G20&gt;$R20,"Amount up",IF($G20&lt;$R20,"Amount down","No change")))))))))))</f>
        <v/>
      </c>
      <c r="AH20" s="33">
        <f>IF($A20="","",IF($V20=1,Settings!$C$7-MAX($J20,$K20,$L20,$M20),""))</f>
        <v/>
      </c>
      <c r="AI20" s="33">
        <f>IF($A20="","",IF($V20=1,IF($AH20&gt;=Settings!$C$12,1,0),""))</f>
        <v/>
      </c>
      <c r="AJ20" s="33">
        <f>IF($A20="","",IF($V20=1,IF($N20&gt;=Settings!$C$13,1,0),""))</f>
        <v/>
      </c>
    </row>
    <row r="21">
      <c r="G21" s="31" t="n"/>
      <c r="H21" s="32" t="n"/>
      <c r="J21" s="32" t="n"/>
      <c r="K21" s="32" t="n"/>
      <c r="L21" s="32" t="n"/>
      <c r="M21" s="32" t="n"/>
      <c r="P21" s="33">
        <f>IF($A21="","",IFERROR(MATCH($A21,'Last week'!$A$2:$A$1001,0),0))</f>
        <v/>
      </c>
      <c r="Q21" s="33">
        <f>IF(OR($A21="",$P21=0),"",INDEX('Last week'!$F$2:$F$1001,$P21))</f>
        <v/>
      </c>
      <c r="R21" s="34">
        <f>IF(OR($A21="",$P21=0),"",INDEX('Last week'!$G$2:$G$1001,$P21))</f>
        <v/>
      </c>
      <c r="S21" s="35">
        <f>IF(OR($A21="",$P21=0),"",INDEX('Last week'!$H$2:$H$1001,$P21))</f>
        <v/>
      </c>
      <c r="T21" s="33">
        <f>IF(OR($A21="",$P21=0),"",INDEX('Last week'!$I$2:$I$1001,$P21))</f>
        <v/>
      </c>
      <c r="U21" s="33">
        <f>IF($A21="","",IF(AND($P21&gt;0,$T21="Open",$S21&gt;=Settings!$C$4,$S21&lt;=Settings!$C$5),1,0))</f>
        <v/>
      </c>
      <c r="V21" s="33">
        <f>IF($A21="","",IF(AND($I21="Open",$H21&gt;=Settings!$C$4,$H21&lt;=Settings!$C$5),1,0))</f>
        <v/>
      </c>
      <c r="W21" s="34">
        <f>IF($A21="","",IF($U21=1,$R21,0))</f>
        <v/>
      </c>
      <c r="X21" s="34">
        <f>IF($A21="","",IF($V21=1,$G21,0))</f>
        <v/>
      </c>
      <c r="Y21" s="34">
        <f>IF($A21="","",IF(AND($P21=0,OR($I21="Open",$I21="Won"),$H21&gt;=Settings!$C$4,$H21&lt;=Settings!$C$5,$J21&gt;Settings!$C$6),$G21,0))</f>
        <v/>
      </c>
      <c r="Z21" s="34">
        <f>IF($A21="","",IF(AND($P21&gt;0,$T21="Open",$U21=0,OR($I21="Open",$I21="Won"),$H21&gt;=Settings!$C$4,$H21&lt;=Settings!$C$5),$G21,0))</f>
        <v/>
      </c>
      <c r="AA21" s="34">
        <f>IF($A21="","",IF(AND($U21=1,OR($V21=1,$I21="Won")),$G21-$R21,0))</f>
        <v/>
      </c>
      <c r="AB21" s="34">
        <f>IF($A21="","",IF(AND($U21=1,$I21="Open",$V21=0),$R21,0))</f>
        <v/>
      </c>
      <c r="AC21" s="34">
        <f>IF($A21="","",IF(AND($U21=1,$I21="Lost"),$R21,0))</f>
        <v/>
      </c>
      <c r="AD21" s="34">
        <f>IF($A21="","",IF(AND($I21="Won",OR($U21=1,$Y21&gt;0,$Z21&gt;0)),$G21,0))</f>
        <v/>
      </c>
      <c r="AE21" s="33">
        <f>IF(OR($A21="",$P21=0),"",IFERROR(MATCH($Q21,Settings!$B$24:$B$31,0),""))</f>
        <v/>
      </c>
      <c r="AF21" s="33">
        <f>IF($A21="","",IFERROR(MATCH($F21,Settings!$B$24:$B$31,0),""))</f>
        <v/>
      </c>
      <c r="AG21" s="33">
        <f>IF($A21="","",IF($P21=0,IF($Y21&gt;0,IF($I21="Won","Created and won","Created"),IF($J21&gt;Settings!$C$6,"Created, outside period",IF($V21=1,"Not in last snapshot","Outside period"))),IF($T21&lt;&gt;"Open","Closed before",IF($U21=0,IF($Z21&gt;0,IF($I21="Won","Pulled in and won","Pulled in"),"Outside period"),IF($I21="Won","Won",IF($I21="Lost","Lost",IF($V21=0,"Slipped out",IF($AF21&gt;$AE21,"Advanced",IF($AF21&lt;$AE21,"Regressed",IF($G21&gt;$R21,"Amount up",IF($G21&lt;$R21,"Amount down","No change")))))))))))</f>
        <v/>
      </c>
      <c r="AH21" s="33">
        <f>IF($A21="","",IF($V21=1,Settings!$C$7-MAX($J21,$K21,$L21,$M21),""))</f>
        <v/>
      </c>
      <c r="AI21" s="33">
        <f>IF($A21="","",IF($V21=1,IF($AH21&gt;=Settings!$C$12,1,0),""))</f>
        <v/>
      </c>
      <c r="AJ21" s="33">
        <f>IF($A21="","",IF($V21=1,IF($N21&gt;=Settings!$C$13,1,0),""))</f>
        <v/>
      </c>
    </row>
    <row r="22">
      <c r="G22" s="31" t="n"/>
      <c r="H22" s="32" t="n"/>
      <c r="J22" s="32" t="n"/>
      <c r="K22" s="32" t="n"/>
      <c r="L22" s="32" t="n"/>
      <c r="M22" s="32" t="n"/>
      <c r="P22" s="33">
        <f>IF($A22="","",IFERROR(MATCH($A22,'Last week'!$A$2:$A$1001,0),0))</f>
        <v/>
      </c>
      <c r="Q22" s="33">
        <f>IF(OR($A22="",$P22=0),"",INDEX('Last week'!$F$2:$F$1001,$P22))</f>
        <v/>
      </c>
      <c r="R22" s="34">
        <f>IF(OR($A22="",$P22=0),"",INDEX('Last week'!$G$2:$G$1001,$P22))</f>
        <v/>
      </c>
      <c r="S22" s="35">
        <f>IF(OR($A22="",$P22=0),"",INDEX('Last week'!$H$2:$H$1001,$P22))</f>
        <v/>
      </c>
      <c r="T22" s="33">
        <f>IF(OR($A22="",$P22=0),"",INDEX('Last week'!$I$2:$I$1001,$P22))</f>
        <v/>
      </c>
      <c r="U22" s="33">
        <f>IF($A22="","",IF(AND($P22&gt;0,$T22="Open",$S22&gt;=Settings!$C$4,$S22&lt;=Settings!$C$5),1,0))</f>
        <v/>
      </c>
      <c r="V22" s="33">
        <f>IF($A22="","",IF(AND($I22="Open",$H22&gt;=Settings!$C$4,$H22&lt;=Settings!$C$5),1,0))</f>
        <v/>
      </c>
      <c r="W22" s="34">
        <f>IF($A22="","",IF($U22=1,$R22,0))</f>
        <v/>
      </c>
      <c r="X22" s="34">
        <f>IF($A22="","",IF($V22=1,$G22,0))</f>
        <v/>
      </c>
      <c r="Y22" s="34">
        <f>IF($A22="","",IF(AND($P22=0,OR($I22="Open",$I22="Won"),$H22&gt;=Settings!$C$4,$H22&lt;=Settings!$C$5,$J22&gt;Settings!$C$6),$G22,0))</f>
        <v/>
      </c>
      <c r="Z22" s="34">
        <f>IF($A22="","",IF(AND($P22&gt;0,$T22="Open",$U22=0,OR($I22="Open",$I22="Won"),$H22&gt;=Settings!$C$4,$H22&lt;=Settings!$C$5),$G22,0))</f>
        <v/>
      </c>
      <c r="AA22" s="34">
        <f>IF($A22="","",IF(AND($U22=1,OR($V22=1,$I22="Won")),$G22-$R22,0))</f>
        <v/>
      </c>
      <c r="AB22" s="34">
        <f>IF($A22="","",IF(AND($U22=1,$I22="Open",$V22=0),$R22,0))</f>
        <v/>
      </c>
      <c r="AC22" s="34">
        <f>IF($A22="","",IF(AND($U22=1,$I22="Lost"),$R22,0))</f>
        <v/>
      </c>
      <c r="AD22" s="34">
        <f>IF($A22="","",IF(AND($I22="Won",OR($U22=1,$Y22&gt;0,$Z22&gt;0)),$G22,0))</f>
        <v/>
      </c>
      <c r="AE22" s="33">
        <f>IF(OR($A22="",$P22=0),"",IFERROR(MATCH($Q22,Settings!$B$24:$B$31,0),""))</f>
        <v/>
      </c>
      <c r="AF22" s="33">
        <f>IF($A22="","",IFERROR(MATCH($F22,Settings!$B$24:$B$31,0),""))</f>
        <v/>
      </c>
      <c r="AG22" s="33">
        <f>IF($A22="","",IF($P22=0,IF($Y22&gt;0,IF($I22="Won","Created and won","Created"),IF($J22&gt;Settings!$C$6,"Created, outside period",IF($V22=1,"Not in last snapshot","Outside period"))),IF($T22&lt;&gt;"Open","Closed before",IF($U22=0,IF($Z22&gt;0,IF($I22="Won","Pulled in and won","Pulled in"),"Outside period"),IF($I22="Won","Won",IF($I22="Lost","Lost",IF($V22=0,"Slipped out",IF($AF22&gt;$AE22,"Advanced",IF($AF22&lt;$AE22,"Regressed",IF($G22&gt;$R22,"Amount up",IF($G22&lt;$R22,"Amount down","No change")))))))))))</f>
        <v/>
      </c>
      <c r="AH22" s="33">
        <f>IF($A22="","",IF($V22=1,Settings!$C$7-MAX($J22,$K22,$L22,$M22),""))</f>
        <v/>
      </c>
      <c r="AI22" s="33">
        <f>IF($A22="","",IF($V22=1,IF($AH22&gt;=Settings!$C$12,1,0),""))</f>
        <v/>
      </c>
      <c r="AJ22" s="33">
        <f>IF($A22="","",IF($V22=1,IF($N22&gt;=Settings!$C$13,1,0),""))</f>
        <v/>
      </c>
    </row>
    <row r="23">
      <c r="G23" s="31" t="n"/>
      <c r="H23" s="32" t="n"/>
      <c r="J23" s="32" t="n"/>
      <c r="K23" s="32" t="n"/>
      <c r="L23" s="32" t="n"/>
      <c r="M23" s="32" t="n"/>
      <c r="P23" s="33">
        <f>IF($A23="","",IFERROR(MATCH($A23,'Last week'!$A$2:$A$1001,0),0))</f>
        <v/>
      </c>
      <c r="Q23" s="33">
        <f>IF(OR($A23="",$P23=0),"",INDEX('Last week'!$F$2:$F$1001,$P23))</f>
        <v/>
      </c>
      <c r="R23" s="34">
        <f>IF(OR($A23="",$P23=0),"",INDEX('Last week'!$G$2:$G$1001,$P23))</f>
        <v/>
      </c>
      <c r="S23" s="35">
        <f>IF(OR($A23="",$P23=0),"",INDEX('Last week'!$H$2:$H$1001,$P23))</f>
        <v/>
      </c>
      <c r="T23" s="33">
        <f>IF(OR($A23="",$P23=0),"",INDEX('Last week'!$I$2:$I$1001,$P23))</f>
        <v/>
      </c>
      <c r="U23" s="33">
        <f>IF($A23="","",IF(AND($P23&gt;0,$T23="Open",$S23&gt;=Settings!$C$4,$S23&lt;=Settings!$C$5),1,0))</f>
        <v/>
      </c>
      <c r="V23" s="33">
        <f>IF($A23="","",IF(AND($I23="Open",$H23&gt;=Settings!$C$4,$H23&lt;=Settings!$C$5),1,0))</f>
        <v/>
      </c>
      <c r="W23" s="34">
        <f>IF($A23="","",IF($U23=1,$R23,0))</f>
        <v/>
      </c>
      <c r="X23" s="34">
        <f>IF($A23="","",IF($V23=1,$G23,0))</f>
        <v/>
      </c>
      <c r="Y23" s="34">
        <f>IF($A23="","",IF(AND($P23=0,OR($I23="Open",$I23="Won"),$H23&gt;=Settings!$C$4,$H23&lt;=Settings!$C$5,$J23&gt;Settings!$C$6),$G23,0))</f>
        <v/>
      </c>
      <c r="Z23" s="34">
        <f>IF($A23="","",IF(AND($P23&gt;0,$T23="Open",$U23=0,OR($I23="Open",$I23="Won"),$H23&gt;=Settings!$C$4,$H23&lt;=Settings!$C$5),$G23,0))</f>
        <v/>
      </c>
      <c r="AA23" s="34">
        <f>IF($A23="","",IF(AND($U23=1,OR($V23=1,$I23="Won")),$G23-$R23,0))</f>
        <v/>
      </c>
      <c r="AB23" s="34">
        <f>IF($A23="","",IF(AND($U23=1,$I23="Open",$V23=0),$R23,0))</f>
        <v/>
      </c>
      <c r="AC23" s="34">
        <f>IF($A23="","",IF(AND($U23=1,$I23="Lost"),$R23,0))</f>
        <v/>
      </c>
      <c r="AD23" s="34">
        <f>IF($A23="","",IF(AND($I23="Won",OR($U23=1,$Y23&gt;0,$Z23&gt;0)),$G23,0))</f>
        <v/>
      </c>
      <c r="AE23" s="33">
        <f>IF(OR($A23="",$P23=0),"",IFERROR(MATCH($Q23,Settings!$B$24:$B$31,0),""))</f>
        <v/>
      </c>
      <c r="AF23" s="33">
        <f>IF($A23="","",IFERROR(MATCH($F23,Settings!$B$24:$B$31,0),""))</f>
        <v/>
      </c>
      <c r="AG23" s="33">
        <f>IF($A23="","",IF($P23=0,IF($Y23&gt;0,IF($I23="Won","Created and won","Created"),IF($J23&gt;Settings!$C$6,"Created, outside period",IF($V23=1,"Not in last snapshot","Outside period"))),IF($T23&lt;&gt;"Open","Closed before",IF($U23=0,IF($Z23&gt;0,IF($I23="Won","Pulled in and won","Pulled in"),"Outside period"),IF($I23="Won","Won",IF($I23="Lost","Lost",IF($V23=0,"Slipped out",IF($AF23&gt;$AE23,"Advanced",IF($AF23&lt;$AE23,"Regressed",IF($G23&gt;$R23,"Amount up",IF($G23&lt;$R23,"Amount down","No change")))))))))))</f>
        <v/>
      </c>
      <c r="AH23" s="33">
        <f>IF($A23="","",IF($V23=1,Settings!$C$7-MAX($J23,$K23,$L23,$M23),""))</f>
        <v/>
      </c>
      <c r="AI23" s="33">
        <f>IF($A23="","",IF($V23=1,IF($AH23&gt;=Settings!$C$12,1,0),""))</f>
        <v/>
      </c>
      <c r="AJ23" s="33">
        <f>IF($A23="","",IF($V23=1,IF($N23&gt;=Settings!$C$13,1,0),""))</f>
        <v/>
      </c>
    </row>
    <row r="24">
      <c r="G24" s="31" t="n"/>
      <c r="H24" s="32" t="n"/>
      <c r="J24" s="32" t="n"/>
      <c r="K24" s="32" t="n"/>
      <c r="L24" s="32" t="n"/>
      <c r="M24" s="32" t="n"/>
      <c r="P24" s="33">
        <f>IF($A24="","",IFERROR(MATCH($A24,'Last week'!$A$2:$A$1001,0),0))</f>
        <v/>
      </c>
      <c r="Q24" s="33">
        <f>IF(OR($A24="",$P24=0),"",INDEX('Last week'!$F$2:$F$1001,$P24))</f>
        <v/>
      </c>
      <c r="R24" s="34">
        <f>IF(OR($A24="",$P24=0),"",INDEX('Last week'!$G$2:$G$1001,$P24))</f>
        <v/>
      </c>
      <c r="S24" s="35">
        <f>IF(OR($A24="",$P24=0),"",INDEX('Last week'!$H$2:$H$1001,$P24))</f>
        <v/>
      </c>
      <c r="T24" s="33">
        <f>IF(OR($A24="",$P24=0),"",INDEX('Last week'!$I$2:$I$1001,$P24))</f>
        <v/>
      </c>
      <c r="U24" s="33">
        <f>IF($A24="","",IF(AND($P24&gt;0,$T24="Open",$S24&gt;=Settings!$C$4,$S24&lt;=Settings!$C$5),1,0))</f>
        <v/>
      </c>
      <c r="V24" s="33">
        <f>IF($A24="","",IF(AND($I24="Open",$H24&gt;=Settings!$C$4,$H24&lt;=Settings!$C$5),1,0))</f>
        <v/>
      </c>
      <c r="W24" s="34">
        <f>IF($A24="","",IF($U24=1,$R24,0))</f>
        <v/>
      </c>
      <c r="X24" s="34">
        <f>IF($A24="","",IF($V24=1,$G24,0))</f>
        <v/>
      </c>
      <c r="Y24" s="34">
        <f>IF($A24="","",IF(AND($P24=0,OR($I24="Open",$I24="Won"),$H24&gt;=Settings!$C$4,$H24&lt;=Settings!$C$5,$J24&gt;Settings!$C$6),$G24,0))</f>
        <v/>
      </c>
      <c r="Z24" s="34">
        <f>IF($A24="","",IF(AND($P24&gt;0,$T24="Open",$U24=0,OR($I24="Open",$I24="Won"),$H24&gt;=Settings!$C$4,$H24&lt;=Settings!$C$5),$G24,0))</f>
        <v/>
      </c>
      <c r="AA24" s="34">
        <f>IF($A24="","",IF(AND($U24=1,OR($V24=1,$I24="Won")),$G24-$R24,0))</f>
        <v/>
      </c>
      <c r="AB24" s="34">
        <f>IF($A24="","",IF(AND($U24=1,$I24="Open",$V24=0),$R24,0))</f>
        <v/>
      </c>
      <c r="AC24" s="34">
        <f>IF($A24="","",IF(AND($U24=1,$I24="Lost"),$R24,0))</f>
        <v/>
      </c>
      <c r="AD24" s="34">
        <f>IF($A24="","",IF(AND($I24="Won",OR($U24=1,$Y24&gt;0,$Z24&gt;0)),$G24,0))</f>
        <v/>
      </c>
      <c r="AE24" s="33">
        <f>IF(OR($A24="",$P24=0),"",IFERROR(MATCH($Q24,Settings!$B$24:$B$31,0),""))</f>
        <v/>
      </c>
      <c r="AF24" s="33">
        <f>IF($A24="","",IFERROR(MATCH($F24,Settings!$B$24:$B$31,0),""))</f>
        <v/>
      </c>
      <c r="AG24" s="33">
        <f>IF($A24="","",IF($P24=0,IF($Y24&gt;0,IF($I24="Won","Created and won","Created"),IF($J24&gt;Settings!$C$6,"Created, outside period",IF($V24=1,"Not in last snapshot","Outside period"))),IF($T24&lt;&gt;"Open","Closed before",IF($U24=0,IF($Z24&gt;0,IF($I24="Won","Pulled in and won","Pulled in"),"Outside period"),IF($I24="Won","Won",IF($I24="Lost","Lost",IF($V24=0,"Slipped out",IF($AF24&gt;$AE24,"Advanced",IF($AF24&lt;$AE24,"Regressed",IF($G24&gt;$R24,"Amount up",IF($G24&lt;$R24,"Amount down","No change")))))))))))</f>
        <v/>
      </c>
      <c r="AH24" s="33">
        <f>IF($A24="","",IF($V24=1,Settings!$C$7-MAX($J24,$K24,$L24,$M24),""))</f>
        <v/>
      </c>
      <c r="AI24" s="33">
        <f>IF($A24="","",IF($V24=1,IF($AH24&gt;=Settings!$C$12,1,0),""))</f>
        <v/>
      </c>
      <c r="AJ24" s="33">
        <f>IF($A24="","",IF($V24=1,IF($N24&gt;=Settings!$C$13,1,0),""))</f>
        <v/>
      </c>
    </row>
    <row r="25">
      <c r="G25" s="31" t="n"/>
      <c r="H25" s="32" t="n"/>
      <c r="J25" s="32" t="n"/>
      <c r="K25" s="32" t="n"/>
      <c r="L25" s="32" t="n"/>
      <c r="M25" s="32" t="n"/>
      <c r="P25" s="33">
        <f>IF($A25="","",IFERROR(MATCH($A25,'Last week'!$A$2:$A$1001,0),0))</f>
        <v/>
      </c>
      <c r="Q25" s="33">
        <f>IF(OR($A25="",$P25=0),"",INDEX('Last week'!$F$2:$F$1001,$P25))</f>
        <v/>
      </c>
      <c r="R25" s="34">
        <f>IF(OR($A25="",$P25=0),"",INDEX('Last week'!$G$2:$G$1001,$P25))</f>
        <v/>
      </c>
      <c r="S25" s="35">
        <f>IF(OR($A25="",$P25=0),"",INDEX('Last week'!$H$2:$H$1001,$P25))</f>
        <v/>
      </c>
      <c r="T25" s="33">
        <f>IF(OR($A25="",$P25=0),"",INDEX('Last week'!$I$2:$I$1001,$P25))</f>
        <v/>
      </c>
      <c r="U25" s="33">
        <f>IF($A25="","",IF(AND($P25&gt;0,$T25="Open",$S25&gt;=Settings!$C$4,$S25&lt;=Settings!$C$5),1,0))</f>
        <v/>
      </c>
      <c r="V25" s="33">
        <f>IF($A25="","",IF(AND($I25="Open",$H25&gt;=Settings!$C$4,$H25&lt;=Settings!$C$5),1,0))</f>
        <v/>
      </c>
      <c r="W25" s="34">
        <f>IF($A25="","",IF($U25=1,$R25,0))</f>
        <v/>
      </c>
      <c r="X25" s="34">
        <f>IF($A25="","",IF($V25=1,$G25,0))</f>
        <v/>
      </c>
      <c r="Y25" s="34">
        <f>IF($A25="","",IF(AND($P25=0,OR($I25="Open",$I25="Won"),$H25&gt;=Settings!$C$4,$H25&lt;=Settings!$C$5,$J25&gt;Settings!$C$6),$G25,0))</f>
        <v/>
      </c>
      <c r="Z25" s="34">
        <f>IF($A25="","",IF(AND($P25&gt;0,$T25="Open",$U25=0,OR($I25="Open",$I25="Won"),$H25&gt;=Settings!$C$4,$H25&lt;=Settings!$C$5),$G25,0))</f>
        <v/>
      </c>
      <c r="AA25" s="34">
        <f>IF($A25="","",IF(AND($U25=1,OR($V25=1,$I25="Won")),$G25-$R25,0))</f>
        <v/>
      </c>
      <c r="AB25" s="34">
        <f>IF($A25="","",IF(AND($U25=1,$I25="Open",$V25=0),$R25,0))</f>
        <v/>
      </c>
      <c r="AC25" s="34">
        <f>IF($A25="","",IF(AND($U25=1,$I25="Lost"),$R25,0))</f>
        <v/>
      </c>
      <c r="AD25" s="34">
        <f>IF($A25="","",IF(AND($I25="Won",OR($U25=1,$Y25&gt;0,$Z25&gt;0)),$G25,0))</f>
        <v/>
      </c>
      <c r="AE25" s="33">
        <f>IF(OR($A25="",$P25=0),"",IFERROR(MATCH($Q25,Settings!$B$24:$B$31,0),""))</f>
        <v/>
      </c>
      <c r="AF25" s="33">
        <f>IF($A25="","",IFERROR(MATCH($F25,Settings!$B$24:$B$31,0),""))</f>
        <v/>
      </c>
      <c r="AG25" s="33">
        <f>IF($A25="","",IF($P25=0,IF($Y25&gt;0,IF($I25="Won","Created and won","Created"),IF($J25&gt;Settings!$C$6,"Created, outside period",IF($V25=1,"Not in last snapshot","Outside period"))),IF($T25&lt;&gt;"Open","Closed before",IF($U25=0,IF($Z25&gt;0,IF($I25="Won","Pulled in and won","Pulled in"),"Outside period"),IF($I25="Won","Won",IF($I25="Lost","Lost",IF($V25=0,"Slipped out",IF($AF25&gt;$AE25,"Advanced",IF($AF25&lt;$AE25,"Regressed",IF($G25&gt;$R25,"Amount up",IF($G25&lt;$R25,"Amount down","No change")))))))))))</f>
        <v/>
      </c>
      <c r="AH25" s="33">
        <f>IF($A25="","",IF($V25=1,Settings!$C$7-MAX($J25,$K25,$L25,$M25),""))</f>
        <v/>
      </c>
      <c r="AI25" s="33">
        <f>IF($A25="","",IF($V25=1,IF($AH25&gt;=Settings!$C$12,1,0),""))</f>
        <v/>
      </c>
      <c r="AJ25" s="33">
        <f>IF($A25="","",IF($V25=1,IF($N25&gt;=Settings!$C$13,1,0),""))</f>
        <v/>
      </c>
    </row>
    <row r="26">
      <c r="G26" s="31" t="n"/>
      <c r="H26" s="32" t="n"/>
      <c r="J26" s="32" t="n"/>
      <c r="K26" s="32" t="n"/>
      <c r="L26" s="32" t="n"/>
      <c r="M26" s="32" t="n"/>
      <c r="P26" s="33">
        <f>IF($A26="","",IFERROR(MATCH($A26,'Last week'!$A$2:$A$1001,0),0))</f>
        <v/>
      </c>
      <c r="Q26" s="33">
        <f>IF(OR($A26="",$P26=0),"",INDEX('Last week'!$F$2:$F$1001,$P26))</f>
        <v/>
      </c>
      <c r="R26" s="34">
        <f>IF(OR($A26="",$P26=0),"",INDEX('Last week'!$G$2:$G$1001,$P26))</f>
        <v/>
      </c>
      <c r="S26" s="35">
        <f>IF(OR($A26="",$P26=0),"",INDEX('Last week'!$H$2:$H$1001,$P26))</f>
        <v/>
      </c>
      <c r="T26" s="33">
        <f>IF(OR($A26="",$P26=0),"",INDEX('Last week'!$I$2:$I$1001,$P26))</f>
        <v/>
      </c>
      <c r="U26" s="33">
        <f>IF($A26="","",IF(AND($P26&gt;0,$T26="Open",$S26&gt;=Settings!$C$4,$S26&lt;=Settings!$C$5),1,0))</f>
        <v/>
      </c>
      <c r="V26" s="33">
        <f>IF($A26="","",IF(AND($I26="Open",$H26&gt;=Settings!$C$4,$H26&lt;=Settings!$C$5),1,0))</f>
        <v/>
      </c>
      <c r="W26" s="34">
        <f>IF($A26="","",IF($U26=1,$R26,0))</f>
        <v/>
      </c>
      <c r="X26" s="34">
        <f>IF($A26="","",IF($V26=1,$G26,0))</f>
        <v/>
      </c>
      <c r="Y26" s="34">
        <f>IF($A26="","",IF(AND($P26=0,OR($I26="Open",$I26="Won"),$H26&gt;=Settings!$C$4,$H26&lt;=Settings!$C$5,$J26&gt;Settings!$C$6),$G26,0))</f>
        <v/>
      </c>
      <c r="Z26" s="34">
        <f>IF($A26="","",IF(AND($P26&gt;0,$T26="Open",$U26=0,OR($I26="Open",$I26="Won"),$H26&gt;=Settings!$C$4,$H26&lt;=Settings!$C$5),$G26,0))</f>
        <v/>
      </c>
      <c r="AA26" s="34">
        <f>IF($A26="","",IF(AND($U26=1,OR($V26=1,$I26="Won")),$G26-$R26,0))</f>
        <v/>
      </c>
      <c r="AB26" s="34">
        <f>IF($A26="","",IF(AND($U26=1,$I26="Open",$V26=0),$R26,0))</f>
        <v/>
      </c>
      <c r="AC26" s="34">
        <f>IF($A26="","",IF(AND($U26=1,$I26="Lost"),$R26,0))</f>
        <v/>
      </c>
      <c r="AD26" s="34">
        <f>IF($A26="","",IF(AND($I26="Won",OR($U26=1,$Y26&gt;0,$Z26&gt;0)),$G26,0))</f>
        <v/>
      </c>
      <c r="AE26" s="33">
        <f>IF(OR($A26="",$P26=0),"",IFERROR(MATCH($Q26,Settings!$B$24:$B$31,0),""))</f>
        <v/>
      </c>
      <c r="AF26" s="33">
        <f>IF($A26="","",IFERROR(MATCH($F26,Settings!$B$24:$B$31,0),""))</f>
        <v/>
      </c>
      <c r="AG26" s="33">
        <f>IF($A26="","",IF($P26=0,IF($Y26&gt;0,IF($I26="Won","Created and won","Created"),IF($J26&gt;Settings!$C$6,"Created, outside period",IF($V26=1,"Not in last snapshot","Outside period"))),IF($T26&lt;&gt;"Open","Closed before",IF($U26=0,IF($Z26&gt;0,IF($I26="Won","Pulled in and won","Pulled in"),"Outside period"),IF($I26="Won","Won",IF($I26="Lost","Lost",IF($V26=0,"Slipped out",IF($AF26&gt;$AE26,"Advanced",IF($AF26&lt;$AE26,"Regressed",IF($G26&gt;$R26,"Amount up",IF($G26&lt;$R26,"Amount down","No change")))))))))))</f>
        <v/>
      </c>
      <c r="AH26" s="33">
        <f>IF($A26="","",IF($V26=1,Settings!$C$7-MAX($J26,$K26,$L26,$M26),""))</f>
        <v/>
      </c>
      <c r="AI26" s="33">
        <f>IF($A26="","",IF($V26=1,IF($AH26&gt;=Settings!$C$12,1,0),""))</f>
        <v/>
      </c>
      <c r="AJ26" s="33">
        <f>IF($A26="","",IF($V26=1,IF($N26&gt;=Settings!$C$13,1,0),""))</f>
        <v/>
      </c>
    </row>
    <row r="27">
      <c r="G27" s="31" t="n"/>
      <c r="H27" s="32" t="n"/>
      <c r="J27" s="32" t="n"/>
      <c r="K27" s="32" t="n"/>
      <c r="L27" s="32" t="n"/>
      <c r="M27" s="32" t="n"/>
      <c r="P27" s="33">
        <f>IF($A27="","",IFERROR(MATCH($A27,'Last week'!$A$2:$A$1001,0),0))</f>
        <v/>
      </c>
      <c r="Q27" s="33">
        <f>IF(OR($A27="",$P27=0),"",INDEX('Last week'!$F$2:$F$1001,$P27))</f>
        <v/>
      </c>
      <c r="R27" s="34">
        <f>IF(OR($A27="",$P27=0),"",INDEX('Last week'!$G$2:$G$1001,$P27))</f>
        <v/>
      </c>
      <c r="S27" s="35">
        <f>IF(OR($A27="",$P27=0),"",INDEX('Last week'!$H$2:$H$1001,$P27))</f>
        <v/>
      </c>
      <c r="T27" s="33">
        <f>IF(OR($A27="",$P27=0),"",INDEX('Last week'!$I$2:$I$1001,$P27))</f>
        <v/>
      </c>
      <c r="U27" s="33">
        <f>IF($A27="","",IF(AND($P27&gt;0,$T27="Open",$S27&gt;=Settings!$C$4,$S27&lt;=Settings!$C$5),1,0))</f>
        <v/>
      </c>
      <c r="V27" s="33">
        <f>IF($A27="","",IF(AND($I27="Open",$H27&gt;=Settings!$C$4,$H27&lt;=Settings!$C$5),1,0))</f>
        <v/>
      </c>
      <c r="W27" s="34">
        <f>IF($A27="","",IF($U27=1,$R27,0))</f>
        <v/>
      </c>
      <c r="X27" s="34">
        <f>IF($A27="","",IF($V27=1,$G27,0))</f>
        <v/>
      </c>
      <c r="Y27" s="34">
        <f>IF($A27="","",IF(AND($P27=0,OR($I27="Open",$I27="Won"),$H27&gt;=Settings!$C$4,$H27&lt;=Settings!$C$5,$J27&gt;Settings!$C$6),$G27,0))</f>
        <v/>
      </c>
      <c r="Z27" s="34">
        <f>IF($A27="","",IF(AND($P27&gt;0,$T27="Open",$U27=0,OR($I27="Open",$I27="Won"),$H27&gt;=Settings!$C$4,$H27&lt;=Settings!$C$5),$G27,0))</f>
        <v/>
      </c>
      <c r="AA27" s="34">
        <f>IF($A27="","",IF(AND($U27=1,OR($V27=1,$I27="Won")),$G27-$R27,0))</f>
        <v/>
      </c>
      <c r="AB27" s="34">
        <f>IF($A27="","",IF(AND($U27=1,$I27="Open",$V27=0),$R27,0))</f>
        <v/>
      </c>
      <c r="AC27" s="34">
        <f>IF($A27="","",IF(AND($U27=1,$I27="Lost"),$R27,0))</f>
        <v/>
      </c>
      <c r="AD27" s="34">
        <f>IF($A27="","",IF(AND($I27="Won",OR($U27=1,$Y27&gt;0,$Z27&gt;0)),$G27,0))</f>
        <v/>
      </c>
      <c r="AE27" s="33">
        <f>IF(OR($A27="",$P27=0),"",IFERROR(MATCH($Q27,Settings!$B$24:$B$31,0),""))</f>
        <v/>
      </c>
      <c r="AF27" s="33">
        <f>IF($A27="","",IFERROR(MATCH($F27,Settings!$B$24:$B$31,0),""))</f>
        <v/>
      </c>
      <c r="AG27" s="33">
        <f>IF($A27="","",IF($P27=0,IF($Y27&gt;0,IF($I27="Won","Created and won","Created"),IF($J27&gt;Settings!$C$6,"Created, outside period",IF($V27=1,"Not in last snapshot","Outside period"))),IF($T27&lt;&gt;"Open","Closed before",IF($U27=0,IF($Z27&gt;0,IF($I27="Won","Pulled in and won","Pulled in"),"Outside period"),IF($I27="Won","Won",IF($I27="Lost","Lost",IF($V27=0,"Slipped out",IF($AF27&gt;$AE27,"Advanced",IF($AF27&lt;$AE27,"Regressed",IF($G27&gt;$R27,"Amount up",IF($G27&lt;$R27,"Amount down","No change")))))))))))</f>
        <v/>
      </c>
      <c r="AH27" s="33">
        <f>IF($A27="","",IF($V27=1,Settings!$C$7-MAX($J27,$K27,$L27,$M27),""))</f>
        <v/>
      </c>
      <c r="AI27" s="33">
        <f>IF($A27="","",IF($V27=1,IF($AH27&gt;=Settings!$C$12,1,0),""))</f>
        <v/>
      </c>
      <c r="AJ27" s="33">
        <f>IF($A27="","",IF($V27=1,IF($N27&gt;=Settings!$C$13,1,0),""))</f>
        <v/>
      </c>
    </row>
    <row r="28">
      <c r="G28" s="31" t="n"/>
      <c r="H28" s="32" t="n"/>
      <c r="J28" s="32" t="n"/>
      <c r="K28" s="32" t="n"/>
      <c r="L28" s="32" t="n"/>
      <c r="M28" s="32" t="n"/>
      <c r="P28" s="33">
        <f>IF($A28="","",IFERROR(MATCH($A28,'Last week'!$A$2:$A$1001,0),0))</f>
        <v/>
      </c>
      <c r="Q28" s="33">
        <f>IF(OR($A28="",$P28=0),"",INDEX('Last week'!$F$2:$F$1001,$P28))</f>
        <v/>
      </c>
      <c r="R28" s="34">
        <f>IF(OR($A28="",$P28=0),"",INDEX('Last week'!$G$2:$G$1001,$P28))</f>
        <v/>
      </c>
      <c r="S28" s="35">
        <f>IF(OR($A28="",$P28=0),"",INDEX('Last week'!$H$2:$H$1001,$P28))</f>
        <v/>
      </c>
      <c r="T28" s="33">
        <f>IF(OR($A28="",$P28=0),"",INDEX('Last week'!$I$2:$I$1001,$P28))</f>
        <v/>
      </c>
      <c r="U28" s="33">
        <f>IF($A28="","",IF(AND($P28&gt;0,$T28="Open",$S28&gt;=Settings!$C$4,$S28&lt;=Settings!$C$5),1,0))</f>
        <v/>
      </c>
      <c r="V28" s="33">
        <f>IF($A28="","",IF(AND($I28="Open",$H28&gt;=Settings!$C$4,$H28&lt;=Settings!$C$5),1,0))</f>
        <v/>
      </c>
      <c r="W28" s="34">
        <f>IF($A28="","",IF($U28=1,$R28,0))</f>
        <v/>
      </c>
      <c r="X28" s="34">
        <f>IF($A28="","",IF($V28=1,$G28,0))</f>
        <v/>
      </c>
      <c r="Y28" s="34">
        <f>IF($A28="","",IF(AND($P28=0,OR($I28="Open",$I28="Won"),$H28&gt;=Settings!$C$4,$H28&lt;=Settings!$C$5,$J28&gt;Settings!$C$6),$G28,0))</f>
        <v/>
      </c>
      <c r="Z28" s="34">
        <f>IF($A28="","",IF(AND($P28&gt;0,$T28="Open",$U28=0,OR($I28="Open",$I28="Won"),$H28&gt;=Settings!$C$4,$H28&lt;=Settings!$C$5),$G28,0))</f>
        <v/>
      </c>
      <c r="AA28" s="34">
        <f>IF($A28="","",IF(AND($U28=1,OR($V28=1,$I28="Won")),$G28-$R28,0))</f>
        <v/>
      </c>
      <c r="AB28" s="34">
        <f>IF($A28="","",IF(AND($U28=1,$I28="Open",$V28=0),$R28,0))</f>
        <v/>
      </c>
      <c r="AC28" s="34">
        <f>IF($A28="","",IF(AND($U28=1,$I28="Lost"),$R28,0))</f>
        <v/>
      </c>
      <c r="AD28" s="34">
        <f>IF($A28="","",IF(AND($I28="Won",OR($U28=1,$Y28&gt;0,$Z28&gt;0)),$G28,0))</f>
        <v/>
      </c>
      <c r="AE28" s="33">
        <f>IF(OR($A28="",$P28=0),"",IFERROR(MATCH($Q28,Settings!$B$24:$B$31,0),""))</f>
        <v/>
      </c>
      <c r="AF28" s="33">
        <f>IF($A28="","",IFERROR(MATCH($F28,Settings!$B$24:$B$31,0),""))</f>
        <v/>
      </c>
      <c r="AG28" s="33">
        <f>IF($A28="","",IF($P28=0,IF($Y28&gt;0,IF($I28="Won","Created and won","Created"),IF($J28&gt;Settings!$C$6,"Created, outside period",IF($V28=1,"Not in last snapshot","Outside period"))),IF($T28&lt;&gt;"Open","Closed before",IF($U28=0,IF($Z28&gt;0,IF($I28="Won","Pulled in and won","Pulled in"),"Outside period"),IF($I28="Won","Won",IF($I28="Lost","Lost",IF($V28=0,"Slipped out",IF($AF28&gt;$AE28,"Advanced",IF($AF28&lt;$AE28,"Regressed",IF($G28&gt;$R28,"Amount up",IF($G28&lt;$R28,"Amount down","No change")))))))))))</f>
        <v/>
      </c>
      <c r="AH28" s="33">
        <f>IF($A28="","",IF($V28=1,Settings!$C$7-MAX($J28,$K28,$L28,$M28),""))</f>
        <v/>
      </c>
      <c r="AI28" s="33">
        <f>IF($A28="","",IF($V28=1,IF($AH28&gt;=Settings!$C$12,1,0),""))</f>
        <v/>
      </c>
      <c r="AJ28" s="33">
        <f>IF($A28="","",IF($V28=1,IF($N28&gt;=Settings!$C$13,1,0),""))</f>
        <v/>
      </c>
    </row>
    <row r="29">
      <c r="G29" s="31" t="n"/>
      <c r="H29" s="32" t="n"/>
      <c r="J29" s="32" t="n"/>
      <c r="K29" s="32" t="n"/>
      <c r="L29" s="32" t="n"/>
      <c r="M29" s="32" t="n"/>
      <c r="P29" s="33">
        <f>IF($A29="","",IFERROR(MATCH($A29,'Last week'!$A$2:$A$1001,0),0))</f>
        <v/>
      </c>
      <c r="Q29" s="33">
        <f>IF(OR($A29="",$P29=0),"",INDEX('Last week'!$F$2:$F$1001,$P29))</f>
        <v/>
      </c>
      <c r="R29" s="34">
        <f>IF(OR($A29="",$P29=0),"",INDEX('Last week'!$G$2:$G$1001,$P29))</f>
        <v/>
      </c>
      <c r="S29" s="35">
        <f>IF(OR($A29="",$P29=0),"",INDEX('Last week'!$H$2:$H$1001,$P29))</f>
        <v/>
      </c>
      <c r="T29" s="33">
        <f>IF(OR($A29="",$P29=0),"",INDEX('Last week'!$I$2:$I$1001,$P29))</f>
        <v/>
      </c>
      <c r="U29" s="33">
        <f>IF($A29="","",IF(AND($P29&gt;0,$T29="Open",$S29&gt;=Settings!$C$4,$S29&lt;=Settings!$C$5),1,0))</f>
        <v/>
      </c>
      <c r="V29" s="33">
        <f>IF($A29="","",IF(AND($I29="Open",$H29&gt;=Settings!$C$4,$H29&lt;=Settings!$C$5),1,0))</f>
        <v/>
      </c>
      <c r="W29" s="34">
        <f>IF($A29="","",IF($U29=1,$R29,0))</f>
        <v/>
      </c>
      <c r="X29" s="34">
        <f>IF($A29="","",IF($V29=1,$G29,0))</f>
        <v/>
      </c>
      <c r="Y29" s="34">
        <f>IF($A29="","",IF(AND($P29=0,OR($I29="Open",$I29="Won"),$H29&gt;=Settings!$C$4,$H29&lt;=Settings!$C$5,$J29&gt;Settings!$C$6),$G29,0))</f>
        <v/>
      </c>
      <c r="Z29" s="34">
        <f>IF($A29="","",IF(AND($P29&gt;0,$T29="Open",$U29=0,OR($I29="Open",$I29="Won"),$H29&gt;=Settings!$C$4,$H29&lt;=Settings!$C$5),$G29,0))</f>
        <v/>
      </c>
      <c r="AA29" s="34">
        <f>IF($A29="","",IF(AND($U29=1,OR($V29=1,$I29="Won")),$G29-$R29,0))</f>
        <v/>
      </c>
      <c r="AB29" s="34">
        <f>IF($A29="","",IF(AND($U29=1,$I29="Open",$V29=0),$R29,0))</f>
        <v/>
      </c>
      <c r="AC29" s="34">
        <f>IF($A29="","",IF(AND($U29=1,$I29="Lost"),$R29,0))</f>
        <v/>
      </c>
      <c r="AD29" s="34">
        <f>IF($A29="","",IF(AND($I29="Won",OR($U29=1,$Y29&gt;0,$Z29&gt;0)),$G29,0))</f>
        <v/>
      </c>
      <c r="AE29" s="33">
        <f>IF(OR($A29="",$P29=0),"",IFERROR(MATCH($Q29,Settings!$B$24:$B$31,0),""))</f>
        <v/>
      </c>
      <c r="AF29" s="33">
        <f>IF($A29="","",IFERROR(MATCH($F29,Settings!$B$24:$B$31,0),""))</f>
        <v/>
      </c>
      <c r="AG29" s="33">
        <f>IF($A29="","",IF($P29=0,IF($Y29&gt;0,IF($I29="Won","Created and won","Created"),IF($J29&gt;Settings!$C$6,"Created, outside period",IF($V29=1,"Not in last snapshot","Outside period"))),IF($T29&lt;&gt;"Open","Closed before",IF($U29=0,IF($Z29&gt;0,IF($I29="Won","Pulled in and won","Pulled in"),"Outside period"),IF($I29="Won","Won",IF($I29="Lost","Lost",IF($V29=0,"Slipped out",IF($AF29&gt;$AE29,"Advanced",IF($AF29&lt;$AE29,"Regressed",IF($G29&gt;$R29,"Amount up",IF($G29&lt;$R29,"Amount down","No change")))))))))))</f>
        <v/>
      </c>
      <c r="AH29" s="33">
        <f>IF($A29="","",IF($V29=1,Settings!$C$7-MAX($J29,$K29,$L29,$M29),""))</f>
        <v/>
      </c>
      <c r="AI29" s="33">
        <f>IF($A29="","",IF($V29=1,IF($AH29&gt;=Settings!$C$12,1,0),""))</f>
        <v/>
      </c>
      <c r="AJ29" s="33">
        <f>IF($A29="","",IF($V29=1,IF($N29&gt;=Settings!$C$13,1,0),""))</f>
        <v/>
      </c>
    </row>
    <row r="30">
      <c r="G30" s="31" t="n"/>
      <c r="H30" s="32" t="n"/>
      <c r="J30" s="32" t="n"/>
      <c r="K30" s="32" t="n"/>
      <c r="L30" s="32" t="n"/>
      <c r="M30" s="32" t="n"/>
      <c r="P30" s="33">
        <f>IF($A30="","",IFERROR(MATCH($A30,'Last week'!$A$2:$A$1001,0),0))</f>
        <v/>
      </c>
      <c r="Q30" s="33">
        <f>IF(OR($A30="",$P30=0),"",INDEX('Last week'!$F$2:$F$1001,$P30))</f>
        <v/>
      </c>
      <c r="R30" s="34">
        <f>IF(OR($A30="",$P30=0),"",INDEX('Last week'!$G$2:$G$1001,$P30))</f>
        <v/>
      </c>
      <c r="S30" s="35">
        <f>IF(OR($A30="",$P30=0),"",INDEX('Last week'!$H$2:$H$1001,$P30))</f>
        <v/>
      </c>
      <c r="T30" s="33">
        <f>IF(OR($A30="",$P30=0),"",INDEX('Last week'!$I$2:$I$1001,$P30))</f>
        <v/>
      </c>
      <c r="U30" s="33">
        <f>IF($A30="","",IF(AND($P30&gt;0,$T30="Open",$S30&gt;=Settings!$C$4,$S30&lt;=Settings!$C$5),1,0))</f>
        <v/>
      </c>
      <c r="V30" s="33">
        <f>IF($A30="","",IF(AND($I30="Open",$H30&gt;=Settings!$C$4,$H30&lt;=Settings!$C$5),1,0))</f>
        <v/>
      </c>
      <c r="W30" s="34">
        <f>IF($A30="","",IF($U30=1,$R30,0))</f>
        <v/>
      </c>
      <c r="X30" s="34">
        <f>IF($A30="","",IF($V30=1,$G30,0))</f>
        <v/>
      </c>
      <c r="Y30" s="34">
        <f>IF($A30="","",IF(AND($P30=0,OR($I30="Open",$I30="Won"),$H30&gt;=Settings!$C$4,$H30&lt;=Settings!$C$5,$J30&gt;Settings!$C$6),$G30,0))</f>
        <v/>
      </c>
      <c r="Z30" s="34">
        <f>IF($A30="","",IF(AND($P30&gt;0,$T30="Open",$U30=0,OR($I30="Open",$I30="Won"),$H30&gt;=Settings!$C$4,$H30&lt;=Settings!$C$5),$G30,0))</f>
        <v/>
      </c>
      <c r="AA30" s="34">
        <f>IF($A30="","",IF(AND($U30=1,OR($V30=1,$I30="Won")),$G30-$R30,0))</f>
        <v/>
      </c>
      <c r="AB30" s="34">
        <f>IF($A30="","",IF(AND($U30=1,$I30="Open",$V30=0),$R30,0))</f>
        <v/>
      </c>
      <c r="AC30" s="34">
        <f>IF($A30="","",IF(AND($U30=1,$I30="Lost"),$R30,0))</f>
        <v/>
      </c>
      <c r="AD30" s="34">
        <f>IF($A30="","",IF(AND($I30="Won",OR($U30=1,$Y30&gt;0,$Z30&gt;0)),$G30,0))</f>
        <v/>
      </c>
      <c r="AE30" s="33">
        <f>IF(OR($A30="",$P30=0),"",IFERROR(MATCH($Q30,Settings!$B$24:$B$31,0),""))</f>
        <v/>
      </c>
      <c r="AF30" s="33">
        <f>IF($A30="","",IFERROR(MATCH($F30,Settings!$B$24:$B$31,0),""))</f>
        <v/>
      </c>
      <c r="AG30" s="33">
        <f>IF($A30="","",IF($P30=0,IF($Y30&gt;0,IF($I30="Won","Created and won","Created"),IF($J30&gt;Settings!$C$6,"Created, outside period",IF($V30=1,"Not in last snapshot","Outside period"))),IF($T30&lt;&gt;"Open","Closed before",IF($U30=0,IF($Z30&gt;0,IF($I30="Won","Pulled in and won","Pulled in"),"Outside period"),IF($I30="Won","Won",IF($I30="Lost","Lost",IF($V30=0,"Slipped out",IF($AF30&gt;$AE30,"Advanced",IF($AF30&lt;$AE30,"Regressed",IF($G30&gt;$R30,"Amount up",IF($G30&lt;$R30,"Amount down","No change")))))))))))</f>
        <v/>
      </c>
      <c r="AH30" s="33">
        <f>IF($A30="","",IF($V30=1,Settings!$C$7-MAX($J30,$K30,$L30,$M30),""))</f>
        <v/>
      </c>
      <c r="AI30" s="33">
        <f>IF($A30="","",IF($V30=1,IF($AH30&gt;=Settings!$C$12,1,0),""))</f>
        <v/>
      </c>
      <c r="AJ30" s="33">
        <f>IF($A30="","",IF($V30=1,IF($N30&gt;=Settings!$C$13,1,0),""))</f>
        <v/>
      </c>
    </row>
    <row r="31">
      <c r="G31" s="31" t="n"/>
      <c r="H31" s="32" t="n"/>
      <c r="J31" s="32" t="n"/>
      <c r="K31" s="32" t="n"/>
      <c r="L31" s="32" t="n"/>
      <c r="M31" s="32" t="n"/>
      <c r="P31" s="33">
        <f>IF($A31="","",IFERROR(MATCH($A31,'Last week'!$A$2:$A$1001,0),0))</f>
        <v/>
      </c>
      <c r="Q31" s="33">
        <f>IF(OR($A31="",$P31=0),"",INDEX('Last week'!$F$2:$F$1001,$P31))</f>
        <v/>
      </c>
      <c r="R31" s="34">
        <f>IF(OR($A31="",$P31=0),"",INDEX('Last week'!$G$2:$G$1001,$P31))</f>
        <v/>
      </c>
      <c r="S31" s="35">
        <f>IF(OR($A31="",$P31=0),"",INDEX('Last week'!$H$2:$H$1001,$P31))</f>
        <v/>
      </c>
      <c r="T31" s="33">
        <f>IF(OR($A31="",$P31=0),"",INDEX('Last week'!$I$2:$I$1001,$P31))</f>
        <v/>
      </c>
      <c r="U31" s="33">
        <f>IF($A31="","",IF(AND($P31&gt;0,$T31="Open",$S31&gt;=Settings!$C$4,$S31&lt;=Settings!$C$5),1,0))</f>
        <v/>
      </c>
      <c r="V31" s="33">
        <f>IF($A31="","",IF(AND($I31="Open",$H31&gt;=Settings!$C$4,$H31&lt;=Settings!$C$5),1,0))</f>
        <v/>
      </c>
      <c r="W31" s="34">
        <f>IF($A31="","",IF($U31=1,$R31,0))</f>
        <v/>
      </c>
      <c r="X31" s="34">
        <f>IF($A31="","",IF($V31=1,$G31,0))</f>
        <v/>
      </c>
      <c r="Y31" s="34">
        <f>IF($A31="","",IF(AND($P31=0,OR($I31="Open",$I31="Won"),$H31&gt;=Settings!$C$4,$H31&lt;=Settings!$C$5,$J31&gt;Settings!$C$6),$G31,0))</f>
        <v/>
      </c>
      <c r="Z31" s="34">
        <f>IF($A31="","",IF(AND($P31&gt;0,$T31="Open",$U31=0,OR($I31="Open",$I31="Won"),$H31&gt;=Settings!$C$4,$H31&lt;=Settings!$C$5),$G31,0))</f>
        <v/>
      </c>
      <c r="AA31" s="34">
        <f>IF($A31="","",IF(AND($U31=1,OR($V31=1,$I31="Won")),$G31-$R31,0))</f>
        <v/>
      </c>
      <c r="AB31" s="34">
        <f>IF($A31="","",IF(AND($U31=1,$I31="Open",$V31=0),$R31,0))</f>
        <v/>
      </c>
      <c r="AC31" s="34">
        <f>IF($A31="","",IF(AND($U31=1,$I31="Lost"),$R31,0))</f>
        <v/>
      </c>
      <c r="AD31" s="34">
        <f>IF($A31="","",IF(AND($I31="Won",OR($U31=1,$Y31&gt;0,$Z31&gt;0)),$G31,0))</f>
        <v/>
      </c>
      <c r="AE31" s="33">
        <f>IF(OR($A31="",$P31=0),"",IFERROR(MATCH($Q31,Settings!$B$24:$B$31,0),""))</f>
        <v/>
      </c>
      <c r="AF31" s="33">
        <f>IF($A31="","",IFERROR(MATCH($F31,Settings!$B$24:$B$31,0),""))</f>
        <v/>
      </c>
      <c r="AG31" s="33">
        <f>IF($A31="","",IF($P31=0,IF($Y31&gt;0,IF($I31="Won","Created and won","Created"),IF($J31&gt;Settings!$C$6,"Created, outside period",IF($V31=1,"Not in last snapshot","Outside period"))),IF($T31&lt;&gt;"Open","Closed before",IF($U31=0,IF($Z31&gt;0,IF($I31="Won","Pulled in and won","Pulled in"),"Outside period"),IF($I31="Won","Won",IF($I31="Lost","Lost",IF($V31=0,"Slipped out",IF($AF31&gt;$AE31,"Advanced",IF($AF31&lt;$AE31,"Regressed",IF($G31&gt;$R31,"Amount up",IF($G31&lt;$R31,"Amount down","No change")))))))))))</f>
        <v/>
      </c>
      <c r="AH31" s="33">
        <f>IF($A31="","",IF($V31=1,Settings!$C$7-MAX($J31,$K31,$L31,$M31),""))</f>
        <v/>
      </c>
      <c r="AI31" s="33">
        <f>IF($A31="","",IF($V31=1,IF($AH31&gt;=Settings!$C$12,1,0),""))</f>
        <v/>
      </c>
      <c r="AJ31" s="33">
        <f>IF($A31="","",IF($V31=1,IF($N31&gt;=Settings!$C$13,1,0),""))</f>
        <v/>
      </c>
    </row>
    <row r="32">
      <c r="G32" s="31" t="n"/>
      <c r="H32" s="32" t="n"/>
      <c r="J32" s="32" t="n"/>
      <c r="K32" s="32" t="n"/>
      <c r="L32" s="32" t="n"/>
      <c r="M32" s="32" t="n"/>
      <c r="P32" s="33">
        <f>IF($A32="","",IFERROR(MATCH($A32,'Last week'!$A$2:$A$1001,0),0))</f>
        <v/>
      </c>
      <c r="Q32" s="33">
        <f>IF(OR($A32="",$P32=0),"",INDEX('Last week'!$F$2:$F$1001,$P32))</f>
        <v/>
      </c>
      <c r="R32" s="34">
        <f>IF(OR($A32="",$P32=0),"",INDEX('Last week'!$G$2:$G$1001,$P32))</f>
        <v/>
      </c>
      <c r="S32" s="35">
        <f>IF(OR($A32="",$P32=0),"",INDEX('Last week'!$H$2:$H$1001,$P32))</f>
        <v/>
      </c>
      <c r="T32" s="33">
        <f>IF(OR($A32="",$P32=0),"",INDEX('Last week'!$I$2:$I$1001,$P32))</f>
        <v/>
      </c>
      <c r="U32" s="33">
        <f>IF($A32="","",IF(AND($P32&gt;0,$T32="Open",$S32&gt;=Settings!$C$4,$S32&lt;=Settings!$C$5),1,0))</f>
        <v/>
      </c>
      <c r="V32" s="33">
        <f>IF($A32="","",IF(AND($I32="Open",$H32&gt;=Settings!$C$4,$H32&lt;=Settings!$C$5),1,0))</f>
        <v/>
      </c>
      <c r="W32" s="34">
        <f>IF($A32="","",IF($U32=1,$R32,0))</f>
        <v/>
      </c>
      <c r="X32" s="34">
        <f>IF($A32="","",IF($V32=1,$G32,0))</f>
        <v/>
      </c>
      <c r="Y32" s="34">
        <f>IF($A32="","",IF(AND($P32=0,OR($I32="Open",$I32="Won"),$H32&gt;=Settings!$C$4,$H32&lt;=Settings!$C$5,$J32&gt;Settings!$C$6),$G32,0))</f>
        <v/>
      </c>
      <c r="Z32" s="34">
        <f>IF($A32="","",IF(AND($P32&gt;0,$T32="Open",$U32=0,OR($I32="Open",$I32="Won"),$H32&gt;=Settings!$C$4,$H32&lt;=Settings!$C$5),$G32,0))</f>
        <v/>
      </c>
      <c r="AA32" s="34">
        <f>IF($A32="","",IF(AND($U32=1,OR($V32=1,$I32="Won")),$G32-$R32,0))</f>
        <v/>
      </c>
      <c r="AB32" s="34">
        <f>IF($A32="","",IF(AND($U32=1,$I32="Open",$V32=0),$R32,0))</f>
        <v/>
      </c>
      <c r="AC32" s="34">
        <f>IF($A32="","",IF(AND($U32=1,$I32="Lost"),$R32,0))</f>
        <v/>
      </c>
      <c r="AD32" s="34">
        <f>IF($A32="","",IF(AND($I32="Won",OR($U32=1,$Y32&gt;0,$Z32&gt;0)),$G32,0))</f>
        <v/>
      </c>
      <c r="AE32" s="33">
        <f>IF(OR($A32="",$P32=0),"",IFERROR(MATCH($Q32,Settings!$B$24:$B$31,0),""))</f>
        <v/>
      </c>
      <c r="AF32" s="33">
        <f>IF($A32="","",IFERROR(MATCH($F32,Settings!$B$24:$B$31,0),""))</f>
        <v/>
      </c>
      <c r="AG32" s="33">
        <f>IF($A32="","",IF($P32=0,IF($Y32&gt;0,IF($I32="Won","Created and won","Created"),IF($J32&gt;Settings!$C$6,"Created, outside period",IF($V32=1,"Not in last snapshot","Outside period"))),IF($T32&lt;&gt;"Open","Closed before",IF($U32=0,IF($Z32&gt;0,IF($I32="Won","Pulled in and won","Pulled in"),"Outside period"),IF($I32="Won","Won",IF($I32="Lost","Lost",IF($V32=0,"Slipped out",IF($AF32&gt;$AE32,"Advanced",IF($AF32&lt;$AE32,"Regressed",IF($G32&gt;$R32,"Amount up",IF($G32&lt;$R32,"Amount down","No change")))))))))))</f>
        <v/>
      </c>
      <c r="AH32" s="33">
        <f>IF($A32="","",IF($V32=1,Settings!$C$7-MAX($J32,$K32,$L32,$M32),""))</f>
        <v/>
      </c>
      <c r="AI32" s="33">
        <f>IF($A32="","",IF($V32=1,IF($AH32&gt;=Settings!$C$12,1,0),""))</f>
        <v/>
      </c>
      <c r="AJ32" s="33">
        <f>IF($A32="","",IF($V32=1,IF($N32&gt;=Settings!$C$13,1,0),""))</f>
        <v/>
      </c>
    </row>
    <row r="33">
      <c r="G33" s="31" t="n"/>
      <c r="H33" s="32" t="n"/>
      <c r="J33" s="32" t="n"/>
      <c r="K33" s="32" t="n"/>
      <c r="L33" s="32" t="n"/>
      <c r="M33" s="32" t="n"/>
      <c r="P33" s="33">
        <f>IF($A33="","",IFERROR(MATCH($A33,'Last week'!$A$2:$A$1001,0),0))</f>
        <v/>
      </c>
      <c r="Q33" s="33">
        <f>IF(OR($A33="",$P33=0),"",INDEX('Last week'!$F$2:$F$1001,$P33))</f>
        <v/>
      </c>
      <c r="R33" s="34">
        <f>IF(OR($A33="",$P33=0),"",INDEX('Last week'!$G$2:$G$1001,$P33))</f>
        <v/>
      </c>
      <c r="S33" s="35">
        <f>IF(OR($A33="",$P33=0),"",INDEX('Last week'!$H$2:$H$1001,$P33))</f>
        <v/>
      </c>
      <c r="T33" s="33">
        <f>IF(OR($A33="",$P33=0),"",INDEX('Last week'!$I$2:$I$1001,$P33))</f>
        <v/>
      </c>
      <c r="U33" s="33">
        <f>IF($A33="","",IF(AND($P33&gt;0,$T33="Open",$S33&gt;=Settings!$C$4,$S33&lt;=Settings!$C$5),1,0))</f>
        <v/>
      </c>
      <c r="V33" s="33">
        <f>IF($A33="","",IF(AND($I33="Open",$H33&gt;=Settings!$C$4,$H33&lt;=Settings!$C$5),1,0))</f>
        <v/>
      </c>
      <c r="W33" s="34">
        <f>IF($A33="","",IF($U33=1,$R33,0))</f>
        <v/>
      </c>
      <c r="X33" s="34">
        <f>IF($A33="","",IF($V33=1,$G33,0))</f>
        <v/>
      </c>
      <c r="Y33" s="34">
        <f>IF($A33="","",IF(AND($P33=0,OR($I33="Open",$I33="Won"),$H33&gt;=Settings!$C$4,$H33&lt;=Settings!$C$5,$J33&gt;Settings!$C$6),$G33,0))</f>
        <v/>
      </c>
      <c r="Z33" s="34">
        <f>IF($A33="","",IF(AND($P33&gt;0,$T33="Open",$U33=0,OR($I33="Open",$I33="Won"),$H33&gt;=Settings!$C$4,$H33&lt;=Settings!$C$5),$G33,0))</f>
        <v/>
      </c>
      <c r="AA33" s="34">
        <f>IF($A33="","",IF(AND($U33=1,OR($V33=1,$I33="Won")),$G33-$R33,0))</f>
        <v/>
      </c>
      <c r="AB33" s="34">
        <f>IF($A33="","",IF(AND($U33=1,$I33="Open",$V33=0),$R33,0))</f>
        <v/>
      </c>
      <c r="AC33" s="34">
        <f>IF($A33="","",IF(AND($U33=1,$I33="Lost"),$R33,0))</f>
        <v/>
      </c>
      <c r="AD33" s="34">
        <f>IF($A33="","",IF(AND($I33="Won",OR($U33=1,$Y33&gt;0,$Z33&gt;0)),$G33,0))</f>
        <v/>
      </c>
      <c r="AE33" s="33">
        <f>IF(OR($A33="",$P33=0),"",IFERROR(MATCH($Q33,Settings!$B$24:$B$31,0),""))</f>
        <v/>
      </c>
      <c r="AF33" s="33">
        <f>IF($A33="","",IFERROR(MATCH($F33,Settings!$B$24:$B$31,0),""))</f>
        <v/>
      </c>
      <c r="AG33" s="33">
        <f>IF($A33="","",IF($P33=0,IF($Y33&gt;0,IF($I33="Won","Created and won","Created"),IF($J33&gt;Settings!$C$6,"Created, outside period",IF($V33=1,"Not in last snapshot","Outside period"))),IF($T33&lt;&gt;"Open","Closed before",IF($U33=0,IF($Z33&gt;0,IF($I33="Won","Pulled in and won","Pulled in"),"Outside period"),IF($I33="Won","Won",IF($I33="Lost","Lost",IF($V33=0,"Slipped out",IF($AF33&gt;$AE33,"Advanced",IF($AF33&lt;$AE33,"Regressed",IF($G33&gt;$R33,"Amount up",IF($G33&lt;$R33,"Amount down","No change")))))))))))</f>
        <v/>
      </c>
      <c r="AH33" s="33">
        <f>IF($A33="","",IF($V33=1,Settings!$C$7-MAX($J33,$K33,$L33,$M33),""))</f>
        <v/>
      </c>
      <c r="AI33" s="33">
        <f>IF($A33="","",IF($V33=1,IF($AH33&gt;=Settings!$C$12,1,0),""))</f>
        <v/>
      </c>
      <c r="AJ33" s="33">
        <f>IF($A33="","",IF($V33=1,IF($N33&gt;=Settings!$C$13,1,0),""))</f>
        <v/>
      </c>
    </row>
    <row r="34">
      <c r="G34" s="31" t="n"/>
      <c r="H34" s="32" t="n"/>
      <c r="J34" s="32" t="n"/>
      <c r="K34" s="32" t="n"/>
      <c r="L34" s="32" t="n"/>
      <c r="M34" s="32" t="n"/>
      <c r="P34" s="33">
        <f>IF($A34="","",IFERROR(MATCH($A34,'Last week'!$A$2:$A$1001,0),0))</f>
        <v/>
      </c>
      <c r="Q34" s="33">
        <f>IF(OR($A34="",$P34=0),"",INDEX('Last week'!$F$2:$F$1001,$P34))</f>
        <v/>
      </c>
      <c r="R34" s="34">
        <f>IF(OR($A34="",$P34=0),"",INDEX('Last week'!$G$2:$G$1001,$P34))</f>
        <v/>
      </c>
      <c r="S34" s="35">
        <f>IF(OR($A34="",$P34=0),"",INDEX('Last week'!$H$2:$H$1001,$P34))</f>
        <v/>
      </c>
      <c r="T34" s="33">
        <f>IF(OR($A34="",$P34=0),"",INDEX('Last week'!$I$2:$I$1001,$P34))</f>
        <v/>
      </c>
      <c r="U34" s="33">
        <f>IF($A34="","",IF(AND($P34&gt;0,$T34="Open",$S34&gt;=Settings!$C$4,$S34&lt;=Settings!$C$5),1,0))</f>
        <v/>
      </c>
      <c r="V34" s="33">
        <f>IF($A34="","",IF(AND($I34="Open",$H34&gt;=Settings!$C$4,$H34&lt;=Settings!$C$5),1,0))</f>
        <v/>
      </c>
      <c r="W34" s="34">
        <f>IF($A34="","",IF($U34=1,$R34,0))</f>
        <v/>
      </c>
      <c r="X34" s="34">
        <f>IF($A34="","",IF($V34=1,$G34,0))</f>
        <v/>
      </c>
      <c r="Y34" s="34">
        <f>IF($A34="","",IF(AND($P34=0,OR($I34="Open",$I34="Won"),$H34&gt;=Settings!$C$4,$H34&lt;=Settings!$C$5,$J34&gt;Settings!$C$6),$G34,0))</f>
        <v/>
      </c>
      <c r="Z34" s="34">
        <f>IF($A34="","",IF(AND($P34&gt;0,$T34="Open",$U34=0,OR($I34="Open",$I34="Won"),$H34&gt;=Settings!$C$4,$H34&lt;=Settings!$C$5),$G34,0))</f>
        <v/>
      </c>
      <c r="AA34" s="34">
        <f>IF($A34="","",IF(AND($U34=1,OR($V34=1,$I34="Won")),$G34-$R34,0))</f>
        <v/>
      </c>
      <c r="AB34" s="34">
        <f>IF($A34="","",IF(AND($U34=1,$I34="Open",$V34=0),$R34,0))</f>
        <v/>
      </c>
      <c r="AC34" s="34">
        <f>IF($A34="","",IF(AND($U34=1,$I34="Lost"),$R34,0))</f>
        <v/>
      </c>
      <c r="AD34" s="34">
        <f>IF($A34="","",IF(AND($I34="Won",OR($U34=1,$Y34&gt;0,$Z34&gt;0)),$G34,0))</f>
        <v/>
      </c>
      <c r="AE34" s="33">
        <f>IF(OR($A34="",$P34=0),"",IFERROR(MATCH($Q34,Settings!$B$24:$B$31,0),""))</f>
        <v/>
      </c>
      <c r="AF34" s="33">
        <f>IF($A34="","",IFERROR(MATCH($F34,Settings!$B$24:$B$31,0),""))</f>
        <v/>
      </c>
      <c r="AG34" s="33">
        <f>IF($A34="","",IF($P34=0,IF($Y34&gt;0,IF($I34="Won","Created and won","Created"),IF($J34&gt;Settings!$C$6,"Created, outside period",IF($V34=1,"Not in last snapshot","Outside period"))),IF($T34&lt;&gt;"Open","Closed before",IF($U34=0,IF($Z34&gt;0,IF($I34="Won","Pulled in and won","Pulled in"),"Outside period"),IF($I34="Won","Won",IF($I34="Lost","Lost",IF($V34=0,"Slipped out",IF($AF34&gt;$AE34,"Advanced",IF($AF34&lt;$AE34,"Regressed",IF($G34&gt;$R34,"Amount up",IF($G34&lt;$R34,"Amount down","No change")))))))))))</f>
        <v/>
      </c>
      <c r="AH34" s="33">
        <f>IF($A34="","",IF($V34=1,Settings!$C$7-MAX($J34,$K34,$L34,$M34),""))</f>
        <v/>
      </c>
      <c r="AI34" s="33">
        <f>IF($A34="","",IF($V34=1,IF($AH34&gt;=Settings!$C$12,1,0),""))</f>
        <v/>
      </c>
      <c r="AJ34" s="33">
        <f>IF($A34="","",IF($V34=1,IF($N34&gt;=Settings!$C$13,1,0),""))</f>
        <v/>
      </c>
    </row>
    <row r="35">
      <c r="G35" s="31" t="n"/>
      <c r="H35" s="32" t="n"/>
      <c r="J35" s="32" t="n"/>
      <c r="K35" s="32" t="n"/>
      <c r="L35" s="32" t="n"/>
      <c r="M35" s="32" t="n"/>
      <c r="P35" s="33">
        <f>IF($A35="","",IFERROR(MATCH($A35,'Last week'!$A$2:$A$1001,0),0))</f>
        <v/>
      </c>
      <c r="Q35" s="33">
        <f>IF(OR($A35="",$P35=0),"",INDEX('Last week'!$F$2:$F$1001,$P35))</f>
        <v/>
      </c>
      <c r="R35" s="34">
        <f>IF(OR($A35="",$P35=0),"",INDEX('Last week'!$G$2:$G$1001,$P35))</f>
        <v/>
      </c>
      <c r="S35" s="35">
        <f>IF(OR($A35="",$P35=0),"",INDEX('Last week'!$H$2:$H$1001,$P35))</f>
        <v/>
      </c>
      <c r="T35" s="33">
        <f>IF(OR($A35="",$P35=0),"",INDEX('Last week'!$I$2:$I$1001,$P35))</f>
        <v/>
      </c>
      <c r="U35" s="33">
        <f>IF($A35="","",IF(AND($P35&gt;0,$T35="Open",$S35&gt;=Settings!$C$4,$S35&lt;=Settings!$C$5),1,0))</f>
        <v/>
      </c>
      <c r="V35" s="33">
        <f>IF($A35="","",IF(AND($I35="Open",$H35&gt;=Settings!$C$4,$H35&lt;=Settings!$C$5),1,0))</f>
        <v/>
      </c>
      <c r="W35" s="34">
        <f>IF($A35="","",IF($U35=1,$R35,0))</f>
        <v/>
      </c>
      <c r="X35" s="34">
        <f>IF($A35="","",IF($V35=1,$G35,0))</f>
        <v/>
      </c>
      <c r="Y35" s="34">
        <f>IF($A35="","",IF(AND($P35=0,OR($I35="Open",$I35="Won"),$H35&gt;=Settings!$C$4,$H35&lt;=Settings!$C$5,$J35&gt;Settings!$C$6),$G35,0))</f>
        <v/>
      </c>
      <c r="Z35" s="34">
        <f>IF($A35="","",IF(AND($P35&gt;0,$T35="Open",$U35=0,OR($I35="Open",$I35="Won"),$H35&gt;=Settings!$C$4,$H35&lt;=Settings!$C$5),$G35,0))</f>
        <v/>
      </c>
      <c r="AA35" s="34">
        <f>IF($A35="","",IF(AND($U35=1,OR($V35=1,$I35="Won")),$G35-$R35,0))</f>
        <v/>
      </c>
      <c r="AB35" s="34">
        <f>IF($A35="","",IF(AND($U35=1,$I35="Open",$V35=0),$R35,0))</f>
        <v/>
      </c>
      <c r="AC35" s="34">
        <f>IF($A35="","",IF(AND($U35=1,$I35="Lost"),$R35,0))</f>
        <v/>
      </c>
      <c r="AD35" s="34">
        <f>IF($A35="","",IF(AND($I35="Won",OR($U35=1,$Y35&gt;0,$Z35&gt;0)),$G35,0))</f>
        <v/>
      </c>
      <c r="AE35" s="33">
        <f>IF(OR($A35="",$P35=0),"",IFERROR(MATCH($Q35,Settings!$B$24:$B$31,0),""))</f>
        <v/>
      </c>
      <c r="AF35" s="33">
        <f>IF($A35="","",IFERROR(MATCH($F35,Settings!$B$24:$B$31,0),""))</f>
        <v/>
      </c>
      <c r="AG35" s="33">
        <f>IF($A35="","",IF($P35=0,IF($Y35&gt;0,IF($I35="Won","Created and won","Created"),IF($J35&gt;Settings!$C$6,"Created, outside period",IF($V35=1,"Not in last snapshot","Outside period"))),IF($T35&lt;&gt;"Open","Closed before",IF($U35=0,IF($Z35&gt;0,IF($I35="Won","Pulled in and won","Pulled in"),"Outside period"),IF($I35="Won","Won",IF($I35="Lost","Lost",IF($V35=0,"Slipped out",IF($AF35&gt;$AE35,"Advanced",IF($AF35&lt;$AE35,"Regressed",IF($G35&gt;$R35,"Amount up",IF($G35&lt;$R35,"Amount down","No change")))))))))))</f>
        <v/>
      </c>
      <c r="AH35" s="33">
        <f>IF($A35="","",IF($V35=1,Settings!$C$7-MAX($J35,$K35,$L35,$M35),""))</f>
        <v/>
      </c>
      <c r="AI35" s="33">
        <f>IF($A35="","",IF($V35=1,IF($AH35&gt;=Settings!$C$12,1,0),""))</f>
        <v/>
      </c>
      <c r="AJ35" s="33">
        <f>IF($A35="","",IF($V35=1,IF($N35&gt;=Settings!$C$13,1,0),""))</f>
        <v/>
      </c>
    </row>
    <row r="36">
      <c r="G36" s="31" t="n"/>
      <c r="H36" s="32" t="n"/>
      <c r="J36" s="32" t="n"/>
      <c r="K36" s="32" t="n"/>
      <c r="L36" s="32" t="n"/>
      <c r="M36" s="32" t="n"/>
      <c r="P36" s="33">
        <f>IF($A36="","",IFERROR(MATCH($A36,'Last week'!$A$2:$A$1001,0),0))</f>
        <v/>
      </c>
      <c r="Q36" s="33">
        <f>IF(OR($A36="",$P36=0),"",INDEX('Last week'!$F$2:$F$1001,$P36))</f>
        <v/>
      </c>
      <c r="R36" s="34">
        <f>IF(OR($A36="",$P36=0),"",INDEX('Last week'!$G$2:$G$1001,$P36))</f>
        <v/>
      </c>
      <c r="S36" s="35">
        <f>IF(OR($A36="",$P36=0),"",INDEX('Last week'!$H$2:$H$1001,$P36))</f>
        <v/>
      </c>
      <c r="T36" s="33">
        <f>IF(OR($A36="",$P36=0),"",INDEX('Last week'!$I$2:$I$1001,$P36))</f>
        <v/>
      </c>
      <c r="U36" s="33">
        <f>IF($A36="","",IF(AND($P36&gt;0,$T36="Open",$S36&gt;=Settings!$C$4,$S36&lt;=Settings!$C$5),1,0))</f>
        <v/>
      </c>
      <c r="V36" s="33">
        <f>IF($A36="","",IF(AND($I36="Open",$H36&gt;=Settings!$C$4,$H36&lt;=Settings!$C$5),1,0))</f>
        <v/>
      </c>
      <c r="W36" s="34">
        <f>IF($A36="","",IF($U36=1,$R36,0))</f>
        <v/>
      </c>
      <c r="X36" s="34">
        <f>IF($A36="","",IF($V36=1,$G36,0))</f>
        <v/>
      </c>
      <c r="Y36" s="34">
        <f>IF($A36="","",IF(AND($P36=0,OR($I36="Open",$I36="Won"),$H36&gt;=Settings!$C$4,$H36&lt;=Settings!$C$5,$J36&gt;Settings!$C$6),$G36,0))</f>
        <v/>
      </c>
      <c r="Z36" s="34">
        <f>IF($A36="","",IF(AND($P36&gt;0,$T36="Open",$U36=0,OR($I36="Open",$I36="Won"),$H36&gt;=Settings!$C$4,$H36&lt;=Settings!$C$5),$G36,0))</f>
        <v/>
      </c>
      <c r="AA36" s="34">
        <f>IF($A36="","",IF(AND($U36=1,OR($V36=1,$I36="Won")),$G36-$R36,0))</f>
        <v/>
      </c>
      <c r="AB36" s="34">
        <f>IF($A36="","",IF(AND($U36=1,$I36="Open",$V36=0),$R36,0))</f>
        <v/>
      </c>
      <c r="AC36" s="34">
        <f>IF($A36="","",IF(AND($U36=1,$I36="Lost"),$R36,0))</f>
        <v/>
      </c>
      <c r="AD36" s="34">
        <f>IF($A36="","",IF(AND($I36="Won",OR($U36=1,$Y36&gt;0,$Z36&gt;0)),$G36,0))</f>
        <v/>
      </c>
      <c r="AE36" s="33">
        <f>IF(OR($A36="",$P36=0),"",IFERROR(MATCH($Q36,Settings!$B$24:$B$31,0),""))</f>
        <v/>
      </c>
      <c r="AF36" s="33">
        <f>IF($A36="","",IFERROR(MATCH($F36,Settings!$B$24:$B$31,0),""))</f>
        <v/>
      </c>
      <c r="AG36" s="33">
        <f>IF($A36="","",IF($P36=0,IF($Y36&gt;0,IF($I36="Won","Created and won","Created"),IF($J36&gt;Settings!$C$6,"Created, outside period",IF($V36=1,"Not in last snapshot","Outside period"))),IF($T36&lt;&gt;"Open","Closed before",IF($U36=0,IF($Z36&gt;0,IF($I36="Won","Pulled in and won","Pulled in"),"Outside period"),IF($I36="Won","Won",IF($I36="Lost","Lost",IF($V36=0,"Slipped out",IF($AF36&gt;$AE36,"Advanced",IF($AF36&lt;$AE36,"Regressed",IF($G36&gt;$R36,"Amount up",IF($G36&lt;$R36,"Amount down","No change")))))))))))</f>
        <v/>
      </c>
      <c r="AH36" s="33">
        <f>IF($A36="","",IF($V36=1,Settings!$C$7-MAX($J36,$K36,$L36,$M36),""))</f>
        <v/>
      </c>
      <c r="AI36" s="33">
        <f>IF($A36="","",IF($V36=1,IF($AH36&gt;=Settings!$C$12,1,0),""))</f>
        <v/>
      </c>
      <c r="AJ36" s="33">
        <f>IF($A36="","",IF($V36=1,IF($N36&gt;=Settings!$C$13,1,0),""))</f>
        <v/>
      </c>
    </row>
    <row r="37">
      <c r="G37" s="31" t="n"/>
      <c r="H37" s="32" t="n"/>
      <c r="J37" s="32" t="n"/>
      <c r="K37" s="32" t="n"/>
      <c r="L37" s="32" t="n"/>
      <c r="M37" s="32" t="n"/>
      <c r="P37" s="33">
        <f>IF($A37="","",IFERROR(MATCH($A37,'Last week'!$A$2:$A$1001,0),0))</f>
        <v/>
      </c>
      <c r="Q37" s="33">
        <f>IF(OR($A37="",$P37=0),"",INDEX('Last week'!$F$2:$F$1001,$P37))</f>
        <v/>
      </c>
      <c r="R37" s="34">
        <f>IF(OR($A37="",$P37=0),"",INDEX('Last week'!$G$2:$G$1001,$P37))</f>
        <v/>
      </c>
      <c r="S37" s="35">
        <f>IF(OR($A37="",$P37=0),"",INDEX('Last week'!$H$2:$H$1001,$P37))</f>
        <v/>
      </c>
      <c r="T37" s="33">
        <f>IF(OR($A37="",$P37=0),"",INDEX('Last week'!$I$2:$I$1001,$P37))</f>
        <v/>
      </c>
      <c r="U37" s="33">
        <f>IF($A37="","",IF(AND($P37&gt;0,$T37="Open",$S37&gt;=Settings!$C$4,$S37&lt;=Settings!$C$5),1,0))</f>
        <v/>
      </c>
      <c r="V37" s="33">
        <f>IF($A37="","",IF(AND($I37="Open",$H37&gt;=Settings!$C$4,$H37&lt;=Settings!$C$5),1,0))</f>
        <v/>
      </c>
      <c r="W37" s="34">
        <f>IF($A37="","",IF($U37=1,$R37,0))</f>
        <v/>
      </c>
      <c r="X37" s="34">
        <f>IF($A37="","",IF($V37=1,$G37,0))</f>
        <v/>
      </c>
      <c r="Y37" s="34">
        <f>IF($A37="","",IF(AND($P37=0,OR($I37="Open",$I37="Won"),$H37&gt;=Settings!$C$4,$H37&lt;=Settings!$C$5,$J37&gt;Settings!$C$6),$G37,0))</f>
        <v/>
      </c>
      <c r="Z37" s="34">
        <f>IF($A37="","",IF(AND($P37&gt;0,$T37="Open",$U37=0,OR($I37="Open",$I37="Won"),$H37&gt;=Settings!$C$4,$H37&lt;=Settings!$C$5),$G37,0))</f>
        <v/>
      </c>
      <c r="AA37" s="34">
        <f>IF($A37="","",IF(AND($U37=1,OR($V37=1,$I37="Won")),$G37-$R37,0))</f>
        <v/>
      </c>
      <c r="AB37" s="34">
        <f>IF($A37="","",IF(AND($U37=1,$I37="Open",$V37=0),$R37,0))</f>
        <v/>
      </c>
      <c r="AC37" s="34">
        <f>IF($A37="","",IF(AND($U37=1,$I37="Lost"),$R37,0))</f>
        <v/>
      </c>
      <c r="AD37" s="34">
        <f>IF($A37="","",IF(AND($I37="Won",OR($U37=1,$Y37&gt;0,$Z37&gt;0)),$G37,0))</f>
        <v/>
      </c>
      <c r="AE37" s="33">
        <f>IF(OR($A37="",$P37=0),"",IFERROR(MATCH($Q37,Settings!$B$24:$B$31,0),""))</f>
        <v/>
      </c>
      <c r="AF37" s="33">
        <f>IF($A37="","",IFERROR(MATCH($F37,Settings!$B$24:$B$31,0),""))</f>
        <v/>
      </c>
      <c r="AG37" s="33">
        <f>IF($A37="","",IF($P37=0,IF($Y37&gt;0,IF($I37="Won","Created and won","Created"),IF($J37&gt;Settings!$C$6,"Created, outside period",IF($V37=1,"Not in last snapshot","Outside period"))),IF($T37&lt;&gt;"Open","Closed before",IF($U37=0,IF($Z37&gt;0,IF($I37="Won","Pulled in and won","Pulled in"),"Outside period"),IF($I37="Won","Won",IF($I37="Lost","Lost",IF($V37=0,"Slipped out",IF($AF37&gt;$AE37,"Advanced",IF($AF37&lt;$AE37,"Regressed",IF($G37&gt;$R37,"Amount up",IF($G37&lt;$R37,"Amount down","No change")))))))))))</f>
        <v/>
      </c>
      <c r="AH37" s="33">
        <f>IF($A37="","",IF($V37=1,Settings!$C$7-MAX($J37,$K37,$L37,$M37),""))</f>
        <v/>
      </c>
      <c r="AI37" s="33">
        <f>IF($A37="","",IF($V37=1,IF($AH37&gt;=Settings!$C$12,1,0),""))</f>
        <v/>
      </c>
      <c r="AJ37" s="33">
        <f>IF($A37="","",IF($V37=1,IF($N37&gt;=Settings!$C$13,1,0),""))</f>
        <v/>
      </c>
    </row>
    <row r="38">
      <c r="G38" s="31" t="n"/>
      <c r="H38" s="32" t="n"/>
      <c r="J38" s="32" t="n"/>
      <c r="K38" s="32" t="n"/>
      <c r="L38" s="32" t="n"/>
      <c r="M38" s="32" t="n"/>
      <c r="P38" s="33">
        <f>IF($A38="","",IFERROR(MATCH($A38,'Last week'!$A$2:$A$1001,0),0))</f>
        <v/>
      </c>
      <c r="Q38" s="33">
        <f>IF(OR($A38="",$P38=0),"",INDEX('Last week'!$F$2:$F$1001,$P38))</f>
        <v/>
      </c>
      <c r="R38" s="34">
        <f>IF(OR($A38="",$P38=0),"",INDEX('Last week'!$G$2:$G$1001,$P38))</f>
        <v/>
      </c>
      <c r="S38" s="35">
        <f>IF(OR($A38="",$P38=0),"",INDEX('Last week'!$H$2:$H$1001,$P38))</f>
        <v/>
      </c>
      <c r="T38" s="33">
        <f>IF(OR($A38="",$P38=0),"",INDEX('Last week'!$I$2:$I$1001,$P38))</f>
        <v/>
      </c>
      <c r="U38" s="33">
        <f>IF($A38="","",IF(AND($P38&gt;0,$T38="Open",$S38&gt;=Settings!$C$4,$S38&lt;=Settings!$C$5),1,0))</f>
        <v/>
      </c>
      <c r="V38" s="33">
        <f>IF($A38="","",IF(AND($I38="Open",$H38&gt;=Settings!$C$4,$H38&lt;=Settings!$C$5),1,0))</f>
        <v/>
      </c>
      <c r="W38" s="34">
        <f>IF($A38="","",IF($U38=1,$R38,0))</f>
        <v/>
      </c>
      <c r="X38" s="34">
        <f>IF($A38="","",IF($V38=1,$G38,0))</f>
        <v/>
      </c>
      <c r="Y38" s="34">
        <f>IF($A38="","",IF(AND($P38=0,OR($I38="Open",$I38="Won"),$H38&gt;=Settings!$C$4,$H38&lt;=Settings!$C$5,$J38&gt;Settings!$C$6),$G38,0))</f>
        <v/>
      </c>
      <c r="Z38" s="34">
        <f>IF($A38="","",IF(AND($P38&gt;0,$T38="Open",$U38=0,OR($I38="Open",$I38="Won"),$H38&gt;=Settings!$C$4,$H38&lt;=Settings!$C$5),$G38,0))</f>
        <v/>
      </c>
      <c r="AA38" s="34">
        <f>IF($A38="","",IF(AND($U38=1,OR($V38=1,$I38="Won")),$G38-$R38,0))</f>
        <v/>
      </c>
      <c r="AB38" s="34">
        <f>IF($A38="","",IF(AND($U38=1,$I38="Open",$V38=0),$R38,0))</f>
        <v/>
      </c>
      <c r="AC38" s="34">
        <f>IF($A38="","",IF(AND($U38=1,$I38="Lost"),$R38,0))</f>
        <v/>
      </c>
      <c r="AD38" s="34">
        <f>IF($A38="","",IF(AND($I38="Won",OR($U38=1,$Y38&gt;0,$Z38&gt;0)),$G38,0))</f>
        <v/>
      </c>
      <c r="AE38" s="33">
        <f>IF(OR($A38="",$P38=0),"",IFERROR(MATCH($Q38,Settings!$B$24:$B$31,0),""))</f>
        <v/>
      </c>
      <c r="AF38" s="33">
        <f>IF($A38="","",IFERROR(MATCH($F38,Settings!$B$24:$B$31,0),""))</f>
        <v/>
      </c>
      <c r="AG38" s="33">
        <f>IF($A38="","",IF($P38=0,IF($Y38&gt;0,IF($I38="Won","Created and won","Created"),IF($J38&gt;Settings!$C$6,"Created, outside period",IF($V38=1,"Not in last snapshot","Outside period"))),IF($T38&lt;&gt;"Open","Closed before",IF($U38=0,IF($Z38&gt;0,IF($I38="Won","Pulled in and won","Pulled in"),"Outside period"),IF($I38="Won","Won",IF($I38="Lost","Lost",IF($V38=0,"Slipped out",IF($AF38&gt;$AE38,"Advanced",IF($AF38&lt;$AE38,"Regressed",IF($G38&gt;$R38,"Amount up",IF($G38&lt;$R38,"Amount down","No change")))))))))))</f>
        <v/>
      </c>
      <c r="AH38" s="33">
        <f>IF($A38="","",IF($V38=1,Settings!$C$7-MAX($J38,$K38,$L38,$M38),""))</f>
        <v/>
      </c>
      <c r="AI38" s="33">
        <f>IF($A38="","",IF($V38=1,IF($AH38&gt;=Settings!$C$12,1,0),""))</f>
        <v/>
      </c>
      <c r="AJ38" s="33">
        <f>IF($A38="","",IF($V38=1,IF($N38&gt;=Settings!$C$13,1,0),""))</f>
        <v/>
      </c>
    </row>
    <row r="39">
      <c r="G39" s="31" t="n"/>
      <c r="H39" s="32" t="n"/>
      <c r="J39" s="32" t="n"/>
      <c r="K39" s="32" t="n"/>
      <c r="L39" s="32" t="n"/>
      <c r="M39" s="32" t="n"/>
      <c r="P39" s="33">
        <f>IF($A39="","",IFERROR(MATCH($A39,'Last week'!$A$2:$A$1001,0),0))</f>
        <v/>
      </c>
      <c r="Q39" s="33">
        <f>IF(OR($A39="",$P39=0),"",INDEX('Last week'!$F$2:$F$1001,$P39))</f>
        <v/>
      </c>
      <c r="R39" s="34">
        <f>IF(OR($A39="",$P39=0),"",INDEX('Last week'!$G$2:$G$1001,$P39))</f>
        <v/>
      </c>
      <c r="S39" s="35">
        <f>IF(OR($A39="",$P39=0),"",INDEX('Last week'!$H$2:$H$1001,$P39))</f>
        <v/>
      </c>
      <c r="T39" s="33">
        <f>IF(OR($A39="",$P39=0),"",INDEX('Last week'!$I$2:$I$1001,$P39))</f>
        <v/>
      </c>
      <c r="U39" s="33">
        <f>IF($A39="","",IF(AND($P39&gt;0,$T39="Open",$S39&gt;=Settings!$C$4,$S39&lt;=Settings!$C$5),1,0))</f>
        <v/>
      </c>
      <c r="V39" s="33">
        <f>IF($A39="","",IF(AND($I39="Open",$H39&gt;=Settings!$C$4,$H39&lt;=Settings!$C$5),1,0))</f>
        <v/>
      </c>
      <c r="W39" s="34">
        <f>IF($A39="","",IF($U39=1,$R39,0))</f>
        <v/>
      </c>
      <c r="X39" s="34">
        <f>IF($A39="","",IF($V39=1,$G39,0))</f>
        <v/>
      </c>
      <c r="Y39" s="34">
        <f>IF($A39="","",IF(AND($P39=0,OR($I39="Open",$I39="Won"),$H39&gt;=Settings!$C$4,$H39&lt;=Settings!$C$5,$J39&gt;Settings!$C$6),$G39,0))</f>
        <v/>
      </c>
      <c r="Z39" s="34">
        <f>IF($A39="","",IF(AND($P39&gt;0,$T39="Open",$U39=0,OR($I39="Open",$I39="Won"),$H39&gt;=Settings!$C$4,$H39&lt;=Settings!$C$5),$G39,0))</f>
        <v/>
      </c>
      <c r="AA39" s="34">
        <f>IF($A39="","",IF(AND($U39=1,OR($V39=1,$I39="Won")),$G39-$R39,0))</f>
        <v/>
      </c>
      <c r="AB39" s="34">
        <f>IF($A39="","",IF(AND($U39=1,$I39="Open",$V39=0),$R39,0))</f>
        <v/>
      </c>
      <c r="AC39" s="34">
        <f>IF($A39="","",IF(AND($U39=1,$I39="Lost"),$R39,0))</f>
        <v/>
      </c>
      <c r="AD39" s="34">
        <f>IF($A39="","",IF(AND($I39="Won",OR($U39=1,$Y39&gt;0,$Z39&gt;0)),$G39,0))</f>
        <v/>
      </c>
      <c r="AE39" s="33">
        <f>IF(OR($A39="",$P39=0),"",IFERROR(MATCH($Q39,Settings!$B$24:$B$31,0),""))</f>
        <v/>
      </c>
      <c r="AF39" s="33">
        <f>IF($A39="","",IFERROR(MATCH($F39,Settings!$B$24:$B$31,0),""))</f>
        <v/>
      </c>
      <c r="AG39" s="33">
        <f>IF($A39="","",IF($P39=0,IF($Y39&gt;0,IF($I39="Won","Created and won","Created"),IF($J39&gt;Settings!$C$6,"Created, outside period",IF($V39=1,"Not in last snapshot","Outside period"))),IF($T39&lt;&gt;"Open","Closed before",IF($U39=0,IF($Z39&gt;0,IF($I39="Won","Pulled in and won","Pulled in"),"Outside period"),IF($I39="Won","Won",IF($I39="Lost","Lost",IF($V39=0,"Slipped out",IF($AF39&gt;$AE39,"Advanced",IF($AF39&lt;$AE39,"Regressed",IF($G39&gt;$R39,"Amount up",IF($G39&lt;$R39,"Amount down","No change")))))))))))</f>
        <v/>
      </c>
      <c r="AH39" s="33">
        <f>IF($A39="","",IF($V39=1,Settings!$C$7-MAX($J39,$K39,$L39,$M39),""))</f>
        <v/>
      </c>
      <c r="AI39" s="33">
        <f>IF($A39="","",IF($V39=1,IF($AH39&gt;=Settings!$C$12,1,0),""))</f>
        <v/>
      </c>
      <c r="AJ39" s="33">
        <f>IF($A39="","",IF($V39=1,IF($N39&gt;=Settings!$C$13,1,0),""))</f>
        <v/>
      </c>
    </row>
    <row r="40">
      <c r="G40" s="31" t="n"/>
      <c r="H40" s="32" t="n"/>
      <c r="J40" s="32" t="n"/>
      <c r="K40" s="32" t="n"/>
      <c r="L40" s="32" t="n"/>
      <c r="M40" s="32" t="n"/>
      <c r="P40" s="33">
        <f>IF($A40="","",IFERROR(MATCH($A40,'Last week'!$A$2:$A$1001,0),0))</f>
        <v/>
      </c>
      <c r="Q40" s="33">
        <f>IF(OR($A40="",$P40=0),"",INDEX('Last week'!$F$2:$F$1001,$P40))</f>
        <v/>
      </c>
      <c r="R40" s="34">
        <f>IF(OR($A40="",$P40=0),"",INDEX('Last week'!$G$2:$G$1001,$P40))</f>
        <v/>
      </c>
      <c r="S40" s="35">
        <f>IF(OR($A40="",$P40=0),"",INDEX('Last week'!$H$2:$H$1001,$P40))</f>
        <v/>
      </c>
      <c r="T40" s="33">
        <f>IF(OR($A40="",$P40=0),"",INDEX('Last week'!$I$2:$I$1001,$P40))</f>
        <v/>
      </c>
      <c r="U40" s="33">
        <f>IF($A40="","",IF(AND($P40&gt;0,$T40="Open",$S40&gt;=Settings!$C$4,$S40&lt;=Settings!$C$5),1,0))</f>
        <v/>
      </c>
      <c r="V40" s="33">
        <f>IF($A40="","",IF(AND($I40="Open",$H40&gt;=Settings!$C$4,$H40&lt;=Settings!$C$5),1,0))</f>
        <v/>
      </c>
      <c r="W40" s="34">
        <f>IF($A40="","",IF($U40=1,$R40,0))</f>
        <v/>
      </c>
      <c r="X40" s="34">
        <f>IF($A40="","",IF($V40=1,$G40,0))</f>
        <v/>
      </c>
      <c r="Y40" s="34">
        <f>IF($A40="","",IF(AND($P40=0,OR($I40="Open",$I40="Won"),$H40&gt;=Settings!$C$4,$H40&lt;=Settings!$C$5,$J40&gt;Settings!$C$6),$G40,0))</f>
        <v/>
      </c>
      <c r="Z40" s="34">
        <f>IF($A40="","",IF(AND($P40&gt;0,$T40="Open",$U40=0,OR($I40="Open",$I40="Won"),$H40&gt;=Settings!$C$4,$H40&lt;=Settings!$C$5),$G40,0))</f>
        <v/>
      </c>
      <c r="AA40" s="34">
        <f>IF($A40="","",IF(AND($U40=1,OR($V40=1,$I40="Won")),$G40-$R40,0))</f>
        <v/>
      </c>
      <c r="AB40" s="34">
        <f>IF($A40="","",IF(AND($U40=1,$I40="Open",$V40=0),$R40,0))</f>
        <v/>
      </c>
      <c r="AC40" s="34">
        <f>IF($A40="","",IF(AND($U40=1,$I40="Lost"),$R40,0))</f>
        <v/>
      </c>
      <c r="AD40" s="34">
        <f>IF($A40="","",IF(AND($I40="Won",OR($U40=1,$Y40&gt;0,$Z40&gt;0)),$G40,0))</f>
        <v/>
      </c>
      <c r="AE40" s="33">
        <f>IF(OR($A40="",$P40=0),"",IFERROR(MATCH($Q40,Settings!$B$24:$B$31,0),""))</f>
        <v/>
      </c>
      <c r="AF40" s="33">
        <f>IF($A40="","",IFERROR(MATCH($F40,Settings!$B$24:$B$31,0),""))</f>
        <v/>
      </c>
      <c r="AG40" s="33">
        <f>IF($A40="","",IF($P40=0,IF($Y40&gt;0,IF($I40="Won","Created and won","Created"),IF($J40&gt;Settings!$C$6,"Created, outside period",IF($V40=1,"Not in last snapshot","Outside period"))),IF($T40&lt;&gt;"Open","Closed before",IF($U40=0,IF($Z40&gt;0,IF($I40="Won","Pulled in and won","Pulled in"),"Outside period"),IF($I40="Won","Won",IF($I40="Lost","Lost",IF($V40=0,"Slipped out",IF($AF40&gt;$AE40,"Advanced",IF($AF40&lt;$AE40,"Regressed",IF($G40&gt;$R40,"Amount up",IF($G40&lt;$R40,"Amount down","No change")))))))))))</f>
        <v/>
      </c>
      <c r="AH40" s="33">
        <f>IF($A40="","",IF($V40=1,Settings!$C$7-MAX($J40,$K40,$L40,$M40),""))</f>
        <v/>
      </c>
      <c r="AI40" s="33">
        <f>IF($A40="","",IF($V40=1,IF($AH40&gt;=Settings!$C$12,1,0),""))</f>
        <v/>
      </c>
      <c r="AJ40" s="33">
        <f>IF($A40="","",IF($V40=1,IF($N40&gt;=Settings!$C$13,1,0),""))</f>
        <v/>
      </c>
    </row>
    <row r="41">
      <c r="G41" s="31" t="n"/>
      <c r="H41" s="32" t="n"/>
      <c r="J41" s="32" t="n"/>
      <c r="K41" s="32" t="n"/>
      <c r="L41" s="32" t="n"/>
      <c r="M41" s="32" t="n"/>
      <c r="P41" s="33">
        <f>IF($A41="","",IFERROR(MATCH($A41,'Last week'!$A$2:$A$1001,0),0))</f>
        <v/>
      </c>
      <c r="Q41" s="33">
        <f>IF(OR($A41="",$P41=0),"",INDEX('Last week'!$F$2:$F$1001,$P41))</f>
        <v/>
      </c>
      <c r="R41" s="34">
        <f>IF(OR($A41="",$P41=0),"",INDEX('Last week'!$G$2:$G$1001,$P41))</f>
        <v/>
      </c>
      <c r="S41" s="35">
        <f>IF(OR($A41="",$P41=0),"",INDEX('Last week'!$H$2:$H$1001,$P41))</f>
        <v/>
      </c>
      <c r="T41" s="33">
        <f>IF(OR($A41="",$P41=0),"",INDEX('Last week'!$I$2:$I$1001,$P41))</f>
        <v/>
      </c>
      <c r="U41" s="33">
        <f>IF($A41="","",IF(AND($P41&gt;0,$T41="Open",$S41&gt;=Settings!$C$4,$S41&lt;=Settings!$C$5),1,0))</f>
        <v/>
      </c>
      <c r="V41" s="33">
        <f>IF($A41="","",IF(AND($I41="Open",$H41&gt;=Settings!$C$4,$H41&lt;=Settings!$C$5),1,0))</f>
        <v/>
      </c>
      <c r="W41" s="34">
        <f>IF($A41="","",IF($U41=1,$R41,0))</f>
        <v/>
      </c>
      <c r="X41" s="34">
        <f>IF($A41="","",IF($V41=1,$G41,0))</f>
        <v/>
      </c>
      <c r="Y41" s="34">
        <f>IF($A41="","",IF(AND($P41=0,OR($I41="Open",$I41="Won"),$H41&gt;=Settings!$C$4,$H41&lt;=Settings!$C$5,$J41&gt;Settings!$C$6),$G41,0))</f>
        <v/>
      </c>
      <c r="Z41" s="34">
        <f>IF($A41="","",IF(AND($P41&gt;0,$T41="Open",$U41=0,OR($I41="Open",$I41="Won"),$H41&gt;=Settings!$C$4,$H41&lt;=Settings!$C$5),$G41,0))</f>
        <v/>
      </c>
      <c r="AA41" s="34">
        <f>IF($A41="","",IF(AND($U41=1,OR($V41=1,$I41="Won")),$G41-$R41,0))</f>
        <v/>
      </c>
      <c r="AB41" s="34">
        <f>IF($A41="","",IF(AND($U41=1,$I41="Open",$V41=0),$R41,0))</f>
        <v/>
      </c>
      <c r="AC41" s="34">
        <f>IF($A41="","",IF(AND($U41=1,$I41="Lost"),$R41,0))</f>
        <v/>
      </c>
      <c r="AD41" s="34">
        <f>IF($A41="","",IF(AND($I41="Won",OR($U41=1,$Y41&gt;0,$Z41&gt;0)),$G41,0))</f>
        <v/>
      </c>
      <c r="AE41" s="33">
        <f>IF(OR($A41="",$P41=0),"",IFERROR(MATCH($Q41,Settings!$B$24:$B$31,0),""))</f>
        <v/>
      </c>
      <c r="AF41" s="33">
        <f>IF($A41="","",IFERROR(MATCH($F41,Settings!$B$24:$B$31,0),""))</f>
        <v/>
      </c>
      <c r="AG41" s="33">
        <f>IF($A41="","",IF($P41=0,IF($Y41&gt;0,IF($I41="Won","Created and won","Created"),IF($J41&gt;Settings!$C$6,"Created, outside period",IF($V41=1,"Not in last snapshot","Outside period"))),IF($T41&lt;&gt;"Open","Closed before",IF($U41=0,IF($Z41&gt;0,IF($I41="Won","Pulled in and won","Pulled in"),"Outside period"),IF($I41="Won","Won",IF($I41="Lost","Lost",IF($V41=0,"Slipped out",IF($AF41&gt;$AE41,"Advanced",IF($AF41&lt;$AE41,"Regressed",IF($G41&gt;$R41,"Amount up",IF($G41&lt;$R41,"Amount down","No change")))))))))))</f>
        <v/>
      </c>
      <c r="AH41" s="33">
        <f>IF($A41="","",IF($V41=1,Settings!$C$7-MAX($J41,$K41,$L41,$M41),""))</f>
        <v/>
      </c>
      <c r="AI41" s="33">
        <f>IF($A41="","",IF($V41=1,IF($AH41&gt;=Settings!$C$12,1,0),""))</f>
        <v/>
      </c>
      <c r="AJ41" s="33">
        <f>IF($A41="","",IF($V41=1,IF($N41&gt;=Settings!$C$13,1,0),""))</f>
        <v/>
      </c>
    </row>
    <row r="42">
      <c r="G42" s="31" t="n"/>
      <c r="H42" s="32" t="n"/>
      <c r="J42" s="32" t="n"/>
      <c r="K42" s="32" t="n"/>
      <c r="L42" s="32" t="n"/>
      <c r="M42" s="32" t="n"/>
      <c r="P42" s="33">
        <f>IF($A42="","",IFERROR(MATCH($A42,'Last week'!$A$2:$A$1001,0),0))</f>
        <v/>
      </c>
      <c r="Q42" s="33">
        <f>IF(OR($A42="",$P42=0),"",INDEX('Last week'!$F$2:$F$1001,$P42))</f>
        <v/>
      </c>
      <c r="R42" s="34">
        <f>IF(OR($A42="",$P42=0),"",INDEX('Last week'!$G$2:$G$1001,$P42))</f>
        <v/>
      </c>
      <c r="S42" s="35">
        <f>IF(OR($A42="",$P42=0),"",INDEX('Last week'!$H$2:$H$1001,$P42))</f>
        <v/>
      </c>
      <c r="T42" s="33">
        <f>IF(OR($A42="",$P42=0),"",INDEX('Last week'!$I$2:$I$1001,$P42))</f>
        <v/>
      </c>
      <c r="U42" s="33">
        <f>IF($A42="","",IF(AND($P42&gt;0,$T42="Open",$S42&gt;=Settings!$C$4,$S42&lt;=Settings!$C$5),1,0))</f>
        <v/>
      </c>
      <c r="V42" s="33">
        <f>IF($A42="","",IF(AND($I42="Open",$H42&gt;=Settings!$C$4,$H42&lt;=Settings!$C$5),1,0))</f>
        <v/>
      </c>
      <c r="W42" s="34">
        <f>IF($A42="","",IF($U42=1,$R42,0))</f>
        <v/>
      </c>
      <c r="X42" s="34">
        <f>IF($A42="","",IF($V42=1,$G42,0))</f>
        <v/>
      </c>
      <c r="Y42" s="34">
        <f>IF($A42="","",IF(AND($P42=0,OR($I42="Open",$I42="Won"),$H42&gt;=Settings!$C$4,$H42&lt;=Settings!$C$5,$J42&gt;Settings!$C$6),$G42,0))</f>
        <v/>
      </c>
      <c r="Z42" s="34">
        <f>IF($A42="","",IF(AND($P42&gt;0,$T42="Open",$U42=0,OR($I42="Open",$I42="Won"),$H42&gt;=Settings!$C$4,$H42&lt;=Settings!$C$5),$G42,0))</f>
        <v/>
      </c>
      <c r="AA42" s="34">
        <f>IF($A42="","",IF(AND($U42=1,OR($V42=1,$I42="Won")),$G42-$R42,0))</f>
        <v/>
      </c>
      <c r="AB42" s="34">
        <f>IF($A42="","",IF(AND($U42=1,$I42="Open",$V42=0),$R42,0))</f>
        <v/>
      </c>
      <c r="AC42" s="34">
        <f>IF($A42="","",IF(AND($U42=1,$I42="Lost"),$R42,0))</f>
        <v/>
      </c>
      <c r="AD42" s="34">
        <f>IF($A42="","",IF(AND($I42="Won",OR($U42=1,$Y42&gt;0,$Z42&gt;0)),$G42,0))</f>
        <v/>
      </c>
      <c r="AE42" s="33">
        <f>IF(OR($A42="",$P42=0),"",IFERROR(MATCH($Q42,Settings!$B$24:$B$31,0),""))</f>
        <v/>
      </c>
      <c r="AF42" s="33">
        <f>IF($A42="","",IFERROR(MATCH($F42,Settings!$B$24:$B$31,0),""))</f>
        <v/>
      </c>
      <c r="AG42" s="33">
        <f>IF($A42="","",IF($P42=0,IF($Y42&gt;0,IF($I42="Won","Created and won","Created"),IF($J42&gt;Settings!$C$6,"Created, outside period",IF($V42=1,"Not in last snapshot","Outside period"))),IF($T42&lt;&gt;"Open","Closed before",IF($U42=0,IF($Z42&gt;0,IF($I42="Won","Pulled in and won","Pulled in"),"Outside period"),IF($I42="Won","Won",IF($I42="Lost","Lost",IF($V42=0,"Slipped out",IF($AF42&gt;$AE42,"Advanced",IF($AF42&lt;$AE42,"Regressed",IF($G42&gt;$R42,"Amount up",IF($G42&lt;$R42,"Amount down","No change")))))))))))</f>
        <v/>
      </c>
      <c r="AH42" s="33">
        <f>IF($A42="","",IF($V42=1,Settings!$C$7-MAX($J42,$K42,$L42,$M42),""))</f>
        <v/>
      </c>
      <c r="AI42" s="33">
        <f>IF($A42="","",IF($V42=1,IF($AH42&gt;=Settings!$C$12,1,0),""))</f>
        <v/>
      </c>
      <c r="AJ42" s="33">
        <f>IF($A42="","",IF($V42=1,IF($N42&gt;=Settings!$C$13,1,0),""))</f>
        <v/>
      </c>
    </row>
    <row r="43">
      <c r="G43" s="31" t="n"/>
      <c r="H43" s="32" t="n"/>
      <c r="J43" s="32" t="n"/>
      <c r="K43" s="32" t="n"/>
      <c r="L43" s="32" t="n"/>
      <c r="M43" s="32" t="n"/>
      <c r="P43" s="33">
        <f>IF($A43="","",IFERROR(MATCH($A43,'Last week'!$A$2:$A$1001,0),0))</f>
        <v/>
      </c>
      <c r="Q43" s="33">
        <f>IF(OR($A43="",$P43=0),"",INDEX('Last week'!$F$2:$F$1001,$P43))</f>
        <v/>
      </c>
      <c r="R43" s="34">
        <f>IF(OR($A43="",$P43=0),"",INDEX('Last week'!$G$2:$G$1001,$P43))</f>
        <v/>
      </c>
      <c r="S43" s="35">
        <f>IF(OR($A43="",$P43=0),"",INDEX('Last week'!$H$2:$H$1001,$P43))</f>
        <v/>
      </c>
      <c r="T43" s="33">
        <f>IF(OR($A43="",$P43=0),"",INDEX('Last week'!$I$2:$I$1001,$P43))</f>
        <v/>
      </c>
      <c r="U43" s="33">
        <f>IF($A43="","",IF(AND($P43&gt;0,$T43="Open",$S43&gt;=Settings!$C$4,$S43&lt;=Settings!$C$5),1,0))</f>
        <v/>
      </c>
      <c r="V43" s="33">
        <f>IF($A43="","",IF(AND($I43="Open",$H43&gt;=Settings!$C$4,$H43&lt;=Settings!$C$5),1,0))</f>
        <v/>
      </c>
      <c r="W43" s="34">
        <f>IF($A43="","",IF($U43=1,$R43,0))</f>
        <v/>
      </c>
      <c r="X43" s="34">
        <f>IF($A43="","",IF($V43=1,$G43,0))</f>
        <v/>
      </c>
      <c r="Y43" s="34">
        <f>IF($A43="","",IF(AND($P43=0,OR($I43="Open",$I43="Won"),$H43&gt;=Settings!$C$4,$H43&lt;=Settings!$C$5,$J43&gt;Settings!$C$6),$G43,0))</f>
        <v/>
      </c>
      <c r="Z43" s="34">
        <f>IF($A43="","",IF(AND($P43&gt;0,$T43="Open",$U43=0,OR($I43="Open",$I43="Won"),$H43&gt;=Settings!$C$4,$H43&lt;=Settings!$C$5),$G43,0))</f>
        <v/>
      </c>
      <c r="AA43" s="34">
        <f>IF($A43="","",IF(AND($U43=1,OR($V43=1,$I43="Won")),$G43-$R43,0))</f>
        <v/>
      </c>
      <c r="AB43" s="34">
        <f>IF($A43="","",IF(AND($U43=1,$I43="Open",$V43=0),$R43,0))</f>
        <v/>
      </c>
      <c r="AC43" s="34">
        <f>IF($A43="","",IF(AND($U43=1,$I43="Lost"),$R43,0))</f>
        <v/>
      </c>
      <c r="AD43" s="34">
        <f>IF($A43="","",IF(AND($I43="Won",OR($U43=1,$Y43&gt;0,$Z43&gt;0)),$G43,0))</f>
        <v/>
      </c>
      <c r="AE43" s="33">
        <f>IF(OR($A43="",$P43=0),"",IFERROR(MATCH($Q43,Settings!$B$24:$B$31,0),""))</f>
        <v/>
      </c>
      <c r="AF43" s="33">
        <f>IF($A43="","",IFERROR(MATCH($F43,Settings!$B$24:$B$31,0),""))</f>
        <v/>
      </c>
      <c r="AG43" s="33">
        <f>IF($A43="","",IF($P43=0,IF($Y43&gt;0,IF($I43="Won","Created and won","Created"),IF($J43&gt;Settings!$C$6,"Created, outside period",IF($V43=1,"Not in last snapshot","Outside period"))),IF($T43&lt;&gt;"Open","Closed before",IF($U43=0,IF($Z43&gt;0,IF($I43="Won","Pulled in and won","Pulled in"),"Outside period"),IF($I43="Won","Won",IF($I43="Lost","Lost",IF($V43=0,"Slipped out",IF($AF43&gt;$AE43,"Advanced",IF($AF43&lt;$AE43,"Regressed",IF($G43&gt;$R43,"Amount up",IF($G43&lt;$R43,"Amount down","No change")))))))))))</f>
        <v/>
      </c>
      <c r="AH43" s="33">
        <f>IF($A43="","",IF($V43=1,Settings!$C$7-MAX($J43,$K43,$L43,$M43),""))</f>
        <v/>
      </c>
      <c r="AI43" s="33">
        <f>IF($A43="","",IF($V43=1,IF($AH43&gt;=Settings!$C$12,1,0),""))</f>
        <v/>
      </c>
      <c r="AJ43" s="33">
        <f>IF($A43="","",IF($V43=1,IF($N43&gt;=Settings!$C$13,1,0),""))</f>
        <v/>
      </c>
    </row>
    <row r="44">
      <c r="G44" s="31" t="n"/>
      <c r="H44" s="32" t="n"/>
      <c r="J44" s="32" t="n"/>
      <c r="K44" s="32" t="n"/>
      <c r="L44" s="32" t="n"/>
      <c r="M44" s="32" t="n"/>
      <c r="P44" s="33">
        <f>IF($A44="","",IFERROR(MATCH($A44,'Last week'!$A$2:$A$1001,0),0))</f>
        <v/>
      </c>
      <c r="Q44" s="33">
        <f>IF(OR($A44="",$P44=0),"",INDEX('Last week'!$F$2:$F$1001,$P44))</f>
        <v/>
      </c>
      <c r="R44" s="34">
        <f>IF(OR($A44="",$P44=0),"",INDEX('Last week'!$G$2:$G$1001,$P44))</f>
        <v/>
      </c>
      <c r="S44" s="35">
        <f>IF(OR($A44="",$P44=0),"",INDEX('Last week'!$H$2:$H$1001,$P44))</f>
        <v/>
      </c>
      <c r="T44" s="33">
        <f>IF(OR($A44="",$P44=0),"",INDEX('Last week'!$I$2:$I$1001,$P44))</f>
        <v/>
      </c>
      <c r="U44" s="33">
        <f>IF($A44="","",IF(AND($P44&gt;0,$T44="Open",$S44&gt;=Settings!$C$4,$S44&lt;=Settings!$C$5),1,0))</f>
        <v/>
      </c>
      <c r="V44" s="33">
        <f>IF($A44="","",IF(AND($I44="Open",$H44&gt;=Settings!$C$4,$H44&lt;=Settings!$C$5),1,0))</f>
        <v/>
      </c>
      <c r="W44" s="34">
        <f>IF($A44="","",IF($U44=1,$R44,0))</f>
        <v/>
      </c>
      <c r="X44" s="34">
        <f>IF($A44="","",IF($V44=1,$G44,0))</f>
        <v/>
      </c>
      <c r="Y44" s="34">
        <f>IF($A44="","",IF(AND($P44=0,OR($I44="Open",$I44="Won"),$H44&gt;=Settings!$C$4,$H44&lt;=Settings!$C$5,$J44&gt;Settings!$C$6),$G44,0))</f>
        <v/>
      </c>
      <c r="Z44" s="34">
        <f>IF($A44="","",IF(AND($P44&gt;0,$T44="Open",$U44=0,OR($I44="Open",$I44="Won"),$H44&gt;=Settings!$C$4,$H44&lt;=Settings!$C$5),$G44,0))</f>
        <v/>
      </c>
      <c r="AA44" s="34">
        <f>IF($A44="","",IF(AND($U44=1,OR($V44=1,$I44="Won")),$G44-$R44,0))</f>
        <v/>
      </c>
      <c r="AB44" s="34">
        <f>IF($A44="","",IF(AND($U44=1,$I44="Open",$V44=0),$R44,0))</f>
        <v/>
      </c>
      <c r="AC44" s="34">
        <f>IF($A44="","",IF(AND($U44=1,$I44="Lost"),$R44,0))</f>
        <v/>
      </c>
      <c r="AD44" s="34">
        <f>IF($A44="","",IF(AND($I44="Won",OR($U44=1,$Y44&gt;0,$Z44&gt;0)),$G44,0))</f>
        <v/>
      </c>
      <c r="AE44" s="33">
        <f>IF(OR($A44="",$P44=0),"",IFERROR(MATCH($Q44,Settings!$B$24:$B$31,0),""))</f>
        <v/>
      </c>
      <c r="AF44" s="33">
        <f>IF($A44="","",IFERROR(MATCH($F44,Settings!$B$24:$B$31,0),""))</f>
        <v/>
      </c>
      <c r="AG44" s="33">
        <f>IF($A44="","",IF($P44=0,IF($Y44&gt;0,IF($I44="Won","Created and won","Created"),IF($J44&gt;Settings!$C$6,"Created, outside period",IF($V44=1,"Not in last snapshot","Outside period"))),IF($T44&lt;&gt;"Open","Closed before",IF($U44=0,IF($Z44&gt;0,IF($I44="Won","Pulled in and won","Pulled in"),"Outside period"),IF($I44="Won","Won",IF($I44="Lost","Lost",IF($V44=0,"Slipped out",IF($AF44&gt;$AE44,"Advanced",IF($AF44&lt;$AE44,"Regressed",IF($G44&gt;$R44,"Amount up",IF($G44&lt;$R44,"Amount down","No change")))))))))))</f>
        <v/>
      </c>
      <c r="AH44" s="33">
        <f>IF($A44="","",IF($V44=1,Settings!$C$7-MAX($J44,$K44,$L44,$M44),""))</f>
        <v/>
      </c>
      <c r="AI44" s="33">
        <f>IF($A44="","",IF($V44=1,IF($AH44&gt;=Settings!$C$12,1,0),""))</f>
        <v/>
      </c>
      <c r="AJ44" s="33">
        <f>IF($A44="","",IF($V44=1,IF($N44&gt;=Settings!$C$13,1,0),""))</f>
        <v/>
      </c>
    </row>
    <row r="45">
      <c r="G45" s="31" t="n"/>
      <c r="H45" s="32" t="n"/>
      <c r="J45" s="32" t="n"/>
      <c r="K45" s="32" t="n"/>
      <c r="L45" s="32" t="n"/>
      <c r="M45" s="32" t="n"/>
      <c r="P45" s="33">
        <f>IF($A45="","",IFERROR(MATCH($A45,'Last week'!$A$2:$A$1001,0),0))</f>
        <v/>
      </c>
      <c r="Q45" s="33">
        <f>IF(OR($A45="",$P45=0),"",INDEX('Last week'!$F$2:$F$1001,$P45))</f>
        <v/>
      </c>
      <c r="R45" s="34">
        <f>IF(OR($A45="",$P45=0),"",INDEX('Last week'!$G$2:$G$1001,$P45))</f>
        <v/>
      </c>
      <c r="S45" s="35">
        <f>IF(OR($A45="",$P45=0),"",INDEX('Last week'!$H$2:$H$1001,$P45))</f>
        <v/>
      </c>
      <c r="T45" s="33">
        <f>IF(OR($A45="",$P45=0),"",INDEX('Last week'!$I$2:$I$1001,$P45))</f>
        <v/>
      </c>
      <c r="U45" s="33">
        <f>IF($A45="","",IF(AND($P45&gt;0,$T45="Open",$S45&gt;=Settings!$C$4,$S45&lt;=Settings!$C$5),1,0))</f>
        <v/>
      </c>
      <c r="V45" s="33">
        <f>IF($A45="","",IF(AND($I45="Open",$H45&gt;=Settings!$C$4,$H45&lt;=Settings!$C$5),1,0))</f>
        <v/>
      </c>
      <c r="W45" s="34">
        <f>IF($A45="","",IF($U45=1,$R45,0))</f>
        <v/>
      </c>
      <c r="X45" s="34">
        <f>IF($A45="","",IF($V45=1,$G45,0))</f>
        <v/>
      </c>
      <c r="Y45" s="34">
        <f>IF($A45="","",IF(AND($P45=0,OR($I45="Open",$I45="Won"),$H45&gt;=Settings!$C$4,$H45&lt;=Settings!$C$5,$J45&gt;Settings!$C$6),$G45,0))</f>
        <v/>
      </c>
      <c r="Z45" s="34">
        <f>IF($A45="","",IF(AND($P45&gt;0,$T45="Open",$U45=0,OR($I45="Open",$I45="Won"),$H45&gt;=Settings!$C$4,$H45&lt;=Settings!$C$5),$G45,0))</f>
        <v/>
      </c>
      <c r="AA45" s="34">
        <f>IF($A45="","",IF(AND($U45=1,OR($V45=1,$I45="Won")),$G45-$R45,0))</f>
        <v/>
      </c>
      <c r="AB45" s="34">
        <f>IF($A45="","",IF(AND($U45=1,$I45="Open",$V45=0),$R45,0))</f>
        <v/>
      </c>
      <c r="AC45" s="34">
        <f>IF($A45="","",IF(AND($U45=1,$I45="Lost"),$R45,0))</f>
        <v/>
      </c>
      <c r="AD45" s="34">
        <f>IF($A45="","",IF(AND($I45="Won",OR($U45=1,$Y45&gt;0,$Z45&gt;0)),$G45,0))</f>
        <v/>
      </c>
      <c r="AE45" s="33">
        <f>IF(OR($A45="",$P45=0),"",IFERROR(MATCH($Q45,Settings!$B$24:$B$31,0),""))</f>
        <v/>
      </c>
      <c r="AF45" s="33">
        <f>IF($A45="","",IFERROR(MATCH($F45,Settings!$B$24:$B$31,0),""))</f>
        <v/>
      </c>
      <c r="AG45" s="33">
        <f>IF($A45="","",IF($P45=0,IF($Y45&gt;0,IF($I45="Won","Created and won","Created"),IF($J45&gt;Settings!$C$6,"Created, outside period",IF($V45=1,"Not in last snapshot","Outside period"))),IF($T45&lt;&gt;"Open","Closed before",IF($U45=0,IF($Z45&gt;0,IF($I45="Won","Pulled in and won","Pulled in"),"Outside period"),IF($I45="Won","Won",IF($I45="Lost","Lost",IF($V45=0,"Slipped out",IF($AF45&gt;$AE45,"Advanced",IF($AF45&lt;$AE45,"Regressed",IF($G45&gt;$R45,"Amount up",IF($G45&lt;$R45,"Amount down","No change")))))))))))</f>
        <v/>
      </c>
      <c r="AH45" s="33">
        <f>IF($A45="","",IF($V45=1,Settings!$C$7-MAX($J45,$K45,$L45,$M45),""))</f>
        <v/>
      </c>
      <c r="AI45" s="33">
        <f>IF($A45="","",IF($V45=1,IF($AH45&gt;=Settings!$C$12,1,0),""))</f>
        <v/>
      </c>
      <c r="AJ45" s="33">
        <f>IF($A45="","",IF($V45=1,IF($N45&gt;=Settings!$C$13,1,0),""))</f>
        <v/>
      </c>
    </row>
    <row r="46">
      <c r="G46" s="31" t="n"/>
      <c r="H46" s="32" t="n"/>
      <c r="J46" s="32" t="n"/>
      <c r="K46" s="32" t="n"/>
      <c r="L46" s="32" t="n"/>
      <c r="M46" s="32" t="n"/>
      <c r="P46" s="33">
        <f>IF($A46="","",IFERROR(MATCH($A46,'Last week'!$A$2:$A$1001,0),0))</f>
        <v/>
      </c>
      <c r="Q46" s="33">
        <f>IF(OR($A46="",$P46=0),"",INDEX('Last week'!$F$2:$F$1001,$P46))</f>
        <v/>
      </c>
      <c r="R46" s="34">
        <f>IF(OR($A46="",$P46=0),"",INDEX('Last week'!$G$2:$G$1001,$P46))</f>
        <v/>
      </c>
      <c r="S46" s="35">
        <f>IF(OR($A46="",$P46=0),"",INDEX('Last week'!$H$2:$H$1001,$P46))</f>
        <v/>
      </c>
      <c r="T46" s="33">
        <f>IF(OR($A46="",$P46=0),"",INDEX('Last week'!$I$2:$I$1001,$P46))</f>
        <v/>
      </c>
      <c r="U46" s="33">
        <f>IF($A46="","",IF(AND($P46&gt;0,$T46="Open",$S46&gt;=Settings!$C$4,$S46&lt;=Settings!$C$5),1,0))</f>
        <v/>
      </c>
      <c r="V46" s="33">
        <f>IF($A46="","",IF(AND($I46="Open",$H46&gt;=Settings!$C$4,$H46&lt;=Settings!$C$5),1,0))</f>
        <v/>
      </c>
      <c r="W46" s="34">
        <f>IF($A46="","",IF($U46=1,$R46,0))</f>
        <v/>
      </c>
      <c r="X46" s="34">
        <f>IF($A46="","",IF($V46=1,$G46,0))</f>
        <v/>
      </c>
      <c r="Y46" s="34">
        <f>IF($A46="","",IF(AND($P46=0,OR($I46="Open",$I46="Won"),$H46&gt;=Settings!$C$4,$H46&lt;=Settings!$C$5,$J46&gt;Settings!$C$6),$G46,0))</f>
        <v/>
      </c>
      <c r="Z46" s="34">
        <f>IF($A46="","",IF(AND($P46&gt;0,$T46="Open",$U46=0,OR($I46="Open",$I46="Won"),$H46&gt;=Settings!$C$4,$H46&lt;=Settings!$C$5),$G46,0))</f>
        <v/>
      </c>
      <c r="AA46" s="34">
        <f>IF($A46="","",IF(AND($U46=1,OR($V46=1,$I46="Won")),$G46-$R46,0))</f>
        <v/>
      </c>
      <c r="AB46" s="34">
        <f>IF($A46="","",IF(AND($U46=1,$I46="Open",$V46=0),$R46,0))</f>
        <v/>
      </c>
      <c r="AC46" s="34">
        <f>IF($A46="","",IF(AND($U46=1,$I46="Lost"),$R46,0))</f>
        <v/>
      </c>
      <c r="AD46" s="34">
        <f>IF($A46="","",IF(AND($I46="Won",OR($U46=1,$Y46&gt;0,$Z46&gt;0)),$G46,0))</f>
        <v/>
      </c>
      <c r="AE46" s="33">
        <f>IF(OR($A46="",$P46=0),"",IFERROR(MATCH($Q46,Settings!$B$24:$B$31,0),""))</f>
        <v/>
      </c>
      <c r="AF46" s="33">
        <f>IF($A46="","",IFERROR(MATCH($F46,Settings!$B$24:$B$31,0),""))</f>
        <v/>
      </c>
      <c r="AG46" s="33">
        <f>IF($A46="","",IF($P46=0,IF($Y46&gt;0,IF($I46="Won","Created and won","Created"),IF($J46&gt;Settings!$C$6,"Created, outside period",IF($V46=1,"Not in last snapshot","Outside period"))),IF($T46&lt;&gt;"Open","Closed before",IF($U46=0,IF($Z46&gt;0,IF($I46="Won","Pulled in and won","Pulled in"),"Outside period"),IF($I46="Won","Won",IF($I46="Lost","Lost",IF($V46=0,"Slipped out",IF($AF46&gt;$AE46,"Advanced",IF($AF46&lt;$AE46,"Regressed",IF($G46&gt;$R46,"Amount up",IF($G46&lt;$R46,"Amount down","No change")))))))))))</f>
        <v/>
      </c>
      <c r="AH46" s="33">
        <f>IF($A46="","",IF($V46=1,Settings!$C$7-MAX($J46,$K46,$L46,$M46),""))</f>
        <v/>
      </c>
      <c r="AI46" s="33">
        <f>IF($A46="","",IF($V46=1,IF($AH46&gt;=Settings!$C$12,1,0),""))</f>
        <v/>
      </c>
      <c r="AJ46" s="33">
        <f>IF($A46="","",IF($V46=1,IF($N46&gt;=Settings!$C$13,1,0),""))</f>
        <v/>
      </c>
    </row>
    <row r="47">
      <c r="G47" s="31" t="n"/>
      <c r="H47" s="32" t="n"/>
      <c r="J47" s="32" t="n"/>
      <c r="K47" s="32" t="n"/>
      <c r="L47" s="32" t="n"/>
      <c r="M47" s="32" t="n"/>
      <c r="P47" s="33">
        <f>IF($A47="","",IFERROR(MATCH($A47,'Last week'!$A$2:$A$1001,0),0))</f>
        <v/>
      </c>
      <c r="Q47" s="33">
        <f>IF(OR($A47="",$P47=0),"",INDEX('Last week'!$F$2:$F$1001,$P47))</f>
        <v/>
      </c>
      <c r="R47" s="34">
        <f>IF(OR($A47="",$P47=0),"",INDEX('Last week'!$G$2:$G$1001,$P47))</f>
        <v/>
      </c>
      <c r="S47" s="35">
        <f>IF(OR($A47="",$P47=0),"",INDEX('Last week'!$H$2:$H$1001,$P47))</f>
        <v/>
      </c>
      <c r="T47" s="33">
        <f>IF(OR($A47="",$P47=0),"",INDEX('Last week'!$I$2:$I$1001,$P47))</f>
        <v/>
      </c>
      <c r="U47" s="33">
        <f>IF($A47="","",IF(AND($P47&gt;0,$T47="Open",$S47&gt;=Settings!$C$4,$S47&lt;=Settings!$C$5),1,0))</f>
        <v/>
      </c>
      <c r="V47" s="33">
        <f>IF($A47="","",IF(AND($I47="Open",$H47&gt;=Settings!$C$4,$H47&lt;=Settings!$C$5),1,0))</f>
        <v/>
      </c>
      <c r="W47" s="34">
        <f>IF($A47="","",IF($U47=1,$R47,0))</f>
        <v/>
      </c>
      <c r="X47" s="34">
        <f>IF($A47="","",IF($V47=1,$G47,0))</f>
        <v/>
      </c>
      <c r="Y47" s="34">
        <f>IF($A47="","",IF(AND($P47=0,OR($I47="Open",$I47="Won"),$H47&gt;=Settings!$C$4,$H47&lt;=Settings!$C$5,$J47&gt;Settings!$C$6),$G47,0))</f>
        <v/>
      </c>
      <c r="Z47" s="34">
        <f>IF($A47="","",IF(AND($P47&gt;0,$T47="Open",$U47=0,OR($I47="Open",$I47="Won"),$H47&gt;=Settings!$C$4,$H47&lt;=Settings!$C$5),$G47,0))</f>
        <v/>
      </c>
      <c r="AA47" s="34">
        <f>IF($A47="","",IF(AND($U47=1,OR($V47=1,$I47="Won")),$G47-$R47,0))</f>
        <v/>
      </c>
      <c r="AB47" s="34">
        <f>IF($A47="","",IF(AND($U47=1,$I47="Open",$V47=0),$R47,0))</f>
        <v/>
      </c>
      <c r="AC47" s="34">
        <f>IF($A47="","",IF(AND($U47=1,$I47="Lost"),$R47,0))</f>
        <v/>
      </c>
      <c r="AD47" s="34">
        <f>IF($A47="","",IF(AND($I47="Won",OR($U47=1,$Y47&gt;0,$Z47&gt;0)),$G47,0))</f>
        <v/>
      </c>
      <c r="AE47" s="33">
        <f>IF(OR($A47="",$P47=0),"",IFERROR(MATCH($Q47,Settings!$B$24:$B$31,0),""))</f>
        <v/>
      </c>
      <c r="AF47" s="33">
        <f>IF($A47="","",IFERROR(MATCH($F47,Settings!$B$24:$B$31,0),""))</f>
        <v/>
      </c>
      <c r="AG47" s="33">
        <f>IF($A47="","",IF($P47=0,IF($Y47&gt;0,IF($I47="Won","Created and won","Created"),IF($J47&gt;Settings!$C$6,"Created, outside period",IF($V47=1,"Not in last snapshot","Outside period"))),IF($T47&lt;&gt;"Open","Closed before",IF($U47=0,IF($Z47&gt;0,IF($I47="Won","Pulled in and won","Pulled in"),"Outside period"),IF($I47="Won","Won",IF($I47="Lost","Lost",IF($V47=0,"Slipped out",IF($AF47&gt;$AE47,"Advanced",IF($AF47&lt;$AE47,"Regressed",IF($G47&gt;$R47,"Amount up",IF($G47&lt;$R47,"Amount down","No change")))))))))))</f>
        <v/>
      </c>
      <c r="AH47" s="33">
        <f>IF($A47="","",IF($V47=1,Settings!$C$7-MAX($J47,$K47,$L47,$M47),""))</f>
        <v/>
      </c>
      <c r="AI47" s="33">
        <f>IF($A47="","",IF($V47=1,IF($AH47&gt;=Settings!$C$12,1,0),""))</f>
        <v/>
      </c>
      <c r="AJ47" s="33">
        <f>IF($A47="","",IF($V47=1,IF($N47&gt;=Settings!$C$13,1,0),""))</f>
        <v/>
      </c>
    </row>
    <row r="48">
      <c r="G48" s="31" t="n"/>
      <c r="H48" s="32" t="n"/>
      <c r="J48" s="32" t="n"/>
      <c r="K48" s="32" t="n"/>
      <c r="L48" s="32" t="n"/>
      <c r="M48" s="32" t="n"/>
      <c r="P48" s="33">
        <f>IF($A48="","",IFERROR(MATCH($A48,'Last week'!$A$2:$A$1001,0),0))</f>
        <v/>
      </c>
      <c r="Q48" s="33">
        <f>IF(OR($A48="",$P48=0),"",INDEX('Last week'!$F$2:$F$1001,$P48))</f>
        <v/>
      </c>
      <c r="R48" s="34">
        <f>IF(OR($A48="",$P48=0),"",INDEX('Last week'!$G$2:$G$1001,$P48))</f>
        <v/>
      </c>
      <c r="S48" s="35">
        <f>IF(OR($A48="",$P48=0),"",INDEX('Last week'!$H$2:$H$1001,$P48))</f>
        <v/>
      </c>
      <c r="T48" s="33">
        <f>IF(OR($A48="",$P48=0),"",INDEX('Last week'!$I$2:$I$1001,$P48))</f>
        <v/>
      </c>
      <c r="U48" s="33">
        <f>IF($A48="","",IF(AND($P48&gt;0,$T48="Open",$S48&gt;=Settings!$C$4,$S48&lt;=Settings!$C$5),1,0))</f>
        <v/>
      </c>
      <c r="V48" s="33">
        <f>IF($A48="","",IF(AND($I48="Open",$H48&gt;=Settings!$C$4,$H48&lt;=Settings!$C$5),1,0))</f>
        <v/>
      </c>
      <c r="W48" s="34">
        <f>IF($A48="","",IF($U48=1,$R48,0))</f>
        <v/>
      </c>
      <c r="X48" s="34">
        <f>IF($A48="","",IF($V48=1,$G48,0))</f>
        <v/>
      </c>
      <c r="Y48" s="34">
        <f>IF($A48="","",IF(AND($P48=0,OR($I48="Open",$I48="Won"),$H48&gt;=Settings!$C$4,$H48&lt;=Settings!$C$5,$J48&gt;Settings!$C$6),$G48,0))</f>
        <v/>
      </c>
      <c r="Z48" s="34">
        <f>IF($A48="","",IF(AND($P48&gt;0,$T48="Open",$U48=0,OR($I48="Open",$I48="Won"),$H48&gt;=Settings!$C$4,$H48&lt;=Settings!$C$5),$G48,0))</f>
        <v/>
      </c>
      <c r="AA48" s="34">
        <f>IF($A48="","",IF(AND($U48=1,OR($V48=1,$I48="Won")),$G48-$R48,0))</f>
        <v/>
      </c>
      <c r="AB48" s="34">
        <f>IF($A48="","",IF(AND($U48=1,$I48="Open",$V48=0),$R48,0))</f>
        <v/>
      </c>
      <c r="AC48" s="34">
        <f>IF($A48="","",IF(AND($U48=1,$I48="Lost"),$R48,0))</f>
        <v/>
      </c>
      <c r="AD48" s="34">
        <f>IF($A48="","",IF(AND($I48="Won",OR($U48=1,$Y48&gt;0,$Z48&gt;0)),$G48,0))</f>
        <v/>
      </c>
      <c r="AE48" s="33">
        <f>IF(OR($A48="",$P48=0),"",IFERROR(MATCH($Q48,Settings!$B$24:$B$31,0),""))</f>
        <v/>
      </c>
      <c r="AF48" s="33">
        <f>IF($A48="","",IFERROR(MATCH($F48,Settings!$B$24:$B$31,0),""))</f>
        <v/>
      </c>
      <c r="AG48" s="33">
        <f>IF($A48="","",IF($P48=0,IF($Y48&gt;0,IF($I48="Won","Created and won","Created"),IF($J48&gt;Settings!$C$6,"Created, outside period",IF($V48=1,"Not in last snapshot","Outside period"))),IF($T48&lt;&gt;"Open","Closed before",IF($U48=0,IF($Z48&gt;0,IF($I48="Won","Pulled in and won","Pulled in"),"Outside period"),IF($I48="Won","Won",IF($I48="Lost","Lost",IF($V48=0,"Slipped out",IF($AF48&gt;$AE48,"Advanced",IF($AF48&lt;$AE48,"Regressed",IF($G48&gt;$R48,"Amount up",IF($G48&lt;$R48,"Amount down","No change")))))))))))</f>
        <v/>
      </c>
      <c r="AH48" s="33">
        <f>IF($A48="","",IF($V48=1,Settings!$C$7-MAX($J48,$K48,$L48,$M48),""))</f>
        <v/>
      </c>
      <c r="AI48" s="33">
        <f>IF($A48="","",IF($V48=1,IF($AH48&gt;=Settings!$C$12,1,0),""))</f>
        <v/>
      </c>
      <c r="AJ48" s="33">
        <f>IF($A48="","",IF($V48=1,IF($N48&gt;=Settings!$C$13,1,0),""))</f>
        <v/>
      </c>
    </row>
    <row r="49">
      <c r="G49" s="31" t="n"/>
      <c r="H49" s="32" t="n"/>
      <c r="J49" s="32" t="n"/>
      <c r="K49" s="32" t="n"/>
      <c r="L49" s="32" t="n"/>
      <c r="M49" s="32" t="n"/>
      <c r="P49" s="33">
        <f>IF($A49="","",IFERROR(MATCH($A49,'Last week'!$A$2:$A$1001,0),0))</f>
        <v/>
      </c>
      <c r="Q49" s="33">
        <f>IF(OR($A49="",$P49=0),"",INDEX('Last week'!$F$2:$F$1001,$P49))</f>
        <v/>
      </c>
      <c r="R49" s="34">
        <f>IF(OR($A49="",$P49=0),"",INDEX('Last week'!$G$2:$G$1001,$P49))</f>
        <v/>
      </c>
      <c r="S49" s="35">
        <f>IF(OR($A49="",$P49=0),"",INDEX('Last week'!$H$2:$H$1001,$P49))</f>
        <v/>
      </c>
      <c r="T49" s="33">
        <f>IF(OR($A49="",$P49=0),"",INDEX('Last week'!$I$2:$I$1001,$P49))</f>
        <v/>
      </c>
      <c r="U49" s="33">
        <f>IF($A49="","",IF(AND($P49&gt;0,$T49="Open",$S49&gt;=Settings!$C$4,$S49&lt;=Settings!$C$5),1,0))</f>
        <v/>
      </c>
      <c r="V49" s="33">
        <f>IF($A49="","",IF(AND($I49="Open",$H49&gt;=Settings!$C$4,$H49&lt;=Settings!$C$5),1,0))</f>
        <v/>
      </c>
      <c r="W49" s="34">
        <f>IF($A49="","",IF($U49=1,$R49,0))</f>
        <v/>
      </c>
      <c r="X49" s="34">
        <f>IF($A49="","",IF($V49=1,$G49,0))</f>
        <v/>
      </c>
      <c r="Y49" s="34">
        <f>IF($A49="","",IF(AND($P49=0,OR($I49="Open",$I49="Won"),$H49&gt;=Settings!$C$4,$H49&lt;=Settings!$C$5,$J49&gt;Settings!$C$6),$G49,0))</f>
        <v/>
      </c>
      <c r="Z49" s="34">
        <f>IF($A49="","",IF(AND($P49&gt;0,$T49="Open",$U49=0,OR($I49="Open",$I49="Won"),$H49&gt;=Settings!$C$4,$H49&lt;=Settings!$C$5),$G49,0))</f>
        <v/>
      </c>
      <c r="AA49" s="34">
        <f>IF($A49="","",IF(AND($U49=1,OR($V49=1,$I49="Won")),$G49-$R49,0))</f>
        <v/>
      </c>
      <c r="AB49" s="34">
        <f>IF($A49="","",IF(AND($U49=1,$I49="Open",$V49=0),$R49,0))</f>
        <v/>
      </c>
      <c r="AC49" s="34">
        <f>IF($A49="","",IF(AND($U49=1,$I49="Lost"),$R49,0))</f>
        <v/>
      </c>
      <c r="AD49" s="34">
        <f>IF($A49="","",IF(AND($I49="Won",OR($U49=1,$Y49&gt;0,$Z49&gt;0)),$G49,0))</f>
        <v/>
      </c>
      <c r="AE49" s="33">
        <f>IF(OR($A49="",$P49=0),"",IFERROR(MATCH($Q49,Settings!$B$24:$B$31,0),""))</f>
        <v/>
      </c>
      <c r="AF49" s="33">
        <f>IF($A49="","",IFERROR(MATCH($F49,Settings!$B$24:$B$31,0),""))</f>
        <v/>
      </c>
      <c r="AG49" s="33">
        <f>IF($A49="","",IF($P49=0,IF($Y49&gt;0,IF($I49="Won","Created and won","Created"),IF($J49&gt;Settings!$C$6,"Created, outside period",IF($V49=1,"Not in last snapshot","Outside period"))),IF($T49&lt;&gt;"Open","Closed before",IF($U49=0,IF($Z49&gt;0,IF($I49="Won","Pulled in and won","Pulled in"),"Outside period"),IF($I49="Won","Won",IF($I49="Lost","Lost",IF($V49=0,"Slipped out",IF($AF49&gt;$AE49,"Advanced",IF($AF49&lt;$AE49,"Regressed",IF($G49&gt;$R49,"Amount up",IF($G49&lt;$R49,"Amount down","No change")))))))))))</f>
        <v/>
      </c>
      <c r="AH49" s="33">
        <f>IF($A49="","",IF($V49=1,Settings!$C$7-MAX($J49,$K49,$L49,$M49),""))</f>
        <v/>
      </c>
      <c r="AI49" s="33">
        <f>IF($A49="","",IF($V49=1,IF($AH49&gt;=Settings!$C$12,1,0),""))</f>
        <v/>
      </c>
      <c r="AJ49" s="33">
        <f>IF($A49="","",IF($V49=1,IF($N49&gt;=Settings!$C$13,1,0),""))</f>
        <v/>
      </c>
    </row>
    <row r="50">
      <c r="G50" s="31" t="n"/>
      <c r="H50" s="32" t="n"/>
      <c r="J50" s="32" t="n"/>
      <c r="K50" s="32" t="n"/>
      <c r="L50" s="32" t="n"/>
      <c r="M50" s="32" t="n"/>
      <c r="P50" s="33">
        <f>IF($A50="","",IFERROR(MATCH($A50,'Last week'!$A$2:$A$1001,0),0))</f>
        <v/>
      </c>
      <c r="Q50" s="33">
        <f>IF(OR($A50="",$P50=0),"",INDEX('Last week'!$F$2:$F$1001,$P50))</f>
        <v/>
      </c>
      <c r="R50" s="34">
        <f>IF(OR($A50="",$P50=0),"",INDEX('Last week'!$G$2:$G$1001,$P50))</f>
        <v/>
      </c>
      <c r="S50" s="35">
        <f>IF(OR($A50="",$P50=0),"",INDEX('Last week'!$H$2:$H$1001,$P50))</f>
        <v/>
      </c>
      <c r="T50" s="33">
        <f>IF(OR($A50="",$P50=0),"",INDEX('Last week'!$I$2:$I$1001,$P50))</f>
        <v/>
      </c>
      <c r="U50" s="33">
        <f>IF($A50="","",IF(AND($P50&gt;0,$T50="Open",$S50&gt;=Settings!$C$4,$S50&lt;=Settings!$C$5),1,0))</f>
        <v/>
      </c>
      <c r="V50" s="33">
        <f>IF($A50="","",IF(AND($I50="Open",$H50&gt;=Settings!$C$4,$H50&lt;=Settings!$C$5),1,0))</f>
        <v/>
      </c>
      <c r="W50" s="34">
        <f>IF($A50="","",IF($U50=1,$R50,0))</f>
        <v/>
      </c>
      <c r="X50" s="34">
        <f>IF($A50="","",IF($V50=1,$G50,0))</f>
        <v/>
      </c>
      <c r="Y50" s="34">
        <f>IF($A50="","",IF(AND($P50=0,OR($I50="Open",$I50="Won"),$H50&gt;=Settings!$C$4,$H50&lt;=Settings!$C$5,$J50&gt;Settings!$C$6),$G50,0))</f>
        <v/>
      </c>
      <c r="Z50" s="34">
        <f>IF($A50="","",IF(AND($P50&gt;0,$T50="Open",$U50=0,OR($I50="Open",$I50="Won"),$H50&gt;=Settings!$C$4,$H50&lt;=Settings!$C$5),$G50,0))</f>
        <v/>
      </c>
      <c r="AA50" s="34">
        <f>IF($A50="","",IF(AND($U50=1,OR($V50=1,$I50="Won")),$G50-$R50,0))</f>
        <v/>
      </c>
      <c r="AB50" s="34">
        <f>IF($A50="","",IF(AND($U50=1,$I50="Open",$V50=0),$R50,0))</f>
        <v/>
      </c>
      <c r="AC50" s="34">
        <f>IF($A50="","",IF(AND($U50=1,$I50="Lost"),$R50,0))</f>
        <v/>
      </c>
      <c r="AD50" s="34">
        <f>IF($A50="","",IF(AND($I50="Won",OR($U50=1,$Y50&gt;0,$Z50&gt;0)),$G50,0))</f>
        <v/>
      </c>
      <c r="AE50" s="33">
        <f>IF(OR($A50="",$P50=0),"",IFERROR(MATCH($Q50,Settings!$B$24:$B$31,0),""))</f>
        <v/>
      </c>
      <c r="AF50" s="33">
        <f>IF($A50="","",IFERROR(MATCH($F50,Settings!$B$24:$B$31,0),""))</f>
        <v/>
      </c>
      <c r="AG50" s="33">
        <f>IF($A50="","",IF($P50=0,IF($Y50&gt;0,IF($I50="Won","Created and won","Created"),IF($J50&gt;Settings!$C$6,"Created, outside period",IF($V50=1,"Not in last snapshot","Outside period"))),IF($T50&lt;&gt;"Open","Closed before",IF($U50=0,IF($Z50&gt;0,IF($I50="Won","Pulled in and won","Pulled in"),"Outside period"),IF($I50="Won","Won",IF($I50="Lost","Lost",IF($V50=0,"Slipped out",IF($AF50&gt;$AE50,"Advanced",IF($AF50&lt;$AE50,"Regressed",IF($G50&gt;$R50,"Amount up",IF($G50&lt;$R50,"Amount down","No change")))))))))))</f>
        <v/>
      </c>
      <c r="AH50" s="33">
        <f>IF($A50="","",IF($V50=1,Settings!$C$7-MAX($J50,$K50,$L50,$M50),""))</f>
        <v/>
      </c>
      <c r="AI50" s="33">
        <f>IF($A50="","",IF($V50=1,IF($AH50&gt;=Settings!$C$12,1,0),""))</f>
        <v/>
      </c>
      <c r="AJ50" s="33">
        <f>IF($A50="","",IF($V50=1,IF($N50&gt;=Settings!$C$13,1,0),""))</f>
        <v/>
      </c>
    </row>
    <row r="51">
      <c r="G51" s="31" t="n"/>
      <c r="H51" s="32" t="n"/>
      <c r="J51" s="32" t="n"/>
      <c r="K51" s="32" t="n"/>
      <c r="L51" s="32" t="n"/>
      <c r="M51" s="32" t="n"/>
      <c r="P51" s="33">
        <f>IF($A51="","",IFERROR(MATCH($A51,'Last week'!$A$2:$A$1001,0),0))</f>
        <v/>
      </c>
      <c r="Q51" s="33">
        <f>IF(OR($A51="",$P51=0),"",INDEX('Last week'!$F$2:$F$1001,$P51))</f>
        <v/>
      </c>
      <c r="R51" s="34">
        <f>IF(OR($A51="",$P51=0),"",INDEX('Last week'!$G$2:$G$1001,$P51))</f>
        <v/>
      </c>
      <c r="S51" s="35">
        <f>IF(OR($A51="",$P51=0),"",INDEX('Last week'!$H$2:$H$1001,$P51))</f>
        <v/>
      </c>
      <c r="T51" s="33">
        <f>IF(OR($A51="",$P51=0),"",INDEX('Last week'!$I$2:$I$1001,$P51))</f>
        <v/>
      </c>
      <c r="U51" s="33">
        <f>IF($A51="","",IF(AND($P51&gt;0,$T51="Open",$S51&gt;=Settings!$C$4,$S51&lt;=Settings!$C$5),1,0))</f>
        <v/>
      </c>
      <c r="V51" s="33">
        <f>IF($A51="","",IF(AND($I51="Open",$H51&gt;=Settings!$C$4,$H51&lt;=Settings!$C$5),1,0))</f>
        <v/>
      </c>
      <c r="W51" s="34">
        <f>IF($A51="","",IF($U51=1,$R51,0))</f>
        <v/>
      </c>
      <c r="X51" s="34">
        <f>IF($A51="","",IF($V51=1,$G51,0))</f>
        <v/>
      </c>
      <c r="Y51" s="34">
        <f>IF($A51="","",IF(AND($P51=0,OR($I51="Open",$I51="Won"),$H51&gt;=Settings!$C$4,$H51&lt;=Settings!$C$5,$J51&gt;Settings!$C$6),$G51,0))</f>
        <v/>
      </c>
      <c r="Z51" s="34">
        <f>IF($A51="","",IF(AND($P51&gt;0,$T51="Open",$U51=0,OR($I51="Open",$I51="Won"),$H51&gt;=Settings!$C$4,$H51&lt;=Settings!$C$5),$G51,0))</f>
        <v/>
      </c>
      <c r="AA51" s="34">
        <f>IF($A51="","",IF(AND($U51=1,OR($V51=1,$I51="Won")),$G51-$R51,0))</f>
        <v/>
      </c>
      <c r="AB51" s="34">
        <f>IF($A51="","",IF(AND($U51=1,$I51="Open",$V51=0),$R51,0))</f>
        <v/>
      </c>
      <c r="AC51" s="34">
        <f>IF($A51="","",IF(AND($U51=1,$I51="Lost"),$R51,0))</f>
        <v/>
      </c>
      <c r="AD51" s="34">
        <f>IF($A51="","",IF(AND($I51="Won",OR($U51=1,$Y51&gt;0,$Z51&gt;0)),$G51,0))</f>
        <v/>
      </c>
      <c r="AE51" s="33">
        <f>IF(OR($A51="",$P51=0),"",IFERROR(MATCH($Q51,Settings!$B$24:$B$31,0),""))</f>
        <v/>
      </c>
      <c r="AF51" s="33">
        <f>IF($A51="","",IFERROR(MATCH($F51,Settings!$B$24:$B$31,0),""))</f>
        <v/>
      </c>
      <c r="AG51" s="33">
        <f>IF($A51="","",IF($P51=0,IF($Y51&gt;0,IF($I51="Won","Created and won","Created"),IF($J51&gt;Settings!$C$6,"Created, outside period",IF($V51=1,"Not in last snapshot","Outside period"))),IF($T51&lt;&gt;"Open","Closed before",IF($U51=0,IF($Z51&gt;0,IF($I51="Won","Pulled in and won","Pulled in"),"Outside period"),IF($I51="Won","Won",IF($I51="Lost","Lost",IF($V51=0,"Slipped out",IF($AF51&gt;$AE51,"Advanced",IF($AF51&lt;$AE51,"Regressed",IF($G51&gt;$R51,"Amount up",IF($G51&lt;$R51,"Amount down","No change")))))))))))</f>
        <v/>
      </c>
      <c r="AH51" s="33">
        <f>IF($A51="","",IF($V51=1,Settings!$C$7-MAX($J51,$K51,$L51,$M51),""))</f>
        <v/>
      </c>
      <c r="AI51" s="33">
        <f>IF($A51="","",IF($V51=1,IF($AH51&gt;=Settings!$C$12,1,0),""))</f>
        <v/>
      </c>
      <c r="AJ51" s="33">
        <f>IF($A51="","",IF($V51=1,IF($N51&gt;=Settings!$C$13,1,0),""))</f>
        <v/>
      </c>
    </row>
    <row r="52">
      <c r="G52" s="31" t="n"/>
      <c r="H52" s="32" t="n"/>
      <c r="J52" s="32" t="n"/>
      <c r="K52" s="32" t="n"/>
      <c r="L52" s="32" t="n"/>
      <c r="M52" s="32" t="n"/>
      <c r="P52" s="33">
        <f>IF($A52="","",IFERROR(MATCH($A52,'Last week'!$A$2:$A$1001,0),0))</f>
        <v/>
      </c>
      <c r="Q52" s="33">
        <f>IF(OR($A52="",$P52=0),"",INDEX('Last week'!$F$2:$F$1001,$P52))</f>
        <v/>
      </c>
      <c r="R52" s="34">
        <f>IF(OR($A52="",$P52=0),"",INDEX('Last week'!$G$2:$G$1001,$P52))</f>
        <v/>
      </c>
      <c r="S52" s="35">
        <f>IF(OR($A52="",$P52=0),"",INDEX('Last week'!$H$2:$H$1001,$P52))</f>
        <v/>
      </c>
      <c r="T52" s="33">
        <f>IF(OR($A52="",$P52=0),"",INDEX('Last week'!$I$2:$I$1001,$P52))</f>
        <v/>
      </c>
      <c r="U52" s="33">
        <f>IF($A52="","",IF(AND($P52&gt;0,$T52="Open",$S52&gt;=Settings!$C$4,$S52&lt;=Settings!$C$5),1,0))</f>
        <v/>
      </c>
      <c r="V52" s="33">
        <f>IF($A52="","",IF(AND($I52="Open",$H52&gt;=Settings!$C$4,$H52&lt;=Settings!$C$5),1,0))</f>
        <v/>
      </c>
      <c r="W52" s="34">
        <f>IF($A52="","",IF($U52=1,$R52,0))</f>
        <v/>
      </c>
      <c r="X52" s="34">
        <f>IF($A52="","",IF($V52=1,$G52,0))</f>
        <v/>
      </c>
      <c r="Y52" s="34">
        <f>IF($A52="","",IF(AND($P52=0,OR($I52="Open",$I52="Won"),$H52&gt;=Settings!$C$4,$H52&lt;=Settings!$C$5,$J52&gt;Settings!$C$6),$G52,0))</f>
        <v/>
      </c>
      <c r="Z52" s="34">
        <f>IF($A52="","",IF(AND($P52&gt;0,$T52="Open",$U52=0,OR($I52="Open",$I52="Won"),$H52&gt;=Settings!$C$4,$H52&lt;=Settings!$C$5),$G52,0))</f>
        <v/>
      </c>
      <c r="AA52" s="34">
        <f>IF($A52="","",IF(AND($U52=1,OR($V52=1,$I52="Won")),$G52-$R52,0))</f>
        <v/>
      </c>
      <c r="AB52" s="34">
        <f>IF($A52="","",IF(AND($U52=1,$I52="Open",$V52=0),$R52,0))</f>
        <v/>
      </c>
      <c r="AC52" s="34">
        <f>IF($A52="","",IF(AND($U52=1,$I52="Lost"),$R52,0))</f>
        <v/>
      </c>
      <c r="AD52" s="34">
        <f>IF($A52="","",IF(AND($I52="Won",OR($U52=1,$Y52&gt;0,$Z52&gt;0)),$G52,0))</f>
        <v/>
      </c>
      <c r="AE52" s="33">
        <f>IF(OR($A52="",$P52=0),"",IFERROR(MATCH($Q52,Settings!$B$24:$B$31,0),""))</f>
        <v/>
      </c>
      <c r="AF52" s="33">
        <f>IF($A52="","",IFERROR(MATCH($F52,Settings!$B$24:$B$31,0),""))</f>
        <v/>
      </c>
      <c r="AG52" s="33">
        <f>IF($A52="","",IF($P52=0,IF($Y52&gt;0,IF($I52="Won","Created and won","Created"),IF($J52&gt;Settings!$C$6,"Created, outside period",IF($V52=1,"Not in last snapshot","Outside period"))),IF($T52&lt;&gt;"Open","Closed before",IF($U52=0,IF($Z52&gt;0,IF($I52="Won","Pulled in and won","Pulled in"),"Outside period"),IF($I52="Won","Won",IF($I52="Lost","Lost",IF($V52=0,"Slipped out",IF($AF52&gt;$AE52,"Advanced",IF($AF52&lt;$AE52,"Regressed",IF($G52&gt;$R52,"Amount up",IF($G52&lt;$R52,"Amount down","No change")))))))))))</f>
        <v/>
      </c>
      <c r="AH52" s="33">
        <f>IF($A52="","",IF($V52=1,Settings!$C$7-MAX($J52,$K52,$L52,$M52),""))</f>
        <v/>
      </c>
      <c r="AI52" s="33">
        <f>IF($A52="","",IF($V52=1,IF($AH52&gt;=Settings!$C$12,1,0),""))</f>
        <v/>
      </c>
      <c r="AJ52" s="33">
        <f>IF($A52="","",IF($V52=1,IF($N52&gt;=Settings!$C$13,1,0),""))</f>
        <v/>
      </c>
    </row>
    <row r="53">
      <c r="G53" s="31" t="n"/>
      <c r="H53" s="32" t="n"/>
      <c r="J53" s="32" t="n"/>
      <c r="K53" s="32" t="n"/>
      <c r="L53" s="32" t="n"/>
      <c r="M53" s="32" t="n"/>
      <c r="P53" s="33">
        <f>IF($A53="","",IFERROR(MATCH($A53,'Last week'!$A$2:$A$1001,0),0))</f>
        <v/>
      </c>
      <c r="Q53" s="33">
        <f>IF(OR($A53="",$P53=0),"",INDEX('Last week'!$F$2:$F$1001,$P53))</f>
        <v/>
      </c>
      <c r="R53" s="34">
        <f>IF(OR($A53="",$P53=0),"",INDEX('Last week'!$G$2:$G$1001,$P53))</f>
        <v/>
      </c>
      <c r="S53" s="35">
        <f>IF(OR($A53="",$P53=0),"",INDEX('Last week'!$H$2:$H$1001,$P53))</f>
        <v/>
      </c>
      <c r="T53" s="33">
        <f>IF(OR($A53="",$P53=0),"",INDEX('Last week'!$I$2:$I$1001,$P53))</f>
        <v/>
      </c>
      <c r="U53" s="33">
        <f>IF($A53="","",IF(AND($P53&gt;0,$T53="Open",$S53&gt;=Settings!$C$4,$S53&lt;=Settings!$C$5),1,0))</f>
        <v/>
      </c>
      <c r="V53" s="33">
        <f>IF($A53="","",IF(AND($I53="Open",$H53&gt;=Settings!$C$4,$H53&lt;=Settings!$C$5),1,0))</f>
        <v/>
      </c>
      <c r="W53" s="34">
        <f>IF($A53="","",IF($U53=1,$R53,0))</f>
        <v/>
      </c>
      <c r="X53" s="34">
        <f>IF($A53="","",IF($V53=1,$G53,0))</f>
        <v/>
      </c>
      <c r="Y53" s="34">
        <f>IF($A53="","",IF(AND($P53=0,OR($I53="Open",$I53="Won"),$H53&gt;=Settings!$C$4,$H53&lt;=Settings!$C$5,$J53&gt;Settings!$C$6),$G53,0))</f>
        <v/>
      </c>
      <c r="Z53" s="34">
        <f>IF($A53="","",IF(AND($P53&gt;0,$T53="Open",$U53=0,OR($I53="Open",$I53="Won"),$H53&gt;=Settings!$C$4,$H53&lt;=Settings!$C$5),$G53,0))</f>
        <v/>
      </c>
      <c r="AA53" s="34">
        <f>IF($A53="","",IF(AND($U53=1,OR($V53=1,$I53="Won")),$G53-$R53,0))</f>
        <v/>
      </c>
      <c r="AB53" s="34">
        <f>IF($A53="","",IF(AND($U53=1,$I53="Open",$V53=0),$R53,0))</f>
        <v/>
      </c>
      <c r="AC53" s="34">
        <f>IF($A53="","",IF(AND($U53=1,$I53="Lost"),$R53,0))</f>
        <v/>
      </c>
      <c r="AD53" s="34">
        <f>IF($A53="","",IF(AND($I53="Won",OR($U53=1,$Y53&gt;0,$Z53&gt;0)),$G53,0))</f>
        <v/>
      </c>
      <c r="AE53" s="33">
        <f>IF(OR($A53="",$P53=0),"",IFERROR(MATCH($Q53,Settings!$B$24:$B$31,0),""))</f>
        <v/>
      </c>
      <c r="AF53" s="33">
        <f>IF($A53="","",IFERROR(MATCH($F53,Settings!$B$24:$B$31,0),""))</f>
        <v/>
      </c>
      <c r="AG53" s="33">
        <f>IF($A53="","",IF($P53=0,IF($Y53&gt;0,IF($I53="Won","Created and won","Created"),IF($J53&gt;Settings!$C$6,"Created, outside period",IF($V53=1,"Not in last snapshot","Outside period"))),IF($T53&lt;&gt;"Open","Closed before",IF($U53=0,IF($Z53&gt;0,IF($I53="Won","Pulled in and won","Pulled in"),"Outside period"),IF($I53="Won","Won",IF($I53="Lost","Lost",IF($V53=0,"Slipped out",IF($AF53&gt;$AE53,"Advanced",IF($AF53&lt;$AE53,"Regressed",IF($G53&gt;$R53,"Amount up",IF($G53&lt;$R53,"Amount down","No change")))))))))))</f>
        <v/>
      </c>
      <c r="AH53" s="33">
        <f>IF($A53="","",IF($V53=1,Settings!$C$7-MAX($J53,$K53,$L53,$M53),""))</f>
        <v/>
      </c>
      <c r="AI53" s="33">
        <f>IF($A53="","",IF($V53=1,IF($AH53&gt;=Settings!$C$12,1,0),""))</f>
        <v/>
      </c>
      <c r="AJ53" s="33">
        <f>IF($A53="","",IF($V53=1,IF($N53&gt;=Settings!$C$13,1,0),""))</f>
        <v/>
      </c>
    </row>
    <row r="54">
      <c r="G54" s="31" t="n"/>
      <c r="H54" s="32" t="n"/>
      <c r="J54" s="32" t="n"/>
      <c r="K54" s="32" t="n"/>
      <c r="L54" s="32" t="n"/>
      <c r="M54" s="32" t="n"/>
      <c r="P54" s="33">
        <f>IF($A54="","",IFERROR(MATCH($A54,'Last week'!$A$2:$A$1001,0),0))</f>
        <v/>
      </c>
      <c r="Q54" s="33">
        <f>IF(OR($A54="",$P54=0),"",INDEX('Last week'!$F$2:$F$1001,$P54))</f>
        <v/>
      </c>
      <c r="R54" s="34">
        <f>IF(OR($A54="",$P54=0),"",INDEX('Last week'!$G$2:$G$1001,$P54))</f>
        <v/>
      </c>
      <c r="S54" s="35">
        <f>IF(OR($A54="",$P54=0),"",INDEX('Last week'!$H$2:$H$1001,$P54))</f>
        <v/>
      </c>
      <c r="T54" s="33">
        <f>IF(OR($A54="",$P54=0),"",INDEX('Last week'!$I$2:$I$1001,$P54))</f>
        <v/>
      </c>
      <c r="U54" s="33">
        <f>IF($A54="","",IF(AND($P54&gt;0,$T54="Open",$S54&gt;=Settings!$C$4,$S54&lt;=Settings!$C$5),1,0))</f>
        <v/>
      </c>
      <c r="V54" s="33">
        <f>IF($A54="","",IF(AND($I54="Open",$H54&gt;=Settings!$C$4,$H54&lt;=Settings!$C$5),1,0))</f>
        <v/>
      </c>
      <c r="W54" s="34">
        <f>IF($A54="","",IF($U54=1,$R54,0))</f>
        <v/>
      </c>
      <c r="X54" s="34">
        <f>IF($A54="","",IF($V54=1,$G54,0))</f>
        <v/>
      </c>
      <c r="Y54" s="34">
        <f>IF($A54="","",IF(AND($P54=0,OR($I54="Open",$I54="Won"),$H54&gt;=Settings!$C$4,$H54&lt;=Settings!$C$5,$J54&gt;Settings!$C$6),$G54,0))</f>
        <v/>
      </c>
      <c r="Z54" s="34">
        <f>IF($A54="","",IF(AND($P54&gt;0,$T54="Open",$U54=0,OR($I54="Open",$I54="Won"),$H54&gt;=Settings!$C$4,$H54&lt;=Settings!$C$5),$G54,0))</f>
        <v/>
      </c>
      <c r="AA54" s="34">
        <f>IF($A54="","",IF(AND($U54=1,OR($V54=1,$I54="Won")),$G54-$R54,0))</f>
        <v/>
      </c>
      <c r="AB54" s="34">
        <f>IF($A54="","",IF(AND($U54=1,$I54="Open",$V54=0),$R54,0))</f>
        <v/>
      </c>
      <c r="AC54" s="34">
        <f>IF($A54="","",IF(AND($U54=1,$I54="Lost"),$R54,0))</f>
        <v/>
      </c>
      <c r="AD54" s="34">
        <f>IF($A54="","",IF(AND($I54="Won",OR($U54=1,$Y54&gt;0,$Z54&gt;0)),$G54,0))</f>
        <v/>
      </c>
      <c r="AE54" s="33">
        <f>IF(OR($A54="",$P54=0),"",IFERROR(MATCH($Q54,Settings!$B$24:$B$31,0),""))</f>
        <v/>
      </c>
      <c r="AF54" s="33">
        <f>IF($A54="","",IFERROR(MATCH($F54,Settings!$B$24:$B$31,0),""))</f>
        <v/>
      </c>
      <c r="AG54" s="33">
        <f>IF($A54="","",IF($P54=0,IF($Y54&gt;0,IF($I54="Won","Created and won","Created"),IF($J54&gt;Settings!$C$6,"Created, outside period",IF($V54=1,"Not in last snapshot","Outside period"))),IF($T54&lt;&gt;"Open","Closed before",IF($U54=0,IF($Z54&gt;0,IF($I54="Won","Pulled in and won","Pulled in"),"Outside period"),IF($I54="Won","Won",IF($I54="Lost","Lost",IF($V54=0,"Slipped out",IF($AF54&gt;$AE54,"Advanced",IF($AF54&lt;$AE54,"Regressed",IF($G54&gt;$R54,"Amount up",IF($G54&lt;$R54,"Amount down","No change")))))))))))</f>
        <v/>
      </c>
      <c r="AH54" s="33">
        <f>IF($A54="","",IF($V54=1,Settings!$C$7-MAX($J54,$K54,$L54,$M54),""))</f>
        <v/>
      </c>
      <c r="AI54" s="33">
        <f>IF($A54="","",IF($V54=1,IF($AH54&gt;=Settings!$C$12,1,0),""))</f>
        <v/>
      </c>
      <c r="AJ54" s="33">
        <f>IF($A54="","",IF($V54=1,IF($N54&gt;=Settings!$C$13,1,0),""))</f>
        <v/>
      </c>
    </row>
    <row r="55">
      <c r="G55" s="31" t="n"/>
      <c r="H55" s="32" t="n"/>
      <c r="J55" s="32" t="n"/>
      <c r="K55" s="32" t="n"/>
      <c r="L55" s="32" t="n"/>
      <c r="M55" s="32" t="n"/>
      <c r="P55" s="33">
        <f>IF($A55="","",IFERROR(MATCH($A55,'Last week'!$A$2:$A$1001,0),0))</f>
        <v/>
      </c>
      <c r="Q55" s="33">
        <f>IF(OR($A55="",$P55=0),"",INDEX('Last week'!$F$2:$F$1001,$P55))</f>
        <v/>
      </c>
      <c r="R55" s="34">
        <f>IF(OR($A55="",$P55=0),"",INDEX('Last week'!$G$2:$G$1001,$P55))</f>
        <v/>
      </c>
      <c r="S55" s="35">
        <f>IF(OR($A55="",$P55=0),"",INDEX('Last week'!$H$2:$H$1001,$P55))</f>
        <v/>
      </c>
      <c r="T55" s="33">
        <f>IF(OR($A55="",$P55=0),"",INDEX('Last week'!$I$2:$I$1001,$P55))</f>
        <v/>
      </c>
      <c r="U55" s="33">
        <f>IF($A55="","",IF(AND($P55&gt;0,$T55="Open",$S55&gt;=Settings!$C$4,$S55&lt;=Settings!$C$5),1,0))</f>
        <v/>
      </c>
      <c r="V55" s="33">
        <f>IF($A55="","",IF(AND($I55="Open",$H55&gt;=Settings!$C$4,$H55&lt;=Settings!$C$5),1,0))</f>
        <v/>
      </c>
      <c r="W55" s="34">
        <f>IF($A55="","",IF($U55=1,$R55,0))</f>
        <v/>
      </c>
      <c r="X55" s="34">
        <f>IF($A55="","",IF($V55=1,$G55,0))</f>
        <v/>
      </c>
      <c r="Y55" s="34">
        <f>IF($A55="","",IF(AND($P55=0,OR($I55="Open",$I55="Won"),$H55&gt;=Settings!$C$4,$H55&lt;=Settings!$C$5,$J55&gt;Settings!$C$6),$G55,0))</f>
        <v/>
      </c>
      <c r="Z55" s="34">
        <f>IF($A55="","",IF(AND($P55&gt;0,$T55="Open",$U55=0,OR($I55="Open",$I55="Won"),$H55&gt;=Settings!$C$4,$H55&lt;=Settings!$C$5),$G55,0))</f>
        <v/>
      </c>
      <c r="AA55" s="34">
        <f>IF($A55="","",IF(AND($U55=1,OR($V55=1,$I55="Won")),$G55-$R55,0))</f>
        <v/>
      </c>
      <c r="AB55" s="34">
        <f>IF($A55="","",IF(AND($U55=1,$I55="Open",$V55=0),$R55,0))</f>
        <v/>
      </c>
      <c r="AC55" s="34">
        <f>IF($A55="","",IF(AND($U55=1,$I55="Lost"),$R55,0))</f>
        <v/>
      </c>
      <c r="AD55" s="34">
        <f>IF($A55="","",IF(AND($I55="Won",OR($U55=1,$Y55&gt;0,$Z55&gt;0)),$G55,0))</f>
        <v/>
      </c>
      <c r="AE55" s="33">
        <f>IF(OR($A55="",$P55=0),"",IFERROR(MATCH($Q55,Settings!$B$24:$B$31,0),""))</f>
        <v/>
      </c>
      <c r="AF55" s="33">
        <f>IF($A55="","",IFERROR(MATCH($F55,Settings!$B$24:$B$31,0),""))</f>
        <v/>
      </c>
      <c r="AG55" s="33">
        <f>IF($A55="","",IF($P55=0,IF($Y55&gt;0,IF($I55="Won","Created and won","Created"),IF($J55&gt;Settings!$C$6,"Created, outside period",IF($V55=1,"Not in last snapshot","Outside period"))),IF($T55&lt;&gt;"Open","Closed before",IF($U55=0,IF($Z55&gt;0,IF($I55="Won","Pulled in and won","Pulled in"),"Outside period"),IF($I55="Won","Won",IF($I55="Lost","Lost",IF($V55=0,"Slipped out",IF($AF55&gt;$AE55,"Advanced",IF($AF55&lt;$AE55,"Regressed",IF($G55&gt;$R55,"Amount up",IF($G55&lt;$R55,"Amount down","No change")))))))))))</f>
        <v/>
      </c>
      <c r="AH55" s="33">
        <f>IF($A55="","",IF($V55=1,Settings!$C$7-MAX($J55,$K55,$L55,$M55),""))</f>
        <v/>
      </c>
      <c r="AI55" s="33">
        <f>IF($A55="","",IF($V55=1,IF($AH55&gt;=Settings!$C$12,1,0),""))</f>
        <v/>
      </c>
      <c r="AJ55" s="33">
        <f>IF($A55="","",IF($V55=1,IF($N55&gt;=Settings!$C$13,1,0),""))</f>
        <v/>
      </c>
    </row>
    <row r="56">
      <c r="G56" s="31" t="n"/>
      <c r="H56" s="32" t="n"/>
      <c r="J56" s="32" t="n"/>
      <c r="K56" s="32" t="n"/>
      <c r="L56" s="32" t="n"/>
      <c r="M56" s="32" t="n"/>
      <c r="P56" s="33">
        <f>IF($A56="","",IFERROR(MATCH($A56,'Last week'!$A$2:$A$1001,0),0))</f>
        <v/>
      </c>
      <c r="Q56" s="33">
        <f>IF(OR($A56="",$P56=0),"",INDEX('Last week'!$F$2:$F$1001,$P56))</f>
        <v/>
      </c>
      <c r="R56" s="34">
        <f>IF(OR($A56="",$P56=0),"",INDEX('Last week'!$G$2:$G$1001,$P56))</f>
        <v/>
      </c>
      <c r="S56" s="35">
        <f>IF(OR($A56="",$P56=0),"",INDEX('Last week'!$H$2:$H$1001,$P56))</f>
        <v/>
      </c>
      <c r="T56" s="33">
        <f>IF(OR($A56="",$P56=0),"",INDEX('Last week'!$I$2:$I$1001,$P56))</f>
        <v/>
      </c>
      <c r="U56" s="33">
        <f>IF($A56="","",IF(AND($P56&gt;0,$T56="Open",$S56&gt;=Settings!$C$4,$S56&lt;=Settings!$C$5),1,0))</f>
        <v/>
      </c>
      <c r="V56" s="33">
        <f>IF($A56="","",IF(AND($I56="Open",$H56&gt;=Settings!$C$4,$H56&lt;=Settings!$C$5),1,0))</f>
        <v/>
      </c>
      <c r="W56" s="34">
        <f>IF($A56="","",IF($U56=1,$R56,0))</f>
        <v/>
      </c>
      <c r="X56" s="34">
        <f>IF($A56="","",IF($V56=1,$G56,0))</f>
        <v/>
      </c>
      <c r="Y56" s="34">
        <f>IF($A56="","",IF(AND($P56=0,OR($I56="Open",$I56="Won"),$H56&gt;=Settings!$C$4,$H56&lt;=Settings!$C$5,$J56&gt;Settings!$C$6),$G56,0))</f>
        <v/>
      </c>
      <c r="Z56" s="34">
        <f>IF($A56="","",IF(AND($P56&gt;0,$T56="Open",$U56=0,OR($I56="Open",$I56="Won"),$H56&gt;=Settings!$C$4,$H56&lt;=Settings!$C$5),$G56,0))</f>
        <v/>
      </c>
      <c r="AA56" s="34">
        <f>IF($A56="","",IF(AND($U56=1,OR($V56=1,$I56="Won")),$G56-$R56,0))</f>
        <v/>
      </c>
      <c r="AB56" s="34">
        <f>IF($A56="","",IF(AND($U56=1,$I56="Open",$V56=0),$R56,0))</f>
        <v/>
      </c>
      <c r="AC56" s="34">
        <f>IF($A56="","",IF(AND($U56=1,$I56="Lost"),$R56,0))</f>
        <v/>
      </c>
      <c r="AD56" s="34">
        <f>IF($A56="","",IF(AND($I56="Won",OR($U56=1,$Y56&gt;0,$Z56&gt;0)),$G56,0))</f>
        <v/>
      </c>
      <c r="AE56" s="33">
        <f>IF(OR($A56="",$P56=0),"",IFERROR(MATCH($Q56,Settings!$B$24:$B$31,0),""))</f>
        <v/>
      </c>
      <c r="AF56" s="33">
        <f>IF($A56="","",IFERROR(MATCH($F56,Settings!$B$24:$B$31,0),""))</f>
        <v/>
      </c>
      <c r="AG56" s="33">
        <f>IF($A56="","",IF($P56=0,IF($Y56&gt;0,IF($I56="Won","Created and won","Created"),IF($J56&gt;Settings!$C$6,"Created, outside period",IF($V56=1,"Not in last snapshot","Outside period"))),IF($T56&lt;&gt;"Open","Closed before",IF($U56=0,IF($Z56&gt;0,IF($I56="Won","Pulled in and won","Pulled in"),"Outside period"),IF($I56="Won","Won",IF($I56="Lost","Lost",IF($V56=0,"Slipped out",IF($AF56&gt;$AE56,"Advanced",IF($AF56&lt;$AE56,"Regressed",IF($G56&gt;$R56,"Amount up",IF($G56&lt;$R56,"Amount down","No change")))))))))))</f>
        <v/>
      </c>
      <c r="AH56" s="33">
        <f>IF($A56="","",IF($V56=1,Settings!$C$7-MAX($J56,$K56,$L56,$M56),""))</f>
        <v/>
      </c>
      <c r="AI56" s="33">
        <f>IF($A56="","",IF($V56=1,IF($AH56&gt;=Settings!$C$12,1,0),""))</f>
        <v/>
      </c>
      <c r="AJ56" s="33">
        <f>IF($A56="","",IF($V56=1,IF($N56&gt;=Settings!$C$13,1,0),""))</f>
        <v/>
      </c>
    </row>
    <row r="57">
      <c r="G57" s="31" t="n"/>
      <c r="H57" s="32" t="n"/>
      <c r="J57" s="32" t="n"/>
      <c r="K57" s="32" t="n"/>
      <c r="L57" s="32" t="n"/>
      <c r="M57" s="32" t="n"/>
      <c r="P57" s="33">
        <f>IF($A57="","",IFERROR(MATCH($A57,'Last week'!$A$2:$A$1001,0),0))</f>
        <v/>
      </c>
      <c r="Q57" s="33">
        <f>IF(OR($A57="",$P57=0),"",INDEX('Last week'!$F$2:$F$1001,$P57))</f>
        <v/>
      </c>
      <c r="R57" s="34">
        <f>IF(OR($A57="",$P57=0),"",INDEX('Last week'!$G$2:$G$1001,$P57))</f>
        <v/>
      </c>
      <c r="S57" s="35">
        <f>IF(OR($A57="",$P57=0),"",INDEX('Last week'!$H$2:$H$1001,$P57))</f>
        <v/>
      </c>
      <c r="T57" s="33">
        <f>IF(OR($A57="",$P57=0),"",INDEX('Last week'!$I$2:$I$1001,$P57))</f>
        <v/>
      </c>
      <c r="U57" s="33">
        <f>IF($A57="","",IF(AND($P57&gt;0,$T57="Open",$S57&gt;=Settings!$C$4,$S57&lt;=Settings!$C$5),1,0))</f>
        <v/>
      </c>
      <c r="V57" s="33">
        <f>IF($A57="","",IF(AND($I57="Open",$H57&gt;=Settings!$C$4,$H57&lt;=Settings!$C$5),1,0))</f>
        <v/>
      </c>
      <c r="W57" s="34">
        <f>IF($A57="","",IF($U57=1,$R57,0))</f>
        <v/>
      </c>
      <c r="X57" s="34">
        <f>IF($A57="","",IF($V57=1,$G57,0))</f>
        <v/>
      </c>
      <c r="Y57" s="34">
        <f>IF($A57="","",IF(AND($P57=0,OR($I57="Open",$I57="Won"),$H57&gt;=Settings!$C$4,$H57&lt;=Settings!$C$5,$J57&gt;Settings!$C$6),$G57,0))</f>
        <v/>
      </c>
      <c r="Z57" s="34">
        <f>IF($A57="","",IF(AND($P57&gt;0,$T57="Open",$U57=0,OR($I57="Open",$I57="Won"),$H57&gt;=Settings!$C$4,$H57&lt;=Settings!$C$5),$G57,0))</f>
        <v/>
      </c>
      <c r="AA57" s="34">
        <f>IF($A57="","",IF(AND($U57=1,OR($V57=1,$I57="Won")),$G57-$R57,0))</f>
        <v/>
      </c>
      <c r="AB57" s="34">
        <f>IF($A57="","",IF(AND($U57=1,$I57="Open",$V57=0),$R57,0))</f>
        <v/>
      </c>
      <c r="AC57" s="34">
        <f>IF($A57="","",IF(AND($U57=1,$I57="Lost"),$R57,0))</f>
        <v/>
      </c>
      <c r="AD57" s="34">
        <f>IF($A57="","",IF(AND($I57="Won",OR($U57=1,$Y57&gt;0,$Z57&gt;0)),$G57,0))</f>
        <v/>
      </c>
      <c r="AE57" s="33">
        <f>IF(OR($A57="",$P57=0),"",IFERROR(MATCH($Q57,Settings!$B$24:$B$31,0),""))</f>
        <v/>
      </c>
      <c r="AF57" s="33">
        <f>IF($A57="","",IFERROR(MATCH($F57,Settings!$B$24:$B$31,0),""))</f>
        <v/>
      </c>
      <c r="AG57" s="33">
        <f>IF($A57="","",IF($P57=0,IF($Y57&gt;0,IF($I57="Won","Created and won","Created"),IF($J57&gt;Settings!$C$6,"Created, outside period",IF($V57=1,"Not in last snapshot","Outside period"))),IF($T57&lt;&gt;"Open","Closed before",IF($U57=0,IF($Z57&gt;0,IF($I57="Won","Pulled in and won","Pulled in"),"Outside period"),IF($I57="Won","Won",IF($I57="Lost","Lost",IF($V57=0,"Slipped out",IF($AF57&gt;$AE57,"Advanced",IF($AF57&lt;$AE57,"Regressed",IF($G57&gt;$R57,"Amount up",IF($G57&lt;$R57,"Amount down","No change")))))))))))</f>
        <v/>
      </c>
      <c r="AH57" s="33">
        <f>IF($A57="","",IF($V57=1,Settings!$C$7-MAX($J57,$K57,$L57,$M57),""))</f>
        <v/>
      </c>
      <c r="AI57" s="33">
        <f>IF($A57="","",IF($V57=1,IF($AH57&gt;=Settings!$C$12,1,0),""))</f>
        <v/>
      </c>
      <c r="AJ57" s="33">
        <f>IF($A57="","",IF($V57=1,IF($N57&gt;=Settings!$C$13,1,0),""))</f>
        <v/>
      </c>
    </row>
    <row r="58">
      <c r="G58" s="31" t="n"/>
      <c r="H58" s="32" t="n"/>
      <c r="J58" s="32" t="n"/>
      <c r="K58" s="32" t="n"/>
      <c r="L58" s="32" t="n"/>
      <c r="M58" s="32" t="n"/>
      <c r="P58" s="33">
        <f>IF($A58="","",IFERROR(MATCH($A58,'Last week'!$A$2:$A$1001,0),0))</f>
        <v/>
      </c>
      <c r="Q58" s="33">
        <f>IF(OR($A58="",$P58=0),"",INDEX('Last week'!$F$2:$F$1001,$P58))</f>
        <v/>
      </c>
      <c r="R58" s="34">
        <f>IF(OR($A58="",$P58=0),"",INDEX('Last week'!$G$2:$G$1001,$P58))</f>
        <v/>
      </c>
      <c r="S58" s="35">
        <f>IF(OR($A58="",$P58=0),"",INDEX('Last week'!$H$2:$H$1001,$P58))</f>
        <v/>
      </c>
      <c r="T58" s="33">
        <f>IF(OR($A58="",$P58=0),"",INDEX('Last week'!$I$2:$I$1001,$P58))</f>
        <v/>
      </c>
      <c r="U58" s="33">
        <f>IF($A58="","",IF(AND($P58&gt;0,$T58="Open",$S58&gt;=Settings!$C$4,$S58&lt;=Settings!$C$5),1,0))</f>
        <v/>
      </c>
      <c r="V58" s="33">
        <f>IF($A58="","",IF(AND($I58="Open",$H58&gt;=Settings!$C$4,$H58&lt;=Settings!$C$5),1,0))</f>
        <v/>
      </c>
      <c r="W58" s="34">
        <f>IF($A58="","",IF($U58=1,$R58,0))</f>
        <v/>
      </c>
      <c r="X58" s="34">
        <f>IF($A58="","",IF($V58=1,$G58,0))</f>
        <v/>
      </c>
      <c r="Y58" s="34">
        <f>IF($A58="","",IF(AND($P58=0,OR($I58="Open",$I58="Won"),$H58&gt;=Settings!$C$4,$H58&lt;=Settings!$C$5,$J58&gt;Settings!$C$6),$G58,0))</f>
        <v/>
      </c>
      <c r="Z58" s="34">
        <f>IF($A58="","",IF(AND($P58&gt;0,$T58="Open",$U58=0,OR($I58="Open",$I58="Won"),$H58&gt;=Settings!$C$4,$H58&lt;=Settings!$C$5),$G58,0))</f>
        <v/>
      </c>
      <c r="AA58" s="34">
        <f>IF($A58="","",IF(AND($U58=1,OR($V58=1,$I58="Won")),$G58-$R58,0))</f>
        <v/>
      </c>
      <c r="AB58" s="34">
        <f>IF($A58="","",IF(AND($U58=1,$I58="Open",$V58=0),$R58,0))</f>
        <v/>
      </c>
      <c r="AC58" s="34">
        <f>IF($A58="","",IF(AND($U58=1,$I58="Lost"),$R58,0))</f>
        <v/>
      </c>
      <c r="AD58" s="34">
        <f>IF($A58="","",IF(AND($I58="Won",OR($U58=1,$Y58&gt;0,$Z58&gt;0)),$G58,0))</f>
        <v/>
      </c>
      <c r="AE58" s="33">
        <f>IF(OR($A58="",$P58=0),"",IFERROR(MATCH($Q58,Settings!$B$24:$B$31,0),""))</f>
        <v/>
      </c>
      <c r="AF58" s="33">
        <f>IF($A58="","",IFERROR(MATCH($F58,Settings!$B$24:$B$31,0),""))</f>
        <v/>
      </c>
      <c r="AG58" s="33">
        <f>IF($A58="","",IF($P58=0,IF($Y58&gt;0,IF($I58="Won","Created and won","Created"),IF($J58&gt;Settings!$C$6,"Created, outside period",IF($V58=1,"Not in last snapshot","Outside period"))),IF($T58&lt;&gt;"Open","Closed before",IF($U58=0,IF($Z58&gt;0,IF($I58="Won","Pulled in and won","Pulled in"),"Outside period"),IF($I58="Won","Won",IF($I58="Lost","Lost",IF($V58=0,"Slipped out",IF($AF58&gt;$AE58,"Advanced",IF($AF58&lt;$AE58,"Regressed",IF($G58&gt;$R58,"Amount up",IF($G58&lt;$R58,"Amount down","No change")))))))))))</f>
        <v/>
      </c>
      <c r="AH58" s="33">
        <f>IF($A58="","",IF($V58=1,Settings!$C$7-MAX($J58,$K58,$L58,$M58),""))</f>
        <v/>
      </c>
      <c r="AI58" s="33">
        <f>IF($A58="","",IF($V58=1,IF($AH58&gt;=Settings!$C$12,1,0),""))</f>
        <v/>
      </c>
      <c r="AJ58" s="33">
        <f>IF($A58="","",IF($V58=1,IF($N58&gt;=Settings!$C$13,1,0),""))</f>
        <v/>
      </c>
    </row>
    <row r="59">
      <c r="G59" s="31" t="n"/>
      <c r="H59" s="32" t="n"/>
      <c r="J59" s="32" t="n"/>
      <c r="K59" s="32" t="n"/>
      <c r="L59" s="32" t="n"/>
      <c r="M59" s="32" t="n"/>
      <c r="P59" s="33">
        <f>IF($A59="","",IFERROR(MATCH($A59,'Last week'!$A$2:$A$1001,0),0))</f>
        <v/>
      </c>
      <c r="Q59" s="33">
        <f>IF(OR($A59="",$P59=0),"",INDEX('Last week'!$F$2:$F$1001,$P59))</f>
        <v/>
      </c>
      <c r="R59" s="34">
        <f>IF(OR($A59="",$P59=0),"",INDEX('Last week'!$G$2:$G$1001,$P59))</f>
        <v/>
      </c>
      <c r="S59" s="35">
        <f>IF(OR($A59="",$P59=0),"",INDEX('Last week'!$H$2:$H$1001,$P59))</f>
        <v/>
      </c>
      <c r="T59" s="33">
        <f>IF(OR($A59="",$P59=0),"",INDEX('Last week'!$I$2:$I$1001,$P59))</f>
        <v/>
      </c>
      <c r="U59" s="33">
        <f>IF($A59="","",IF(AND($P59&gt;0,$T59="Open",$S59&gt;=Settings!$C$4,$S59&lt;=Settings!$C$5),1,0))</f>
        <v/>
      </c>
      <c r="V59" s="33">
        <f>IF($A59="","",IF(AND($I59="Open",$H59&gt;=Settings!$C$4,$H59&lt;=Settings!$C$5),1,0))</f>
        <v/>
      </c>
      <c r="W59" s="34">
        <f>IF($A59="","",IF($U59=1,$R59,0))</f>
        <v/>
      </c>
      <c r="X59" s="34">
        <f>IF($A59="","",IF($V59=1,$G59,0))</f>
        <v/>
      </c>
      <c r="Y59" s="34">
        <f>IF($A59="","",IF(AND($P59=0,OR($I59="Open",$I59="Won"),$H59&gt;=Settings!$C$4,$H59&lt;=Settings!$C$5,$J59&gt;Settings!$C$6),$G59,0))</f>
        <v/>
      </c>
      <c r="Z59" s="34">
        <f>IF($A59="","",IF(AND($P59&gt;0,$T59="Open",$U59=0,OR($I59="Open",$I59="Won"),$H59&gt;=Settings!$C$4,$H59&lt;=Settings!$C$5),$G59,0))</f>
        <v/>
      </c>
      <c r="AA59" s="34">
        <f>IF($A59="","",IF(AND($U59=1,OR($V59=1,$I59="Won")),$G59-$R59,0))</f>
        <v/>
      </c>
      <c r="AB59" s="34">
        <f>IF($A59="","",IF(AND($U59=1,$I59="Open",$V59=0),$R59,0))</f>
        <v/>
      </c>
      <c r="AC59" s="34">
        <f>IF($A59="","",IF(AND($U59=1,$I59="Lost"),$R59,0))</f>
        <v/>
      </c>
      <c r="AD59" s="34">
        <f>IF($A59="","",IF(AND($I59="Won",OR($U59=1,$Y59&gt;0,$Z59&gt;0)),$G59,0))</f>
        <v/>
      </c>
      <c r="AE59" s="33">
        <f>IF(OR($A59="",$P59=0),"",IFERROR(MATCH($Q59,Settings!$B$24:$B$31,0),""))</f>
        <v/>
      </c>
      <c r="AF59" s="33">
        <f>IF($A59="","",IFERROR(MATCH($F59,Settings!$B$24:$B$31,0),""))</f>
        <v/>
      </c>
      <c r="AG59" s="33">
        <f>IF($A59="","",IF($P59=0,IF($Y59&gt;0,IF($I59="Won","Created and won","Created"),IF($J59&gt;Settings!$C$6,"Created, outside period",IF($V59=1,"Not in last snapshot","Outside period"))),IF($T59&lt;&gt;"Open","Closed before",IF($U59=0,IF($Z59&gt;0,IF($I59="Won","Pulled in and won","Pulled in"),"Outside period"),IF($I59="Won","Won",IF($I59="Lost","Lost",IF($V59=0,"Slipped out",IF($AF59&gt;$AE59,"Advanced",IF($AF59&lt;$AE59,"Regressed",IF($G59&gt;$R59,"Amount up",IF($G59&lt;$R59,"Amount down","No change")))))))))))</f>
        <v/>
      </c>
      <c r="AH59" s="33">
        <f>IF($A59="","",IF($V59=1,Settings!$C$7-MAX($J59,$K59,$L59,$M59),""))</f>
        <v/>
      </c>
      <c r="AI59" s="33">
        <f>IF($A59="","",IF($V59=1,IF($AH59&gt;=Settings!$C$12,1,0),""))</f>
        <v/>
      </c>
      <c r="AJ59" s="33">
        <f>IF($A59="","",IF($V59=1,IF($N59&gt;=Settings!$C$13,1,0),""))</f>
        <v/>
      </c>
    </row>
    <row r="60">
      <c r="G60" s="31" t="n"/>
      <c r="H60" s="32" t="n"/>
      <c r="J60" s="32" t="n"/>
      <c r="K60" s="32" t="n"/>
      <c r="L60" s="32" t="n"/>
      <c r="M60" s="32" t="n"/>
      <c r="P60" s="33">
        <f>IF($A60="","",IFERROR(MATCH($A60,'Last week'!$A$2:$A$1001,0),0))</f>
        <v/>
      </c>
      <c r="Q60" s="33">
        <f>IF(OR($A60="",$P60=0),"",INDEX('Last week'!$F$2:$F$1001,$P60))</f>
        <v/>
      </c>
      <c r="R60" s="34">
        <f>IF(OR($A60="",$P60=0),"",INDEX('Last week'!$G$2:$G$1001,$P60))</f>
        <v/>
      </c>
      <c r="S60" s="35">
        <f>IF(OR($A60="",$P60=0),"",INDEX('Last week'!$H$2:$H$1001,$P60))</f>
        <v/>
      </c>
      <c r="T60" s="33">
        <f>IF(OR($A60="",$P60=0),"",INDEX('Last week'!$I$2:$I$1001,$P60))</f>
        <v/>
      </c>
      <c r="U60" s="33">
        <f>IF($A60="","",IF(AND($P60&gt;0,$T60="Open",$S60&gt;=Settings!$C$4,$S60&lt;=Settings!$C$5),1,0))</f>
        <v/>
      </c>
      <c r="V60" s="33">
        <f>IF($A60="","",IF(AND($I60="Open",$H60&gt;=Settings!$C$4,$H60&lt;=Settings!$C$5),1,0))</f>
        <v/>
      </c>
      <c r="W60" s="34">
        <f>IF($A60="","",IF($U60=1,$R60,0))</f>
        <v/>
      </c>
      <c r="X60" s="34">
        <f>IF($A60="","",IF($V60=1,$G60,0))</f>
        <v/>
      </c>
      <c r="Y60" s="34">
        <f>IF($A60="","",IF(AND($P60=0,OR($I60="Open",$I60="Won"),$H60&gt;=Settings!$C$4,$H60&lt;=Settings!$C$5,$J60&gt;Settings!$C$6),$G60,0))</f>
        <v/>
      </c>
      <c r="Z60" s="34">
        <f>IF($A60="","",IF(AND($P60&gt;0,$T60="Open",$U60=0,OR($I60="Open",$I60="Won"),$H60&gt;=Settings!$C$4,$H60&lt;=Settings!$C$5),$G60,0))</f>
        <v/>
      </c>
      <c r="AA60" s="34">
        <f>IF($A60="","",IF(AND($U60=1,OR($V60=1,$I60="Won")),$G60-$R60,0))</f>
        <v/>
      </c>
      <c r="AB60" s="34">
        <f>IF($A60="","",IF(AND($U60=1,$I60="Open",$V60=0),$R60,0))</f>
        <v/>
      </c>
      <c r="AC60" s="34">
        <f>IF($A60="","",IF(AND($U60=1,$I60="Lost"),$R60,0))</f>
        <v/>
      </c>
      <c r="AD60" s="34">
        <f>IF($A60="","",IF(AND($I60="Won",OR($U60=1,$Y60&gt;0,$Z60&gt;0)),$G60,0))</f>
        <v/>
      </c>
      <c r="AE60" s="33">
        <f>IF(OR($A60="",$P60=0),"",IFERROR(MATCH($Q60,Settings!$B$24:$B$31,0),""))</f>
        <v/>
      </c>
      <c r="AF60" s="33">
        <f>IF($A60="","",IFERROR(MATCH($F60,Settings!$B$24:$B$31,0),""))</f>
        <v/>
      </c>
      <c r="AG60" s="33">
        <f>IF($A60="","",IF($P60=0,IF($Y60&gt;0,IF($I60="Won","Created and won","Created"),IF($J60&gt;Settings!$C$6,"Created, outside period",IF($V60=1,"Not in last snapshot","Outside period"))),IF($T60&lt;&gt;"Open","Closed before",IF($U60=0,IF($Z60&gt;0,IF($I60="Won","Pulled in and won","Pulled in"),"Outside period"),IF($I60="Won","Won",IF($I60="Lost","Lost",IF($V60=0,"Slipped out",IF($AF60&gt;$AE60,"Advanced",IF($AF60&lt;$AE60,"Regressed",IF($G60&gt;$R60,"Amount up",IF($G60&lt;$R60,"Amount down","No change")))))))))))</f>
        <v/>
      </c>
      <c r="AH60" s="33">
        <f>IF($A60="","",IF($V60=1,Settings!$C$7-MAX($J60,$K60,$L60,$M60),""))</f>
        <v/>
      </c>
      <c r="AI60" s="33">
        <f>IF($A60="","",IF($V60=1,IF($AH60&gt;=Settings!$C$12,1,0),""))</f>
        <v/>
      </c>
      <c r="AJ60" s="33">
        <f>IF($A60="","",IF($V60=1,IF($N60&gt;=Settings!$C$13,1,0),""))</f>
        <v/>
      </c>
    </row>
    <row r="61">
      <c r="G61" s="31" t="n"/>
      <c r="H61" s="32" t="n"/>
      <c r="J61" s="32" t="n"/>
      <c r="K61" s="32" t="n"/>
      <c r="L61" s="32" t="n"/>
      <c r="M61" s="32" t="n"/>
      <c r="P61" s="33">
        <f>IF($A61="","",IFERROR(MATCH($A61,'Last week'!$A$2:$A$1001,0),0))</f>
        <v/>
      </c>
      <c r="Q61" s="33">
        <f>IF(OR($A61="",$P61=0),"",INDEX('Last week'!$F$2:$F$1001,$P61))</f>
        <v/>
      </c>
      <c r="R61" s="34">
        <f>IF(OR($A61="",$P61=0),"",INDEX('Last week'!$G$2:$G$1001,$P61))</f>
        <v/>
      </c>
      <c r="S61" s="35">
        <f>IF(OR($A61="",$P61=0),"",INDEX('Last week'!$H$2:$H$1001,$P61))</f>
        <v/>
      </c>
      <c r="T61" s="33">
        <f>IF(OR($A61="",$P61=0),"",INDEX('Last week'!$I$2:$I$1001,$P61))</f>
        <v/>
      </c>
      <c r="U61" s="33">
        <f>IF($A61="","",IF(AND($P61&gt;0,$T61="Open",$S61&gt;=Settings!$C$4,$S61&lt;=Settings!$C$5),1,0))</f>
        <v/>
      </c>
      <c r="V61" s="33">
        <f>IF($A61="","",IF(AND($I61="Open",$H61&gt;=Settings!$C$4,$H61&lt;=Settings!$C$5),1,0))</f>
        <v/>
      </c>
      <c r="W61" s="34">
        <f>IF($A61="","",IF($U61=1,$R61,0))</f>
        <v/>
      </c>
      <c r="X61" s="34">
        <f>IF($A61="","",IF($V61=1,$G61,0))</f>
        <v/>
      </c>
      <c r="Y61" s="34">
        <f>IF($A61="","",IF(AND($P61=0,OR($I61="Open",$I61="Won"),$H61&gt;=Settings!$C$4,$H61&lt;=Settings!$C$5,$J61&gt;Settings!$C$6),$G61,0))</f>
        <v/>
      </c>
      <c r="Z61" s="34">
        <f>IF($A61="","",IF(AND($P61&gt;0,$T61="Open",$U61=0,OR($I61="Open",$I61="Won"),$H61&gt;=Settings!$C$4,$H61&lt;=Settings!$C$5),$G61,0))</f>
        <v/>
      </c>
      <c r="AA61" s="34">
        <f>IF($A61="","",IF(AND($U61=1,OR($V61=1,$I61="Won")),$G61-$R61,0))</f>
        <v/>
      </c>
      <c r="AB61" s="34">
        <f>IF($A61="","",IF(AND($U61=1,$I61="Open",$V61=0),$R61,0))</f>
        <v/>
      </c>
      <c r="AC61" s="34">
        <f>IF($A61="","",IF(AND($U61=1,$I61="Lost"),$R61,0))</f>
        <v/>
      </c>
      <c r="AD61" s="34">
        <f>IF($A61="","",IF(AND($I61="Won",OR($U61=1,$Y61&gt;0,$Z61&gt;0)),$G61,0))</f>
        <v/>
      </c>
      <c r="AE61" s="33">
        <f>IF(OR($A61="",$P61=0),"",IFERROR(MATCH($Q61,Settings!$B$24:$B$31,0),""))</f>
        <v/>
      </c>
      <c r="AF61" s="33">
        <f>IF($A61="","",IFERROR(MATCH($F61,Settings!$B$24:$B$31,0),""))</f>
        <v/>
      </c>
      <c r="AG61" s="33">
        <f>IF($A61="","",IF($P61=0,IF($Y61&gt;0,IF($I61="Won","Created and won","Created"),IF($J61&gt;Settings!$C$6,"Created, outside period",IF($V61=1,"Not in last snapshot","Outside period"))),IF($T61&lt;&gt;"Open","Closed before",IF($U61=0,IF($Z61&gt;0,IF($I61="Won","Pulled in and won","Pulled in"),"Outside period"),IF($I61="Won","Won",IF($I61="Lost","Lost",IF($V61=0,"Slipped out",IF($AF61&gt;$AE61,"Advanced",IF($AF61&lt;$AE61,"Regressed",IF($G61&gt;$R61,"Amount up",IF($G61&lt;$R61,"Amount down","No change")))))))))))</f>
        <v/>
      </c>
      <c r="AH61" s="33">
        <f>IF($A61="","",IF($V61=1,Settings!$C$7-MAX($J61,$K61,$L61,$M61),""))</f>
        <v/>
      </c>
      <c r="AI61" s="33">
        <f>IF($A61="","",IF($V61=1,IF($AH61&gt;=Settings!$C$12,1,0),""))</f>
        <v/>
      </c>
      <c r="AJ61" s="33">
        <f>IF($A61="","",IF($V61=1,IF($N61&gt;=Settings!$C$13,1,0),""))</f>
        <v/>
      </c>
    </row>
    <row r="62">
      <c r="G62" s="31" t="n"/>
      <c r="H62" s="32" t="n"/>
      <c r="J62" s="32" t="n"/>
      <c r="K62" s="32" t="n"/>
      <c r="L62" s="32" t="n"/>
      <c r="M62" s="32" t="n"/>
      <c r="P62" s="33">
        <f>IF($A62="","",IFERROR(MATCH($A62,'Last week'!$A$2:$A$1001,0),0))</f>
        <v/>
      </c>
      <c r="Q62" s="33">
        <f>IF(OR($A62="",$P62=0),"",INDEX('Last week'!$F$2:$F$1001,$P62))</f>
        <v/>
      </c>
      <c r="R62" s="34">
        <f>IF(OR($A62="",$P62=0),"",INDEX('Last week'!$G$2:$G$1001,$P62))</f>
        <v/>
      </c>
      <c r="S62" s="35">
        <f>IF(OR($A62="",$P62=0),"",INDEX('Last week'!$H$2:$H$1001,$P62))</f>
        <v/>
      </c>
      <c r="T62" s="33">
        <f>IF(OR($A62="",$P62=0),"",INDEX('Last week'!$I$2:$I$1001,$P62))</f>
        <v/>
      </c>
      <c r="U62" s="33">
        <f>IF($A62="","",IF(AND($P62&gt;0,$T62="Open",$S62&gt;=Settings!$C$4,$S62&lt;=Settings!$C$5),1,0))</f>
        <v/>
      </c>
      <c r="V62" s="33">
        <f>IF($A62="","",IF(AND($I62="Open",$H62&gt;=Settings!$C$4,$H62&lt;=Settings!$C$5),1,0))</f>
        <v/>
      </c>
      <c r="W62" s="34">
        <f>IF($A62="","",IF($U62=1,$R62,0))</f>
        <v/>
      </c>
      <c r="X62" s="34">
        <f>IF($A62="","",IF($V62=1,$G62,0))</f>
        <v/>
      </c>
      <c r="Y62" s="34">
        <f>IF($A62="","",IF(AND($P62=0,OR($I62="Open",$I62="Won"),$H62&gt;=Settings!$C$4,$H62&lt;=Settings!$C$5,$J62&gt;Settings!$C$6),$G62,0))</f>
        <v/>
      </c>
      <c r="Z62" s="34">
        <f>IF($A62="","",IF(AND($P62&gt;0,$T62="Open",$U62=0,OR($I62="Open",$I62="Won"),$H62&gt;=Settings!$C$4,$H62&lt;=Settings!$C$5),$G62,0))</f>
        <v/>
      </c>
      <c r="AA62" s="34">
        <f>IF($A62="","",IF(AND($U62=1,OR($V62=1,$I62="Won")),$G62-$R62,0))</f>
        <v/>
      </c>
      <c r="AB62" s="34">
        <f>IF($A62="","",IF(AND($U62=1,$I62="Open",$V62=0),$R62,0))</f>
        <v/>
      </c>
      <c r="AC62" s="34">
        <f>IF($A62="","",IF(AND($U62=1,$I62="Lost"),$R62,0))</f>
        <v/>
      </c>
      <c r="AD62" s="34">
        <f>IF($A62="","",IF(AND($I62="Won",OR($U62=1,$Y62&gt;0,$Z62&gt;0)),$G62,0))</f>
        <v/>
      </c>
      <c r="AE62" s="33">
        <f>IF(OR($A62="",$P62=0),"",IFERROR(MATCH($Q62,Settings!$B$24:$B$31,0),""))</f>
        <v/>
      </c>
      <c r="AF62" s="33">
        <f>IF($A62="","",IFERROR(MATCH($F62,Settings!$B$24:$B$31,0),""))</f>
        <v/>
      </c>
      <c r="AG62" s="33">
        <f>IF($A62="","",IF($P62=0,IF($Y62&gt;0,IF($I62="Won","Created and won","Created"),IF($J62&gt;Settings!$C$6,"Created, outside period",IF($V62=1,"Not in last snapshot","Outside period"))),IF($T62&lt;&gt;"Open","Closed before",IF($U62=0,IF($Z62&gt;0,IF($I62="Won","Pulled in and won","Pulled in"),"Outside period"),IF($I62="Won","Won",IF($I62="Lost","Lost",IF($V62=0,"Slipped out",IF($AF62&gt;$AE62,"Advanced",IF($AF62&lt;$AE62,"Regressed",IF($G62&gt;$R62,"Amount up",IF($G62&lt;$R62,"Amount down","No change")))))))))))</f>
        <v/>
      </c>
      <c r="AH62" s="33">
        <f>IF($A62="","",IF($V62=1,Settings!$C$7-MAX($J62,$K62,$L62,$M62),""))</f>
        <v/>
      </c>
      <c r="AI62" s="33">
        <f>IF($A62="","",IF($V62=1,IF($AH62&gt;=Settings!$C$12,1,0),""))</f>
        <v/>
      </c>
      <c r="AJ62" s="33">
        <f>IF($A62="","",IF($V62=1,IF($N62&gt;=Settings!$C$13,1,0),""))</f>
        <v/>
      </c>
    </row>
    <row r="63">
      <c r="G63" s="31" t="n"/>
      <c r="H63" s="32" t="n"/>
      <c r="J63" s="32" t="n"/>
      <c r="K63" s="32" t="n"/>
      <c r="L63" s="32" t="n"/>
      <c r="M63" s="32" t="n"/>
      <c r="P63" s="33">
        <f>IF($A63="","",IFERROR(MATCH($A63,'Last week'!$A$2:$A$1001,0),0))</f>
        <v/>
      </c>
      <c r="Q63" s="33">
        <f>IF(OR($A63="",$P63=0),"",INDEX('Last week'!$F$2:$F$1001,$P63))</f>
        <v/>
      </c>
      <c r="R63" s="34">
        <f>IF(OR($A63="",$P63=0),"",INDEX('Last week'!$G$2:$G$1001,$P63))</f>
        <v/>
      </c>
      <c r="S63" s="35">
        <f>IF(OR($A63="",$P63=0),"",INDEX('Last week'!$H$2:$H$1001,$P63))</f>
        <v/>
      </c>
      <c r="T63" s="33">
        <f>IF(OR($A63="",$P63=0),"",INDEX('Last week'!$I$2:$I$1001,$P63))</f>
        <v/>
      </c>
      <c r="U63" s="33">
        <f>IF($A63="","",IF(AND($P63&gt;0,$T63="Open",$S63&gt;=Settings!$C$4,$S63&lt;=Settings!$C$5),1,0))</f>
        <v/>
      </c>
      <c r="V63" s="33">
        <f>IF($A63="","",IF(AND($I63="Open",$H63&gt;=Settings!$C$4,$H63&lt;=Settings!$C$5),1,0))</f>
        <v/>
      </c>
      <c r="W63" s="34">
        <f>IF($A63="","",IF($U63=1,$R63,0))</f>
        <v/>
      </c>
      <c r="X63" s="34">
        <f>IF($A63="","",IF($V63=1,$G63,0))</f>
        <v/>
      </c>
      <c r="Y63" s="34">
        <f>IF($A63="","",IF(AND($P63=0,OR($I63="Open",$I63="Won"),$H63&gt;=Settings!$C$4,$H63&lt;=Settings!$C$5,$J63&gt;Settings!$C$6),$G63,0))</f>
        <v/>
      </c>
      <c r="Z63" s="34">
        <f>IF($A63="","",IF(AND($P63&gt;0,$T63="Open",$U63=0,OR($I63="Open",$I63="Won"),$H63&gt;=Settings!$C$4,$H63&lt;=Settings!$C$5),$G63,0))</f>
        <v/>
      </c>
      <c r="AA63" s="34">
        <f>IF($A63="","",IF(AND($U63=1,OR($V63=1,$I63="Won")),$G63-$R63,0))</f>
        <v/>
      </c>
      <c r="AB63" s="34">
        <f>IF($A63="","",IF(AND($U63=1,$I63="Open",$V63=0),$R63,0))</f>
        <v/>
      </c>
      <c r="AC63" s="34">
        <f>IF($A63="","",IF(AND($U63=1,$I63="Lost"),$R63,0))</f>
        <v/>
      </c>
      <c r="AD63" s="34">
        <f>IF($A63="","",IF(AND($I63="Won",OR($U63=1,$Y63&gt;0,$Z63&gt;0)),$G63,0))</f>
        <v/>
      </c>
      <c r="AE63" s="33">
        <f>IF(OR($A63="",$P63=0),"",IFERROR(MATCH($Q63,Settings!$B$24:$B$31,0),""))</f>
        <v/>
      </c>
      <c r="AF63" s="33">
        <f>IF($A63="","",IFERROR(MATCH($F63,Settings!$B$24:$B$31,0),""))</f>
        <v/>
      </c>
      <c r="AG63" s="33">
        <f>IF($A63="","",IF($P63=0,IF($Y63&gt;0,IF($I63="Won","Created and won","Created"),IF($J63&gt;Settings!$C$6,"Created, outside period",IF($V63=1,"Not in last snapshot","Outside period"))),IF($T63&lt;&gt;"Open","Closed before",IF($U63=0,IF($Z63&gt;0,IF($I63="Won","Pulled in and won","Pulled in"),"Outside period"),IF($I63="Won","Won",IF($I63="Lost","Lost",IF($V63=0,"Slipped out",IF($AF63&gt;$AE63,"Advanced",IF($AF63&lt;$AE63,"Regressed",IF($G63&gt;$R63,"Amount up",IF($G63&lt;$R63,"Amount down","No change")))))))))))</f>
        <v/>
      </c>
      <c r="AH63" s="33">
        <f>IF($A63="","",IF($V63=1,Settings!$C$7-MAX($J63,$K63,$L63,$M63),""))</f>
        <v/>
      </c>
      <c r="AI63" s="33">
        <f>IF($A63="","",IF($V63=1,IF($AH63&gt;=Settings!$C$12,1,0),""))</f>
        <v/>
      </c>
      <c r="AJ63" s="33">
        <f>IF($A63="","",IF($V63=1,IF($N63&gt;=Settings!$C$13,1,0),""))</f>
        <v/>
      </c>
    </row>
    <row r="64">
      <c r="G64" s="31" t="n"/>
      <c r="H64" s="32" t="n"/>
      <c r="J64" s="32" t="n"/>
      <c r="K64" s="32" t="n"/>
      <c r="L64" s="32" t="n"/>
      <c r="M64" s="32" t="n"/>
      <c r="P64" s="33">
        <f>IF($A64="","",IFERROR(MATCH($A64,'Last week'!$A$2:$A$1001,0),0))</f>
        <v/>
      </c>
      <c r="Q64" s="33">
        <f>IF(OR($A64="",$P64=0),"",INDEX('Last week'!$F$2:$F$1001,$P64))</f>
        <v/>
      </c>
      <c r="R64" s="34">
        <f>IF(OR($A64="",$P64=0),"",INDEX('Last week'!$G$2:$G$1001,$P64))</f>
        <v/>
      </c>
      <c r="S64" s="35">
        <f>IF(OR($A64="",$P64=0),"",INDEX('Last week'!$H$2:$H$1001,$P64))</f>
        <v/>
      </c>
      <c r="T64" s="33">
        <f>IF(OR($A64="",$P64=0),"",INDEX('Last week'!$I$2:$I$1001,$P64))</f>
        <v/>
      </c>
      <c r="U64" s="33">
        <f>IF($A64="","",IF(AND($P64&gt;0,$T64="Open",$S64&gt;=Settings!$C$4,$S64&lt;=Settings!$C$5),1,0))</f>
        <v/>
      </c>
      <c r="V64" s="33">
        <f>IF($A64="","",IF(AND($I64="Open",$H64&gt;=Settings!$C$4,$H64&lt;=Settings!$C$5),1,0))</f>
        <v/>
      </c>
      <c r="W64" s="34">
        <f>IF($A64="","",IF($U64=1,$R64,0))</f>
        <v/>
      </c>
      <c r="X64" s="34">
        <f>IF($A64="","",IF($V64=1,$G64,0))</f>
        <v/>
      </c>
      <c r="Y64" s="34">
        <f>IF($A64="","",IF(AND($P64=0,OR($I64="Open",$I64="Won"),$H64&gt;=Settings!$C$4,$H64&lt;=Settings!$C$5,$J64&gt;Settings!$C$6),$G64,0))</f>
        <v/>
      </c>
      <c r="Z64" s="34">
        <f>IF($A64="","",IF(AND($P64&gt;0,$T64="Open",$U64=0,OR($I64="Open",$I64="Won"),$H64&gt;=Settings!$C$4,$H64&lt;=Settings!$C$5),$G64,0))</f>
        <v/>
      </c>
      <c r="AA64" s="34">
        <f>IF($A64="","",IF(AND($U64=1,OR($V64=1,$I64="Won")),$G64-$R64,0))</f>
        <v/>
      </c>
      <c r="AB64" s="34">
        <f>IF($A64="","",IF(AND($U64=1,$I64="Open",$V64=0),$R64,0))</f>
        <v/>
      </c>
      <c r="AC64" s="34">
        <f>IF($A64="","",IF(AND($U64=1,$I64="Lost"),$R64,0))</f>
        <v/>
      </c>
      <c r="AD64" s="34">
        <f>IF($A64="","",IF(AND($I64="Won",OR($U64=1,$Y64&gt;0,$Z64&gt;0)),$G64,0))</f>
        <v/>
      </c>
      <c r="AE64" s="33">
        <f>IF(OR($A64="",$P64=0),"",IFERROR(MATCH($Q64,Settings!$B$24:$B$31,0),""))</f>
        <v/>
      </c>
      <c r="AF64" s="33">
        <f>IF($A64="","",IFERROR(MATCH($F64,Settings!$B$24:$B$31,0),""))</f>
        <v/>
      </c>
      <c r="AG64" s="33">
        <f>IF($A64="","",IF($P64=0,IF($Y64&gt;0,IF($I64="Won","Created and won","Created"),IF($J64&gt;Settings!$C$6,"Created, outside period",IF($V64=1,"Not in last snapshot","Outside period"))),IF($T64&lt;&gt;"Open","Closed before",IF($U64=0,IF($Z64&gt;0,IF($I64="Won","Pulled in and won","Pulled in"),"Outside period"),IF($I64="Won","Won",IF($I64="Lost","Lost",IF($V64=0,"Slipped out",IF($AF64&gt;$AE64,"Advanced",IF($AF64&lt;$AE64,"Regressed",IF($G64&gt;$R64,"Amount up",IF($G64&lt;$R64,"Amount down","No change")))))))))))</f>
        <v/>
      </c>
      <c r="AH64" s="33">
        <f>IF($A64="","",IF($V64=1,Settings!$C$7-MAX($J64,$K64,$L64,$M64),""))</f>
        <v/>
      </c>
      <c r="AI64" s="33">
        <f>IF($A64="","",IF($V64=1,IF($AH64&gt;=Settings!$C$12,1,0),""))</f>
        <v/>
      </c>
      <c r="AJ64" s="33">
        <f>IF($A64="","",IF($V64=1,IF($N64&gt;=Settings!$C$13,1,0),""))</f>
        <v/>
      </c>
    </row>
    <row r="65">
      <c r="G65" s="31" t="n"/>
      <c r="H65" s="32" t="n"/>
      <c r="J65" s="32" t="n"/>
      <c r="K65" s="32" t="n"/>
      <c r="L65" s="32" t="n"/>
      <c r="M65" s="32" t="n"/>
      <c r="P65" s="33">
        <f>IF($A65="","",IFERROR(MATCH($A65,'Last week'!$A$2:$A$1001,0),0))</f>
        <v/>
      </c>
      <c r="Q65" s="33">
        <f>IF(OR($A65="",$P65=0),"",INDEX('Last week'!$F$2:$F$1001,$P65))</f>
        <v/>
      </c>
      <c r="R65" s="34">
        <f>IF(OR($A65="",$P65=0),"",INDEX('Last week'!$G$2:$G$1001,$P65))</f>
        <v/>
      </c>
      <c r="S65" s="35">
        <f>IF(OR($A65="",$P65=0),"",INDEX('Last week'!$H$2:$H$1001,$P65))</f>
        <v/>
      </c>
      <c r="T65" s="33">
        <f>IF(OR($A65="",$P65=0),"",INDEX('Last week'!$I$2:$I$1001,$P65))</f>
        <v/>
      </c>
      <c r="U65" s="33">
        <f>IF($A65="","",IF(AND($P65&gt;0,$T65="Open",$S65&gt;=Settings!$C$4,$S65&lt;=Settings!$C$5),1,0))</f>
        <v/>
      </c>
      <c r="V65" s="33">
        <f>IF($A65="","",IF(AND($I65="Open",$H65&gt;=Settings!$C$4,$H65&lt;=Settings!$C$5),1,0))</f>
        <v/>
      </c>
      <c r="W65" s="34">
        <f>IF($A65="","",IF($U65=1,$R65,0))</f>
        <v/>
      </c>
      <c r="X65" s="34">
        <f>IF($A65="","",IF($V65=1,$G65,0))</f>
        <v/>
      </c>
      <c r="Y65" s="34">
        <f>IF($A65="","",IF(AND($P65=0,OR($I65="Open",$I65="Won"),$H65&gt;=Settings!$C$4,$H65&lt;=Settings!$C$5,$J65&gt;Settings!$C$6),$G65,0))</f>
        <v/>
      </c>
      <c r="Z65" s="34">
        <f>IF($A65="","",IF(AND($P65&gt;0,$T65="Open",$U65=0,OR($I65="Open",$I65="Won"),$H65&gt;=Settings!$C$4,$H65&lt;=Settings!$C$5),$G65,0))</f>
        <v/>
      </c>
      <c r="AA65" s="34">
        <f>IF($A65="","",IF(AND($U65=1,OR($V65=1,$I65="Won")),$G65-$R65,0))</f>
        <v/>
      </c>
      <c r="AB65" s="34">
        <f>IF($A65="","",IF(AND($U65=1,$I65="Open",$V65=0),$R65,0))</f>
        <v/>
      </c>
      <c r="AC65" s="34">
        <f>IF($A65="","",IF(AND($U65=1,$I65="Lost"),$R65,0))</f>
        <v/>
      </c>
      <c r="AD65" s="34">
        <f>IF($A65="","",IF(AND($I65="Won",OR($U65=1,$Y65&gt;0,$Z65&gt;0)),$G65,0))</f>
        <v/>
      </c>
      <c r="AE65" s="33">
        <f>IF(OR($A65="",$P65=0),"",IFERROR(MATCH($Q65,Settings!$B$24:$B$31,0),""))</f>
        <v/>
      </c>
      <c r="AF65" s="33">
        <f>IF($A65="","",IFERROR(MATCH($F65,Settings!$B$24:$B$31,0),""))</f>
        <v/>
      </c>
      <c r="AG65" s="33">
        <f>IF($A65="","",IF($P65=0,IF($Y65&gt;0,IF($I65="Won","Created and won","Created"),IF($J65&gt;Settings!$C$6,"Created, outside period",IF($V65=1,"Not in last snapshot","Outside period"))),IF($T65&lt;&gt;"Open","Closed before",IF($U65=0,IF($Z65&gt;0,IF($I65="Won","Pulled in and won","Pulled in"),"Outside period"),IF($I65="Won","Won",IF($I65="Lost","Lost",IF($V65=0,"Slipped out",IF($AF65&gt;$AE65,"Advanced",IF($AF65&lt;$AE65,"Regressed",IF($G65&gt;$R65,"Amount up",IF($G65&lt;$R65,"Amount down","No change")))))))))))</f>
        <v/>
      </c>
      <c r="AH65" s="33">
        <f>IF($A65="","",IF($V65=1,Settings!$C$7-MAX($J65,$K65,$L65,$M65),""))</f>
        <v/>
      </c>
      <c r="AI65" s="33">
        <f>IF($A65="","",IF($V65=1,IF($AH65&gt;=Settings!$C$12,1,0),""))</f>
        <v/>
      </c>
      <c r="AJ65" s="33">
        <f>IF($A65="","",IF($V65=1,IF($N65&gt;=Settings!$C$13,1,0),""))</f>
        <v/>
      </c>
    </row>
    <row r="66">
      <c r="G66" s="31" t="n"/>
      <c r="H66" s="32" t="n"/>
      <c r="J66" s="32" t="n"/>
      <c r="K66" s="32" t="n"/>
      <c r="L66" s="32" t="n"/>
      <c r="M66" s="32" t="n"/>
      <c r="P66" s="33">
        <f>IF($A66="","",IFERROR(MATCH($A66,'Last week'!$A$2:$A$1001,0),0))</f>
        <v/>
      </c>
      <c r="Q66" s="33">
        <f>IF(OR($A66="",$P66=0),"",INDEX('Last week'!$F$2:$F$1001,$P66))</f>
        <v/>
      </c>
      <c r="R66" s="34">
        <f>IF(OR($A66="",$P66=0),"",INDEX('Last week'!$G$2:$G$1001,$P66))</f>
        <v/>
      </c>
      <c r="S66" s="35">
        <f>IF(OR($A66="",$P66=0),"",INDEX('Last week'!$H$2:$H$1001,$P66))</f>
        <v/>
      </c>
      <c r="T66" s="33">
        <f>IF(OR($A66="",$P66=0),"",INDEX('Last week'!$I$2:$I$1001,$P66))</f>
        <v/>
      </c>
      <c r="U66" s="33">
        <f>IF($A66="","",IF(AND($P66&gt;0,$T66="Open",$S66&gt;=Settings!$C$4,$S66&lt;=Settings!$C$5),1,0))</f>
        <v/>
      </c>
      <c r="V66" s="33">
        <f>IF($A66="","",IF(AND($I66="Open",$H66&gt;=Settings!$C$4,$H66&lt;=Settings!$C$5),1,0))</f>
        <v/>
      </c>
      <c r="W66" s="34">
        <f>IF($A66="","",IF($U66=1,$R66,0))</f>
        <v/>
      </c>
      <c r="X66" s="34">
        <f>IF($A66="","",IF($V66=1,$G66,0))</f>
        <v/>
      </c>
      <c r="Y66" s="34">
        <f>IF($A66="","",IF(AND($P66=0,OR($I66="Open",$I66="Won"),$H66&gt;=Settings!$C$4,$H66&lt;=Settings!$C$5,$J66&gt;Settings!$C$6),$G66,0))</f>
        <v/>
      </c>
      <c r="Z66" s="34">
        <f>IF($A66="","",IF(AND($P66&gt;0,$T66="Open",$U66=0,OR($I66="Open",$I66="Won"),$H66&gt;=Settings!$C$4,$H66&lt;=Settings!$C$5),$G66,0))</f>
        <v/>
      </c>
      <c r="AA66" s="34">
        <f>IF($A66="","",IF(AND($U66=1,OR($V66=1,$I66="Won")),$G66-$R66,0))</f>
        <v/>
      </c>
      <c r="AB66" s="34">
        <f>IF($A66="","",IF(AND($U66=1,$I66="Open",$V66=0),$R66,0))</f>
        <v/>
      </c>
      <c r="AC66" s="34">
        <f>IF($A66="","",IF(AND($U66=1,$I66="Lost"),$R66,0))</f>
        <v/>
      </c>
      <c r="AD66" s="34">
        <f>IF($A66="","",IF(AND($I66="Won",OR($U66=1,$Y66&gt;0,$Z66&gt;0)),$G66,0))</f>
        <v/>
      </c>
      <c r="AE66" s="33">
        <f>IF(OR($A66="",$P66=0),"",IFERROR(MATCH($Q66,Settings!$B$24:$B$31,0),""))</f>
        <v/>
      </c>
      <c r="AF66" s="33">
        <f>IF($A66="","",IFERROR(MATCH($F66,Settings!$B$24:$B$31,0),""))</f>
        <v/>
      </c>
      <c r="AG66" s="33">
        <f>IF($A66="","",IF($P66=0,IF($Y66&gt;0,IF($I66="Won","Created and won","Created"),IF($J66&gt;Settings!$C$6,"Created, outside period",IF($V66=1,"Not in last snapshot","Outside period"))),IF($T66&lt;&gt;"Open","Closed before",IF($U66=0,IF($Z66&gt;0,IF($I66="Won","Pulled in and won","Pulled in"),"Outside period"),IF($I66="Won","Won",IF($I66="Lost","Lost",IF($V66=0,"Slipped out",IF($AF66&gt;$AE66,"Advanced",IF($AF66&lt;$AE66,"Regressed",IF($G66&gt;$R66,"Amount up",IF($G66&lt;$R66,"Amount down","No change")))))))))))</f>
        <v/>
      </c>
      <c r="AH66" s="33">
        <f>IF($A66="","",IF($V66=1,Settings!$C$7-MAX($J66,$K66,$L66,$M66),""))</f>
        <v/>
      </c>
      <c r="AI66" s="33">
        <f>IF($A66="","",IF($V66=1,IF($AH66&gt;=Settings!$C$12,1,0),""))</f>
        <v/>
      </c>
      <c r="AJ66" s="33">
        <f>IF($A66="","",IF($V66=1,IF($N66&gt;=Settings!$C$13,1,0),""))</f>
        <v/>
      </c>
    </row>
    <row r="67">
      <c r="G67" s="31" t="n"/>
      <c r="H67" s="32" t="n"/>
      <c r="J67" s="32" t="n"/>
      <c r="K67" s="32" t="n"/>
      <c r="L67" s="32" t="n"/>
      <c r="M67" s="32" t="n"/>
      <c r="P67" s="33">
        <f>IF($A67="","",IFERROR(MATCH($A67,'Last week'!$A$2:$A$1001,0),0))</f>
        <v/>
      </c>
      <c r="Q67" s="33">
        <f>IF(OR($A67="",$P67=0),"",INDEX('Last week'!$F$2:$F$1001,$P67))</f>
        <v/>
      </c>
      <c r="R67" s="34">
        <f>IF(OR($A67="",$P67=0),"",INDEX('Last week'!$G$2:$G$1001,$P67))</f>
        <v/>
      </c>
      <c r="S67" s="35">
        <f>IF(OR($A67="",$P67=0),"",INDEX('Last week'!$H$2:$H$1001,$P67))</f>
        <v/>
      </c>
      <c r="T67" s="33">
        <f>IF(OR($A67="",$P67=0),"",INDEX('Last week'!$I$2:$I$1001,$P67))</f>
        <v/>
      </c>
      <c r="U67" s="33">
        <f>IF($A67="","",IF(AND($P67&gt;0,$T67="Open",$S67&gt;=Settings!$C$4,$S67&lt;=Settings!$C$5),1,0))</f>
        <v/>
      </c>
      <c r="V67" s="33">
        <f>IF($A67="","",IF(AND($I67="Open",$H67&gt;=Settings!$C$4,$H67&lt;=Settings!$C$5),1,0))</f>
        <v/>
      </c>
      <c r="W67" s="34">
        <f>IF($A67="","",IF($U67=1,$R67,0))</f>
        <v/>
      </c>
      <c r="X67" s="34">
        <f>IF($A67="","",IF($V67=1,$G67,0))</f>
        <v/>
      </c>
      <c r="Y67" s="34">
        <f>IF($A67="","",IF(AND($P67=0,OR($I67="Open",$I67="Won"),$H67&gt;=Settings!$C$4,$H67&lt;=Settings!$C$5,$J67&gt;Settings!$C$6),$G67,0))</f>
        <v/>
      </c>
      <c r="Z67" s="34">
        <f>IF($A67="","",IF(AND($P67&gt;0,$T67="Open",$U67=0,OR($I67="Open",$I67="Won"),$H67&gt;=Settings!$C$4,$H67&lt;=Settings!$C$5),$G67,0))</f>
        <v/>
      </c>
      <c r="AA67" s="34">
        <f>IF($A67="","",IF(AND($U67=1,OR($V67=1,$I67="Won")),$G67-$R67,0))</f>
        <v/>
      </c>
      <c r="AB67" s="34">
        <f>IF($A67="","",IF(AND($U67=1,$I67="Open",$V67=0),$R67,0))</f>
        <v/>
      </c>
      <c r="AC67" s="34">
        <f>IF($A67="","",IF(AND($U67=1,$I67="Lost"),$R67,0))</f>
        <v/>
      </c>
      <c r="AD67" s="34">
        <f>IF($A67="","",IF(AND($I67="Won",OR($U67=1,$Y67&gt;0,$Z67&gt;0)),$G67,0))</f>
        <v/>
      </c>
      <c r="AE67" s="33">
        <f>IF(OR($A67="",$P67=0),"",IFERROR(MATCH($Q67,Settings!$B$24:$B$31,0),""))</f>
        <v/>
      </c>
      <c r="AF67" s="33">
        <f>IF($A67="","",IFERROR(MATCH($F67,Settings!$B$24:$B$31,0),""))</f>
        <v/>
      </c>
      <c r="AG67" s="33">
        <f>IF($A67="","",IF($P67=0,IF($Y67&gt;0,IF($I67="Won","Created and won","Created"),IF($J67&gt;Settings!$C$6,"Created, outside period",IF($V67=1,"Not in last snapshot","Outside period"))),IF($T67&lt;&gt;"Open","Closed before",IF($U67=0,IF($Z67&gt;0,IF($I67="Won","Pulled in and won","Pulled in"),"Outside period"),IF($I67="Won","Won",IF($I67="Lost","Lost",IF($V67=0,"Slipped out",IF($AF67&gt;$AE67,"Advanced",IF($AF67&lt;$AE67,"Regressed",IF($G67&gt;$R67,"Amount up",IF($G67&lt;$R67,"Amount down","No change")))))))))))</f>
        <v/>
      </c>
      <c r="AH67" s="33">
        <f>IF($A67="","",IF($V67=1,Settings!$C$7-MAX($J67,$K67,$L67,$M67),""))</f>
        <v/>
      </c>
      <c r="AI67" s="33">
        <f>IF($A67="","",IF($V67=1,IF($AH67&gt;=Settings!$C$12,1,0),""))</f>
        <v/>
      </c>
      <c r="AJ67" s="33">
        <f>IF($A67="","",IF($V67=1,IF($N67&gt;=Settings!$C$13,1,0),""))</f>
        <v/>
      </c>
    </row>
    <row r="68">
      <c r="G68" s="31" t="n"/>
      <c r="H68" s="32" t="n"/>
      <c r="J68" s="32" t="n"/>
      <c r="K68" s="32" t="n"/>
      <c r="L68" s="32" t="n"/>
      <c r="M68" s="32" t="n"/>
      <c r="P68" s="33">
        <f>IF($A68="","",IFERROR(MATCH($A68,'Last week'!$A$2:$A$1001,0),0))</f>
        <v/>
      </c>
      <c r="Q68" s="33">
        <f>IF(OR($A68="",$P68=0),"",INDEX('Last week'!$F$2:$F$1001,$P68))</f>
        <v/>
      </c>
      <c r="R68" s="34">
        <f>IF(OR($A68="",$P68=0),"",INDEX('Last week'!$G$2:$G$1001,$P68))</f>
        <v/>
      </c>
      <c r="S68" s="35">
        <f>IF(OR($A68="",$P68=0),"",INDEX('Last week'!$H$2:$H$1001,$P68))</f>
        <v/>
      </c>
      <c r="T68" s="33">
        <f>IF(OR($A68="",$P68=0),"",INDEX('Last week'!$I$2:$I$1001,$P68))</f>
        <v/>
      </c>
      <c r="U68" s="33">
        <f>IF($A68="","",IF(AND($P68&gt;0,$T68="Open",$S68&gt;=Settings!$C$4,$S68&lt;=Settings!$C$5),1,0))</f>
        <v/>
      </c>
      <c r="V68" s="33">
        <f>IF($A68="","",IF(AND($I68="Open",$H68&gt;=Settings!$C$4,$H68&lt;=Settings!$C$5),1,0))</f>
        <v/>
      </c>
      <c r="W68" s="34">
        <f>IF($A68="","",IF($U68=1,$R68,0))</f>
        <v/>
      </c>
      <c r="X68" s="34">
        <f>IF($A68="","",IF($V68=1,$G68,0))</f>
        <v/>
      </c>
      <c r="Y68" s="34">
        <f>IF($A68="","",IF(AND($P68=0,OR($I68="Open",$I68="Won"),$H68&gt;=Settings!$C$4,$H68&lt;=Settings!$C$5,$J68&gt;Settings!$C$6),$G68,0))</f>
        <v/>
      </c>
      <c r="Z68" s="34">
        <f>IF($A68="","",IF(AND($P68&gt;0,$T68="Open",$U68=0,OR($I68="Open",$I68="Won"),$H68&gt;=Settings!$C$4,$H68&lt;=Settings!$C$5),$G68,0))</f>
        <v/>
      </c>
      <c r="AA68" s="34">
        <f>IF($A68="","",IF(AND($U68=1,OR($V68=1,$I68="Won")),$G68-$R68,0))</f>
        <v/>
      </c>
      <c r="AB68" s="34">
        <f>IF($A68="","",IF(AND($U68=1,$I68="Open",$V68=0),$R68,0))</f>
        <v/>
      </c>
      <c r="AC68" s="34">
        <f>IF($A68="","",IF(AND($U68=1,$I68="Lost"),$R68,0))</f>
        <v/>
      </c>
      <c r="AD68" s="34">
        <f>IF($A68="","",IF(AND($I68="Won",OR($U68=1,$Y68&gt;0,$Z68&gt;0)),$G68,0))</f>
        <v/>
      </c>
      <c r="AE68" s="33">
        <f>IF(OR($A68="",$P68=0),"",IFERROR(MATCH($Q68,Settings!$B$24:$B$31,0),""))</f>
        <v/>
      </c>
      <c r="AF68" s="33">
        <f>IF($A68="","",IFERROR(MATCH($F68,Settings!$B$24:$B$31,0),""))</f>
        <v/>
      </c>
      <c r="AG68" s="33">
        <f>IF($A68="","",IF($P68=0,IF($Y68&gt;0,IF($I68="Won","Created and won","Created"),IF($J68&gt;Settings!$C$6,"Created, outside period",IF($V68=1,"Not in last snapshot","Outside period"))),IF($T68&lt;&gt;"Open","Closed before",IF($U68=0,IF($Z68&gt;0,IF($I68="Won","Pulled in and won","Pulled in"),"Outside period"),IF($I68="Won","Won",IF($I68="Lost","Lost",IF($V68=0,"Slipped out",IF($AF68&gt;$AE68,"Advanced",IF($AF68&lt;$AE68,"Regressed",IF($G68&gt;$R68,"Amount up",IF($G68&lt;$R68,"Amount down","No change")))))))))))</f>
        <v/>
      </c>
      <c r="AH68" s="33">
        <f>IF($A68="","",IF($V68=1,Settings!$C$7-MAX($J68,$K68,$L68,$M68),""))</f>
        <v/>
      </c>
      <c r="AI68" s="33">
        <f>IF($A68="","",IF($V68=1,IF($AH68&gt;=Settings!$C$12,1,0),""))</f>
        <v/>
      </c>
      <c r="AJ68" s="33">
        <f>IF($A68="","",IF($V68=1,IF($N68&gt;=Settings!$C$13,1,0),""))</f>
        <v/>
      </c>
    </row>
    <row r="69">
      <c r="G69" s="31" t="n"/>
      <c r="H69" s="32" t="n"/>
      <c r="J69" s="32" t="n"/>
      <c r="K69" s="32" t="n"/>
      <c r="L69" s="32" t="n"/>
      <c r="M69" s="32" t="n"/>
      <c r="P69" s="33">
        <f>IF($A69="","",IFERROR(MATCH($A69,'Last week'!$A$2:$A$1001,0),0))</f>
        <v/>
      </c>
      <c r="Q69" s="33">
        <f>IF(OR($A69="",$P69=0),"",INDEX('Last week'!$F$2:$F$1001,$P69))</f>
        <v/>
      </c>
      <c r="R69" s="34">
        <f>IF(OR($A69="",$P69=0),"",INDEX('Last week'!$G$2:$G$1001,$P69))</f>
        <v/>
      </c>
      <c r="S69" s="35">
        <f>IF(OR($A69="",$P69=0),"",INDEX('Last week'!$H$2:$H$1001,$P69))</f>
        <v/>
      </c>
      <c r="T69" s="33">
        <f>IF(OR($A69="",$P69=0),"",INDEX('Last week'!$I$2:$I$1001,$P69))</f>
        <v/>
      </c>
      <c r="U69" s="33">
        <f>IF($A69="","",IF(AND($P69&gt;0,$T69="Open",$S69&gt;=Settings!$C$4,$S69&lt;=Settings!$C$5),1,0))</f>
        <v/>
      </c>
      <c r="V69" s="33">
        <f>IF($A69="","",IF(AND($I69="Open",$H69&gt;=Settings!$C$4,$H69&lt;=Settings!$C$5),1,0))</f>
        <v/>
      </c>
      <c r="W69" s="34">
        <f>IF($A69="","",IF($U69=1,$R69,0))</f>
        <v/>
      </c>
      <c r="X69" s="34">
        <f>IF($A69="","",IF($V69=1,$G69,0))</f>
        <v/>
      </c>
      <c r="Y69" s="34">
        <f>IF($A69="","",IF(AND($P69=0,OR($I69="Open",$I69="Won"),$H69&gt;=Settings!$C$4,$H69&lt;=Settings!$C$5,$J69&gt;Settings!$C$6),$G69,0))</f>
        <v/>
      </c>
      <c r="Z69" s="34">
        <f>IF($A69="","",IF(AND($P69&gt;0,$T69="Open",$U69=0,OR($I69="Open",$I69="Won"),$H69&gt;=Settings!$C$4,$H69&lt;=Settings!$C$5),$G69,0))</f>
        <v/>
      </c>
      <c r="AA69" s="34">
        <f>IF($A69="","",IF(AND($U69=1,OR($V69=1,$I69="Won")),$G69-$R69,0))</f>
        <v/>
      </c>
      <c r="AB69" s="34">
        <f>IF($A69="","",IF(AND($U69=1,$I69="Open",$V69=0),$R69,0))</f>
        <v/>
      </c>
      <c r="AC69" s="34">
        <f>IF($A69="","",IF(AND($U69=1,$I69="Lost"),$R69,0))</f>
        <v/>
      </c>
      <c r="AD69" s="34">
        <f>IF($A69="","",IF(AND($I69="Won",OR($U69=1,$Y69&gt;0,$Z69&gt;0)),$G69,0))</f>
        <v/>
      </c>
      <c r="AE69" s="33">
        <f>IF(OR($A69="",$P69=0),"",IFERROR(MATCH($Q69,Settings!$B$24:$B$31,0),""))</f>
        <v/>
      </c>
      <c r="AF69" s="33">
        <f>IF($A69="","",IFERROR(MATCH($F69,Settings!$B$24:$B$31,0),""))</f>
        <v/>
      </c>
      <c r="AG69" s="33">
        <f>IF($A69="","",IF($P69=0,IF($Y69&gt;0,IF($I69="Won","Created and won","Created"),IF($J69&gt;Settings!$C$6,"Created, outside period",IF($V69=1,"Not in last snapshot","Outside period"))),IF($T69&lt;&gt;"Open","Closed before",IF($U69=0,IF($Z69&gt;0,IF($I69="Won","Pulled in and won","Pulled in"),"Outside period"),IF($I69="Won","Won",IF($I69="Lost","Lost",IF($V69=0,"Slipped out",IF($AF69&gt;$AE69,"Advanced",IF($AF69&lt;$AE69,"Regressed",IF($G69&gt;$R69,"Amount up",IF($G69&lt;$R69,"Amount down","No change")))))))))))</f>
        <v/>
      </c>
      <c r="AH69" s="33">
        <f>IF($A69="","",IF($V69=1,Settings!$C$7-MAX($J69,$K69,$L69,$M69),""))</f>
        <v/>
      </c>
      <c r="AI69" s="33">
        <f>IF($A69="","",IF($V69=1,IF($AH69&gt;=Settings!$C$12,1,0),""))</f>
        <v/>
      </c>
      <c r="AJ69" s="33">
        <f>IF($A69="","",IF($V69=1,IF($N69&gt;=Settings!$C$13,1,0),""))</f>
        <v/>
      </c>
    </row>
    <row r="70">
      <c r="G70" s="31" t="n"/>
      <c r="H70" s="32" t="n"/>
      <c r="J70" s="32" t="n"/>
      <c r="K70" s="32" t="n"/>
      <c r="L70" s="32" t="n"/>
      <c r="M70" s="32" t="n"/>
      <c r="P70" s="33">
        <f>IF($A70="","",IFERROR(MATCH($A70,'Last week'!$A$2:$A$1001,0),0))</f>
        <v/>
      </c>
      <c r="Q70" s="33">
        <f>IF(OR($A70="",$P70=0),"",INDEX('Last week'!$F$2:$F$1001,$P70))</f>
        <v/>
      </c>
      <c r="R70" s="34">
        <f>IF(OR($A70="",$P70=0),"",INDEX('Last week'!$G$2:$G$1001,$P70))</f>
        <v/>
      </c>
      <c r="S70" s="35">
        <f>IF(OR($A70="",$P70=0),"",INDEX('Last week'!$H$2:$H$1001,$P70))</f>
        <v/>
      </c>
      <c r="T70" s="33">
        <f>IF(OR($A70="",$P70=0),"",INDEX('Last week'!$I$2:$I$1001,$P70))</f>
        <v/>
      </c>
      <c r="U70" s="33">
        <f>IF($A70="","",IF(AND($P70&gt;0,$T70="Open",$S70&gt;=Settings!$C$4,$S70&lt;=Settings!$C$5),1,0))</f>
        <v/>
      </c>
      <c r="V70" s="33">
        <f>IF($A70="","",IF(AND($I70="Open",$H70&gt;=Settings!$C$4,$H70&lt;=Settings!$C$5),1,0))</f>
        <v/>
      </c>
      <c r="W70" s="34">
        <f>IF($A70="","",IF($U70=1,$R70,0))</f>
        <v/>
      </c>
      <c r="X70" s="34">
        <f>IF($A70="","",IF($V70=1,$G70,0))</f>
        <v/>
      </c>
      <c r="Y70" s="34">
        <f>IF($A70="","",IF(AND($P70=0,OR($I70="Open",$I70="Won"),$H70&gt;=Settings!$C$4,$H70&lt;=Settings!$C$5,$J70&gt;Settings!$C$6),$G70,0))</f>
        <v/>
      </c>
      <c r="Z70" s="34">
        <f>IF($A70="","",IF(AND($P70&gt;0,$T70="Open",$U70=0,OR($I70="Open",$I70="Won"),$H70&gt;=Settings!$C$4,$H70&lt;=Settings!$C$5),$G70,0))</f>
        <v/>
      </c>
      <c r="AA70" s="34">
        <f>IF($A70="","",IF(AND($U70=1,OR($V70=1,$I70="Won")),$G70-$R70,0))</f>
        <v/>
      </c>
      <c r="AB70" s="34">
        <f>IF($A70="","",IF(AND($U70=1,$I70="Open",$V70=0),$R70,0))</f>
        <v/>
      </c>
      <c r="AC70" s="34">
        <f>IF($A70="","",IF(AND($U70=1,$I70="Lost"),$R70,0))</f>
        <v/>
      </c>
      <c r="AD70" s="34">
        <f>IF($A70="","",IF(AND($I70="Won",OR($U70=1,$Y70&gt;0,$Z70&gt;0)),$G70,0))</f>
        <v/>
      </c>
      <c r="AE70" s="33">
        <f>IF(OR($A70="",$P70=0),"",IFERROR(MATCH($Q70,Settings!$B$24:$B$31,0),""))</f>
        <v/>
      </c>
      <c r="AF70" s="33">
        <f>IF($A70="","",IFERROR(MATCH($F70,Settings!$B$24:$B$31,0),""))</f>
        <v/>
      </c>
      <c r="AG70" s="33">
        <f>IF($A70="","",IF($P70=0,IF($Y70&gt;0,IF($I70="Won","Created and won","Created"),IF($J70&gt;Settings!$C$6,"Created, outside period",IF($V70=1,"Not in last snapshot","Outside period"))),IF($T70&lt;&gt;"Open","Closed before",IF($U70=0,IF($Z70&gt;0,IF($I70="Won","Pulled in and won","Pulled in"),"Outside period"),IF($I70="Won","Won",IF($I70="Lost","Lost",IF($V70=0,"Slipped out",IF($AF70&gt;$AE70,"Advanced",IF($AF70&lt;$AE70,"Regressed",IF($G70&gt;$R70,"Amount up",IF($G70&lt;$R70,"Amount down","No change")))))))))))</f>
        <v/>
      </c>
      <c r="AH70" s="33">
        <f>IF($A70="","",IF($V70=1,Settings!$C$7-MAX($J70,$K70,$L70,$M70),""))</f>
        <v/>
      </c>
      <c r="AI70" s="33">
        <f>IF($A70="","",IF($V70=1,IF($AH70&gt;=Settings!$C$12,1,0),""))</f>
        <v/>
      </c>
      <c r="AJ70" s="33">
        <f>IF($A70="","",IF($V70=1,IF($N70&gt;=Settings!$C$13,1,0),""))</f>
        <v/>
      </c>
    </row>
    <row r="71">
      <c r="G71" s="31" t="n"/>
      <c r="H71" s="32" t="n"/>
      <c r="J71" s="32" t="n"/>
      <c r="K71" s="32" t="n"/>
      <c r="L71" s="32" t="n"/>
      <c r="M71" s="32" t="n"/>
      <c r="P71" s="33">
        <f>IF($A71="","",IFERROR(MATCH($A71,'Last week'!$A$2:$A$1001,0),0))</f>
        <v/>
      </c>
      <c r="Q71" s="33">
        <f>IF(OR($A71="",$P71=0),"",INDEX('Last week'!$F$2:$F$1001,$P71))</f>
        <v/>
      </c>
      <c r="R71" s="34">
        <f>IF(OR($A71="",$P71=0),"",INDEX('Last week'!$G$2:$G$1001,$P71))</f>
        <v/>
      </c>
      <c r="S71" s="35">
        <f>IF(OR($A71="",$P71=0),"",INDEX('Last week'!$H$2:$H$1001,$P71))</f>
        <v/>
      </c>
      <c r="T71" s="33">
        <f>IF(OR($A71="",$P71=0),"",INDEX('Last week'!$I$2:$I$1001,$P71))</f>
        <v/>
      </c>
      <c r="U71" s="33">
        <f>IF($A71="","",IF(AND($P71&gt;0,$T71="Open",$S71&gt;=Settings!$C$4,$S71&lt;=Settings!$C$5),1,0))</f>
        <v/>
      </c>
      <c r="V71" s="33">
        <f>IF($A71="","",IF(AND($I71="Open",$H71&gt;=Settings!$C$4,$H71&lt;=Settings!$C$5),1,0))</f>
        <v/>
      </c>
      <c r="W71" s="34">
        <f>IF($A71="","",IF($U71=1,$R71,0))</f>
        <v/>
      </c>
      <c r="X71" s="34">
        <f>IF($A71="","",IF($V71=1,$G71,0))</f>
        <v/>
      </c>
      <c r="Y71" s="34">
        <f>IF($A71="","",IF(AND($P71=0,OR($I71="Open",$I71="Won"),$H71&gt;=Settings!$C$4,$H71&lt;=Settings!$C$5,$J71&gt;Settings!$C$6),$G71,0))</f>
        <v/>
      </c>
      <c r="Z71" s="34">
        <f>IF($A71="","",IF(AND($P71&gt;0,$T71="Open",$U71=0,OR($I71="Open",$I71="Won"),$H71&gt;=Settings!$C$4,$H71&lt;=Settings!$C$5),$G71,0))</f>
        <v/>
      </c>
      <c r="AA71" s="34">
        <f>IF($A71="","",IF(AND($U71=1,OR($V71=1,$I71="Won")),$G71-$R71,0))</f>
        <v/>
      </c>
      <c r="AB71" s="34">
        <f>IF($A71="","",IF(AND($U71=1,$I71="Open",$V71=0),$R71,0))</f>
        <v/>
      </c>
      <c r="AC71" s="34">
        <f>IF($A71="","",IF(AND($U71=1,$I71="Lost"),$R71,0))</f>
        <v/>
      </c>
      <c r="AD71" s="34">
        <f>IF($A71="","",IF(AND($I71="Won",OR($U71=1,$Y71&gt;0,$Z71&gt;0)),$G71,0))</f>
        <v/>
      </c>
      <c r="AE71" s="33">
        <f>IF(OR($A71="",$P71=0),"",IFERROR(MATCH($Q71,Settings!$B$24:$B$31,0),""))</f>
        <v/>
      </c>
      <c r="AF71" s="33">
        <f>IF($A71="","",IFERROR(MATCH($F71,Settings!$B$24:$B$31,0),""))</f>
        <v/>
      </c>
      <c r="AG71" s="33">
        <f>IF($A71="","",IF($P71=0,IF($Y71&gt;0,IF($I71="Won","Created and won","Created"),IF($J71&gt;Settings!$C$6,"Created, outside period",IF($V71=1,"Not in last snapshot","Outside period"))),IF($T71&lt;&gt;"Open","Closed before",IF($U71=0,IF($Z71&gt;0,IF($I71="Won","Pulled in and won","Pulled in"),"Outside period"),IF($I71="Won","Won",IF($I71="Lost","Lost",IF($V71=0,"Slipped out",IF($AF71&gt;$AE71,"Advanced",IF($AF71&lt;$AE71,"Regressed",IF($G71&gt;$R71,"Amount up",IF($G71&lt;$R71,"Amount down","No change")))))))))))</f>
        <v/>
      </c>
      <c r="AH71" s="33">
        <f>IF($A71="","",IF($V71=1,Settings!$C$7-MAX($J71,$K71,$L71,$M71),""))</f>
        <v/>
      </c>
      <c r="AI71" s="33">
        <f>IF($A71="","",IF($V71=1,IF($AH71&gt;=Settings!$C$12,1,0),""))</f>
        <v/>
      </c>
      <c r="AJ71" s="33">
        <f>IF($A71="","",IF($V71=1,IF($N71&gt;=Settings!$C$13,1,0),""))</f>
        <v/>
      </c>
    </row>
    <row r="72">
      <c r="G72" s="31" t="n"/>
      <c r="H72" s="32" t="n"/>
      <c r="J72" s="32" t="n"/>
      <c r="K72" s="32" t="n"/>
      <c r="L72" s="32" t="n"/>
      <c r="M72" s="32" t="n"/>
      <c r="P72" s="33">
        <f>IF($A72="","",IFERROR(MATCH($A72,'Last week'!$A$2:$A$1001,0),0))</f>
        <v/>
      </c>
      <c r="Q72" s="33">
        <f>IF(OR($A72="",$P72=0),"",INDEX('Last week'!$F$2:$F$1001,$P72))</f>
        <v/>
      </c>
      <c r="R72" s="34">
        <f>IF(OR($A72="",$P72=0),"",INDEX('Last week'!$G$2:$G$1001,$P72))</f>
        <v/>
      </c>
      <c r="S72" s="35">
        <f>IF(OR($A72="",$P72=0),"",INDEX('Last week'!$H$2:$H$1001,$P72))</f>
        <v/>
      </c>
      <c r="T72" s="33">
        <f>IF(OR($A72="",$P72=0),"",INDEX('Last week'!$I$2:$I$1001,$P72))</f>
        <v/>
      </c>
      <c r="U72" s="33">
        <f>IF($A72="","",IF(AND($P72&gt;0,$T72="Open",$S72&gt;=Settings!$C$4,$S72&lt;=Settings!$C$5),1,0))</f>
        <v/>
      </c>
      <c r="V72" s="33">
        <f>IF($A72="","",IF(AND($I72="Open",$H72&gt;=Settings!$C$4,$H72&lt;=Settings!$C$5),1,0))</f>
        <v/>
      </c>
      <c r="W72" s="34">
        <f>IF($A72="","",IF($U72=1,$R72,0))</f>
        <v/>
      </c>
      <c r="X72" s="34">
        <f>IF($A72="","",IF($V72=1,$G72,0))</f>
        <v/>
      </c>
      <c r="Y72" s="34">
        <f>IF($A72="","",IF(AND($P72=0,OR($I72="Open",$I72="Won"),$H72&gt;=Settings!$C$4,$H72&lt;=Settings!$C$5,$J72&gt;Settings!$C$6),$G72,0))</f>
        <v/>
      </c>
      <c r="Z72" s="34">
        <f>IF($A72="","",IF(AND($P72&gt;0,$T72="Open",$U72=0,OR($I72="Open",$I72="Won"),$H72&gt;=Settings!$C$4,$H72&lt;=Settings!$C$5),$G72,0))</f>
        <v/>
      </c>
      <c r="AA72" s="34">
        <f>IF($A72="","",IF(AND($U72=1,OR($V72=1,$I72="Won")),$G72-$R72,0))</f>
        <v/>
      </c>
      <c r="AB72" s="34">
        <f>IF($A72="","",IF(AND($U72=1,$I72="Open",$V72=0),$R72,0))</f>
        <v/>
      </c>
      <c r="AC72" s="34">
        <f>IF($A72="","",IF(AND($U72=1,$I72="Lost"),$R72,0))</f>
        <v/>
      </c>
      <c r="AD72" s="34">
        <f>IF($A72="","",IF(AND($I72="Won",OR($U72=1,$Y72&gt;0,$Z72&gt;0)),$G72,0))</f>
        <v/>
      </c>
      <c r="AE72" s="33">
        <f>IF(OR($A72="",$P72=0),"",IFERROR(MATCH($Q72,Settings!$B$24:$B$31,0),""))</f>
        <v/>
      </c>
      <c r="AF72" s="33">
        <f>IF($A72="","",IFERROR(MATCH($F72,Settings!$B$24:$B$31,0),""))</f>
        <v/>
      </c>
      <c r="AG72" s="33">
        <f>IF($A72="","",IF($P72=0,IF($Y72&gt;0,IF($I72="Won","Created and won","Created"),IF($J72&gt;Settings!$C$6,"Created, outside period",IF($V72=1,"Not in last snapshot","Outside period"))),IF($T72&lt;&gt;"Open","Closed before",IF($U72=0,IF($Z72&gt;0,IF($I72="Won","Pulled in and won","Pulled in"),"Outside period"),IF($I72="Won","Won",IF($I72="Lost","Lost",IF($V72=0,"Slipped out",IF($AF72&gt;$AE72,"Advanced",IF($AF72&lt;$AE72,"Regressed",IF($G72&gt;$R72,"Amount up",IF($G72&lt;$R72,"Amount down","No change")))))))))))</f>
        <v/>
      </c>
      <c r="AH72" s="33">
        <f>IF($A72="","",IF($V72=1,Settings!$C$7-MAX($J72,$K72,$L72,$M72),""))</f>
        <v/>
      </c>
      <c r="AI72" s="33">
        <f>IF($A72="","",IF($V72=1,IF($AH72&gt;=Settings!$C$12,1,0),""))</f>
        <v/>
      </c>
      <c r="AJ72" s="33">
        <f>IF($A72="","",IF($V72=1,IF($N72&gt;=Settings!$C$13,1,0),""))</f>
        <v/>
      </c>
    </row>
    <row r="73">
      <c r="G73" s="31" t="n"/>
      <c r="H73" s="32" t="n"/>
      <c r="J73" s="32" t="n"/>
      <c r="K73" s="32" t="n"/>
      <c r="L73" s="32" t="n"/>
      <c r="M73" s="32" t="n"/>
      <c r="P73" s="33">
        <f>IF($A73="","",IFERROR(MATCH($A73,'Last week'!$A$2:$A$1001,0),0))</f>
        <v/>
      </c>
      <c r="Q73" s="33">
        <f>IF(OR($A73="",$P73=0),"",INDEX('Last week'!$F$2:$F$1001,$P73))</f>
        <v/>
      </c>
      <c r="R73" s="34">
        <f>IF(OR($A73="",$P73=0),"",INDEX('Last week'!$G$2:$G$1001,$P73))</f>
        <v/>
      </c>
      <c r="S73" s="35">
        <f>IF(OR($A73="",$P73=0),"",INDEX('Last week'!$H$2:$H$1001,$P73))</f>
        <v/>
      </c>
      <c r="T73" s="33">
        <f>IF(OR($A73="",$P73=0),"",INDEX('Last week'!$I$2:$I$1001,$P73))</f>
        <v/>
      </c>
      <c r="U73" s="33">
        <f>IF($A73="","",IF(AND($P73&gt;0,$T73="Open",$S73&gt;=Settings!$C$4,$S73&lt;=Settings!$C$5),1,0))</f>
        <v/>
      </c>
      <c r="V73" s="33">
        <f>IF($A73="","",IF(AND($I73="Open",$H73&gt;=Settings!$C$4,$H73&lt;=Settings!$C$5),1,0))</f>
        <v/>
      </c>
      <c r="W73" s="34">
        <f>IF($A73="","",IF($U73=1,$R73,0))</f>
        <v/>
      </c>
      <c r="X73" s="34">
        <f>IF($A73="","",IF($V73=1,$G73,0))</f>
        <v/>
      </c>
      <c r="Y73" s="34">
        <f>IF($A73="","",IF(AND($P73=0,OR($I73="Open",$I73="Won"),$H73&gt;=Settings!$C$4,$H73&lt;=Settings!$C$5,$J73&gt;Settings!$C$6),$G73,0))</f>
        <v/>
      </c>
      <c r="Z73" s="34">
        <f>IF($A73="","",IF(AND($P73&gt;0,$T73="Open",$U73=0,OR($I73="Open",$I73="Won"),$H73&gt;=Settings!$C$4,$H73&lt;=Settings!$C$5),$G73,0))</f>
        <v/>
      </c>
      <c r="AA73" s="34">
        <f>IF($A73="","",IF(AND($U73=1,OR($V73=1,$I73="Won")),$G73-$R73,0))</f>
        <v/>
      </c>
      <c r="AB73" s="34">
        <f>IF($A73="","",IF(AND($U73=1,$I73="Open",$V73=0),$R73,0))</f>
        <v/>
      </c>
      <c r="AC73" s="34">
        <f>IF($A73="","",IF(AND($U73=1,$I73="Lost"),$R73,0))</f>
        <v/>
      </c>
      <c r="AD73" s="34">
        <f>IF($A73="","",IF(AND($I73="Won",OR($U73=1,$Y73&gt;0,$Z73&gt;0)),$G73,0))</f>
        <v/>
      </c>
      <c r="AE73" s="33">
        <f>IF(OR($A73="",$P73=0),"",IFERROR(MATCH($Q73,Settings!$B$24:$B$31,0),""))</f>
        <v/>
      </c>
      <c r="AF73" s="33">
        <f>IF($A73="","",IFERROR(MATCH($F73,Settings!$B$24:$B$31,0),""))</f>
        <v/>
      </c>
      <c r="AG73" s="33">
        <f>IF($A73="","",IF($P73=0,IF($Y73&gt;0,IF($I73="Won","Created and won","Created"),IF($J73&gt;Settings!$C$6,"Created, outside period",IF($V73=1,"Not in last snapshot","Outside period"))),IF($T73&lt;&gt;"Open","Closed before",IF($U73=0,IF($Z73&gt;0,IF($I73="Won","Pulled in and won","Pulled in"),"Outside period"),IF($I73="Won","Won",IF($I73="Lost","Lost",IF($V73=0,"Slipped out",IF($AF73&gt;$AE73,"Advanced",IF($AF73&lt;$AE73,"Regressed",IF($G73&gt;$R73,"Amount up",IF($G73&lt;$R73,"Amount down","No change")))))))))))</f>
        <v/>
      </c>
      <c r="AH73" s="33">
        <f>IF($A73="","",IF($V73=1,Settings!$C$7-MAX($J73,$K73,$L73,$M73),""))</f>
        <v/>
      </c>
      <c r="AI73" s="33">
        <f>IF($A73="","",IF($V73=1,IF($AH73&gt;=Settings!$C$12,1,0),""))</f>
        <v/>
      </c>
      <c r="AJ73" s="33">
        <f>IF($A73="","",IF($V73=1,IF($N73&gt;=Settings!$C$13,1,0),""))</f>
        <v/>
      </c>
    </row>
    <row r="74">
      <c r="G74" s="31" t="n"/>
      <c r="H74" s="32" t="n"/>
      <c r="J74" s="32" t="n"/>
      <c r="K74" s="32" t="n"/>
      <c r="L74" s="32" t="n"/>
      <c r="M74" s="32" t="n"/>
      <c r="P74" s="33">
        <f>IF($A74="","",IFERROR(MATCH($A74,'Last week'!$A$2:$A$1001,0),0))</f>
        <v/>
      </c>
      <c r="Q74" s="33">
        <f>IF(OR($A74="",$P74=0),"",INDEX('Last week'!$F$2:$F$1001,$P74))</f>
        <v/>
      </c>
      <c r="R74" s="34">
        <f>IF(OR($A74="",$P74=0),"",INDEX('Last week'!$G$2:$G$1001,$P74))</f>
        <v/>
      </c>
      <c r="S74" s="35">
        <f>IF(OR($A74="",$P74=0),"",INDEX('Last week'!$H$2:$H$1001,$P74))</f>
        <v/>
      </c>
      <c r="T74" s="33">
        <f>IF(OR($A74="",$P74=0),"",INDEX('Last week'!$I$2:$I$1001,$P74))</f>
        <v/>
      </c>
      <c r="U74" s="33">
        <f>IF($A74="","",IF(AND($P74&gt;0,$T74="Open",$S74&gt;=Settings!$C$4,$S74&lt;=Settings!$C$5),1,0))</f>
        <v/>
      </c>
      <c r="V74" s="33">
        <f>IF($A74="","",IF(AND($I74="Open",$H74&gt;=Settings!$C$4,$H74&lt;=Settings!$C$5),1,0))</f>
        <v/>
      </c>
      <c r="W74" s="34">
        <f>IF($A74="","",IF($U74=1,$R74,0))</f>
        <v/>
      </c>
      <c r="X74" s="34">
        <f>IF($A74="","",IF($V74=1,$G74,0))</f>
        <v/>
      </c>
      <c r="Y74" s="34">
        <f>IF($A74="","",IF(AND($P74=0,OR($I74="Open",$I74="Won"),$H74&gt;=Settings!$C$4,$H74&lt;=Settings!$C$5,$J74&gt;Settings!$C$6),$G74,0))</f>
        <v/>
      </c>
      <c r="Z74" s="34">
        <f>IF($A74="","",IF(AND($P74&gt;0,$T74="Open",$U74=0,OR($I74="Open",$I74="Won"),$H74&gt;=Settings!$C$4,$H74&lt;=Settings!$C$5),$G74,0))</f>
        <v/>
      </c>
      <c r="AA74" s="34">
        <f>IF($A74="","",IF(AND($U74=1,OR($V74=1,$I74="Won")),$G74-$R74,0))</f>
        <v/>
      </c>
      <c r="AB74" s="34">
        <f>IF($A74="","",IF(AND($U74=1,$I74="Open",$V74=0),$R74,0))</f>
        <v/>
      </c>
      <c r="AC74" s="34">
        <f>IF($A74="","",IF(AND($U74=1,$I74="Lost"),$R74,0))</f>
        <v/>
      </c>
      <c r="AD74" s="34">
        <f>IF($A74="","",IF(AND($I74="Won",OR($U74=1,$Y74&gt;0,$Z74&gt;0)),$G74,0))</f>
        <v/>
      </c>
      <c r="AE74" s="33">
        <f>IF(OR($A74="",$P74=0),"",IFERROR(MATCH($Q74,Settings!$B$24:$B$31,0),""))</f>
        <v/>
      </c>
      <c r="AF74" s="33">
        <f>IF($A74="","",IFERROR(MATCH($F74,Settings!$B$24:$B$31,0),""))</f>
        <v/>
      </c>
      <c r="AG74" s="33">
        <f>IF($A74="","",IF($P74=0,IF($Y74&gt;0,IF($I74="Won","Created and won","Created"),IF($J74&gt;Settings!$C$6,"Created, outside period",IF($V74=1,"Not in last snapshot","Outside period"))),IF($T74&lt;&gt;"Open","Closed before",IF($U74=0,IF($Z74&gt;0,IF($I74="Won","Pulled in and won","Pulled in"),"Outside period"),IF($I74="Won","Won",IF($I74="Lost","Lost",IF($V74=0,"Slipped out",IF($AF74&gt;$AE74,"Advanced",IF($AF74&lt;$AE74,"Regressed",IF($G74&gt;$R74,"Amount up",IF($G74&lt;$R74,"Amount down","No change")))))))))))</f>
        <v/>
      </c>
      <c r="AH74" s="33">
        <f>IF($A74="","",IF($V74=1,Settings!$C$7-MAX($J74,$K74,$L74,$M74),""))</f>
        <v/>
      </c>
      <c r="AI74" s="33">
        <f>IF($A74="","",IF($V74=1,IF($AH74&gt;=Settings!$C$12,1,0),""))</f>
        <v/>
      </c>
      <c r="AJ74" s="33">
        <f>IF($A74="","",IF($V74=1,IF($N74&gt;=Settings!$C$13,1,0),""))</f>
        <v/>
      </c>
    </row>
    <row r="75">
      <c r="G75" s="31" t="n"/>
      <c r="H75" s="32" t="n"/>
      <c r="J75" s="32" t="n"/>
      <c r="K75" s="32" t="n"/>
      <c r="L75" s="32" t="n"/>
      <c r="M75" s="32" t="n"/>
      <c r="P75" s="33">
        <f>IF($A75="","",IFERROR(MATCH($A75,'Last week'!$A$2:$A$1001,0),0))</f>
        <v/>
      </c>
      <c r="Q75" s="33">
        <f>IF(OR($A75="",$P75=0),"",INDEX('Last week'!$F$2:$F$1001,$P75))</f>
        <v/>
      </c>
      <c r="R75" s="34">
        <f>IF(OR($A75="",$P75=0),"",INDEX('Last week'!$G$2:$G$1001,$P75))</f>
        <v/>
      </c>
      <c r="S75" s="35">
        <f>IF(OR($A75="",$P75=0),"",INDEX('Last week'!$H$2:$H$1001,$P75))</f>
        <v/>
      </c>
      <c r="T75" s="33">
        <f>IF(OR($A75="",$P75=0),"",INDEX('Last week'!$I$2:$I$1001,$P75))</f>
        <v/>
      </c>
      <c r="U75" s="33">
        <f>IF($A75="","",IF(AND($P75&gt;0,$T75="Open",$S75&gt;=Settings!$C$4,$S75&lt;=Settings!$C$5),1,0))</f>
        <v/>
      </c>
      <c r="V75" s="33">
        <f>IF($A75="","",IF(AND($I75="Open",$H75&gt;=Settings!$C$4,$H75&lt;=Settings!$C$5),1,0))</f>
        <v/>
      </c>
      <c r="W75" s="34">
        <f>IF($A75="","",IF($U75=1,$R75,0))</f>
        <v/>
      </c>
      <c r="X75" s="34">
        <f>IF($A75="","",IF($V75=1,$G75,0))</f>
        <v/>
      </c>
      <c r="Y75" s="34">
        <f>IF($A75="","",IF(AND($P75=0,OR($I75="Open",$I75="Won"),$H75&gt;=Settings!$C$4,$H75&lt;=Settings!$C$5,$J75&gt;Settings!$C$6),$G75,0))</f>
        <v/>
      </c>
      <c r="Z75" s="34">
        <f>IF($A75="","",IF(AND($P75&gt;0,$T75="Open",$U75=0,OR($I75="Open",$I75="Won"),$H75&gt;=Settings!$C$4,$H75&lt;=Settings!$C$5),$G75,0))</f>
        <v/>
      </c>
      <c r="AA75" s="34">
        <f>IF($A75="","",IF(AND($U75=1,OR($V75=1,$I75="Won")),$G75-$R75,0))</f>
        <v/>
      </c>
      <c r="AB75" s="34">
        <f>IF($A75="","",IF(AND($U75=1,$I75="Open",$V75=0),$R75,0))</f>
        <v/>
      </c>
      <c r="AC75" s="34">
        <f>IF($A75="","",IF(AND($U75=1,$I75="Lost"),$R75,0))</f>
        <v/>
      </c>
      <c r="AD75" s="34">
        <f>IF($A75="","",IF(AND($I75="Won",OR($U75=1,$Y75&gt;0,$Z75&gt;0)),$G75,0))</f>
        <v/>
      </c>
      <c r="AE75" s="33">
        <f>IF(OR($A75="",$P75=0),"",IFERROR(MATCH($Q75,Settings!$B$24:$B$31,0),""))</f>
        <v/>
      </c>
      <c r="AF75" s="33">
        <f>IF($A75="","",IFERROR(MATCH($F75,Settings!$B$24:$B$31,0),""))</f>
        <v/>
      </c>
      <c r="AG75" s="33">
        <f>IF($A75="","",IF($P75=0,IF($Y75&gt;0,IF($I75="Won","Created and won","Created"),IF($J75&gt;Settings!$C$6,"Created, outside period",IF($V75=1,"Not in last snapshot","Outside period"))),IF($T75&lt;&gt;"Open","Closed before",IF($U75=0,IF($Z75&gt;0,IF($I75="Won","Pulled in and won","Pulled in"),"Outside period"),IF($I75="Won","Won",IF($I75="Lost","Lost",IF($V75=0,"Slipped out",IF($AF75&gt;$AE75,"Advanced",IF($AF75&lt;$AE75,"Regressed",IF($G75&gt;$R75,"Amount up",IF($G75&lt;$R75,"Amount down","No change")))))))))))</f>
        <v/>
      </c>
      <c r="AH75" s="33">
        <f>IF($A75="","",IF($V75=1,Settings!$C$7-MAX($J75,$K75,$L75,$M75),""))</f>
        <v/>
      </c>
      <c r="AI75" s="33">
        <f>IF($A75="","",IF($V75=1,IF($AH75&gt;=Settings!$C$12,1,0),""))</f>
        <v/>
      </c>
      <c r="AJ75" s="33">
        <f>IF($A75="","",IF($V75=1,IF($N75&gt;=Settings!$C$13,1,0),""))</f>
        <v/>
      </c>
    </row>
    <row r="76">
      <c r="G76" s="31" t="n"/>
      <c r="H76" s="32" t="n"/>
      <c r="J76" s="32" t="n"/>
      <c r="K76" s="32" t="n"/>
      <c r="L76" s="32" t="n"/>
      <c r="M76" s="32" t="n"/>
      <c r="P76" s="33">
        <f>IF($A76="","",IFERROR(MATCH($A76,'Last week'!$A$2:$A$1001,0),0))</f>
        <v/>
      </c>
      <c r="Q76" s="33">
        <f>IF(OR($A76="",$P76=0),"",INDEX('Last week'!$F$2:$F$1001,$P76))</f>
        <v/>
      </c>
      <c r="R76" s="34">
        <f>IF(OR($A76="",$P76=0),"",INDEX('Last week'!$G$2:$G$1001,$P76))</f>
        <v/>
      </c>
      <c r="S76" s="35">
        <f>IF(OR($A76="",$P76=0),"",INDEX('Last week'!$H$2:$H$1001,$P76))</f>
        <v/>
      </c>
      <c r="T76" s="33">
        <f>IF(OR($A76="",$P76=0),"",INDEX('Last week'!$I$2:$I$1001,$P76))</f>
        <v/>
      </c>
      <c r="U76" s="33">
        <f>IF($A76="","",IF(AND($P76&gt;0,$T76="Open",$S76&gt;=Settings!$C$4,$S76&lt;=Settings!$C$5),1,0))</f>
        <v/>
      </c>
      <c r="V76" s="33">
        <f>IF($A76="","",IF(AND($I76="Open",$H76&gt;=Settings!$C$4,$H76&lt;=Settings!$C$5),1,0))</f>
        <v/>
      </c>
      <c r="W76" s="34">
        <f>IF($A76="","",IF($U76=1,$R76,0))</f>
        <v/>
      </c>
      <c r="X76" s="34">
        <f>IF($A76="","",IF($V76=1,$G76,0))</f>
        <v/>
      </c>
      <c r="Y76" s="34">
        <f>IF($A76="","",IF(AND($P76=0,OR($I76="Open",$I76="Won"),$H76&gt;=Settings!$C$4,$H76&lt;=Settings!$C$5,$J76&gt;Settings!$C$6),$G76,0))</f>
        <v/>
      </c>
      <c r="Z76" s="34">
        <f>IF($A76="","",IF(AND($P76&gt;0,$T76="Open",$U76=0,OR($I76="Open",$I76="Won"),$H76&gt;=Settings!$C$4,$H76&lt;=Settings!$C$5),$G76,0))</f>
        <v/>
      </c>
      <c r="AA76" s="34">
        <f>IF($A76="","",IF(AND($U76=1,OR($V76=1,$I76="Won")),$G76-$R76,0))</f>
        <v/>
      </c>
      <c r="AB76" s="34">
        <f>IF($A76="","",IF(AND($U76=1,$I76="Open",$V76=0),$R76,0))</f>
        <v/>
      </c>
      <c r="AC76" s="34">
        <f>IF($A76="","",IF(AND($U76=1,$I76="Lost"),$R76,0))</f>
        <v/>
      </c>
      <c r="AD76" s="34">
        <f>IF($A76="","",IF(AND($I76="Won",OR($U76=1,$Y76&gt;0,$Z76&gt;0)),$G76,0))</f>
        <v/>
      </c>
      <c r="AE76" s="33">
        <f>IF(OR($A76="",$P76=0),"",IFERROR(MATCH($Q76,Settings!$B$24:$B$31,0),""))</f>
        <v/>
      </c>
      <c r="AF76" s="33">
        <f>IF($A76="","",IFERROR(MATCH($F76,Settings!$B$24:$B$31,0),""))</f>
        <v/>
      </c>
      <c r="AG76" s="33">
        <f>IF($A76="","",IF($P76=0,IF($Y76&gt;0,IF($I76="Won","Created and won","Created"),IF($J76&gt;Settings!$C$6,"Created, outside period",IF($V76=1,"Not in last snapshot","Outside period"))),IF($T76&lt;&gt;"Open","Closed before",IF($U76=0,IF($Z76&gt;0,IF($I76="Won","Pulled in and won","Pulled in"),"Outside period"),IF($I76="Won","Won",IF($I76="Lost","Lost",IF($V76=0,"Slipped out",IF($AF76&gt;$AE76,"Advanced",IF($AF76&lt;$AE76,"Regressed",IF($G76&gt;$R76,"Amount up",IF($G76&lt;$R76,"Amount down","No change")))))))))))</f>
        <v/>
      </c>
      <c r="AH76" s="33">
        <f>IF($A76="","",IF($V76=1,Settings!$C$7-MAX($J76,$K76,$L76,$M76),""))</f>
        <v/>
      </c>
      <c r="AI76" s="33">
        <f>IF($A76="","",IF($V76=1,IF($AH76&gt;=Settings!$C$12,1,0),""))</f>
        <v/>
      </c>
      <c r="AJ76" s="33">
        <f>IF($A76="","",IF($V76=1,IF($N76&gt;=Settings!$C$13,1,0),""))</f>
        <v/>
      </c>
    </row>
    <row r="77">
      <c r="G77" s="31" t="n"/>
      <c r="H77" s="32" t="n"/>
      <c r="J77" s="32" t="n"/>
      <c r="K77" s="32" t="n"/>
      <c r="L77" s="32" t="n"/>
      <c r="M77" s="32" t="n"/>
      <c r="P77" s="33">
        <f>IF($A77="","",IFERROR(MATCH($A77,'Last week'!$A$2:$A$1001,0),0))</f>
        <v/>
      </c>
      <c r="Q77" s="33">
        <f>IF(OR($A77="",$P77=0),"",INDEX('Last week'!$F$2:$F$1001,$P77))</f>
        <v/>
      </c>
      <c r="R77" s="34">
        <f>IF(OR($A77="",$P77=0),"",INDEX('Last week'!$G$2:$G$1001,$P77))</f>
        <v/>
      </c>
      <c r="S77" s="35">
        <f>IF(OR($A77="",$P77=0),"",INDEX('Last week'!$H$2:$H$1001,$P77))</f>
        <v/>
      </c>
      <c r="T77" s="33">
        <f>IF(OR($A77="",$P77=0),"",INDEX('Last week'!$I$2:$I$1001,$P77))</f>
        <v/>
      </c>
      <c r="U77" s="33">
        <f>IF($A77="","",IF(AND($P77&gt;0,$T77="Open",$S77&gt;=Settings!$C$4,$S77&lt;=Settings!$C$5),1,0))</f>
        <v/>
      </c>
      <c r="V77" s="33">
        <f>IF($A77="","",IF(AND($I77="Open",$H77&gt;=Settings!$C$4,$H77&lt;=Settings!$C$5),1,0))</f>
        <v/>
      </c>
      <c r="W77" s="34">
        <f>IF($A77="","",IF($U77=1,$R77,0))</f>
        <v/>
      </c>
      <c r="X77" s="34">
        <f>IF($A77="","",IF($V77=1,$G77,0))</f>
        <v/>
      </c>
      <c r="Y77" s="34">
        <f>IF($A77="","",IF(AND($P77=0,OR($I77="Open",$I77="Won"),$H77&gt;=Settings!$C$4,$H77&lt;=Settings!$C$5,$J77&gt;Settings!$C$6),$G77,0))</f>
        <v/>
      </c>
      <c r="Z77" s="34">
        <f>IF($A77="","",IF(AND($P77&gt;0,$T77="Open",$U77=0,OR($I77="Open",$I77="Won"),$H77&gt;=Settings!$C$4,$H77&lt;=Settings!$C$5),$G77,0))</f>
        <v/>
      </c>
      <c r="AA77" s="34">
        <f>IF($A77="","",IF(AND($U77=1,OR($V77=1,$I77="Won")),$G77-$R77,0))</f>
        <v/>
      </c>
      <c r="AB77" s="34">
        <f>IF($A77="","",IF(AND($U77=1,$I77="Open",$V77=0),$R77,0))</f>
        <v/>
      </c>
      <c r="AC77" s="34">
        <f>IF($A77="","",IF(AND($U77=1,$I77="Lost"),$R77,0))</f>
        <v/>
      </c>
      <c r="AD77" s="34">
        <f>IF($A77="","",IF(AND($I77="Won",OR($U77=1,$Y77&gt;0,$Z77&gt;0)),$G77,0))</f>
        <v/>
      </c>
      <c r="AE77" s="33">
        <f>IF(OR($A77="",$P77=0),"",IFERROR(MATCH($Q77,Settings!$B$24:$B$31,0),""))</f>
        <v/>
      </c>
      <c r="AF77" s="33">
        <f>IF($A77="","",IFERROR(MATCH($F77,Settings!$B$24:$B$31,0),""))</f>
        <v/>
      </c>
      <c r="AG77" s="33">
        <f>IF($A77="","",IF($P77=0,IF($Y77&gt;0,IF($I77="Won","Created and won","Created"),IF($J77&gt;Settings!$C$6,"Created, outside period",IF($V77=1,"Not in last snapshot","Outside period"))),IF($T77&lt;&gt;"Open","Closed before",IF($U77=0,IF($Z77&gt;0,IF($I77="Won","Pulled in and won","Pulled in"),"Outside period"),IF($I77="Won","Won",IF($I77="Lost","Lost",IF($V77=0,"Slipped out",IF($AF77&gt;$AE77,"Advanced",IF($AF77&lt;$AE77,"Regressed",IF($G77&gt;$R77,"Amount up",IF($G77&lt;$R77,"Amount down","No change")))))))))))</f>
        <v/>
      </c>
      <c r="AH77" s="33">
        <f>IF($A77="","",IF($V77=1,Settings!$C$7-MAX($J77,$K77,$L77,$M77),""))</f>
        <v/>
      </c>
      <c r="AI77" s="33">
        <f>IF($A77="","",IF($V77=1,IF($AH77&gt;=Settings!$C$12,1,0),""))</f>
        <v/>
      </c>
      <c r="AJ77" s="33">
        <f>IF($A77="","",IF($V77=1,IF($N77&gt;=Settings!$C$13,1,0),""))</f>
        <v/>
      </c>
    </row>
    <row r="78">
      <c r="G78" s="31" t="n"/>
      <c r="H78" s="32" t="n"/>
      <c r="J78" s="32" t="n"/>
      <c r="K78" s="32" t="n"/>
      <c r="L78" s="32" t="n"/>
      <c r="M78" s="32" t="n"/>
      <c r="P78" s="33">
        <f>IF($A78="","",IFERROR(MATCH($A78,'Last week'!$A$2:$A$1001,0),0))</f>
        <v/>
      </c>
      <c r="Q78" s="33">
        <f>IF(OR($A78="",$P78=0),"",INDEX('Last week'!$F$2:$F$1001,$P78))</f>
        <v/>
      </c>
      <c r="R78" s="34">
        <f>IF(OR($A78="",$P78=0),"",INDEX('Last week'!$G$2:$G$1001,$P78))</f>
        <v/>
      </c>
      <c r="S78" s="35">
        <f>IF(OR($A78="",$P78=0),"",INDEX('Last week'!$H$2:$H$1001,$P78))</f>
        <v/>
      </c>
      <c r="T78" s="33">
        <f>IF(OR($A78="",$P78=0),"",INDEX('Last week'!$I$2:$I$1001,$P78))</f>
        <v/>
      </c>
      <c r="U78" s="33">
        <f>IF($A78="","",IF(AND($P78&gt;0,$T78="Open",$S78&gt;=Settings!$C$4,$S78&lt;=Settings!$C$5),1,0))</f>
        <v/>
      </c>
      <c r="V78" s="33">
        <f>IF($A78="","",IF(AND($I78="Open",$H78&gt;=Settings!$C$4,$H78&lt;=Settings!$C$5),1,0))</f>
        <v/>
      </c>
      <c r="W78" s="34">
        <f>IF($A78="","",IF($U78=1,$R78,0))</f>
        <v/>
      </c>
      <c r="X78" s="34">
        <f>IF($A78="","",IF($V78=1,$G78,0))</f>
        <v/>
      </c>
      <c r="Y78" s="34">
        <f>IF($A78="","",IF(AND($P78=0,OR($I78="Open",$I78="Won"),$H78&gt;=Settings!$C$4,$H78&lt;=Settings!$C$5,$J78&gt;Settings!$C$6),$G78,0))</f>
        <v/>
      </c>
      <c r="Z78" s="34">
        <f>IF($A78="","",IF(AND($P78&gt;0,$T78="Open",$U78=0,OR($I78="Open",$I78="Won"),$H78&gt;=Settings!$C$4,$H78&lt;=Settings!$C$5),$G78,0))</f>
        <v/>
      </c>
      <c r="AA78" s="34">
        <f>IF($A78="","",IF(AND($U78=1,OR($V78=1,$I78="Won")),$G78-$R78,0))</f>
        <v/>
      </c>
      <c r="AB78" s="34">
        <f>IF($A78="","",IF(AND($U78=1,$I78="Open",$V78=0),$R78,0))</f>
        <v/>
      </c>
      <c r="AC78" s="34">
        <f>IF($A78="","",IF(AND($U78=1,$I78="Lost"),$R78,0))</f>
        <v/>
      </c>
      <c r="AD78" s="34">
        <f>IF($A78="","",IF(AND($I78="Won",OR($U78=1,$Y78&gt;0,$Z78&gt;0)),$G78,0))</f>
        <v/>
      </c>
      <c r="AE78" s="33">
        <f>IF(OR($A78="",$P78=0),"",IFERROR(MATCH($Q78,Settings!$B$24:$B$31,0),""))</f>
        <v/>
      </c>
      <c r="AF78" s="33">
        <f>IF($A78="","",IFERROR(MATCH($F78,Settings!$B$24:$B$31,0),""))</f>
        <v/>
      </c>
      <c r="AG78" s="33">
        <f>IF($A78="","",IF($P78=0,IF($Y78&gt;0,IF($I78="Won","Created and won","Created"),IF($J78&gt;Settings!$C$6,"Created, outside period",IF($V78=1,"Not in last snapshot","Outside period"))),IF($T78&lt;&gt;"Open","Closed before",IF($U78=0,IF($Z78&gt;0,IF($I78="Won","Pulled in and won","Pulled in"),"Outside period"),IF($I78="Won","Won",IF($I78="Lost","Lost",IF($V78=0,"Slipped out",IF($AF78&gt;$AE78,"Advanced",IF($AF78&lt;$AE78,"Regressed",IF($G78&gt;$R78,"Amount up",IF($G78&lt;$R78,"Amount down","No change")))))))))))</f>
        <v/>
      </c>
      <c r="AH78" s="33">
        <f>IF($A78="","",IF($V78=1,Settings!$C$7-MAX($J78,$K78,$L78,$M78),""))</f>
        <v/>
      </c>
      <c r="AI78" s="33">
        <f>IF($A78="","",IF($V78=1,IF($AH78&gt;=Settings!$C$12,1,0),""))</f>
        <v/>
      </c>
      <c r="AJ78" s="33">
        <f>IF($A78="","",IF($V78=1,IF($N78&gt;=Settings!$C$13,1,0),""))</f>
        <v/>
      </c>
    </row>
    <row r="79">
      <c r="G79" s="31" t="n"/>
      <c r="H79" s="32" t="n"/>
      <c r="J79" s="32" t="n"/>
      <c r="K79" s="32" t="n"/>
      <c r="L79" s="32" t="n"/>
      <c r="M79" s="32" t="n"/>
      <c r="P79" s="33">
        <f>IF($A79="","",IFERROR(MATCH($A79,'Last week'!$A$2:$A$1001,0),0))</f>
        <v/>
      </c>
      <c r="Q79" s="33">
        <f>IF(OR($A79="",$P79=0),"",INDEX('Last week'!$F$2:$F$1001,$P79))</f>
        <v/>
      </c>
      <c r="R79" s="34">
        <f>IF(OR($A79="",$P79=0),"",INDEX('Last week'!$G$2:$G$1001,$P79))</f>
        <v/>
      </c>
      <c r="S79" s="35">
        <f>IF(OR($A79="",$P79=0),"",INDEX('Last week'!$H$2:$H$1001,$P79))</f>
        <v/>
      </c>
      <c r="T79" s="33">
        <f>IF(OR($A79="",$P79=0),"",INDEX('Last week'!$I$2:$I$1001,$P79))</f>
        <v/>
      </c>
      <c r="U79" s="33">
        <f>IF($A79="","",IF(AND($P79&gt;0,$T79="Open",$S79&gt;=Settings!$C$4,$S79&lt;=Settings!$C$5),1,0))</f>
        <v/>
      </c>
      <c r="V79" s="33">
        <f>IF($A79="","",IF(AND($I79="Open",$H79&gt;=Settings!$C$4,$H79&lt;=Settings!$C$5),1,0))</f>
        <v/>
      </c>
      <c r="W79" s="34">
        <f>IF($A79="","",IF($U79=1,$R79,0))</f>
        <v/>
      </c>
      <c r="X79" s="34">
        <f>IF($A79="","",IF($V79=1,$G79,0))</f>
        <v/>
      </c>
      <c r="Y79" s="34">
        <f>IF($A79="","",IF(AND($P79=0,OR($I79="Open",$I79="Won"),$H79&gt;=Settings!$C$4,$H79&lt;=Settings!$C$5,$J79&gt;Settings!$C$6),$G79,0))</f>
        <v/>
      </c>
      <c r="Z79" s="34">
        <f>IF($A79="","",IF(AND($P79&gt;0,$T79="Open",$U79=0,OR($I79="Open",$I79="Won"),$H79&gt;=Settings!$C$4,$H79&lt;=Settings!$C$5),$G79,0))</f>
        <v/>
      </c>
      <c r="AA79" s="34">
        <f>IF($A79="","",IF(AND($U79=1,OR($V79=1,$I79="Won")),$G79-$R79,0))</f>
        <v/>
      </c>
      <c r="AB79" s="34">
        <f>IF($A79="","",IF(AND($U79=1,$I79="Open",$V79=0),$R79,0))</f>
        <v/>
      </c>
      <c r="AC79" s="34">
        <f>IF($A79="","",IF(AND($U79=1,$I79="Lost"),$R79,0))</f>
        <v/>
      </c>
      <c r="AD79" s="34">
        <f>IF($A79="","",IF(AND($I79="Won",OR($U79=1,$Y79&gt;0,$Z79&gt;0)),$G79,0))</f>
        <v/>
      </c>
      <c r="AE79" s="33">
        <f>IF(OR($A79="",$P79=0),"",IFERROR(MATCH($Q79,Settings!$B$24:$B$31,0),""))</f>
        <v/>
      </c>
      <c r="AF79" s="33">
        <f>IF($A79="","",IFERROR(MATCH($F79,Settings!$B$24:$B$31,0),""))</f>
        <v/>
      </c>
      <c r="AG79" s="33">
        <f>IF($A79="","",IF($P79=0,IF($Y79&gt;0,IF($I79="Won","Created and won","Created"),IF($J79&gt;Settings!$C$6,"Created, outside period",IF($V79=1,"Not in last snapshot","Outside period"))),IF($T79&lt;&gt;"Open","Closed before",IF($U79=0,IF($Z79&gt;0,IF($I79="Won","Pulled in and won","Pulled in"),"Outside period"),IF($I79="Won","Won",IF($I79="Lost","Lost",IF($V79=0,"Slipped out",IF($AF79&gt;$AE79,"Advanced",IF($AF79&lt;$AE79,"Regressed",IF($G79&gt;$R79,"Amount up",IF($G79&lt;$R79,"Amount down","No change")))))))))))</f>
        <v/>
      </c>
      <c r="AH79" s="33">
        <f>IF($A79="","",IF($V79=1,Settings!$C$7-MAX($J79,$K79,$L79,$M79),""))</f>
        <v/>
      </c>
      <c r="AI79" s="33">
        <f>IF($A79="","",IF($V79=1,IF($AH79&gt;=Settings!$C$12,1,0),""))</f>
        <v/>
      </c>
      <c r="AJ79" s="33">
        <f>IF($A79="","",IF($V79=1,IF($N79&gt;=Settings!$C$13,1,0),""))</f>
        <v/>
      </c>
    </row>
    <row r="80">
      <c r="G80" s="31" t="n"/>
      <c r="H80" s="32" t="n"/>
      <c r="J80" s="32" t="n"/>
      <c r="K80" s="32" t="n"/>
      <c r="L80" s="32" t="n"/>
      <c r="M80" s="32" t="n"/>
      <c r="P80" s="33">
        <f>IF($A80="","",IFERROR(MATCH($A80,'Last week'!$A$2:$A$1001,0),0))</f>
        <v/>
      </c>
      <c r="Q80" s="33">
        <f>IF(OR($A80="",$P80=0),"",INDEX('Last week'!$F$2:$F$1001,$P80))</f>
        <v/>
      </c>
      <c r="R80" s="34">
        <f>IF(OR($A80="",$P80=0),"",INDEX('Last week'!$G$2:$G$1001,$P80))</f>
        <v/>
      </c>
      <c r="S80" s="35">
        <f>IF(OR($A80="",$P80=0),"",INDEX('Last week'!$H$2:$H$1001,$P80))</f>
        <v/>
      </c>
      <c r="T80" s="33">
        <f>IF(OR($A80="",$P80=0),"",INDEX('Last week'!$I$2:$I$1001,$P80))</f>
        <v/>
      </c>
      <c r="U80" s="33">
        <f>IF($A80="","",IF(AND($P80&gt;0,$T80="Open",$S80&gt;=Settings!$C$4,$S80&lt;=Settings!$C$5),1,0))</f>
        <v/>
      </c>
      <c r="V80" s="33">
        <f>IF($A80="","",IF(AND($I80="Open",$H80&gt;=Settings!$C$4,$H80&lt;=Settings!$C$5),1,0))</f>
        <v/>
      </c>
      <c r="W80" s="34">
        <f>IF($A80="","",IF($U80=1,$R80,0))</f>
        <v/>
      </c>
      <c r="X80" s="34">
        <f>IF($A80="","",IF($V80=1,$G80,0))</f>
        <v/>
      </c>
      <c r="Y80" s="34">
        <f>IF($A80="","",IF(AND($P80=0,OR($I80="Open",$I80="Won"),$H80&gt;=Settings!$C$4,$H80&lt;=Settings!$C$5,$J80&gt;Settings!$C$6),$G80,0))</f>
        <v/>
      </c>
      <c r="Z80" s="34">
        <f>IF($A80="","",IF(AND($P80&gt;0,$T80="Open",$U80=0,OR($I80="Open",$I80="Won"),$H80&gt;=Settings!$C$4,$H80&lt;=Settings!$C$5),$G80,0))</f>
        <v/>
      </c>
      <c r="AA80" s="34">
        <f>IF($A80="","",IF(AND($U80=1,OR($V80=1,$I80="Won")),$G80-$R80,0))</f>
        <v/>
      </c>
      <c r="AB80" s="34">
        <f>IF($A80="","",IF(AND($U80=1,$I80="Open",$V80=0),$R80,0))</f>
        <v/>
      </c>
      <c r="AC80" s="34">
        <f>IF($A80="","",IF(AND($U80=1,$I80="Lost"),$R80,0))</f>
        <v/>
      </c>
      <c r="AD80" s="34">
        <f>IF($A80="","",IF(AND($I80="Won",OR($U80=1,$Y80&gt;0,$Z80&gt;0)),$G80,0))</f>
        <v/>
      </c>
      <c r="AE80" s="33">
        <f>IF(OR($A80="",$P80=0),"",IFERROR(MATCH($Q80,Settings!$B$24:$B$31,0),""))</f>
        <v/>
      </c>
      <c r="AF80" s="33">
        <f>IF($A80="","",IFERROR(MATCH($F80,Settings!$B$24:$B$31,0),""))</f>
        <v/>
      </c>
      <c r="AG80" s="33">
        <f>IF($A80="","",IF($P80=0,IF($Y80&gt;0,IF($I80="Won","Created and won","Created"),IF($J80&gt;Settings!$C$6,"Created, outside period",IF($V80=1,"Not in last snapshot","Outside period"))),IF($T80&lt;&gt;"Open","Closed before",IF($U80=0,IF($Z80&gt;0,IF($I80="Won","Pulled in and won","Pulled in"),"Outside period"),IF($I80="Won","Won",IF($I80="Lost","Lost",IF($V80=0,"Slipped out",IF($AF80&gt;$AE80,"Advanced",IF($AF80&lt;$AE80,"Regressed",IF($G80&gt;$R80,"Amount up",IF($G80&lt;$R80,"Amount down","No change")))))))))))</f>
        <v/>
      </c>
      <c r="AH80" s="33">
        <f>IF($A80="","",IF($V80=1,Settings!$C$7-MAX($J80,$K80,$L80,$M80),""))</f>
        <v/>
      </c>
      <c r="AI80" s="33">
        <f>IF($A80="","",IF($V80=1,IF($AH80&gt;=Settings!$C$12,1,0),""))</f>
        <v/>
      </c>
      <c r="AJ80" s="33">
        <f>IF($A80="","",IF($V80=1,IF($N80&gt;=Settings!$C$13,1,0),""))</f>
        <v/>
      </c>
    </row>
    <row r="81">
      <c r="G81" s="31" t="n"/>
      <c r="H81" s="32" t="n"/>
      <c r="J81" s="32" t="n"/>
      <c r="K81" s="32" t="n"/>
      <c r="L81" s="32" t="n"/>
      <c r="M81" s="32" t="n"/>
      <c r="P81" s="33">
        <f>IF($A81="","",IFERROR(MATCH($A81,'Last week'!$A$2:$A$1001,0),0))</f>
        <v/>
      </c>
      <c r="Q81" s="33">
        <f>IF(OR($A81="",$P81=0),"",INDEX('Last week'!$F$2:$F$1001,$P81))</f>
        <v/>
      </c>
      <c r="R81" s="34">
        <f>IF(OR($A81="",$P81=0),"",INDEX('Last week'!$G$2:$G$1001,$P81))</f>
        <v/>
      </c>
      <c r="S81" s="35">
        <f>IF(OR($A81="",$P81=0),"",INDEX('Last week'!$H$2:$H$1001,$P81))</f>
        <v/>
      </c>
      <c r="T81" s="33">
        <f>IF(OR($A81="",$P81=0),"",INDEX('Last week'!$I$2:$I$1001,$P81))</f>
        <v/>
      </c>
      <c r="U81" s="33">
        <f>IF($A81="","",IF(AND($P81&gt;0,$T81="Open",$S81&gt;=Settings!$C$4,$S81&lt;=Settings!$C$5),1,0))</f>
        <v/>
      </c>
      <c r="V81" s="33">
        <f>IF($A81="","",IF(AND($I81="Open",$H81&gt;=Settings!$C$4,$H81&lt;=Settings!$C$5),1,0))</f>
        <v/>
      </c>
      <c r="W81" s="34">
        <f>IF($A81="","",IF($U81=1,$R81,0))</f>
        <v/>
      </c>
      <c r="X81" s="34">
        <f>IF($A81="","",IF($V81=1,$G81,0))</f>
        <v/>
      </c>
      <c r="Y81" s="34">
        <f>IF($A81="","",IF(AND($P81=0,OR($I81="Open",$I81="Won"),$H81&gt;=Settings!$C$4,$H81&lt;=Settings!$C$5,$J81&gt;Settings!$C$6),$G81,0))</f>
        <v/>
      </c>
      <c r="Z81" s="34">
        <f>IF($A81="","",IF(AND($P81&gt;0,$T81="Open",$U81=0,OR($I81="Open",$I81="Won"),$H81&gt;=Settings!$C$4,$H81&lt;=Settings!$C$5),$G81,0))</f>
        <v/>
      </c>
      <c r="AA81" s="34">
        <f>IF($A81="","",IF(AND($U81=1,OR($V81=1,$I81="Won")),$G81-$R81,0))</f>
        <v/>
      </c>
      <c r="AB81" s="34">
        <f>IF($A81="","",IF(AND($U81=1,$I81="Open",$V81=0),$R81,0))</f>
        <v/>
      </c>
      <c r="AC81" s="34">
        <f>IF($A81="","",IF(AND($U81=1,$I81="Lost"),$R81,0))</f>
        <v/>
      </c>
      <c r="AD81" s="34">
        <f>IF($A81="","",IF(AND($I81="Won",OR($U81=1,$Y81&gt;0,$Z81&gt;0)),$G81,0))</f>
        <v/>
      </c>
      <c r="AE81" s="33">
        <f>IF(OR($A81="",$P81=0),"",IFERROR(MATCH($Q81,Settings!$B$24:$B$31,0),""))</f>
        <v/>
      </c>
      <c r="AF81" s="33">
        <f>IF($A81="","",IFERROR(MATCH($F81,Settings!$B$24:$B$31,0),""))</f>
        <v/>
      </c>
      <c r="AG81" s="33">
        <f>IF($A81="","",IF($P81=0,IF($Y81&gt;0,IF($I81="Won","Created and won","Created"),IF($J81&gt;Settings!$C$6,"Created, outside period",IF($V81=1,"Not in last snapshot","Outside period"))),IF($T81&lt;&gt;"Open","Closed before",IF($U81=0,IF($Z81&gt;0,IF($I81="Won","Pulled in and won","Pulled in"),"Outside period"),IF($I81="Won","Won",IF($I81="Lost","Lost",IF($V81=0,"Slipped out",IF($AF81&gt;$AE81,"Advanced",IF($AF81&lt;$AE81,"Regressed",IF($G81&gt;$R81,"Amount up",IF($G81&lt;$R81,"Amount down","No change")))))))))))</f>
        <v/>
      </c>
      <c r="AH81" s="33">
        <f>IF($A81="","",IF($V81=1,Settings!$C$7-MAX($J81,$K81,$L81,$M81),""))</f>
        <v/>
      </c>
      <c r="AI81" s="33">
        <f>IF($A81="","",IF($V81=1,IF($AH81&gt;=Settings!$C$12,1,0),""))</f>
        <v/>
      </c>
      <c r="AJ81" s="33">
        <f>IF($A81="","",IF($V81=1,IF($N81&gt;=Settings!$C$13,1,0),""))</f>
        <v/>
      </c>
    </row>
    <row r="82">
      <c r="G82" s="31" t="n"/>
      <c r="H82" s="32" t="n"/>
      <c r="J82" s="32" t="n"/>
      <c r="K82" s="32" t="n"/>
      <c r="L82" s="32" t="n"/>
      <c r="M82" s="32" t="n"/>
      <c r="P82" s="33">
        <f>IF($A82="","",IFERROR(MATCH($A82,'Last week'!$A$2:$A$1001,0),0))</f>
        <v/>
      </c>
      <c r="Q82" s="33">
        <f>IF(OR($A82="",$P82=0),"",INDEX('Last week'!$F$2:$F$1001,$P82))</f>
        <v/>
      </c>
      <c r="R82" s="34">
        <f>IF(OR($A82="",$P82=0),"",INDEX('Last week'!$G$2:$G$1001,$P82))</f>
        <v/>
      </c>
      <c r="S82" s="35">
        <f>IF(OR($A82="",$P82=0),"",INDEX('Last week'!$H$2:$H$1001,$P82))</f>
        <v/>
      </c>
      <c r="T82" s="33">
        <f>IF(OR($A82="",$P82=0),"",INDEX('Last week'!$I$2:$I$1001,$P82))</f>
        <v/>
      </c>
      <c r="U82" s="33">
        <f>IF($A82="","",IF(AND($P82&gt;0,$T82="Open",$S82&gt;=Settings!$C$4,$S82&lt;=Settings!$C$5),1,0))</f>
        <v/>
      </c>
      <c r="V82" s="33">
        <f>IF($A82="","",IF(AND($I82="Open",$H82&gt;=Settings!$C$4,$H82&lt;=Settings!$C$5),1,0))</f>
        <v/>
      </c>
      <c r="W82" s="34">
        <f>IF($A82="","",IF($U82=1,$R82,0))</f>
        <v/>
      </c>
      <c r="X82" s="34">
        <f>IF($A82="","",IF($V82=1,$G82,0))</f>
        <v/>
      </c>
      <c r="Y82" s="34">
        <f>IF($A82="","",IF(AND($P82=0,OR($I82="Open",$I82="Won"),$H82&gt;=Settings!$C$4,$H82&lt;=Settings!$C$5,$J82&gt;Settings!$C$6),$G82,0))</f>
        <v/>
      </c>
      <c r="Z82" s="34">
        <f>IF($A82="","",IF(AND($P82&gt;0,$T82="Open",$U82=0,OR($I82="Open",$I82="Won"),$H82&gt;=Settings!$C$4,$H82&lt;=Settings!$C$5),$G82,0))</f>
        <v/>
      </c>
      <c r="AA82" s="34">
        <f>IF($A82="","",IF(AND($U82=1,OR($V82=1,$I82="Won")),$G82-$R82,0))</f>
        <v/>
      </c>
      <c r="AB82" s="34">
        <f>IF($A82="","",IF(AND($U82=1,$I82="Open",$V82=0),$R82,0))</f>
        <v/>
      </c>
      <c r="AC82" s="34">
        <f>IF($A82="","",IF(AND($U82=1,$I82="Lost"),$R82,0))</f>
        <v/>
      </c>
      <c r="AD82" s="34">
        <f>IF($A82="","",IF(AND($I82="Won",OR($U82=1,$Y82&gt;0,$Z82&gt;0)),$G82,0))</f>
        <v/>
      </c>
      <c r="AE82" s="33">
        <f>IF(OR($A82="",$P82=0),"",IFERROR(MATCH($Q82,Settings!$B$24:$B$31,0),""))</f>
        <v/>
      </c>
      <c r="AF82" s="33">
        <f>IF($A82="","",IFERROR(MATCH($F82,Settings!$B$24:$B$31,0),""))</f>
        <v/>
      </c>
      <c r="AG82" s="33">
        <f>IF($A82="","",IF($P82=0,IF($Y82&gt;0,IF($I82="Won","Created and won","Created"),IF($J82&gt;Settings!$C$6,"Created, outside period",IF($V82=1,"Not in last snapshot","Outside period"))),IF($T82&lt;&gt;"Open","Closed before",IF($U82=0,IF($Z82&gt;0,IF($I82="Won","Pulled in and won","Pulled in"),"Outside period"),IF($I82="Won","Won",IF($I82="Lost","Lost",IF($V82=0,"Slipped out",IF($AF82&gt;$AE82,"Advanced",IF($AF82&lt;$AE82,"Regressed",IF($G82&gt;$R82,"Amount up",IF($G82&lt;$R82,"Amount down","No change")))))))))))</f>
        <v/>
      </c>
      <c r="AH82" s="33">
        <f>IF($A82="","",IF($V82=1,Settings!$C$7-MAX($J82,$K82,$L82,$M82),""))</f>
        <v/>
      </c>
      <c r="AI82" s="33">
        <f>IF($A82="","",IF($V82=1,IF($AH82&gt;=Settings!$C$12,1,0),""))</f>
        <v/>
      </c>
      <c r="AJ82" s="33">
        <f>IF($A82="","",IF($V82=1,IF($N82&gt;=Settings!$C$13,1,0),""))</f>
        <v/>
      </c>
    </row>
    <row r="83">
      <c r="G83" s="31" t="n"/>
      <c r="H83" s="32" t="n"/>
      <c r="J83" s="32" t="n"/>
      <c r="K83" s="32" t="n"/>
      <c r="L83" s="32" t="n"/>
      <c r="M83" s="32" t="n"/>
      <c r="P83" s="33">
        <f>IF($A83="","",IFERROR(MATCH($A83,'Last week'!$A$2:$A$1001,0),0))</f>
        <v/>
      </c>
      <c r="Q83" s="33">
        <f>IF(OR($A83="",$P83=0),"",INDEX('Last week'!$F$2:$F$1001,$P83))</f>
        <v/>
      </c>
      <c r="R83" s="34">
        <f>IF(OR($A83="",$P83=0),"",INDEX('Last week'!$G$2:$G$1001,$P83))</f>
        <v/>
      </c>
      <c r="S83" s="35">
        <f>IF(OR($A83="",$P83=0),"",INDEX('Last week'!$H$2:$H$1001,$P83))</f>
        <v/>
      </c>
      <c r="T83" s="33">
        <f>IF(OR($A83="",$P83=0),"",INDEX('Last week'!$I$2:$I$1001,$P83))</f>
        <v/>
      </c>
      <c r="U83" s="33">
        <f>IF($A83="","",IF(AND($P83&gt;0,$T83="Open",$S83&gt;=Settings!$C$4,$S83&lt;=Settings!$C$5),1,0))</f>
        <v/>
      </c>
      <c r="V83" s="33">
        <f>IF($A83="","",IF(AND($I83="Open",$H83&gt;=Settings!$C$4,$H83&lt;=Settings!$C$5),1,0))</f>
        <v/>
      </c>
      <c r="W83" s="34">
        <f>IF($A83="","",IF($U83=1,$R83,0))</f>
        <v/>
      </c>
      <c r="X83" s="34">
        <f>IF($A83="","",IF($V83=1,$G83,0))</f>
        <v/>
      </c>
      <c r="Y83" s="34">
        <f>IF($A83="","",IF(AND($P83=0,OR($I83="Open",$I83="Won"),$H83&gt;=Settings!$C$4,$H83&lt;=Settings!$C$5,$J83&gt;Settings!$C$6),$G83,0))</f>
        <v/>
      </c>
      <c r="Z83" s="34">
        <f>IF($A83="","",IF(AND($P83&gt;0,$T83="Open",$U83=0,OR($I83="Open",$I83="Won"),$H83&gt;=Settings!$C$4,$H83&lt;=Settings!$C$5),$G83,0))</f>
        <v/>
      </c>
      <c r="AA83" s="34">
        <f>IF($A83="","",IF(AND($U83=1,OR($V83=1,$I83="Won")),$G83-$R83,0))</f>
        <v/>
      </c>
      <c r="AB83" s="34">
        <f>IF($A83="","",IF(AND($U83=1,$I83="Open",$V83=0),$R83,0))</f>
        <v/>
      </c>
      <c r="AC83" s="34">
        <f>IF($A83="","",IF(AND($U83=1,$I83="Lost"),$R83,0))</f>
        <v/>
      </c>
      <c r="AD83" s="34">
        <f>IF($A83="","",IF(AND($I83="Won",OR($U83=1,$Y83&gt;0,$Z83&gt;0)),$G83,0))</f>
        <v/>
      </c>
      <c r="AE83" s="33">
        <f>IF(OR($A83="",$P83=0),"",IFERROR(MATCH($Q83,Settings!$B$24:$B$31,0),""))</f>
        <v/>
      </c>
      <c r="AF83" s="33">
        <f>IF($A83="","",IFERROR(MATCH($F83,Settings!$B$24:$B$31,0),""))</f>
        <v/>
      </c>
      <c r="AG83" s="33">
        <f>IF($A83="","",IF($P83=0,IF($Y83&gt;0,IF($I83="Won","Created and won","Created"),IF($J83&gt;Settings!$C$6,"Created, outside period",IF($V83=1,"Not in last snapshot","Outside period"))),IF($T83&lt;&gt;"Open","Closed before",IF($U83=0,IF($Z83&gt;0,IF($I83="Won","Pulled in and won","Pulled in"),"Outside period"),IF($I83="Won","Won",IF($I83="Lost","Lost",IF($V83=0,"Slipped out",IF($AF83&gt;$AE83,"Advanced",IF($AF83&lt;$AE83,"Regressed",IF($G83&gt;$R83,"Amount up",IF($G83&lt;$R83,"Amount down","No change")))))))))))</f>
        <v/>
      </c>
      <c r="AH83" s="33">
        <f>IF($A83="","",IF($V83=1,Settings!$C$7-MAX($J83,$K83,$L83,$M83),""))</f>
        <v/>
      </c>
      <c r="AI83" s="33">
        <f>IF($A83="","",IF($V83=1,IF($AH83&gt;=Settings!$C$12,1,0),""))</f>
        <v/>
      </c>
      <c r="AJ83" s="33">
        <f>IF($A83="","",IF($V83=1,IF($N83&gt;=Settings!$C$13,1,0),""))</f>
        <v/>
      </c>
    </row>
    <row r="84">
      <c r="G84" s="31" t="n"/>
      <c r="H84" s="32" t="n"/>
      <c r="J84" s="32" t="n"/>
      <c r="K84" s="32" t="n"/>
      <c r="L84" s="32" t="n"/>
      <c r="M84" s="32" t="n"/>
      <c r="P84" s="33">
        <f>IF($A84="","",IFERROR(MATCH($A84,'Last week'!$A$2:$A$1001,0),0))</f>
        <v/>
      </c>
      <c r="Q84" s="33">
        <f>IF(OR($A84="",$P84=0),"",INDEX('Last week'!$F$2:$F$1001,$P84))</f>
        <v/>
      </c>
      <c r="R84" s="34">
        <f>IF(OR($A84="",$P84=0),"",INDEX('Last week'!$G$2:$G$1001,$P84))</f>
        <v/>
      </c>
      <c r="S84" s="35">
        <f>IF(OR($A84="",$P84=0),"",INDEX('Last week'!$H$2:$H$1001,$P84))</f>
        <v/>
      </c>
      <c r="T84" s="33">
        <f>IF(OR($A84="",$P84=0),"",INDEX('Last week'!$I$2:$I$1001,$P84))</f>
        <v/>
      </c>
      <c r="U84" s="33">
        <f>IF($A84="","",IF(AND($P84&gt;0,$T84="Open",$S84&gt;=Settings!$C$4,$S84&lt;=Settings!$C$5),1,0))</f>
        <v/>
      </c>
      <c r="V84" s="33">
        <f>IF($A84="","",IF(AND($I84="Open",$H84&gt;=Settings!$C$4,$H84&lt;=Settings!$C$5),1,0))</f>
        <v/>
      </c>
      <c r="W84" s="34">
        <f>IF($A84="","",IF($U84=1,$R84,0))</f>
        <v/>
      </c>
      <c r="X84" s="34">
        <f>IF($A84="","",IF($V84=1,$G84,0))</f>
        <v/>
      </c>
      <c r="Y84" s="34">
        <f>IF($A84="","",IF(AND($P84=0,OR($I84="Open",$I84="Won"),$H84&gt;=Settings!$C$4,$H84&lt;=Settings!$C$5,$J84&gt;Settings!$C$6),$G84,0))</f>
        <v/>
      </c>
      <c r="Z84" s="34">
        <f>IF($A84="","",IF(AND($P84&gt;0,$T84="Open",$U84=0,OR($I84="Open",$I84="Won"),$H84&gt;=Settings!$C$4,$H84&lt;=Settings!$C$5),$G84,0))</f>
        <v/>
      </c>
      <c r="AA84" s="34">
        <f>IF($A84="","",IF(AND($U84=1,OR($V84=1,$I84="Won")),$G84-$R84,0))</f>
        <v/>
      </c>
      <c r="AB84" s="34">
        <f>IF($A84="","",IF(AND($U84=1,$I84="Open",$V84=0),$R84,0))</f>
        <v/>
      </c>
      <c r="AC84" s="34">
        <f>IF($A84="","",IF(AND($U84=1,$I84="Lost"),$R84,0))</f>
        <v/>
      </c>
      <c r="AD84" s="34">
        <f>IF($A84="","",IF(AND($I84="Won",OR($U84=1,$Y84&gt;0,$Z84&gt;0)),$G84,0))</f>
        <v/>
      </c>
      <c r="AE84" s="33">
        <f>IF(OR($A84="",$P84=0),"",IFERROR(MATCH($Q84,Settings!$B$24:$B$31,0),""))</f>
        <v/>
      </c>
      <c r="AF84" s="33">
        <f>IF($A84="","",IFERROR(MATCH($F84,Settings!$B$24:$B$31,0),""))</f>
        <v/>
      </c>
      <c r="AG84" s="33">
        <f>IF($A84="","",IF($P84=0,IF($Y84&gt;0,IF($I84="Won","Created and won","Created"),IF($J84&gt;Settings!$C$6,"Created, outside period",IF($V84=1,"Not in last snapshot","Outside period"))),IF($T84&lt;&gt;"Open","Closed before",IF($U84=0,IF($Z84&gt;0,IF($I84="Won","Pulled in and won","Pulled in"),"Outside period"),IF($I84="Won","Won",IF($I84="Lost","Lost",IF($V84=0,"Slipped out",IF($AF84&gt;$AE84,"Advanced",IF($AF84&lt;$AE84,"Regressed",IF($G84&gt;$R84,"Amount up",IF($G84&lt;$R84,"Amount down","No change")))))))))))</f>
        <v/>
      </c>
      <c r="AH84" s="33">
        <f>IF($A84="","",IF($V84=1,Settings!$C$7-MAX($J84,$K84,$L84,$M84),""))</f>
        <v/>
      </c>
      <c r="AI84" s="33">
        <f>IF($A84="","",IF($V84=1,IF($AH84&gt;=Settings!$C$12,1,0),""))</f>
        <v/>
      </c>
      <c r="AJ84" s="33">
        <f>IF($A84="","",IF($V84=1,IF($N84&gt;=Settings!$C$13,1,0),""))</f>
        <v/>
      </c>
    </row>
    <row r="85">
      <c r="G85" s="31" t="n"/>
      <c r="H85" s="32" t="n"/>
      <c r="J85" s="32" t="n"/>
      <c r="K85" s="32" t="n"/>
      <c r="L85" s="32" t="n"/>
      <c r="M85" s="32" t="n"/>
      <c r="P85" s="33">
        <f>IF($A85="","",IFERROR(MATCH($A85,'Last week'!$A$2:$A$1001,0),0))</f>
        <v/>
      </c>
      <c r="Q85" s="33">
        <f>IF(OR($A85="",$P85=0),"",INDEX('Last week'!$F$2:$F$1001,$P85))</f>
        <v/>
      </c>
      <c r="R85" s="34">
        <f>IF(OR($A85="",$P85=0),"",INDEX('Last week'!$G$2:$G$1001,$P85))</f>
        <v/>
      </c>
      <c r="S85" s="35">
        <f>IF(OR($A85="",$P85=0),"",INDEX('Last week'!$H$2:$H$1001,$P85))</f>
        <v/>
      </c>
      <c r="T85" s="33">
        <f>IF(OR($A85="",$P85=0),"",INDEX('Last week'!$I$2:$I$1001,$P85))</f>
        <v/>
      </c>
      <c r="U85" s="33">
        <f>IF($A85="","",IF(AND($P85&gt;0,$T85="Open",$S85&gt;=Settings!$C$4,$S85&lt;=Settings!$C$5),1,0))</f>
        <v/>
      </c>
      <c r="V85" s="33">
        <f>IF($A85="","",IF(AND($I85="Open",$H85&gt;=Settings!$C$4,$H85&lt;=Settings!$C$5),1,0))</f>
        <v/>
      </c>
      <c r="W85" s="34">
        <f>IF($A85="","",IF($U85=1,$R85,0))</f>
        <v/>
      </c>
      <c r="X85" s="34">
        <f>IF($A85="","",IF($V85=1,$G85,0))</f>
        <v/>
      </c>
      <c r="Y85" s="34">
        <f>IF($A85="","",IF(AND($P85=0,OR($I85="Open",$I85="Won"),$H85&gt;=Settings!$C$4,$H85&lt;=Settings!$C$5,$J85&gt;Settings!$C$6),$G85,0))</f>
        <v/>
      </c>
      <c r="Z85" s="34">
        <f>IF($A85="","",IF(AND($P85&gt;0,$T85="Open",$U85=0,OR($I85="Open",$I85="Won"),$H85&gt;=Settings!$C$4,$H85&lt;=Settings!$C$5),$G85,0))</f>
        <v/>
      </c>
      <c r="AA85" s="34">
        <f>IF($A85="","",IF(AND($U85=1,OR($V85=1,$I85="Won")),$G85-$R85,0))</f>
        <v/>
      </c>
      <c r="AB85" s="34">
        <f>IF($A85="","",IF(AND($U85=1,$I85="Open",$V85=0),$R85,0))</f>
        <v/>
      </c>
      <c r="AC85" s="34">
        <f>IF($A85="","",IF(AND($U85=1,$I85="Lost"),$R85,0))</f>
        <v/>
      </c>
      <c r="AD85" s="34">
        <f>IF($A85="","",IF(AND($I85="Won",OR($U85=1,$Y85&gt;0,$Z85&gt;0)),$G85,0))</f>
        <v/>
      </c>
      <c r="AE85" s="33">
        <f>IF(OR($A85="",$P85=0),"",IFERROR(MATCH($Q85,Settings!$B$24:$B$31,0),""))</f>
        <v/>
      </c>
      <c r="AF85" s="33">
        <f>IF($A85="","",IFERROR(MATCH($F85,Settings!$B$24:$B$31,0),""))</f>
        <v/>
      </c>
      <c r="AG85" s="33">
        <f>IF($A85="","",IF($P85=0,IF($Y85&gt;0,IF($I85="Won","Created and won","Created"),IF($J85&gt;Settings!$C$6,"Created, outside period",IF($V85=1,"Not in last snapshot","Outside period"))),IF($T85&lt;&gt;"Open","Closed before",IF($U85=0,IF($Z85&gt;0,IF($I85="Won","Pulled in and won","Pulled in"),"Outside period"),IF($I85="Won","Won",IF($I85="Lost","Lost",IF($V85=0,"Slipped out",IF($AF85&gt;$AE85,"Advanced",IF($AF85&lt;$AE85,"Regressed",IF($G85&gt;$R85,"Amount up",IF($G85&lt;$R85,"Amount down","No change")))))))))))</f>
        <v/>
      </c>
      <c r="AH85" s="33">
        <f>IF($A85="","",IF($V85=1,Settings!$C$7-MAX($J85,$K85,$L85,$M85),""))</f>
        <v/>
      </c>
      <c r="AI85" s="33">
        <f>IF($A85="","",IF($V85=1,IF($AH85&gt;=Settings!$C$12,1,0),""))</f>
        <v/>
      </c>
      <c r="AJ85" s="33">
        <f>IF($A85="","",IF($V85=1,IF($N85&gt;=Settings!$C$13,1,0),""))</f>
        <v/>
      </c>
    </row>
    <row r="86">
      <c r="G86" s="31" t="n"/>
      <c r="H86" s="32" t="n"/>
      <c r="J86" s="32" t="n"/>
      <c r="K86" s="32" t="n"/>
      <c r="L86" s="32" t="n"/>
      <c r="M86" s="32" t="n"/>
      <c r="P86" s="33">
        <f>IF($A86="","",IFERROR(MATCH($A86,'Last week'!$A$2:$A$1001,0),0))</f>
        <v/>
      </c>
      <c r="Q86" s="33">
        <f>IF(OR($A86="",$P86=0),"",INDEX('Last week'!$F$2:$F$1001,$P86))</f>
        <v/>
      </c>
      <c r="R86" s="34">
        <f>IF(OR($A86="",$P86=0),"",INDEX('Last week'!$G$2:$G$1001,$P86))</f>
        <v/>
      </c>
      <c r="S86" s="35">
        <f>IF(OR($A86="",$P86=0),"",INDEX('Last week'!$H$2:$H$1001,$P86))</f>
        <v/>
      </c>
      <c r="T86" s="33">
        <f>IF(OR($A86="",$P86=0),"",INDEX('Last week'!$I$2:$I$1001,$P86))</f>
        <v/>
      </c>
      <c r="U86" s="33">
        <f>IF($A86="","",IF(AND($P86&gt;0,$T86="Open",$S86&gt;=Settings!$C$4,$S86&lt;=Settings!$C$5),1,0))</f>
        <v/>
      </c>
      <c r="V86" s="33">
        <f>IF($A86="","",IF(AND($I86="Open",$H86&gt;=Settings!$C$4,$H86&lt;=Settings!$C$5),1,0))</f>
        <v/>
      </c>
      <c r="W86" s="34">
        <f>IF($A86="","",IF($U86=1,$R86,0))</f>
        <v/>
      </c>
      <c r="X86" s="34">
        <f>IF($A86="","",IF($V86=1,$G86,0))</f>
        <v/>
      </c>
      <c r="Y86" s="34">
        <f>IF($A86="","",IF(AND($P86=0,OR($I86="Open",$I86="Won"),$H86&gt;=Settings!$C$4,$H86&lt;=Settings!$C$5,$J86&gt;Settings!$C$6),$G86,0))</f>
        <v/>
      </c>
      <c r="Z86" s="34">
        <f>IF($A86="","",IF(AND($P86&gt;0,$T86="Open",$U86=0,OR($I86="Open",$I86="Won"),$H86&gt;=Settings!$C$4,$H86&lt;=Settings!$C$5),$G86,0))</f>
        <v/>
      </c>
      <c r="AA86" s="34">
        <f>IF($A86="","",IF(AND($U86=1,OR($V86=1,$I86="Won")),$G86-$R86,0))</f>
        <v/>
      </c>
      <c r="AB86" s="34">
        <f>IF($A86="","",IF(AND($U86=1,$I86="Open",$V86=0),$R86,0))</f>
        <v/>
      </c>
      <c r="AC86" s="34">
        <f>IF($A86="","",IF(AND($U86=1,$I86="Lost"),$R86,0))</f>
        <v/>
      </c>
      <c r="AD86" s="34">
        <f>IF($A86="","",IF(AND($I86="Won",OR($U86=1,$Y86&gt;0,$Z86&gt;0)),$G86,0))</f>
        <v/>
      </c>
      <c r="AE86" s="33">
        <f>IF(OR($A86="",$P86=0),"",IFERROR(MATCH($Q86,Settings!$B$24:$B$31,0),""))</f>
        <v/>
      </c>
      <c r="AF86" s="33">
        <f>IF($A86="","",IFERROR(MATCH($F86,Settings!$B$24:$B$31,0),""))</f>
        <v/>
      </c>
      <c r="AG86" s="33">
        <f>IF($A86="","",IF($P86=0,IF($Y86&gt;0,IF($I86="Won","Created and won","Created"),IF($J86&gt;Settings!$C$6,"Created, outside period",IF($V86=1,"Not in last snapshot","Outside period"))),IF($T86&lt;&gt;"Open","Closed before",IF($U86=0,IF($Z86&gt;0,IF($I86="Won","Pulled in and won","Pulled in"),"Outside period"),IF($I86="Won","Won",IF($I86="Lost","Lost",IF($V86=0,"Slipped out",IF($AF86&gt;$AE86,"Advanced",IF($AF86&lt;$AE86,"Regressed",IF($G86&gt;$R86,"Amount up",IF($G86&lt;$R86,"Amount down","No change")))))))))))</f>
        <v/>
      </c>
      <c r="AH86" s="33">
        <f>IF($A86="","",IF($V86=1,Settings!$C$7-MAX($J86,$K86,$L86,$M86),""))</f>
        <v/>
      </c>
      <c r="AI86" s="33">
        <f>IF($A86="","",IF($V86=1,IF($AH86&gt;=Settings!$C$12,1,0),""))</f>
        <v/>
      </c>
      <c r="AJ86" s="33">
        <f>IF($A86="","",IF($V86=1,IF($N86&gt;=Settings!$C$13,1,0),""))</f>
        <v/>
      </c>
    </row>
    <row r="87">
      <c r="G87" s="31" t="n"/>
      <c r="H87" s="32" t="n"/>
      <c r="J87" s="32" t="n"/>
      <c r="K87" s="32" t="n"/>
      <c r="L87" s="32" t="n"/>
      <c r="M87" s="32" t="n"/>
      <c r="P87" s="33">
        <f>IF($A87="","",IFERROR(MATCH($A87,'Last week'!$A$2:$A$1001,0),0))</f>
        <v/>
      </c>
      <c r="Q87" s="33">
        <f>IF(OR($A87="",$P87=0),"",INDEX('Last week'!$F$2:$F$1001,$P87))</f>
        <v/>
      </c>
      <c r="R87" s="34">
        <f>IF(OR($A87="",$P87=0),"",INDEX('Last week'!$G$2:$G$1001,$P87))</f>
        <v/>
      </c>
      <c r="S87" s="35">
        <f>IF(OR($A87="",$P87=0),"",INDEX('Last week'!$H$2:$H$1001,$P87))</f>
        <v/>
      </c>
      <c r="T87" s="33">
        <f>IF(OR($A87="",$P87=0),"",INDEX('Last week'!$I$2:$I$1001,$P87))</f>
        <v/>
      </c>
      <c r="U87" s="33">
        <f>IF($A87="","",IF(AND($P87&gt;0,$T87="Open",$S87&gt;=Settings!$C$4,$S87&lt;=Settings!$C$5),1,0))</f>
        <v/>
      </c>
      <c r="V87" s="33">
        <f>IF($A87="","",IF(AND($I87="Open",$H87&gt;=Settings!$C$4,$H87&lt;=Settings!$C$5),1,0))</f>
        <v/>
      </c>
      <c r="W87" s="34">
        <f>IF($A87="","",IF($U87=1,$R87,0))</f>
        <v/>
      </c>
      <c r="X87" s="34">
        <f>IF($A87="","",IF($V87=1,$G87,0))</f>
        <v/>
      </c>
      <c r="Y87" s="34">
        <f>IF($A87="","",IF(AND($P87=0,OR($I87="Open",$I87="Won"),$H87&gt;=Settings!$C$4,$H87&lt;=Settings!$C$5,$J87&gt;Settings!$C$6),$G87,0))</f>
        <v/>
      </c>
      <c r="Z87" s="34">
        <f>IF($A87="","",IF(AND($P87&gt;0,$T87="Open",$U87=0,OR($I87="Open",$I87="Won"),$H87&gt;=Settings!$C$4,$H87&lt;=Settings!$C$5),$G87,0))</f>
        <v/>
      </c>
      <c r="AA87" s="34">
        <f>IF($A87="","",IF(AND($U87=1,OR($V87=1,$I87="Won")),$G87-$R87,0))</f>
        <v/>
      </c>
      <c r="AB87" s="34">
        <f>IF($A87="","",IF(AND($U87=1,$I87="Open",$V87=0),$R87,0))</f>
        <v/>
      </c>
      <c r="AC87" s="34">
        <f>IF($A87="","",IF(AND($U87=1,$I87="Lost"),$R87,0))</f>
        <v/>
      </c>
      <c r="AD87" s="34">
        <f>IF($A87="","",IF(AND($I87="Won",OR($U87=1,$Y87&gt;0,$Z87&gt;0)),$G87,0))</f>
        <v/>
      </c>
      <c r="AE87" s="33">
        <f>IF(OR($A87="",$P87=0),"",IFERROR(MATCH($Q87,Settings!$B$24:$B$31,0),""))</f>
        <v/>
      </c>
      <c r="AF87" s="33">
        <f>IF($A87="","",IFERROR(MATCH($F87,Settings!$B$24:$B$31,0),""))</f>
        <v/>
      </c>
      <c r="AG87" s="33">
        <f>IF($A87="","",IF($P87=0,IF($Y87&gt;0,IF($I87="Won","Created and won","Created"),IF($J87&gt;Settings!$C$6,"Created, outside period",IF($V87=1,"Not in last snapshot","Outside period"))),IF($T87&lt;&gt;"Open","Closed before",IF($U87=0,IF($Z87&gt;0,IF($I87="Won","Pulled in and won","Pulled in"),"Outside period"),IF($I87="Won","Won",IF($I87="Lost","Lost",IF($V87=0,"Slipped out",IF($AF87&gt;$AE87,"Advanced",IF($AF87&lt;$AE87,"Regressed",IF($G87&gt;$R87,"Amount up",IF($G87&lt;$R87,"Amount down","No change")))))))))))</f>
        <v/>
      </c>
      <c r="AH87" s="33">
        <f>IF($A87="","",IF($V87=1,Settings!$C$7-MAX($J87,$K87,$L87,$M87),""))</f>
        <v/>
      </c>
      <c r="AI87" s="33">
        <f>IF($A87="","",IF($V87=1,IF($AH87&gt;=Settings!$C$12,1,0),""))</f>
        <v/>
      </c>
      <c r="AJ87" s="33">
        <f>IF($A87="","",IF($V87=1,IF($N87&gt;=Settings!$C$13,1,0),""))</f>
        <v/>
      </c>
    </row>
    <row r="88">
      <c r="G88" s="31" t="n"/>
      <c r="H88" s="32" t="n"/>
      <c r="J88" s="32" t="n"/>
      <c r="K88" s="32" t="n"/>
      <c r="L88" s="32" t="n"/>
      <c r="M88" s="32" t="n"/>
      <c r="P88" s="33">
        <f>IF($A88="","",IFERROR(MATCH($A88,'Last week'!$A$2:$A$1001,0),0))</f>
        <v/>
      </c>
      <c r="Q88" s="33">
        <f>IF(OR($A88="",$P88=0),"",INDEX('Last week'!$F$2:$F$1001,$P88))</f>
        <v/>
      </c>
      <c r="R88" s="34">
        <f>IF(OR($A88="",$P88=0),"",INDEX('Last week'!$G$2:$G$1001,$P88))</f>
        <v/>
      </c>
      <c r="S88" s="35">
        <f>IF(OR($A88="",$P88=0),"",INDEX('Last week'!$H$2:$H$1001,$P88))</f>
        <v/>
      </c>
      <c r="T88" s="33">
        <f>IF(OR($A88="",$P88=0),"",INDEX('Last week'!$I$2:$I$1001,$P88))</f>
        <v/>
      </c>
      <c r="U88" s="33">
        <f>IF($A88="","",IF(AND($P88&gt;0,$T88="Open",$S88&gt;=Settings!$C$4,$S88&lt;=Settings!$C$5),1,0))</f>
        <v/>
      </c>
      <c r="V88" s="33">
        <f>IF($A88="","",IF(AND($I88="Open",$H88&gt;=Settings!$C$4,$H88&lt;=Settings!$C$5),1,0))</f>
        <v/>
      </c>
      <c r="W88" s="34">
        <f>IF($A88="","",IF($U88=1,$R88,0))</f>
        <v/>
      </c>
      <c r="X88" s="34">
        <f>IF($A88="","",IF($V88=1,$G88,0))</f>
        <v/>
      </c>
      <c r="Y88" s="34">
        <f>IF($A88="","",IF(AND($P88=0,OR($I88="Open",$I88="Won"),$H88&gt;=Settings!$C$4,$H88&lt;=Settings!$C$5,$J88&gt;Settings!$C$6),$G88,0))</f>
        <v/>
      </c>
      <c r="Z88" s="34">
        <f>IF($A88="","",IF(AND($P88&gt;0,$T88="Open",$U88=0,OR($I88="Open",$I88="Won"),$H88&gt;=Settings!$C$4,$H88&lt;=Settings!$C$5),$G88,0))</f>
        <v/>
      </c>
      <c r="AA88" s="34">
        <f>IF($A88="","",IF(AND($U88=1,OR($V88=1,$I88="Won")),$G88-$R88,0))</f>
        <v/>
      </c>
      <c r="AB88" s="34">
        <f>IF($A88="","",IF(AND($U88=1,$I88="Open",$V88=0),$R88,0))</f>
        <v/>
      </c>
      <c r="AC88" s="34">
        <f>IF($A88="","",IF(AND($U88=1,$I88="Lost"),$R88,0))</f>
        <v/>
      </c>
      <c r="AD88" s="34">
        <f>IF($A88="","",IF(AND($I88="Won",OR($U88=1,$Y88&gt;0,$Z88&gt;0)),$G88,0))</f>
        <v/>
      </c>
      <c r="AE88" s="33">
        <f>IF(OR($A88="",$P88=0),"",IFERROR(MATCH($Q88,Settings!$B$24:$B$31,0),""))</f>
        <v/>
      </c>
      <c r="AF88" s="33">
        <f>IF($A88="","",IFERROR(MATCH($F88,Settings!$B$24:$B$31,0),""))</f>
        <v/>
      </c>
      <c r="AG88" s="33">
        <f>IF($A88="","",IF($P88=0,IF($Y88&gt;0,IF($I88="Won","Created and won","Created"),IF($J88&gt;Settings!$C$6,"Created, outside period",IF($V88=1,"Not in last snapshot","Outside period"))),IF($T88&lt;&gt;"Open","Closed before",IF($U88=0,IF($Z88&gt;0,IF($I88="Won","Pulled in and won","Pulled in"),"Outside period"),IF($I88="Won","Won",IF($I88="Lost","Lost",IF($V88=0,"Slipped out",IF($AF88&gt;$AE88,"Advanced",IF($AF88&lt;$AE88,"Regressed",IF($G88&gt;$R88,"Amount up",IF($G88&lt;$R88,"Amount down","No change")))))))))))</f>
        <v/>
      </c>
      <c r="AH88" s="33">
        <f>IF($A88="","",IF($V88=1,Settings!$C$7-MAX($J88,$K88,$L88,$M88),""))</f>
        <v/>
      </c>
      <c r="AI88" s="33">
        <f>IF($A88="","",IF($V88=1,IF($AH88&gt;=Settings!$C$12,1,0),""))</f>
        <v/>
      </c>
      <c r="AJ88" s="33">
        <f>IF($A88="","",IF($V88=1,IF($N88&gt;=Settings!$C$13,1,0),""))</f>
        <v/>
      </c>
    </row>
    <row r="89">
      <c r="G89" s="31" t="n"/>
      <c r="H89" s="32" t="n"/>
      <c r="J89" s="32" t="n"/>
      <c r="K89" s="32" t="n"/>
      <c r="L89" s="32" t="n"/>
      <c r="M89" s="32" t="n"/>
      <c r="P89" s="33">
        <f>IF($A89="","",IFERROR(MATCH($A89,'Last week'!$A$2:$A$1001,0),0))</f>
        <v/>
      </c>
      <c r="Q89" s="33">
        <f>IF(OR($A89="",$P89=0),"",INDEX('Last week'!$F$2:$F$1001,$P89))</f>
        <v/>
      </c>
      <c r="R89" s="34">
        <f>IF(OR($A89="",$P89=0),"",INDEX('Last week'!$G$2:$G$1001,$P89))</f>
        <v/>
      </c>
      <c r="S89" s="35">
        <f>IF(OR($A89="",$P89=0),"",INDEX('Last week'!$H$2:$H$1001,$P89))</f>
        <v/>
      </c>
      <c r="T89" s="33">
        <f>IF(OR($A89="",$P89=0),"",INDEX('Last week'!$I$2:$I$1001,$P89))</f>
        <v/>
      </c>
      <c r="U89" s="33">
        <f>IF($A89="","",IF(AND($P89&gt;0,$T89="Open",$S89&gt;=Settings!$C$4,$S89&lt;=Settings!$C$5),1,0))</f>
        <v/>
      </c>
      <c r="V89" s="33">
        <f>IF($A89="","",IF(AND($I89="Open",$H89&gt;=Settings!$C$4,$H89&lt;=Settings!$C$5),1,0))</f>
        <v/>
      </c>
      <c r="W89" s="34">
        <f>IF($A89="","",IF($U89=1,$R89,0))</f>
        <v/>
      </c>
      <c r="X89" s="34">
        <f>IF($A89="","",IF($V89=1,$G89,0))</f>
        <v/>
      </c>
      <c r="Y89" s="34">
        <f>IF($A89="","",IF(AND($P89=0,OR($I89="Open",$I89="Won"),$H89&gt;=Settings!$C$4,$H89&lt;=Settings!$C$5,$J89&gt;Settings!$C$6),$G89,0))</f>
        <v/>
      </c>
      <c r="Z89" s="34">
        <f>IF($A89="","",IF(AND($P89&gt;0,$T89="Open",$U89=0,OR($I89="Open",$I89="Won"),$H89&gt;=Settings!$C$4,$H89&lt;=Settings!$C$5),$G89,0))</f>
        <v/>
      </c>
      <c r="AA89" s="34">
        <f>IF($A89="","",IF(AND($U89=1,OR($V89=1,$I89="Won")),$G89-$R89,0))</f>
        <v/>
      </c>
      <c r="AB89" s="34">
        <f>IF($A89="","",IF(AND($U89=1,$I89="Open",$V89=0),$R89,0))</f>
        <v/>
      </c>
      <c r="AC89" s="34">
        <f>IF($A89="","",IF(AND($U89=1,$I89="Lost"),$R89,0))</f>
        <v/>
      </c>
      <c r="AD89" s="34">
        <f>IF($A89="","",IF(AND($I89="Won",OR($U89=1,$Y89&gt;0,$Z89&gt;0)),$G89,0))</f>
        <v/>
      </c>
      <c r="AE89" s="33">
        <f>IF(OR($A89="",$P89=0),"",IFERROR(MATCH($Q89,Settings!$B$24:$B$31,0),""))</f>
        <v/>
      </c>
      <c r="AF89" s="33">
        <f>IF($A89="","",IFERROR(MATCH($F89,Settings!$B$24:$B$31,0),""))</f>
        <v/>
      </c>
      <c r="AG89" s="33">
        <f>IF($A89="","",IF($P89=0,IF($Y89&gt;0,IF($I89="Won","Created and won","Created"),IF($J89&gt;Settings!$C$6,"Created, outside period",IF($V89=1,"Not in last snapshot","Outside period"))),IF($T89&lt;&gt;"Open","Closed before",IF($U89=0,IF($Z89&gt;0,IF($I89="Won","Pulled in and won","Pulled in"),"Outside period"),IF($I89="Won","Won",IF($I89="Lost","Lost",IF($V89=0,"Slipped out",IF($AF89&gt;$AE89,"Advanced",IF($AF89&lt;$AE89,"Regressed",IF($G89&gt;$R89,"Amount up",IF($G89&lt;$R89,"Amount down","No change")))))))))))</f>
        <v/>
      </c>
      <c r="AH89" s="33">
        <f>IF($A89="","",IF($V89=1,Settings!$C$7-MAX($J89,$K89,$L89,$M89),""))</f>
        <v/>
      </c>
      <c r="AI89" s="33">
        <f>IF($A89="","",IF($V89=1,IF($AH89&gt;=Settings!$C$12,1,0),""))</f>
        <v/>
      </c>
      <c r="AJ89" s="33">
        <f>IF($A89="","",IF($V89=1,IF($N89&gt;=Settings!$C$13,1,0),""))</f>
        <v/>
      </c>
    </row>
    <row r="90">
      <c r="G90" s="31" t="n"/>
      <c r="H90" s="32" t="n"/>
      <c r="J90" s="32" t="n"/>
      <c r="K90" s="32" t="n"/>
      <c r="L90" s="32" t="n"/>
      <c r="M90" s="32" t="n"/>
      <c r="P90" s="33">
        <f>IF($A90="","",IFERROR(MATCH($A90,'Last week'!$A$2:$A$1001,0),0))</f>
        <v/>
      </c>
      <c r="Q90" s="33">
        <f>IF(OR($A90="",$P90=0),"",INDEX('Last week'!$F$2:$F$1001,$P90))</f>
        <v/>
      </c>
      <c r="R90" s="34">
        <f>IF(OR($A90="",$P90=0),"",INDEX('Last week'!$G$2:$G$1001,$P90))</f>
        <v/>
      </c>
      <c r="S90" s="35">
        <f>IF(OR($A90="",$P90=0),"",INDEX('Last week'!$H$2:$H$1001,$P90))</f>
        <v/>
      </c>
      <c r="T90" s="33">
        <f>IF(OR($A90="",$P90=0),"",INDEX('Last week'!$I$2:$I$1001,$P90))</f>
        <v/>
      </c>
      <c r="U90" s="33">
        <f>IF($A90="","",IF(AND($P90&gt;0,$T90="Open",$S90&gt;=Settings!$C$4,$S90&lt;=Settings!$C$5),1,0))</f>
        <v/>
      </c>
      <c r="V90" s="33">
        <f>IF($A90="","",IF(AND($I90="Open",$H90&gt;=Settings!$C$4,$H90&lt;=Settings!$C$5),1,0))</f>
        <v/>
      </c>
      <c r="W90" s="34">
        <f>IF($A90="","",IF($U90=1,$R90,0))</f>
        <v/>
      </c>
      <c r="X90" s="34">
        <f>IF($A90="","",IF($V90=1,$G90,0))</f>
        <v/>
      </c>
      <c r="Y90" s="34">
        <f>IF($A90="","",IF(AND($P90=0,OR($I90="Open",$I90="Won"),$H90&gt;=Settings!$C$4,$H90&lt;=Settings!$C$5,$J90&gt;Settings!$C$6),$G90,0))</f>
        <v/>
      </c>
      <c r="Z90" s="34">
        <f>IF($A90="","",IF(AND($P90&gt;0,$T90="Open",$U90=0,OR($I90="Open",$I90="Won"),$H90&gt;=Settings!$C$4,$H90&lt;=Settings!$C$5),$G90,0))</f>
        <v/>
      </c>
      <c r="AA90" s="34">
        <f>IF($A90="","",IF(AND($U90=1,OR($V90=1,$I90="Won")),$G90-$R90,0))</f>
        <v/>
      </c>
      <c r="AB90" s="34">
        <f>IF($A90="","",IF(AND($U90=1,$I90="Open",$V90=0),$R90,0))</f>
        <v/>
      </c>
      <c r="AC90" s="34">
        <f>IF($A90="","",IF(AND($U90=1,$I90="Lost"),$R90,0))</f>
        <v/>
      </c>
      <c r="AD90" s="34">
        <f>IF($A90="","",IF(AND($I90="Won",OR($U90=1,$Y90&gt;0,$Z90&gt;0)),$G90,0))</f>
        <v/>
      </c>
      <c r="AE90" s="33">
        <f>IF(OR($A90="",$P90=0),"",IFERROR(MATCH($Q90,Settings!$B$24:$B$31,0),""))</f>
        <v/>
      </c>
      <c r="AF90" s="33">
        <f>IF($A90="","",IFERROR(MATCH($F90,Settings!$B$24:$B$31,0),""))</f>
        <v/>
      </c>
      <c r="AG90" s="33">
        <f>IF($A90="","",IF($P90=0,IF($Y90&gt;0,IF($I90="Won","Created and won","Created"),IF($J90&gt;Settings!$C$6,"Created, outside period",IF($V90=1,"Not in last snapshot","Outside period"))),IF($T90&lt;&gt;"Open","Closed before",IF($U90=0,IF($Z90&gt;0,IF($I90="Won","Pulled in and won","Pulled in"),"Outside period"),IF($I90="Won","Won",IF($I90="Lost","Lost",IF($V90=0,"Slipped out",IF($AF90&gt;$AE90,"Advanced",IF($AF90&lt;$AE90,"Regressed",IF($G90&gt;$R90,"Amount up",IF($G90&lt;$R90,"Amount down","No change")))))))))))</f>
        <v/>
      </c>
      <c r="AH90" s="33">
        <f>IF($A90="","",IF($V90=1,Settings!$C$7-MAX($J90,$K90,$L90,$M90),""))</f>
        <v/>
      </c>
      <c r="AI90" s="33">
        <f>IF($A90="","",IF($V90=1,IF($AH90&gt;=Settings!$C$12,1,0),""))</f>
        <v/>
      </c>
      <c r="AJ90" s="33">
        <f>IF($A90="","",IF($V90=1,IF($N90&gt;=Settings!$C$13,1,0),""))</f>
        <v/>
      </c>
    </row>
    <row r="91">
      <c r="G91" s="31" t="n"/>
      <c r="H91" s="32" t="n"/>
      <c r="J91" s="32" t="n"/>
      <c r="K91" s="32" t="n"/>
      <c r="L91" s="32" t="n"/>
      <c r="M91" s="32" t="n"/>
      <c r="P91" s="33">
        <f>IF($A91="","",IFERROR(MATCH($A91,'Last week'!$A$2:$A$1001,0),0))</f>
        <v/>
      </c>
      <c r="Q91" s="33">
        <f>IF(OR($A91="",$P91=0),"",INDEX('Last week'!$F$2:$F$1001,$P91))</f>
        <v/>
      </c>
      <c r="R91" s="34">
        <f>IF(OR($A91="",$P91=0),"",INDEX('Last week'!$G$2:$G$1001,$P91))</f>
        <v/>
      </c>
      <c r="S91" s="35">
        <f>IF(OR($A91="",$P91=0),"",INDEX('Last week'!$H$2:$H$1001,$P91))</f>
        <v/>
      </c>
      <c r="T91" s="33">
        <f>IF(OR($A91="",$P91=0),"",INDEX('Last week'!$I$2:$I$1001,$P91))</f>
        <v/>
      </c>
      <c r="U91" s="33">
        <f>IF($A91="","",IF(AND($P91&gt;0,$T91="Open",$S91&gt;=Settings!$C$4,$S91&lt;=Settings!$C$5),1,0))</f>
        <v/>
      </c>
      <c r="V91" s="33">
        <f>IF($A91="","",IF(AND($I91="Open",$H91&gt;=Settings!$C$4,$H91&lt;=Settings!$C$5),1,0))</f>
        <v/>
      </c>
      <c r="W91" s="34">
        <f>IF($A91="","",IF($U91=1,$R91,0))</f>
        <v/>
      </c>
      <c r="X91" s="34">
        <f>IF($A91="","",IF($V91=1,$G91,0))</f>
        <v/>
      </c>
      <c r="Y91" s="34">
        <f>IF($A91="","",IF(AND($P91=0,OR($I91="Open",$I91="Won"),$H91&gt;=Settings!$C$4,$H91&lt;=Settings!$C$5,$J91&gt;Settings!$C$6),$G91,0))</f>
        <v/>
      </c>
      <c r="Z91" s="34">
        <f>IF($A91="","",IF(AND($P91&gt;0,$T91="Open",$U91=0,OR($I91="Open",$I91="Won"),$H91&gt;=Settings!$C$4,$H91&lt;=Settings!$C$5),$G91,0))</f>
        <v/>
      </c>
      <c r="AA91" s="34">
        <f>IF($A91="","",IF(AND($U91=1,OR($V91=1,$I91="Won")),$G91-$R91,0))</f>
        <v/>
      </c>
      <c r="AB91" s="34">
        <f>IF($A91="","",IF(AND($U91=1,$I91="Open",$V91=0),$R91,0))</f>
        <v/>
      </c>
      <c r="AC91" s="34">
        <f>IF($A91="","",IF(AND($U91=1,$I91="Lost"),$R91,0))</f>
        <v/>
      </c>
      <c r="AD91" s="34">
        <f>IF($A91="","",IF(AND($I91="Won",OR($U91=1,$Y91&gt;0,$Z91&gt;0)),$G91,0))</f>
        <v/>
      </c>
      <c r="AE91" s="33">
        <f>IF(OR($A91="",$P91=0),"",IFERROR(MATCH($Q91,Settings!$B$24:$B$31,0),""))</f>
        <v/>
      </c>
      <c r="AF91" s="33">
        <f>IF($A91="","",IFERROR(MATCH($F91,Settings!$B$24:$B$31,0),""))</f>
        <v/>
      </c>
      <c r="AG91" s="33">
        <f>IF($A91="","",IF($P91=0,IF($Y91&gt;0,IF($I91="Won","Created and won","Created"),IF($J91&gt;Settings!$C$6,"Created, outside period",IF($V91=1,"Not in last snapshot","Outside period"))),IF($T91&lt;&gt;"Open","Closed before",IF($U91=0,IF($Z91&gt;0,IF($I91="Won","Pulled in and won","Pulled in"),"Outside period"),IF($I91="Won","Won",IF($I91="Lost","Lost",IF($V91=0,"Slipped out",IF($AF91&gt;$AE91,"Advanced",IF($AF91&lt;$AE91,"Regressed",IF($G91&gt;$R91,"Amount up",IF($G91&lt;$R91,"Amount down","No change")))))))))))</f>
        <v/>
      </c>
      <c r="AH91" s="33">
        <f>IF($A91="","",IF($V91=1,Settings!$C$7-MAX($J91,$K91,$L91,$M91),""))</f>
        <v/>
      </c>
      <c r="AI91" s="33">
        <f>IF($A91="","",IF($V91=1,IF($AH91&gt;=Settings!$C$12,1,0),""))</f>
        <v/>
      </c>
      <c r="AJ91" s="33">
        <f>IF($A91="","",IF($V91=1,IF($N91&gt;=Settings!$C$13,1,0),""))</f>
        <v/>
      </c>
    </row>
    <row r="92">
      <c r="G92" s="31" t="n"/>
      <c r="H92" s="32" t="n"/>
      <c r="J92" s="32" t="n"/>
      <c r="K92" s="32" t="n"/>
      <c r="L92" s="32" t="n"/>
      <c r="M92" s="32" t="n"/>
      <c r="P92" s="33">
        <f>IF($A92="","",IFERROR(MATCH($A92,'Last week'!$A$2:$A$1001,0),0))</f>
        <v/>
      </c>
      <c r="Q92" s="33">
        <f>IF(OR($A92="",$P92=0),"",INDEX('Last week'!$F$2:$F$1001,$P92))</f>
        <v/>
      </c>
      <c r="R92" s="34">
        <f>IF(OR($A92="",$P92=0),"",INDEX('Last week'!$G$2:$G$1001,$P92))</f>
        <v/>
      </c>
      <c r="S92" s="35">
        <f>IF(OR($A92="",$P92=0),"",INDEX('Last week'!$H$2:$H$1001,$P92))</f>
        <v/>
      </c>
      <c r="T92" s="33">
        <f>IF(OR($A92="",$P92=0),"",INDEX('Last week'!$I$2:$I$1001,$P92))</f>
        <v/>
      </c>
      <c r="U92" s="33">
        <f>IF($A92="","",IF(AND($P92&gt;0,$T92="Open",$S92&gt;=Settings!$C$4,$S92&lt;=Settings!$C$5),1,0))</f>
        <v/>
      </c>
      <c r="V92" s="33">
        <f>IF($A92="","",IF(AND($I92="Open",$H92&gt;=Settings!$C$4,$H92&lt;=Settings!$C$5),1,0))</f>
        <v/>
      </c>
      <c r="W92" s="34">
        <f>IF($A92="","",IF($U92=1,$R92,0))</f>
        <v/>
      </c>
      <c r="X92" s="34">
        <f>IF($A92="","",IF($V92=1,$G92,0))</f>
        <v/>
      </c>
      <c r="Y92" s="34">
        <f>IF($A92="","",IF(AND($P92=0,OR($I92="Open",$I92="Won"),$H92&gt;=Settings!$C$4,$H92&lt;=Settings!$C$5,$J92&gt;Settings!$C$6),$G92,0))</f>
        <v/>
      </c>
      <c r="Z92" s="34">
        <f>IF($A92="","",IF(AND($P92&gt;0,$T92="Open",$U92=0,OR($I92="Open",$I92="Won"),$H92&gt;=Settings!$C$4,$H92&lt;=Settings!$C$5),$G92,0))</f>
        <v/>
      </c>
      <c r="AA92" s="34">
        <f>IF($A92="","",IF(AND($U92=1,OR($V92=1,$I92="Won")),$G92-$R92,0))</f>
        <v/>
      </c>
      <c r="AB92" s="34">
        <f>IF($A92="","",IF(AND($U92=1,$I92="Open",$V92=0),$R92,0))</f>
        <v/>
      </c>
      <c r="AC92" s="34">
        <f>IF($A92="","",IF(AND($U92=1,$I92="Lost"),$R92,0))</f>
        <v/>
      </c>
      <c r="AD92" s="34">
        <f>IF($A92="","",IF(AND($I92="Won",OR($U92=1,$Y92&gt;0,$Z92&gt;0)),$G92,0))</f>
        <v/>
      </c>
      <c r="AE92" s="33">
        <f>IF(OR($A92="",$P92=0),"",IFERROR(MATCH($Q92,Settings!$B$24:$B$31,0),""))</f>
        <v/>
      </c>
      <c r="AF92" s="33">
        <f>IF($A92="","",IFERROR(MATCH($F92,Settings!$B$24:$B$31,0),""))</f>
        <v/>
      </c>
      <c r="AG92" s="33">
        <f>IF($A92="","",IF($P92=0,IF($Y92&gt;0,IF($I92="Won","Created and won","Created"),IF($J92&gt;Settings!$C$6,"Created, outside period",IF($V92=1,"Not in last snapshot","Outside period"))),IF($T92&lt;&gt;"Open","Closed before",IF($U92=0,IF($Z92&gt;0,IF($I92="Won","Pulled in and won","Pulled in"),"Outside period"),IF($I92="Won","Won",IF($I92="Lost","Lost",IF($V92=0,"Slipped out",IF($AF92&gt;$AE92,"Advanced",IF($AF92&lt;$AE92,"Regressed",IF($G92&gt;$R92,"Amount up",IF($G92&lt;$R92,"Amount down","No change")))))))))))</f>
        <v/>
      </c>
      <c r="AH92" s="33">
        <f>IF($A92="","",IF($V92=1,Settings!$C$7-MAX($J92,$K92,$L92,$M92),""))</f>
        <v/>
      </c>
      <c r="AI92" s="33">
        <f>IF($A92="","",IF($V92=1,IF($AH92&gt;=Settings!$C$12,1,0),""))</f>
        <v/>
      </c>
      <c r="AJ92" s="33">
        <f>IF($A92="","",IF($V92=1,IF($N92&gt;=Settings!$C$13,1,0),""))</f>
        <v/>
      </c>
    </row>
    <row r="93">
      <c r="G93" s="31" t="n"/>
      <c r="H93" s="32" t="n"/>
      <c r="J93" s="32" t="n"/>
      <c r="K93" s="32" t="n"/>
      <c r="L93" s="32" t="n"/>
      <c r="M93" s="32" t="n"/>
      <c r="P93" s="33">
        <f>IF($A93="","",IFERROR(MATCH($A93,'Last week'!$A$2:$A$1001,0),0))</f>
        <v/>
      </c>
      <c r="Q93" s="33">
        <f>IF(OR($A93="",$P93=0),"",INDEX('Last week'!$F$2:$F$1001,$P93))</f>
        <v/>
      </c>
      <c r="R93" s="34">
        <f>IF(OR($A93="",$P93=0),"",INDEX('Last week'!$G$2:$G$1001,$P93))</f>
        <v/>
      </c>
      <c r="S93" s="35">
        <f>IF(OR($A93="",$P93=0),"",INDEX('Last week'!$H$2:$H$1001,$P93))</f>
        <v/>
      </c>
      <c r="T93" s="33">
        <f>IF(OR($A93="",$P93=0),"",INDEX('Last week'!$I$2:$I$1001,$P93))</f>
        <v/>
      </c>
      <c r="U93" s="33">
        <f>IF($A93="","",IF(AND($P93&gt;0,$T93="Open",$S93&gt;=Settings!$C$4,$S93&lt;=Settings!$C$5),1,0))</f>
        <v/>
      </c>
      <c r="V93" s="33">
        <f>IF($A93="","",IF(AND($I93="Open",$H93&gt;=Settings!$C$4,$H93&lt;=Settings!$C$5),1,0))</f>
        <v/>
      </c>
      <c r="W93" s="34">
        <f>IF($A93="","",IF($U93=1,$R93,0))</f>
        <v/>
      </c>
      <c r="X93" s="34">
        <f>IF($A93="","",IF($V93=1,$G93,0))</f>
        <v/>
      </c>
      <c r="Y93" s="34">
        <f>IF($A93="","",IF(AND($P93=0,OR($I93="Open",$I93="Won"),$H93&gt;=Settings!$C$4,$H93&lt;=Settings!$C$5,$J93&gt;Settings!$C$6),$G93,0))</f>
        <v/>
      </c>
      <c r="Z93" s="34">
        <f>IF($A93="","",IF(AND($P93&gt;0,$T93="Open",$U93=0,OR($I93="Open",$I93="Won"),$H93&gt;=Settings!$C$4,$H93&lt;=Settings!$C$5),$G93,0))</f>
        <v/>
      </c>
      <c r="AA93" s="34">
        <f>IF($A93="","",IF(AND($U93=1,OR($V93=1,$I93="Won")),$G93-$R93,0))</f>
        <v/>
      </c>
      <c r="AB93" s="34">
        <f>IF($A93="","",IF(AND($U93=1,$I93="Open",$V93=0),$R93,0))</f>
        <v/>
      </c>
      <c r="AC93" s="34">
        <f>IF($A93="","",IF(AND($U93=1,$I93="Lost"),$R93,0))</f>
        <v/>
      </c>
      <c r="AD93" s="34">
        <f>IF($A93="","",IF(AND($I93="Won",OR($U93=1,$Y93&gt;0,$Z93&gt;0)),$G93,0))</f>
        <v/>
      </c>
      <c r="AE93" s="33">
        <f>IF(OR($A93="",$P93=0),"",IFERROR(MATCH($Q93,Settings!$B$24:$B$31,0),""))</f>
        <v/>
      </c>
      <c r="AF93" s="33">
        <f>IF($A93="","",IFERROR(MATCH($F93,Settings!$B$24:$B$31,0),""))</f>
        <v/>
      </c>
      <c r="AG93" s="33">
        <f>IF($A93="","",IF($P93=0,IF($Y93&gt;0,IF($I93="Won","Created and won","Created"),IF($J93&gt;Settings!$C$6,"Created, outside period",IF($V93=1,"Not in last snapshot","Outside period"))),IF($T93&lt;&gt;"Open","Closed before",IF($U93=0,IF($Z93&gt;0,IF($I93="Won","Pulled in and won","Pulled in"),"Outside period"),IF($I93="Won","Won",IF($I93="Lost","Lost",IF($V93=0,"Slipped out",IF($AF93&gt;$AE93,"Advanced",IF($AF93&lt;$AE93,"Regressed",IF($G93&gt;$R93,"Amount up",IF($G93&lt;$R93,"Amount down","No change")))))))))))</f>
        <v/>
      </c>
      <c r="AH93" s="33">
        <f>IF($A93="","",IF($V93=1,Settings!$C$7-MAX($J93,$K93,$L93,$M93),""))</f>
        <v/>
      </c>
      <c r="AI93" s="33">
        <f>IF($A93="","",IF($V93=1,IF($AH93&gt;=Settings!$C$12,1,0),""))</f>
        <v/>
      </c>
      <c r="AJ93" s="33">
        <f>IF($A93="","",IF($V93=1,IF($N93&gt;=Settings!$C$13,1,0),""))</f>
        <v/>
      </c>
    </row>
    <row r="94">
      <c r="G94" s="31" t="n"/>
      <c r="H94" s="32" t="n"/>
      <c r="J94" s="32" t="n"/>
      <c r="K94" s="32" t="n"/>
      <c r="L94" s="32" t="n"/>
      <c r="M94" s="32" t="n"/>
      <c r="P94" s="33">
        <f>IF($A94="","",IFERROR(MATCH($A94,'Last week'!$A$2:$A$1001,0),0))</f>
        <v/>
      </c>
      <c r="Q94" s="33">
        <f>IF(OR($A94="",$P94=0),"",INDEX('Last week'!$F$2:$F$1001,$P94))</f>
        <v/>
      </c>
      <c r="R94" s="34">
        <f>IF(OR($A94="",$P94=0),"",INDEX('Last week'!$G$2:$G$1001,$P94))</f>
        <v/>
      </c>
      <c r="S94" s="35">
        <f>IF(OR($A94="",$P94=0),"",INDEX('Last week'!$H$2:$H$1001,$P94))</f>
        <v/>
      </c>
      <c r="T94" s="33">
        <f>IF(OR($A94="",$P94=0),"",INDEX('Last week'!$I$2:$I$1001,$P94))</f>
        <v/>
      </c>
      <c r="U94" s="33">
        <f>IF($A94="","",IF(AND($P94&gt;0,$T94="Open",$S94&gt;=Settings!$C$4,$S94&lt;=Settings!$C$5),1,0))</f>
        <v/>
      </c>
      <c r="V94" s="33">
        <f>IF($A94="","",IF(AND($I94="Open",$H94&gt;=Settings!$C$4,$H94&lt;=Settings!$C$5),1,0))</f>
        <v/>
      </c>
      <c r="W94" s="34">
        <f>IF($A94="","",IF($U94=1,$R94,0))</f>
        <v/>
      </c>
      <c r="X94" s="34">
        <f>IF($A94="","",IF($V94=1,$G94,0))</f>
        <v/>
      </c>
      <c r="Y94" s="34">
        <f>IF($A94="","",IF(AND($P94=0,OR($I94="Open",$I94="Won"),$H94&gt;=Settings!$C$4,$H94&lt;=Settings!$C$5,$J94&gt;Settings!$C$6),$G94,0))</f>
        <v/>
      </c>
      <c r="Z94" s="34">
        <f>IF($A94="","",IF(AND($P94&gt;0,$T94="Open",$U94=0,OR($I94="Open",$I94="Won"),$H94&gt;=Settings!$C$4,$H94&lt;=Settings!$C$5),$G94,0))</f>
        <v/>
      </c>
      <c r="AA94" s="34">
        <f>IF($A94="","",IF(AND($U94=1,OR($V94=1,$I94="Won")),$G94-$R94,0))</f>
        <v/>
      </c>
      <c r="AB94" s="34">
        <f>IF($A94="","",IF(AND($U94=1,$I94="Open",$V94=0),$R94,0))</f>
        <v/>
      </c>
      <c r="AC94" s="34">
        <f>IF($A94="","",IF(AND($U94=1,$I94="Lost"),$R94,0))</f>
        <v/>
      </c>
      <c r="AD94" s="34">
        <f>IF($A94="","",IF(AND($I94="Won",OR($U94=1,$Y94&gt;0,$Z94&gt;0)),$G94,0))</f>
        <v/>
      </c>
      <c r="AE94" s="33">
        <f>IF(OR($A94="",$P94=0),"",IFERROR(MATCH($Q94,Settings!$B$24:$B$31,0),""))</f>
        <v/>
      </c>
      <c r="AF94" s="33">
        <f>IF($A94="","",IFERROR(MATCH($F94,Settings!$B$24:$B$31,0),""))</f>
        <v/>
      </c>
      <c r="AG94" s="33">
        <f>IF($A94="","",IF($P94=0,IF($Y94&gt;0,IF($I94="Won","Created and won","Created"),IF($J94&gt;Settings!$C$6,"Created, outside period",IF($V94=1,"Not in last snapshot","Outside period"))),IF($T94&lt;&gt;"Open","Closed before",IF($U94=0,IF($Z94&gt;0,IF($I94="Won","Pulled in and won","Pulled in"),"Outside period"),IF($I94="Won","Won",IF($I94="Lost","Lost",IF($V94=0,"Slipped out",IF($AF94&gt;$AE94,"Advanced",IF($AF94&lt;$AE94,"Regressed",IF($G94&gt;$R94,"Amount up",IF($G94&lt;$R94,"Amount down","No change")))))))))))</f>
        <v/>
      </c>
      <c r="AH94" s="33">
        <f>IF($A94="","",IF($V94=1,Settings!$C$7-MAX($J94,$K94,$L94,$M94),""))</f>
        <v/>
      </c>
      <c r="AI94" s="33">
        <f>IF($A94="","",IF($V94=1,IF($AH94&gt;=Settings!$C$12,1,0),""))</f>
        <v/>
      </c>
      <c r="AJ94" s="33">
        <f>IF($A94="","",IF($V94=1,IF($N94&gt;=Settings!$C$13,1,0),""))</f>
        <v/>
      </c>
    </row>
    <row r="95">
      <c r="G95" s="31" t="n"/>
      <c r="H95" s="32" t="n"/>
      <c r="J95" s="32" t="n"/>
      <c r="K95" s="32" t="n"/>
      <c r="L95" s="32" t="n"/>
      <c r="M95" s="32" t="n"/>
      <c r="P95" s="33">
        <f>IF($A95="","",IFERROR(MATCH($A95,'Last week'!$A$2:$A$1001,0),0))</f>
        <v/>
      </c>
      <c r="Q95" s="33">
        <f>IF(OR($A95="",$P95=0),"",INDEX('Last week'!$F$2:$F$1001,$P95))</f>
        <v/>
      </c>
      <c r="R95" s="34">
        <f>IF(OR($A95="",$P95=0),"",INDEX('Last week'!$G$2:$G$1001,$P95))</f>
        <v/>
      </c>
      <c r="S95" s="35">
        <f>IF(OR($A95="",$P95=0),"",INDEX('Last week'!$H$2:$H$1001,$P95))</f>
        <v/>
      </c>
      <c r="T95" s="33">
        <f>IF(OR($A95="",$P95=0),"",INDEX('Last week'!$I$2:$I$1001,$P95))</f>
        <v/>
      </c>
      <c r="U95" s="33">
        <f>IF($A95="","",IF(AND($P95&gt;0,$T95="Open",$S95&gt;=Settings!$C$4,$S95&lt;=Settings!$C$5),1,0))</f>
        <v/>
      </c>
      <c r="V95" s="33">
        <f>IF($A95="","",IF(AND($I95="Open",$H95&gt;=Settings!$C$4,$H95&lt;=Settings!$C$5),1,0))</f>
        <v/>
      </c>
      <c r="W95" s="34">
        <f>IF($A95="","",IF($U95=1,$R95,0))</f>
        <v/>
      </c>
      <c r="X95" s="34">
        <f>IF($A95="","",IF($V95=1,$G95,0))</f>
        <v/>
      </c>
      <c r="Y95" s="34">
        <f>IF($A95="","",IF(AND($P95=0,OR($I95="Open",$I95="Won"),$H95&gt;=Settings!$C$4,$H95&lt;=Settings!$C$5,$J95&gt;Settings!$C$6),$G95,0))</f>
        <v/>
      </c>
      <c r="Z95" s="34">
        <f>IF($A95="","",IF(AND($P95&gt;0,$T95="Open",$U95=0,OR($I95="Open",$I95="Won"),$H95&gt;=Settings!$C$4,$H95&lt;=Settings!$C$5),$G95,0))</f>
        <v/>
      </c>
      <c r="AA95" s="34">
        <f>IF($A95="","",IF(AND($U95=1,OR($V95=1,$I95="Won")),$G95-$R95,0))</f>
        <v/>
      </c>
      <c r="AB95" s="34">
        <f>IF($A95="","",IF(AND($U95=1,$I95="Open",$V95=0),$R95,0))</f>
        <v/>
      </c>
      <c r="AC95" s="34">
        <f>IF($A95="","",IF(AND($U95=1,$I95="Lost"),$R95,0))</f>
        <v/>
      </c>
      <c r="AD95" s="34">
        <f>IF($A95="","",IF(AND($I95="Won",OR($U95=1,$Y95&gt;0,$Z95&gt;0)),$G95,0))</f>
        <v/>
      </c>
      <c r="AE95" s="33">
        <f>IF(OR($A95="",$P95=0),"",IFERROR(MATCH($Q95,Settings!$B$24:$B$31,0),""))</f>
        <v/>
      </c>
      <c r="AF95" s="33">
        <f>IF($A95="","",IFERROR(MATCH($F95,Settings!$B$24:$B$31,0),""))</f>
        <v/>
      </c>
      <c r="AG95" s="33">
        <f>IF($A95="","",IF($P95=0,IF($Y95&gt;0,IF($I95="Won","Created and won","Created"),IF($J95&gt;Settings!$C$6,"Created, outside period",IF($V95=1,"Not in last snapshot","Outside period"))),IF($T95&lt;&gt;"Open","Closed before",IF($U95=0,IF($Z95&gt;0,IF($I95="Won","Pulled in and won","Pulled in"),"Outside period"),IF($I95="Won","Won",IF($I95="Lost","Lost",IF($V95=0,"Slipped out",IF($AF95&gt;$AE95,"Advanced",IF($AF95&lt;$AE95,"Regressed",IF($G95&gt;$R95,"Amount up",IF($G95&lt;$R95,"Amount down","No change")))))))))))</f>
        <v/>
      </c>
      <c r="AH95" s="33">
        <f>IF($A95="","",IF($V95=1,Settings!$C$7-MAX($J95,$K95,$L95,$M95),""))</f>
        <v/>
      </c>
      <c r="AI95" s="33">
        <f>IF($A95="","",IF($V95=1,IF($AH95&gt;=Settings!$C$12,1,0),""))</f>
        <v/>
      </c>
      <c r="AJ95" s="33">
        <f>IF($A95="","",IF($V95=1,IF($N95&gt;=Settings!$C$13,1,0),""))</f>
        <v/>
      </c>
    </row>
    <row r="96">
      <c r="G96" s="31" t="n"/>
      <c r="H96" s="32" t="n"/>
      <c r="J96" s="32" t="n"/>
      <c r="K96" s="32" t="n"/>
      <c r="L96" s="32" t="n"/>
      <c r="M96" s="32" t="n"/>
      <c r="P96" s="33">
        <f>IF($A96="","",IFERROR(MATCH($A96,'Last week'!$A$2:$A$1001,0),0))</f>
        <v/>
      </c>
      <c r="Q96" s="33">
        <f>IF(OR($A96="",$P96=0),"",INDEX('Last week'!$F$2:$F$1001,$P96))</f>
        <v/>
      </c>
      <c r="R96" s="34">
        <f>IF(OR($A96="",$P96=0),"",INDEX('Last week'!$G$2:$G$1001,$P96))</f>
        <v/>
      </c>
      <c r="S96" s="35">
        <f>IF(OR($A96="",$P96=0),"",INDEX('Last week'!$H$2:$H$1001,$P96))</f>
        <v/>
      </c>
      <c r="T96" s="33">
        <f>IF(OR($A96="",$P96=0),"",INDEX('Last week'!$I$2:$I$1001,$P96))</f>
        <v/>
      </c>
      <c r="U96" s="33">
        <f>IF($A96="","",IF(AND($P96&gt;0,$T96="Open",$S96&gt;=Settings!$C$4,$S96&lt;=Settings!$C$5),1,0))</f>
        <v/>
      </c>
      <c r="V96" s="33">
        <f>IF($A96="","",IF(AND($I96="Open",$H96&gt;=Settings!$C$4,$H96&lt;=Settings!$C$5),1,0))</f>
        <v/>
      </c>
      <c r="W96" s="34">
        <f>IF($A96="","",IF($U96=1,$R96,0))</f>
        <v/>
      </c>
      <c r="X96" s="34">
        <f>IF($A96="","",IF($V96=1,$G96,0))</f>
        <v/>
      </c>
      <c r="Y96" s="34">
        <f>IF($A96="","",IF(AND($P96=0,OR($I96="Open",$I96="Won"),$H96&gt;=Settings!$C$4,$H96&lt;=Settings!$C$5,$J96&gt;Settings!$C$6),$G96,0))</f>
        <v/>
      </c>
      <c r="Z96" s="34">
        <f>IF($A96="","",IF(AND($P96&gt;0,$T96="Open",$U96=0,OR($I96="Open",$I96="Won"),$H96&gt;=Settings!$C$4,$H96&lt;=Settings!$C$5),$G96,0))</f>
        <v/>
      </c>
      <c r="AA96" s="34">
        <f>IF($A96="","",IF(AND($U96=1,OR($V96=1,$I96="Won")),$G96-$R96,0))</f>
        <v/>
      </c>
      <c r="AB96" s="34">
        <f>IF($A96="","",IF(AND($U96=1,$I96="Open",$V96=0),$R96,0))</f>
        <v/>
      </c>
      <c r="AC96" s="34">
        <f>IF($A96="","",IF(AND($U96=1,$I96="Lost"),$R96,0))</f>
        <v/>
      </c>
      <c r="AD96" s="34">
        <f>IF($A96="","",IF(AND($I96="Won",OR($U96=1,$Y96&gt;0,$Z96&gt;0)),$G96,0))</f>
        <v/>
      </c>
      <c r="AE96" s="33">
        <f>IF(OR($A96="",$P96=0),"",IFERROR(MATCH($Q96,Settings!$B$24:$B$31,0),""))</f>
        <v/>
      </c>
      <c r="AF96" s="33">
        <f>IF($A96="","",IFERROR(MATCH($F96,Settings!$B$24:$B$31,0),""))</f>
        <v/>
      </c>
      <c r="AG96" s="33">
        <f>IF($A96="","",IF($P96=0,IF($Y96&gt;0,IF($I96="Won","Created and won","Created"),IF($J96&gt;Settings!$C$6,"Created, outside period",IF($V96=1,"Not in last snapshot","Outside period"))),IF($T96&lt;&gt;"Open","Closed before",IF($U96=0,IF($Z96&gt;0,IF($I96="Won","Pulled in and won","Pulled in"),"Outside period"),IF($I96="Won","Won",IF($I96="Lost","Lost",IF($V96=0,"Slipped out",IF($AF96&gt;$AE96,"Advanced",IF($AF96&lt;$AE96,"Regressed",IF($G96&gt;$R96,"Amount up",IF($G96&lt;$R96,"Amount down","No change")))))))))))</f>
        <v/>
      </c>
      <c r="AH96" s="33">
        <f>IF($A96="","",IF($V96=1,Settings!$C$7-MAX($J96,$K96,$L96,$M96),""))</f>
        <v/>
      </c>
      <c r="AI96" s="33">
        <f>IF($A96="","",IF($V96=1,IF($AH96&gt;=Settings!$C$12,1,0),""))</f>
        <v/>
      </c>
      <c r="AJ96" s="33">
        <f>IF($A96="","",IF($V96=1,IF($N96&gt;=Settings!$C$13,1,0),""))</f>
        <v/>
      </c>
    </row>
    <row r="97">
      <c r="G97" s="31" t="n"/>
      <c r="H97" s="32" t="n"/>
      <c r="J97" s="32" t="n"/>
      <c r="K97" s="32" t="n"/>
      <c r="L97" s="32" t="n"/>
      <c r="M97" s="32" t="n"/>
      <c r="P97" s="33">
        <f>IF($A97="","",IFERROR(MATCH($A97,'Last week'!$A$2:$A$1001,0),0))</f>
        <v/>
      </c>
      <c r="Q97" s="33">
        <f>IF(OR($A97="",$P97=0),"",INDEX('Last week'!$F$2:$F$1001,$P97))</f>
        <v/>
      </c>
      <c r="R97" s="34">
        <f>IF(OR($A97="",$P97=0),"",INDEX('Last week'!$G$2:$G$1001,$P97))</f>
        <v/>
      </c>
      <c r="S97" s="35">
        <f>IF(OR($A97="",$P97=0),"",INDEX('Last week'!$H$2:$H$1001,$P97))</f>
        <v/>
      </c>
      <c r="T97" s="33">
        <f>IF(OR($A97="",$P97=0),"",INDEX('Last week'!$I$2:$I$1001,$P97))</f>
        <v/>
      </c>
      <c r="U97" s="33">
        <f>IF($A97="","",IF(AND($P97&gt;0,$T97="Open",$S97&gt;=Settings!$C$4,$S97&lt;=Settings!$C$5),1,0))</f>
        <v/>
      </c>
      <c r="V97" s="33">
        <f>IF($A97="","",IF(AND($I97="Open",$H97&gt;=Settings!$C$4,$H97&lt;=Settings!$C$5),1,0))</f>
        <v/>
      </c>
      <c r="W97" s="34">
        <f>IF($A97="","",IF($U97=1,$R97,0))</f>
        <v/>
      </c>
      <c r="X97" s="34">
        <f>IF($A97="","",IF($V97=1,$G97,0))</f>
        <v/>
      </c>
      <c r="Y97" s="34">
        <f>IF($A97="","",IF(AND($P97=0,OR($I97="Open",$I97="Won"),$H97&gt;=Settings!$C$4,$H97&lt;=Settings!$C$5,$J97&gt;Settings!$C$6),$G97,0))</f>
        <v/>
      </c>
      <c r="Z97" s="34">
        <f>IF($A97="","",IF(AND($P97&gt;0,$T97="Open",$U97=0,OR($I97="Open",$I97="Won"),$H97&gt;=Settings!$C$4,$H97&lt;=Settings!$C$5),$G97,0))</f>
        <v/>
      </c>
      <c r="AA97" s="34">
        <f>IF($A97="","",IF(AND($U97=1,OR($V97=1,$I97="Won")),$G97-$R97,0))</f>
        <v/>
      </c>
      <c r="AB97" s="34">
        <f>IF($A97="","",IF(AND($U97=1,$I97="Open",$V97=0),$R97,0))</f>
        <v/>
      </c>
      <c r="AC97" s="34">
        <f>IF($A97="","",IF(AND($U97=1,$I97="Lost"),$R97,0))</f>
        <v/>
      </c>
      <c r="AD97" s="34">
        <f>IF($A97="","",IF(AND($I97="Won",OR($U97=1,$Y97&gt;0,$Z97&gt;0)),$G97,0))</f>
        <v/>
      </c>
      <c r="AE97" s="33">
        <f>IF(OR($A97="",$P97=0),"",IFERROR(MATCH($Q97,Settings!$B$24:$B$31,0),""))</f>
        <v/>
      </c>
      <c r="AF97" s="33">
        <f>IF($A97="","",IFERROR(MATCH($F97,Settings!$B$24:$B$31,0),""))</f>
        <v/>
      </c>
      <c r="AG97" s="33">
        <f>IF($A97="","",IF($P97=0,IF($Y97&gt;0,IF($I97="Won","Created and won","Created"),IF($J97&gt;Settings!$C$6,"Created, outside period",IF($V97=1,"Not in last snapshot","Outside period"))),IF($T97&lt;&gt;"Open","Closed before",IF($U97=0,IF($Z97&gt;0,IF($I97="Won","Pulled in and won","Pulled in"),"Outside period"),IF($I97="Won","Won",IF($I97="Lost","Lost",IF($V97=0,"Slipped out",IF($AF97&gt;$AE97,"Advanced",IF($AF97&lt;$AE97,"Regressed",IF($G97&gt;$R97,"Amount up",IF($G97&lt;$R97,"Amount down","No change")))))))))))</f>
        <v/>
      </c>
      <c r="AH97" s="33">
        <f>IF($A97="","",IF($V97=1,Settings!$C$7-MAX($J97,$K97,$L97,$M97),""))</f>
        <v/>
      </c>
      <c r="AI97" s="33">
        <f>IF($A97="","",IF($V97=1,IF($AH97&gt;=Settings!$C$12,1,0),""))</f>
        <v/>
      </c>
      <c r="AJ97" s="33">
        <f>IF($A97="","",IF($V97=1,IF($N97&gt;=Settings!$C$13,1,0),""))</f>
        <v/>
      </c>
    </row>
    <row r="98">
      <c r="G98" s="31" t="n"/>
      <c r="H98" s="32" t="n"/>
      <c r="J98" s="32" t="n"/>
      <c r="K98" s="32" t="n"/>
      <c r="L98" s="32" t="n"/>
      <c r="M98" s="32" t="n"/>
      <c r="P98" s="33">
        <f>IF($A98="","",IFERROR(MATCH($A98,'Last week'!$A$2:$A$1001,0),0))</f>
        <v/>
      </c>
      <c r="Q98" s="33">
        <f>IF(OR($A98="",$P98=0),"",INDEX('Last week'!$F$2:$F$1001,$P98))</f>
        <v/>
      </c>
      <c r="R98" s="34">
        <f>IF(OR($A98="",$P98=0),"",INDEX('Last week'!$G$2:$G$1001,$P98))</f>
        <v/>
      </c>
      <c r="S98" s="35">
        <f>IF(OR($A98="",$P98=0),"",INDEX('Last week'!$H$2:$H$1001,$P98))</f>
        <v/>
      </c>
      <c r="T98" s="33">
        <f>IF(OR($A98="",$P98=0),"",INDEX('Last week'!$I$2:$I$1001,$P98))</f>
        <v/>
      </c>
      <c r="U98" s="33">
        <f>IF($A98="","",IF(AND($P98&gt;0,$T98="Open",$S98&gt;=Settings!$C$4,$S98&lt;=Settings!$C$5),1,0))</f>
        <v/>
      </c>
      <c r="V98" s="33">
        <f>IF($A98="","",IF(AND($I98="Open",$H98&gt;=Settings!$C$4,$H98&lt;=Settings!$C$5),1,0))</f>
        <v/>
      </c>
      <c r="W98" s="34">
        <f>IF($A98="","",IF($U98=1,$R98,0))</f>
        <v/>
      </c>
      <c r="X98" s="34">
        <f>IF($A98="","",IF($V98=1,$G98,0))</f>
        <v/>
      </c>
      <c r="Y98" s="34">
        <f>IF($A98="","",IF(AND($P98=0,OR($I98="Open",$I98="Won"),$H98&gt;=Settings!$C$4,$H98&lt;=Settings!$C$5,$J98&gt;Settings!$C$6),$G98,0))</f>
        <v/>
      </c>
      <c r="Z98" s="34">
        <f>IF($A98="","",IF(AND($P98&gt;0,$T98="Open",$U98=0,OR($I98="Open",$I98="Won"),$H98&gt;=Settings!$C$4,$H98&lt;=Settings!$C$5),$G98,0))</f>
        <v/>
      </c>
      <c r="AA98" s="34">
        <f>IF($A98="","",IF(AND($U98=1,OR($V98=1,$I98="Won")),$G98-$R98,0))</f>
        <v/>
      </c>
      <c r="AB98" s="34">
        <f>IF($A98="","",IF(AND($U98=1,$I98="Open",$V98=0),$R98,0))</f>
        <v/>
      </c>
      <c r="AC98" s="34">
        <f>IF($A98="","",IF(AND($U98=1,$I98="Lost"),$R98,0))</f>
        <v/>
      </c>
      <c r="AD98" s="34">
        <f>IF($A98="","",IF(AND($I98="Won",OR($U98=1,$Y98&gt;0,$Z98&gt;0)),$G98,0))</f>
        <v/>
      </c>
      <c r="AE98" s="33">
        <f>IF(OR($A98="",$P98=0),"",IFERROR(MATCH($Q98,Settings!$B$24:$B$31,0),""))</f>
        <v/>
      </c>
      <c r="AF98" s="33">
        <f>IF($A98="","",IFERROR(MATCH($F98,Settings!$B$24:$B$31,0),""))</f>
        <v/>
      </c>
      <c r="AG98" s="33">
        <f>IF($A98="","",IF($P98=0,IF($Y98&gt;0,IF($I98="Won","Created and won","Created"),IF($J98&gt;Settings!$C$6,"Created, outside period",IF($V98=1,"Not in last snapshot","Outside period"))),IF($T98&lt;&gt;"Open","Closed before",IF($U98=0,IF($Z98&gt;0,IF($I98="Won","Pulled in and won","Pulled in"),"Outside period"),IF($I98="Won","Won",IF($I98="Lost","Lost",IF($V98=0,"Slipped out",IF($AF98&gt;$AE98,"Advanced",IF($AF98&lt;$AE98,"Regressed",IF($G98&gt;$R98,"Amount up",IF($G98&lt;$R98,"Amount down","No change")))))))))))</f>
        <v/>
      </c>
      <c r="AH98" s="33">
        <f>IF($A98="","",IF($V98=1,Settings!$C$7-MAX($J98,$K98,$L98,$M98),""))</f>
        <v/>
      </c>
      <c r="AI98" s="33">
        <f>IF($A98="","",IF($V98=1,IF($AH98&gt;=Settings!$C$12,1,0),""))</f>
        <v/>
      </c>
      <c r="AJ98" s="33">
        <f>IF($A98="","",IF($V98=1,IF($N98&gt;=Settings!$C$13,1,0),""))</f>
        <v/>
      </c>
    </row>
    <row r="99">
      <c r="G99" s="31" t="n"/>
      <c r="H99" s="32" t="n"/>
      <c r="J99" s="32" t="n"/>
      <c r="K99" s="32" t="n"/>
      <c r="L99" s="32" t="n"/>
      <c r="M99" s="32" t="n"/>
      <c r="P99" s="33">
        <f>IF($A99="","",IFERROR(MATCH($A99,'Last week'!$A$2:$A$1001,0),0))</f>
        <v/>
      </c>
      <c r="Q99" s="33">
        <f>IF(OR($A99="",$P99=0),"",INDEX('Last week'!$F$2:$F$1001,$P99))</f>
        <v/>
      </c>
      <c r="R99" s="34">
        <f>IF(OR($A99="",$P99=0),"",INDEX('Last week'!$G$2:$G$1001,$P99))</f>
        <v/>
      </c>
      <c r="S99" s="35">
        <f>IF(OR($A99="",$P99=0),"",INDEX('Last week'!$H$2:$H$1001,$P99))</f>
        <v/>
      </c>
      <c r="T99" s="33">
        <f>IF(OR($A99="",$P99=0),"",INDEX('Last week'!$I$2:$I$1001,$P99))</f>
        <v/>
      </c>
      <c r="U99" s="33">
        <f>IF($A99="","",IF(AND($P99&gt;0,$T99="Open",$S99&gt;=Settings!$C$4,$S99&lt;=Settings!$C$5),1,0))</f>
        <v/>
      </c>
      <c r="V99" s="33">
        <f>IF($A99="","",IF(AND($I99="Open",$H99&gt;=Settings!$C$4,$H99&lt;=Settings!$C$5),1,0))</f>
        <v/>
      </c>
      <c r="W99" s="34">
        <f>IF($A99="","",IF($U99=1,$R99,0))</f>
        <v/>
      </c>
      <c r="X99" s="34">
        <f>IF($A99="","",IF($V99=1,$G99,0))</f>
        <v/>
      </c>
      <c r="Y99" s="34">
        <f>IF($A99="","",IF(AND($P99=0,OR($I99="Open",$I99="Won"),$H99&gt;=Settings!$C$4,$H99&lt;=Settings!$C$5,$J99&gt;Settings!$C$6),$G99,0))</f>
        <v/>
      </c>
      <c r="Z99" s="34">
        <f>IF($A99="","",IF(AND($P99&gt;0,$T99="Open",$U99=0,OR($I99="Open",$I99="Won"),$H99&gt;=Settings!$C$4,$H99&lt;=Settings!$C$5),$G99,0))</f>
        <v/>
      </c>
      <c r="AA99" s="34">
        <f>IF($A99="","",IF(AND($U99=1,OR($V99=1,$I99="Won")),$G99-$R99,0))</f>
        <v/>
      </c>
      <c r="AB99" s="34">
        <f>IF($A99="","",IF(AND($U99=1,$I99="Open",$V99=0),$R99,0))</f>
        <v/>
      </c>
      <c r="AC99" s="34">
        <f>IF($A99="","",IF(AND($U99=1,$I99="Lost"),$R99,0))</f>
        <v/>
      </c>
      <c r="AD99" s="34">
        <f>IF($A99="","",IF(AND($I99="Won",OR($U99=1,$Y99&gt;0,$Z99&gt;0)),$G99,0))</f>
        <v/>
      </c>
      <c r="AE99" s="33">
        <f>IF(OR($A99="",$P99=0),"",IFERROR(MATCH($Q99,Settings!$B$24:$B$31,0),""))</f>
        <v/>
      </c>
      <c r="AF99" s="33">
        <f>IF($A99="","",IFERROR(MATCH($F99,Settings!$B$24:$B$31,0),""))</f>
        <v/>
      </c>
      <c r="AG99" s="33">
        <f>IF($A99="","",IF($P99=0,IF($Y99&gt;0,IF($I99="Won","Created and won","Created"),IF($J99&gt;Settings!$C$6,"Created, outside period",IF($V99=1,"Not in last snapshot","Outside period"))),IF($T99&lt;&gt;"Open","Closed before",IF($U99=0,IF($Z99&gt;0,IF($I99="Won","Pulled in and won","Pulled in"),"Outside period"),IF($I99="Won","Won",IF($I99="Lost","Lost",IF($V99=0,"Slipped out",IF($AF99&gt;$AE99,"Advanced",IF($AF99&lt;$AE99,"Regressed",IF($G99&gt;$R99,"Amount up",IF($G99&lt;$R99,"Amount down","No change")))))))))))</f>
        <v/>
      </c>
      <c r="AH99" s="33">
        <f>IF($A99="","",IF($V99=1,Settings!$C$7-MAX($J99,$K99,$L99,$M99),""))</f>
        <v/>
      </c>
      <c r="AI99" s="33">
        <f>IF($A99="","",IF($V99=1,IF($AH99&gt;=Settings!$C$12,1,0),""))</f>
        <v/>
      </c>
      <c r="AJ99" s="33">
        <f>IF($A99="","",IF($V99=1,IF($N99&gt;=Settings!$C$13,1,0),""))</f>
        <v/>
      </c>
    </row>
    <row r="100">
      <c r="G100" s="31" t="n"/>
      <c r="H100" s="32" t="n"/>
      <c r="J100" s="32" t="n"/>
      <c r="K100" s="32" t="n"/>
      <c r="L100" s="32" t="n"/>
      <c r="M100" s="32" t="n"/>
      <c r="P100" s="33">
        <f>IF($A100="","",IFERROR(MATCH($A100,'Last week'!$A$2:$A$1001,0),0))</f>
        <v/>
      </c>
      <c r="Q100" s="33">
        <f>IF(OR($A100="",$P100=0),"",INDEX('Last week'!$F$2:$F$1001,$P100))</f>
        <v/>
      </c>
      <c r="R100" s="34">
        <f>IF(OR($A100="",$P100=0),"",INDEX('Last week'!$G$2:$G$1001,$P100))</f>
        <v/>
      </c>
      <c r="S100" s="35">
        <f>IF(OR($A100="",$P100=0),"",INDEX('Last week'!$H$2:$H$1001,$P100))</f>
        <v/>
      </c>
      <c r="T100" s="33">
        <f>IF(OR($A100="",$P100=0),"",INDEX('Last week'!$I$2:$I$1001,$P100))</f>
        <v/>
      </c>
      <c r="U100" s="33">
        <f>IF($A100="","",IF(AND($P100&gt;0,$T100="Open",$S100&gt;=Settings!$C$4,$S100&lt;=Settings!$C$5),1,0))</f>
        <v/>
      </c>
      <c r="V100" s="33">
        <f>IF($A100="","",IF(AND($I100="Open",$H100&gt;=Settings!$C$4,$H100&lt;=Settings!$C$5),1,0))</f>
        <v/>
      </c>
      <c r="W100" s="34">
        <f>IF($A100="","",IF($U100=1,$R100,0))</f>
        <v/>
      </c>
      <c r="X100" s="34">
        <f>IF($A100="","",IF($V100=1,$G100,0))</f>
        <v/>
      </c>
      <c r="Y100" s="34">
        <f>IF($A100="","",IF(AND($P100=0,OR($I100="Open",$I100="Won"),$H100&gt;=Settings!$C$4,$H100&lt;=Settings!$C$5,$J100&gt;Settings!$C$6),$G100,0))</f>
        <v/>
      </c>
      <c r="Z100" s="34">
        <f>IF($A100="","",IF(AND($P100&gt;0,$T100="Open",$U100=0,OR($I100="Open",$I100="Won"),$H100&gt;=Settings!$C$4,$H100&lt;=Settings!$C$5),$G100,0))</f>
        <v/>
      </c>
      <c r="AA100" s="34">
        <f>IF($A100="","",IF(AND($U100=1,OR($V100=1,$I100="Won")),$G100-$R100,0))</f>
        <v/>
      </c>
      <c r="AB100" s="34">
        <f>IF($A100="","",IF(AND($U100=1,$I100="Open",$V100=0),$R100,0))</f>
        <v/>
      </c>
      <c r="AC100" s="34">
        <f>IF($A100="","",IF(AND($U100=1,$I100="Lost"),$R100,0))</f>
        <v/>
      </c>
      <c r="AD100" s="34">
        <f>IF($A100="","",IF(AND($I100="Won",OR($U100=1,$Y100&gt;0,$Z100&gt;0)),$G100,0))</f>
        <v/>
      </c>
      <c r="AE100" s="33">
        <f>IF(OR($A100="",$P100=0),"",IFERROR(MATCH($Q100,Settings!$B$24:$B$31,0),""))</f>
        <v/>
      </c>
      <c r="AF100" s="33">
        <f>IF($A100="","",IFERROR(MATCH($F100,Settings!$B$24:$B$31,0),""))</f>
        <v/>
      </c>
      <c r="AG100" s="33">
        <f>IF($A100="","",IF($P100=0,IF($Y100&gt;0,IF($I100="Won","Created and won","Created"),IF($J100&gt;Settings!$C$6,"Created, outside period",IF($V100=1,"Not in last snapshot","Outside period"))),IF($T100&lt;&gt;"Open","Closed before",IF($U100=0,IF($Z100&gt;0,IF($I100="Won","Pulled in and won","Pulled in"),"Outside period"),IF($I100="Won","Won",IF($I100="Lost","Lost",IF($V100=0,"Slipped out",IF($AF100&gt;$AE100,"Advanced",IF($AF100&lt;$AE100,"Regressed",IF($G100&gt;$R100,"Amount up",IF($G100&lt;$R100,"Amount down","No change")))))))))))</f>
        <v/>
      </c>
      <c r="AH100" s="33">
        <f>IF($A100="","",IF($V100=1,Settings!$C$7-MAX($J100,$K100,$L100,$M100),""))</f>
        <v/>
      </c>
      <c r="AI100" s="33">
        <f>IF($A100="","",IF($V100=1,IF($AH100&gt;=Settings!$C$12,1,0),""))</f>
        <v/>
      </c>
      <c r="AJ100" s="33">
        <f>IF($A100="","",IF($V100=1,IF($N100&gt;=Settings!$C$13,1,0),""))</f>
        <v/>
      </c>
    </row>
    <row r="101">
      <c r="G101" s="31" t="n"/>
      <c r="H101" s="32" t="n"/>
      <c r="J101" s="32" t="n"/>
      <c r="K101" s="32" t="n"/>
      <c r="L101" s="32" t="n"/>
      <c r="M101" s="32" t="n"/>
      <c r="P101" s="33">
        <f>IF($A101="","",IFERROR(MATCH($A101,'Last week'!$A$2:$A$1001,0),0))</f>
        <v/>
      </c>
      <c r="Q101" s="33">
        <f>IF(OR($A101="",$P101=0),"",INDEX('Last week'!$F$2:$F$1001,$P101))</f>
        <v/>
      </c>
      <c r="R101" s="34">
        <f>IF(OR($A101="",$P101=0),"",INDEX('Last week'!$G$2:$G$1001,$P101))</f>
        <v/>
      </c>
      <c r="S101" s="35">
        <f>IF(OR($A101="",$P101=0),"",INDEX('Last week'!$H$2:$H$1001,$P101))</f>
        <v/>
      </c>
      <c r="T101" s="33">
        <f>IF(OR($A101="",$P101=0),"",INDEX('Last week'!$I$2:$I$1001,$P101))</f>
        <v/>
      </c>
      <c r="U101" s="33">
        <f>IF($A101="","",IF(AND($P101&gt;0,$T101="Open",$S101&gt;=Settings!$C$4,$S101&lt;=Settings!$C$5),1,0))</f>
        <v/>
      </c>
      <c r="V101" s="33">
        <f>IF($A101="","",IF(AND($I101="Open",$H101&gt;=Settings!$C$4,$H101&lt;=Settings!$C$5),1,0))</f>
        <v/>
      </c>
      <c r="W101" s="34">
        <f>IF($A101="","",IF($U101=1,$R101,0))</f>
        <v/>
      </c>
      <c r="X101" s="34">
        <f>IF($A101="","",IF($V101=1,$G101,0))</f>
        <v/>
      </c>
      <c r="Y101" s="34">
        <f>IF($A101="","",IF(AND($P101=0,OR($I101="Open",$I101="Won"),$H101&gt;=Settings!$C$4,$H101&lt;=Settings!$C$5,$J101&gt;Settings!$C$6),$G101,0))</f>
        <v/>
      </c>
      <c r="Z101" s="34">
        <f>IF($A101="","",IF(AND($P101&gt;0,$T101="Open",$U101=0,OR($I101="Open",$I101="Won"),$H101&gt;=Settings!$C$4,$H101&lt;=Settings!$C$5),$G101,0))</f>
        <v/>
      </c>
      <c r="AA101" s="34">
        <f>IF($A101="","",IF(AND($U101=1,OR($V101=1,$I101="Won")),$G101-$R101,0))</f>
        <v/>
      </c>
      <c r="AB101" s="34">
        <f>IF($A101="","",IF(AND($U101=1,$I101="Open",$V101=0),$R101,0))</f>
        <v/>
      </c>
      <c r="AC101" s="34">
        <f>IF($A101="","",IF(AND($U101=1,$I101="Lost"),$R101,0))</f>
        <v/>
      </c>
      <c r="AD101" s="34">
        <f>IF($A101="","",IF(AND($I101="Won",OR($U101=1,$Y101&gt;0,$Z101&gt;0)),$G101,0))</f>
        <v/>
      </c>
      <c r="AE101" s="33">
        <f>IF(OR($A101="",$P101=0),"",IFERROR(MATCH($Q101,Settings!$B$24:$B$31,0),""))</f>
        <v/>
      </c>
      <c r="AF101" s="33">
        <f>IF($A101="","",IFERROR(MATCH($F101,Settings!$B$24:$B$31,0),""))</f>
        <v/>
      </c>
      <c r="AG101" s="33">
        <f>IF($A101="","",IF($P101=0,IF($Y101&gt;0,IF($I101="Won","Created and won","Created"),IF($J101&gt;Settings!$C$6,"Created, outside period",IF($V101=1,"Not in last snapshot","Outside period"))),IF($T101&lt;&gt;"Open","Closed before",IF($U101=0,IF($Z101&gt;0,IF($I101="Won","Pulled in and won","Pulled in"),"Outside period"),IF($I101="Won","Won",IF($I101="Lost","Lost",IF($V101=0,"Slipped out",IF($AF101&gt;$AE101,"Advanced",IF($AF101&lt;$AE101,"Regressed",IF($G101&gt;$R101,"Amount up",IF($G101&lt;$R101,"Amount down","No change")))))))))))</f>
        <v/>
      </c>
      <c r="AH101" s="33">
        <f>IF($A101="","",IF($V101=1,Settings!$C$7-MAX($J101,$K101,$L101,$M101),""))</f>
        <v/>
      </c>
      <c r="AI101" s="33">
        <f>IF($A101="","",IF($V101=1,IF($AH101&gt;=Settings!$C$12,1,0),""))</f>
        <v/>
      </c>
      <c r="AJ101" s="33">
        <f>IF($A101="","",IF($V101=1,IF($N101&gt;=Settings!$C$13,1,0),""))</f>
        <v/>
      </c>
    </row>
    <row r="102">
      <c r="G102" s="31" t="n"/>
      <c r="H102" s="32" t="n"/>
      <c r="J102" s="32" t="n"/>
      <c r="K102" s="32" t="n"/>
      <c r="L102" s="32" t="n"/>
      <c r="M102" s="32" t="n"/>
      <c r="P102" s="33">
        <f>IF($A102="","",IFERROR(MATCH($A102,'Last week'!$A$2:$A$1001,0),0))</f>
        <v/>
      </c>
      <c r="Q102" s="33">
        <f>IF(OR($A102="",$P102=0),"",INDEX('Last week'!$F$2:$F$1001,$P102))</f>
        <v/>
      </c>
      <c r="R102" s="34">
        <f>IF(OR($A102="",$P102=0),"",INDEX('Last week'!$G$2:$G$1001,$P102))</f>
        <v/>
      </c>
      <c r="S102" s="35">
        <f>IF(OR($A102="",$P102=0),"",INDEX('Last week'!$H$2:$H$1001,$P102))</f>
        <v/>
      </c>
      <c r="T102" s="33">
        <f>IF(OR($A102="",$P102=0),"",INDEX('Last week'!$I$2:$I$1001,$P102))</f>
        <v/>
      </c>
      <c r="U102" s="33">
        <f>IF($A102="","",IF(AND($P102&gt;0,$T102="Open",$S102&gt;=Settings!$C$4,$S102&lt;=Settings!$C$5),1,0))</f>
        <v/>
      </c>
      <c r="V102" s="33">
        <f>IF($A102="","",IF(AND($I102="Open",$H102&gt;=Settings!$C$4,$H102&lt;=Settings!$C$5),1,0))</f>
        <v/>
      </c>
      <c r="W102" s="34">
        <f>IF($A102="","",IF($U102=1,$R102,0))</f>
        <v/>
      </c>
      <c r="X102" s="34">
        <f>IF($A102="","",IF($V102=1,$G102,0))</f>
        <v/>
      </c>
      <c r="Y102" s="34">
        <f>IF($A102="","",IF(AND($P102=0,OR($I102="Open",$I102="Won"),$H102&gt;=Settings!$C$4,$H102&lt;=Settings!$C$5,$J102&gt;Settings!$C$6),$G102,0))</f>
        <v/>
      </c>
      <c r="Z102" s="34">
        <f>IF($A102="","",IF(AND($P102&gt;0,$T102="Open",$U102=0,OR($I102="Open",$I102="Won"),$H102&gt;=Settings!$C$4,$H102&lt;=Settings!$C$5),$G102,0))</f>
        <v/>
      </c>
      <c r="AA102" s="34">
        <f>IF($A102="","",IF(AND($U102=1,OR($V102=1,$I102="Won")),$G102-$R102,0))</f>
        <v/>
      </c>
      <c r="AB102" s="34">
        <f>IF($A102="","",IF(AND($U102=1,$I102="Open",$V102=0),$R102,0))</f>
        <v/>
      </c>
      <c r="AC102" s="34">
        <f>IF($A102="","",IF(AND($U102=1,$I102="Lost"),$R102,0))</f>
        <v/>
      </c>
      <c r="AD102" s="34">
        <f>IF($A102="","",IF(AND($I102="Won",OR($U102=1,$Y102&gt;0,$Z102&gt;0)),$G102,0))</f>
        <v/>
      </c>
      <c r="AE102" s="33">
        <f>IF(OR($A102="",$P102=0),"",IFERROR(MATCH($Q102,Settings!$B$24:$B$31,0),""))</f>
        <v/>
      </c>
      <c r="AF102" s="33">
        <f>IF($A102="","",IFERROR(MATCH($F102,Settings!$B$24:$B$31,0),""))</f>
        <v/>
      </c>
      <c r="AG102" s="33">
        <f>IF($A102="","",IF($P102=0,IF($Y102&gt;0,IF($I102="Won","Created and won","Created"),IF($J102&gt;Settings!$C$6,"Created, outside period",IF($V102=1,"Not in last snapshot","Outside period"))),IF($T102&lt;&gt;"Open","Closed before",IF($U102=0,IF($Z102&gt;0,IF($I102="Won","Pulled in and won","Pulled in"),"Outside period"),IF($I102="Won","Won",IF($I102="Lost","Lost",IF($V102=0,"Slipped out",IF($AF102&gt;$AE102,"Advanced",IF($AF102&lt;$AE102,"Regressed",IF($G102&gt;$R102,"Amount up",IF($G102&lt;$R102,"Amount down","No change")))))))))))</f>
        <v/>
      </c>
      <c r="AH102" s="33">
        <f>IF($A102="","",IF($V102=1,Settings!$C$7-MAX($J102,$K102,$L102,$M102),""))</f>
        <v/>
      </c>
      <c r="AI102" s="33">
        <f>IF($A102="","",IF($V102=1,IF($AH102&gt;=Settings!$C$12,1,0),""))</f>
        <v/>
      </c>
      <c r="AJ102" s="33">
        <f>IF($A102="","",IF($V102=1,IF($N102&gt;=Settings!$C$13,1,0),""))</f>
        <v/>
      </c>
    </row>
    <row r="103">
      <c r="G103" s="31" t="n"/>
      <c r="H103" s="32" t="n"/>
      <c r="J103" s="32" t="n"/>
      <c r="K103" s="32" t="n"/>
      <c r="L103" s="32" t="n"/>
      <c r="M103" s="32" t="n"/>
      <c r="P103" s="33">
        <f>IF($A103="","",IFERROR(MATCH($A103,'Last week'!$A$2:$A$1001,0),0))</f>
        <v/>
      </c>
      <c r="Q103" s="33">
        <f>IF(OR($A103="",$P103=0),"",INDEX('Last week'!$F$2:$F$1001,$P103))</f>
        <v/>
      </c>
      <c r="R103" s="34">
        <f>IF(OR($A103="",$P103=0),"",INDEX('Last week'!$G$2:$G$1001,$P103))</f>
        <v/>
      </c>
      <c r="S103" s="35">
        <f>IF(OR($A103="",$P103=0),"",INDEX('Last week'!$H$2:$H$1001,$P103))</f>
        <v/>
      </c>
      <c r="T103" s="33">
        <f>IF(OR($A103="",$P103=0),"",INDEX('Last week'!$I$2:$I$1001,$P103))</f>
        <v/>
      </c>
      <c r="U103" s="33">
        <f>IF($A103="","",IF(AND($P103&gt;0,$T103="Open",$S103&gt;=Settings!$C$4,$S103&lt;=Settings!$C$5),1,0))</f>
        <v/>
      </c>
      <c r="V103" s="33">
        <f>IF($A103="","",IF(AND($I103="Open",$H103&gt;=Settings!$C$4,$H103&lt;=Settings!$C$5),1,0))</f>
        <v/>
      </c>
      <c r="W103" s="34">
        <f>IF($A103="","",IF($U103=1,$R103,0))</f>
        <v/>
      </c>
      <c r="X103" s="34">
        <f>IF($A103="","",IF($V103=1,$G103,0))</f>
        <v/>
      </c>
      <c r="Y103" s="34">
        <f>IF($A103="","",IF(AND($P103=0,OR($I103="Open",$I103="Won"),$H103&gt;=Settings!$C$4,$H103&lt;=Settings!$C$5,$J103&gt;Settings!$C$6),$G103,0))</f>
        <v/>
      </c>
      <c r="Z103" s="34">
        <f>IF($A103="","",IF(AND($P103&gt;0,$T103="Open",$U103=0,OR($I103="Open",$I103="Won"),$H103&gt;=Settings!$C$4,$H103&lt;=Settings!$C$5),$G103,0))</f>
        <v/>
      </c>
      <c r="AA103" s="34">
        <f>IF($A103="","",IF(AND($U103=1,OR($V103=1,$I103="Won")),$G103-$R103,0))</f>
        <v/>
      </c>
      <c r="AB103" s="34">
        <f>IF($A103="","",IF(AND($U103=1,$I103="Open",$V103=0),$R103,0))</f>
        <v/>
      </c>
      <c r="AC103" s="34">
        <f>IF($A103="","",IF(AND($U103=1,$I103="Lost"),$R103,0))</f>
        <v/>
      </c>
      <c r="AD103" s="34">
        <f>IF($A103="","",IF(AND($I103="Won",OR($U103=1,$Y103&gt;0,$Z103&gt;0)),$G103,0))</f>
        <v/>
      </c>
      <c r="AE103" s="33">
        <f>IF(OR($A103="",$P103=0),"",IFERROR(MATCH($Q103,Settings!$B$24:$B$31,0),""))</f>
        <v/>
      </c>
      <c r="AF103" s="33">
        <f>IF($A103="","",IFERROR(MATCH($F103,Settings!$B$24:$B$31,0),""))</f>
        <v/>
      </c>
      <c r="AG103" s="33">
        <f>IF($A103="","",IF($P103=0,IF($Y103&gt;0,IF($I103="Won","Created and won","Created"),IF($J103&gt;Settings!$C$6,"Created, outside period",IF($V103=1,"Not in last snapshot","Outside period"))),IF($T103&lt;&gt;"Open","Closed before",IF($U103=0,IF($Z103&gt;0,IF($I103="Won","Pulled in and won","Pulled in"),"Outside period"),IF($I103="Won","Won",IF($I103="Lost","Lost",IF($V103=0,"Slipped out",IF($AF103&gt;$AE103,"Advanced",IF($AF103&lt;$AE103,"Regressed",IF($G103&gt;$R103,"Amount up",IF($G103&lt;$R103,"Amount down","No change")))))))))))</f>
        <v/>
      </c>
      <c r="AH103" s="33">
        <f>IF($A103="","",IF($V103=1,Settings!$C$7-MAX($J103,$K103,$L103,$M103),""))</f>
        <v/>
      </c>
      <c r="AI103" s="33">
        <f>IF($A103="","",IF($V103=1,IF($AH103&gt;=Settings!$C$12,1,0),""))</f>
        <v/>
      </c>
      <c r="AJ103" s="33">
        <f>IF($A103="","",IF($V103=1,IF($N103&gt;=Settings!$C$13,1,0),""))</f>
        <v/>
      </c>
    </row>
    <row r="104">
      <c r="G104" s="31" t="n"/>
      <c r="H104" s="32" t="n"/>
      <c r="J104" s="32" t="n"/>
      <c r="K104" s="32" t="n"/>
      <c r="L104" s="32" t="n"/>
      <c r="M104" s="32" t="n"/>
      <c r="P104" s="33">
        <f>IF($A104="","",IFERROR(MATCH($A104,'Last week'!$A$2:$A$1001,0),0))</f>
        <v/>
      </c>
      <c r="Q104" s="33">
        <f>IF(OR($A104="",$P104=0),"",INDEX('Last week'!$F$2:$F$1001,$P104))</f>
        <v/>
      </c>
      <c r="R104" s="34">
        <f>IF(OR($A104="",$P104=0),"",INDEX('Last week'!$G$2:$G$1001,$P104))</f>
        <v/>
      </c>
      <c r="S104" s="35">
        <f>IF(OR($A104="",$P104=0),"",INDEX('Last week'!$H$2:$H$1001,$P104))</f>
        <v/>
      </c>
      <c r="T104" s="33">
        <f>IF(OR($A104="",$P104=0),"",INDEX('Last week'!$I$2:$I$1001,$P104))</f>
        <v/>
      </c>
      <c r="U104" s="33">
        <f>IF($A104="","",IF(AND($P104&gt;0,$T104="Open",$S104&gt;=Settings!$C$4,$S104&lt;=Settings!$C$5),1,0))</f>
        <v/>
      </c>
      <c r="V104" s="33">
        <f>IF($A104="","",IF(AND($I104="Open",$H104&gt;=Settings!$C$4,$H104&lt;=Settings!$C$5),1,0))</f>
        <v/>
      </c>
      <c r="W104" s="34">
        <f>IF($A104="","",IF($U104=1,$R104,0))</f>
        <v/>
      </c>
      <c r="X104" s="34">
        <f>IF($A104="","",IF($V104=1,$G104,0))</f>
        <v/>
      </c>
      <c r="Y104" s="34">
        <f>IF($A104="","",IF(AND($P104=0,OR($I104="Open",$I104="Won"),$H104&gt;=Settings!$C$4,$H104&lt;=Settings!$C$5,$J104&gt;Settings!$C$6),$G104,0))</f>
        <v/>
      </c>
      <c r="Z104" s="34">
        <f>IF($A104="","",IF(AND($P104&gt;0,$T104="Open",$U104=0,OR($I104="Open",$I104="Won"),$H104&gt;=Settings!$C$4,$H104&lt;=Settings!$C$5),$G104,0))</f>
        <v/>
      </c>
      <c r="AA104" s="34">
        <f>IF($A104="","",IF(AND($U104=1,OR($V104=1,$I104="Won")),$G104-$R104,0))</f>
        <v/>
      </c>
      <c r="AB104" s="34">
        <f>IF($A104="","",IF(AND($U104=1,$I104="Open",$V104=0),$R104,0))</f>
        <v/>
      </c>
      <c r="AC104" s="34">
        <f>IF($A104="","",IF(AND($U104=1,$I104="Lost"),$R104,0))</f>
        <v/>
      </c>
      <c r="AD104" s="34">
        <f>IF($A104="","",IF(AND($I104="Won",OR($U104=1,$Y104&gt;0,$Z104&gt;0)),$G104,0))</f>
        <v/>
      </c>
      <c r="AE104" s="33">
        <f>IF(OR($A104="",$P104=0),"",IFERROR(MATCH($Q104,Settings!$B$24:$B$31,0),""))</f>
        <v/>
      </c>
      <c r="AF104" s="33">
        <f>IF($A104="","",IFERROR(MATCH($F104,Settings!$B$24:$B$31,0),""))</f>
        <v/>
      </c>
      <c r="AG104" s="33">
        <f>IF($A104="","",IF($P104=0,IF($Y104&gt;0,IF($I104="Won","Created and won","Created"),IF($J104&gt;Settings!$C$6,"Created, outside period",IF($V104=1,"Not in last snapshot","Outside period"))),IF($T104&lt;&gt;"Open","Closed before",IF($U104=0,IF($Z104&gt;0,IF($I104="Won","Pulled in and won","Pulled in"),"Outside period"),IF($I104="Won","Won",IF($I104="Lost","Lost",IF($V104=0,"Slipped out",IF($AF104&gt;$AE104,"Advanced",IF($AF104&lt;$AE104,"Regressed",IF($G104&gt;$R104,"Amount up",IF($G104&lt;$R104,"Amount down","No change")))))))))))</f>
        <v/>
      </c>
      <c r="AH104" s="33">
        <f>IF($A104="","",IF($V104=1,Settings!$C$7-MAX($J104,$K104,$L104,$M104),""))</f>
        <v/>
      </c>
      <c r="AI104" s="33">
        <f>IF($A104="","",IF($V104=1,IF($AH104&gt;=Settings!$C$12,1,0),""))</f>
        <v/>
      </c>
      <c r="AJ104" s="33">
        <f>IF($A104="","",IF($V104=1,IF($N104&gt;=Settings!$C$13,1,0),""))</f>
        <v/>
      </c>
    </row>
    <row r="105">
      <c r="G105" s="31" t="n"/>
      <c r="H105" s="32" t="n"/>
      <c r="J105" s="32" t="n"/>
      <c r="K105" s="32" t="n"/>
      <c r="L105" s="32" t="n"/>
      <c r="M105" s="32" t="n"/>
      <c r="P105" s="33">
        <f>IF($A105="","",IFERROR(MATCH($A105,'Last week'!$A$2:$A$1001,0),0))</f>
        <v/>
      </c>
      <c r="Q105" s="33">
        <f>IF(OR($A105="",$P105=0),"",INDEX('Last week'!$F$2:$F$1001,$P105))</f>
        <v/>
      </c>
      <c r="R105" s="34">
        <f>IF(OR($A105="",$P105=0),"",INDEX('Last week'!$G$2:$G$1001,$P105))</f>
        <v/>
      </c>
      <c r="S105" s="35">
        <f>IF(OR($A105="",$P105=0),"",INDEX('Last week'!$H$2:$H$1001,$P105))</f>
        <v/>
      </c>
      <c r="T105" s="33">
        <f>IF(OR($A105="",$P105=0),"",INDEX('Last week'!$I$2:$I$1001,$P105))</f>
        <v/>
      </c>
      <c r="U105" s="33">
        <f>IF($A105="","",IF(AND($P105&gt;0,$T105="Open",$S105&gt;=Settings!$C$4,$S105&lt;=Settings!$C$5),1,0))</f>
        <v/>
      </c>
      <c r="V105" s="33">
        <f>IF($A105="","",IF(AND($I105="Open",$H105&gt;=Settings!$C$4,$H105&lt;=Settings!$C$5),1,0))</f>
        <v/>
      </c>
      <c r="W105" s="34">
        <f>IF($A105="","",IF($U105=1,$R105,0))</f>
        <v/>
      </c>
      <c r="X105" s="34">
        <f>IF($A105="","",IF($V105=1,$G105,0))</f>
        <v/>
      </c>
      <c r="Y105" s="34">
        <f>IF($A105="","",IF(AND($P105=0,OR($I105="Open",$I105="Won"),$H105&gt;=Settings!$C$4,$H105&lt;=Settings!$C$5,$J105&gt;Settings!$C$6),$G105,0))</f>
        <v/>
      </c>
      <c r="Z105" s="34">
        <f>IF($A105="","",IF(AND($P105&gt;0,$T105="Open",$U105=0,OR($I105="Open",$I105="Won"),$H105&gt;=Settings!$C$4,$H105&lt;=Settings!$C$5),$G105,0))</f>
        <v/>
      </c>
      <c r="AA105" s="34">
        <f>IF($A105="","",IF(AND($U105=1,OR($V105=1,$I105="Won")),$G105-$R105,0))</f>
        <v/>
      </c>
      <c r="AB105" s="34">
        <f>IF($A105="","",IF(AND($U105=1,$I105="Open",$V105=0),$R105,0))</f>
        <v/>
      </c>
      <c r="AC105" s="34">
        <f>IF($A105="","",IF(AND($U105=1,$I105="Lost"),$R105,0))</f>
        <v/>
      </c>
      <c r="AD105" s="34">
        <f>IF($A105="","",IF(AND($I105="Won",OR($U105=1,$Y105&gt;0,$Z105&gt;0)),$G105,0))</f>
        <v/>
      </c>
      <c r="AE105" s="33">
        <f>IF(OR($A105="",$P105=0),"",IFERROR(MATCH($Q105,Settings!$B$24:$B$31,0),""))</f>
        <v/>
      </c>
      <c r="AF105" s="33">
        <f>IF($A105="","",IFERROR(MATCH($F105,Settings!$B$24:$B$31,0),""))</f>
        <v/>
      </c>
      <c r="AG105" s="33">
        <f>IF($A105="","",IF($P105=0,IF($Y105&gt;0,IF($I105="Won","Created and won","Created"),IF($J105&gt;Settings!$C$6,"Created, outside period",IF($V105=1,"Not in last snapshot","Outside period"))),IF($T105&lt;&gt;"Open","Closed before",IF($U105=0,IF($Z105&gt;0,IF($I105="Won","Pulled in and won","Pulled in"),"Outside period"),IF($I105="Won","Won",IF($I105="Lost","Lost",IF($V105=0,"Slipped out",IF($AF105&gt;$AE105,"Advanced",IF($AF105&lt;$AE105,"Regressed",IF($G105&gt;$R105,"Amount up",IF($G105&lt;$R105,"Amount down","No change")))))))))))</f>
        <v/>
      </c>
      <c r="AH105" s="33">
        <f>IF($A105="","",IF($V105=1,Settings!$C$7-MAX($J105,$K105,$L105,$M105),""))</f>
        <v/>
      </c>
      <c r="AI105" s="33">
        <f>IF($A105="","",IF($V105=1,IF($AH105&gt;=Settings!$C$12,1,0),""))</f>
        <v/>
      </c>
      <c r="AJ105" s="33">
        <f>IF($A105="","",IF($V105=1,IF($N105&gt;=Settings!$C$13,1,0),""))</f>
        <v/>
      </c>
    </row>
    <row r="106">
      <c r="G106" s="31" t="n"/>
      <c r="H106" s="32" t="n"/>
      <c r="J106" s="32" t="n"/>
      <c r="K106" s="32" t="n"/>
      <c r="L106" s="32" t="n"/>
      <c r="M106" s="32" t="n"/>
      <c r="P106" s="33">
        <f>IF($A106="","",IFERROR(MATCH($A106,'Last week'!$A$2:$A$1001,0),0))</f>
        <v/>
      </c>
      <c r="Q106" s="33">
        <f>IF(OR($A106="",$P106=0),"",INDEX('Last week'!$F$2:$F$1001,$P106))</f>
        <v/>
      </c>
      <c r="R106" s="34">
        <f>IF(OR($A106="",$P106=0),"",INDEX('Last week'!$G$2:$G$1001,$P106))</f>
        <v/>
      </c>
      <c r="S106" s="35">
        <f>IF(OR($A106="",$P106=0),"",INDEX('Last week'!$H$2:$H$1001,$P106))</f>
        <v/>
      </c>
      <c r="T106" s="33">
        <f>IF(OR($A106="",$P106=0),"",INDEX('Last week'!$I$2:$I$1001,$P106))</f>
        <v/>
      </c>
      <c r="U106" s="33">
        <f>IF($A106="","",IF(AND($P106&gt;0,$T106="Open",$S106&gt;=Settings!$C$4,$S106&lt;=Settings!$C$5),1,0))</f>
        <v/>
      </c>
      <c r="V106" s="33">
        <f>IF($A106="","",IF(AND($I106="Open",$H106&gt;=Settings!$C$4,$H106&lt;=Settings!$C$5),1,0))</f>
        <v/>
      </c>
      <c r="W106" s="34">
        <f>IF($A106="","",IF($U106=1,$R106,0))</f>
        <v/>
      </c>
      <c r="X106" s="34">
        <f>IF($A106="","",IF($V106=1,$G106,0))</f>
        <v/>
      </c>
      <c r="Y106" s="34">
        <f>IF($A106="","",IF(AND($P106=0,OR($I106="Open",$I106="Won"),$H106&gt;=Settings!$C$4,$H106&lt;=Settings!$C$5,$J106&gt;Settings!$C$6),$G106,0))</f>
        <v/>
      </c>
      <c r="Z106" s="34">
        <f>IF($A106="","",IF(AND($P106&gt;0,$T106="Open",$U106=0,OR($I106="Open",$I106="Won"),$H106&gt;=Settings!$C$4,$H106&lt;=Settings!$C$5),$G106,0))</f>
        <v/>
      </c>
      <c r="AA106" s="34">
        <f>IF($A106="","",IF(AND($U106=1,OR($V106=1,$I106="Won")),$G106-$R106,0))</f>
        <v/>
      </c>
      <c r="AB106" s="34">
        <f>IF($A106="","",IF(AND($U106=1,$I106="Open",$V106=0),$R106,0))</f>
        <v/>
      </c>
      <c r="AC106" s="34">
        <f>IF($A106="","",IF(AND($U106=1,$I106="Lost"),$R106,0))</f>
        <v/>
      </c>
      <c r="AD106" s="34">
        <f>IF($A106="","",IF(AND($I106="Won",OR($U106=1,$Y106&gt;0,$Z106&gt;0)),$G106,0))</f>
        <v/>
      </c>
      <c r="AE106" s="33">
        <f>IF(OR($A106="",$P106=0),"",IFERROR(MATCH($Q106,Settings!$B$24:$B$31,0),""))</f>
        <v/>
      </c>
      <c r="AF106" s="33">
        <f>IF($A106="","",IFERROR(MATCH($F106,Settings!$B$24:$B$31,0),""))</f>
        <v/>
      </c>
      <c r="AG106" s="33">
        <f>IF($A106="","",IF($P106=0,IF($Y106&gt;0,IF($I106="Won","Created and won","Created"),IF($J106&gt;Settings!$C$6,"Created, outside period",IF($V106=1,"Not in last snapshot","Outside period"))),IF($T106&lt;&gt;"Open","Closed before",IF($U106=0,IF($Z106&gt;0,IF($I106="Won","Pulled in and won","Pulled in"),"Outside period"),IF($I106="Won","Won",IF($I106="Lost","Lost",IF($V106=0,"Slipped out",IF($AF106&gt;$AE106,"Advanced",IF($AF106&lt;$AE106,"Regressed",IF($G106&gt;$R106,"Amount up",IF($G106&lt;$R106,"Amount down","No change")))))))))))</f>
        <v/>
      </c>
      <c r="AH106" s="33">
        <f>IF($A106="","",IF($V106=1,Settings!$C$7-MAX($J106,$K106,$L106,$M106),""))</f>
        <v/>
      </c>
      <c r="AI106" s="33">
        <f>IF($A106="","",IF($V106=1,IF($AH106&gt;=Settings!$C$12,1,0),""))</f>
        <v/>
      </c>
      <c r="AJ106" s="33">
        <f>IF($A106="","",IF($V106=1,IF($N106&gt;=Settings!$C$13,1,0),""))</f>
        <v/>
      </c>
    </row>
    <row r="107">
      <c r="G107" s="31" t="n"/>
      <c r="H107" s="32" t="n"/>
      <c r="J107" s="32" t="n"/>
      <c r="K107" s="32" t="n"/>
      <c r="L107" s="32" t="n"/>
      <c r="M107" s="32" t="n"/>
      <c r="P107" s="33">
        <f>IF($A107="","",IFERROR(MATCH($A107,'Last week'!$A$2:$A$1001,0),0))</f>
        <v/>
      </c>
      <c r="Q107" s="33">
        <f>IF(OR($A107="",$P107=0),"",INDEX('Last week'!$F$2:$F$1001,$P107))</f>
        <v/>
      </c>
      <c r="R107" s="34">
        <f>IF(OR($A107="",$P107=0),"",INDEX('Last week'!$G$2:$G$1001,$P107))</f>
        <v/>
      </c>
      <c r="S107" s="35">
        <f>IF(OR($A107="",$P107=0),"",INDEX('Last week'!$H$2:$H$1001,$P107))</f>
        <v/>
      </c>
      <c r="T107" s="33">
        <f>IF(OR($A107="",$P107=0),"",INDEX('Last week'!$I$2:$I$1001,$P107))</f>
        <v/>
      </c>
      <c r="U107" s="33">
        <f>IF($A107="","",IF(AND($P107&gt;0,$T107="Open",$S107&gt;=Settings!$C$4,$S107&lt;=Settings!$C$5),1,0))</f>
        <v/>
      </c>
      <c r="V107" s="33">
        <f>IF($A107="","",IF(AND($I107="Open",$H107&gt;=Settings!$C$4,$H107&lt;=Settings!$C$5),1,0))</f>
        <v/>
      </c>
      <c r="W107" s="34">
        <f>IF($A107="","",IF($U107=1,$R107,0))</f>
        <v/>
      </c>
      <c r="X107" s="34">
        <f>IF($A107="","",IF($V107=1,$G107,0))</f>
        <v/>
      </c>
      <c r="Y107" s="34">
        <f>IF($A107="","",IF(AND($P107=0,OR($I107="Open",$I107="Won"),$H107&gt;=Settings!$C$4,$H107&lt;=Settings!$C$5,$J107&gt;Settings!$C$6),$G107,0))</f>
        <v/>
      </c>
      <c r="Z107" s="34">
        <f>IF($A107="","",IF(AND($P107&gt;0,$T107="Open",$U107=0,OR($I107="Open",$I107="Won"),$H107&gt;=Settings!$C$4,$H107&lt;=Settings!$C$5),$G107,0))</f>
        <v/>
      </c>
      <c r="AA107" s="34">
        <f>IF($A107="","",IF(AND($U107=1,OR($V107=1,$I107="Won")),$G107-$R107,0))</f>
        <v/>
      </c>
      <c r="AB107" s="34">
        <f>IF($A107="","",IF(AND($U107=1,$I107="Open",$V107=0),$R107,0))</f>
        <v/>
      </c>
      <c r="AC107" s="34">
        <f>IF($A107="","",IF(AND($U107=1,$I107="Lost"),$R107,0))</f>
        <v/>
      </c>
      <c r="AD107" s="34">
        <f>IF($A107="","",IF(AND($I107="Won",OR($U107=1,$Y107&gt;0,$Z107&gt;0)),$G107,0))</f>
        <v/>
      </c>
      <c r="AE107" s="33">
        <f>IF(OR($A107="",$P107=0),"",IFERROR(MATCH($Q107,Settings!$B$24:$B$31,0),""))</f>
        <v/>
      </c>
      <c r="AF107" s="33">
        <f>IF($A107="","",IFERROR(MATCH($F107,Settings!$B$24:$B$31,0),""))</f>
        <v/>
      </c>
      <c r="AG107" s="33">
        <f>IF($A107="","",IF($P107=0,IF($Y107&gt;0,IF($I107="Won","Created and won","Created"),IF($J107&gt;Settings!$C$6,"Created, outside period",IF($V107=1,"Not in last snapshot","Outside period"))),IF($T107&lt;&gt;"Open","Closed before",IF($U107=0,IF($Z107&gt;0,IF($I107="Won","Pulled in and won","Pulled in"),"Outside period"),IF($I107="Won","Won",IF($I107="Lost","Lost",IF($V107=0,"Slipped out",IF($AF107&gt;$AE107,"Advanced",IF($AF107&lt;$AE107,"Regressed",IF($G107&gt;$R107,"Amount up",IF($G107&lt;$R107,"Amount down","No change")))))))))))</f>
        <v/>
      </c>
      <c r="AH107" s="33">
        <f>IF($A107="","",IF($V107=1,Settings!$C$7-MAX($J107,$K107,$L107,$M107),""))</f>
        <v/>
      </c>
      <c r="AI107" s="33">
        <f>IF($A107="","",IF($V107=1,IF($AH107&gt;=Settings!$C$12,1,0),""))</f>
        <v/>
      </c>
      <c r="AJ107" s="33">
        <f>IF($A107="","",IF($V107=1,IF($N107&gt;=Settings!$C$13,1,0),""))</f>
        <v/>
      </c>
    </row>
    <row r="108">
      <c r="G108" s="31" t="n"/>
      <c r="H108" s="32" t="n"/>
      <c r="J108" s="32" t="n"/>
      <c r="K108" s="32" t="n"/>
      <c r="L108" s="32" t="n"/>
      <c r="M108" s="32" t="n"/>
      <c r="P108" s="33">
        <f>IF($A108="","",IFERROR(MATCH($A108,'Last week'!$A$2:$A$1001,0),0))</f>
        <v/>
      </c>
      <c r="Q108" s="33">
        <f>IF(OR($A108="",$P108=0),"",INDEX('Last week'!$F$2:$F$1001,$P108))</f>
        <v/>
      </c>
      <c r="R108" s="34">
        <f>IF(OR($A108="",$P108=0),"",INDEX('Last week'!$G$2:$G$1001,$P108))</f>
        <v/>
      </c>
      <c r="S108" s="35">
        <f>IF(OR($A108="",$P108=0),"",INDEX('Last week'!$H$2:$H$1001,$P108))</f>
        <v/>
      </c>
      <c r="T108" s="33">
        <f>IF(OR($A108="",$P108=0),"",INDEX('Last week'!$I$2:$I$1001,$P108))</f>
        <v/>
      </c>
      <c r="U108" s="33">
        <f>IF($A108="","",IF(AND($P108&gt;0,$T108="Open",$S108&gt;=Settings!$C$4,$S108&lt;=Settings!$C$5),1,0))</f>
        <v/>
      </c>
      <c r="V108" s="33">
        <f>IF($A108="","",IF(AND($I108="Open",$H108&gt;=Settings!$C$4,$H108&lt;=Settings!$C$5),1,0))</f>
        <v/>
      </c>
      <c r="W108" s="34">
        <f>IF($A108="","",IF($U108=1,$R108,0))</f>
        <v/>
      </c>
      <c r="X108" s="34">
        <f>IF($A108="","",IF($V108=1,$G108,0))</f>
        <v/>
      </c>
      <c r="Y108" s="34">
        <f>IF($A108="","",IF(AND($P108=0,OR($I108="Open",$I108="Won"),$H108&gt;=Settings!$C$4,$H108&lt;=Settings!$C$5,$J108&gt;Settings!$C$6),$G108,0))</f>
        <v/>
      </c>
      <c r="Z108" s="34">
        <f>IF($A108="","",IF(AND($P108&gt;0,$T108="Open",$U108=0,OR($I108="Open",$I108="Won"),$H108&gt;=Settings!$C$4,$H108&lt;=Settings!$C$5),$G108,0))</f>
        <v/>
      </c>
      <c r="AA108" s="34">
        <f>IF($A108="","",IF(AND($U108=1,OR($V108=1,$I108="Won")),$G108-$R108,0))</f>
        <v/>
      </c>
      <c r="AB108" s="34">
        <f>IF($A108="","",IF(AND($U108=1,$I108="Open",$V108=0),$R108,0))</f>
        <v/>
      </c>
      <c r="AC108" s="34">
        <f>IF($A108="","",IF(AND($U108=1,$I108="Lost"),$R108,0))</f>
        <v/>
      </c>
      <c r="AD108" s="34">
        <f>IF($A108="","",IF(AND($I108="Won",OR($U108=1,$Y108&gt;0,$Z108&gt;0)),$G108,0))</f>
        <v/>
      </c>
      <c r="AE108" s="33">
        <f>IF(OR($A108="",$P108=0),"",IFERROR(MATCH($Q108,Settings!$B$24:$B$31,0),""))</f>
        <v/>
      </c>
      <c r="AF108" s="33">
        <f>IF($A108="","",IFERROR(MATCH($F108,Settings!$B$24:$B$31,0),""))</f>
        <v/>
      </c>
      <c r="AG108" s="33">
        <f>IF($A108="","",IF($P108=0,IF($Y108&gt;0,IF($I108="Won","Created and won","Created"),IF($J108&gt;Settings!$C$6,"Created, outside period",IF($V108=1,"Not in last snapshot","Outside period"))),IF($T108&lt;&gt;"Open","Closed before",IF($U108=0,IF($Z108&gt;0,IF($I108="Won","Pulled in and won","Pulled in"),"Outside period"),IF($I108="Won","Won",IF($I108="Lost","Lost",IF($V108=0,"Slipped out",IF($AF108&gt;$AE108,"Advanced",IF($AF108&lt;$AE108,"Regressed",IF($G108&gt;$R108,"Amount up",IF($G108&lt;$R108,"Amount down","No change")))))))))))</f>
        <v/>
      </c>
      <c r="AH108" s="33">
        <f>IF($A108="","",IF($V108=1,Settings!$C$7-MAX($J108,$K108,$L108,$M108),""))</f>
        <v/>
      </c>
      <c r="AI108" s="33">
        <f>IF($A108="","",IF($V108=1,IF($AH108&gt;=Settings!$C$12,1,0),""))</f>
        <v/>
      </c>
      <c r="AJ108" s="33">
        <f>IF($A108="","",IF($V108=1,IF($N108&gt;=Settings!$C$13,1,0),""))</f>
        <v/>
      </c>
    </row>
    <row r="109">
      <c r="G109" s="31" t="n"/>
      <c r="H109" s="32" t="n"/>
      <c r="J109" s="32" t="n"/>
      <c r="K109" s="32" t="n"/>
      <c r="L109" s="32" t="n"/>
      <c r="M109" s="32" t="n"/>
      <c r="P109" s="33">
        <f>IF($A109="","",IFERROR(MATCH($A109,'Last week'!$A$2:$A$1001,0),0))</f>
        <v/>
      </c>
      <c r="Q109" s="33">
        <f>IF(OR($A109="",$P109=0),"",INDEX('Last week'!$F$2:$F$1001,$P109))</f>
        <v/>
      </c>
      <c r="R109" s="34">
        <f>IF(OR($A109="",$P109=0),"",INDEX('Last week'!$G$2:$G$1001,$P109))</f>
        <v/>
      </c>
      <c r="S109" s="35">
        <f>IF(OR($A109="",$P109=0),"",INDEX('Last week'!$H$2:$H$1001,$P109))</f>
        <v/>
      </c>
      <c r="T109" s="33">
        <f>IF(OR($A109="",$P109=0),"",INDEX('Last week'!$I$2:$I$1001,$P109))</f>
        <v/>
      </c>
      <c r="U109" s="33">
        <f>IF($A109="","",IF(AND($P109&gt;0,$T109="Open",$S109&gt;=Settings!$C$4,$S109&lt;=Settings!$C$5),1,0))</f>
        <v/>
      </c>
      <c r="V109" s="33">
        <f>IF($A109="","",IF(AND($I109="Open",$H109&gt;=Settings!$C$4,$H109&lt;=Settings!$C$5),1,0))</f>
        <v/>
      </c>
      <c r="W109" s="34">
        <f>IF($A109="","",IF($U109=1,$R109,0))</f>
        <v/>
      </c>
      <c r="X109" s="34">
        <f>IF($A109="","",IF($V109=1,$G109,0))</f>
        <v/>
      </c>
      <c r="Y109" s="34">
        <f>IF($A109="","",IF(AND($P109=0,OR($I109="Open",$I109="Won"),$H109&gt;=Settings!$C$4,$H109&lt;=Settings!$C$5,$J109&gt;Settings!$C$6),$G109,0))</f>
        <v/>
      </c>
      <c r="Z109" s="34">
        <f>IF($A109="","",IF(AND($P109&gt;0,$T109="Open",$U109=0,OR($I109="Open",$I109="Won"),$H109&gt;=Settings!$C$4,$H109&lt;=Settings!$C$5),$G109,0))</f>
        <v/>
      </c>
      <c r="AA109" s="34">
        <f>IF($A109="","",IF(AND($U109=1,OR($V109=1,$I109="Won")),$G109-$R109,0))</f>
        <v/>
      </c>
      <c r="AB109" s="34">
        <f>IF($A109="","",IF(AND($U109=1,$I109="Open",$V109=0),$R109,0))</f>
        <v/>
      </c>
      <c r="AC109" s="34">
        <f>IF($A109="","",IF(AND($U109=1,$I109="Lost"),$R109,0))</f>
        <v/>
      </c>
      <c r="AD109" s="34">
        <f>IF($A109="","",IF(AND($I109="Won",OR($U109=1,$Y109&gt;0,$Z109&gt;0)),$G109,0))</f>
        <v/>
      </c>
      <c r="AE109" s="33">
        <f>IF(OR($A109="",$P109=0),"",IFERROR(MATCH($Q109,Settings!$B$24:$B$31,0),""))</f>
        <v/>
      </c>
      <c r="AF109" s="33">
        <f>IF($A109="","",IFERROR(MATCH($F109,Settings!$B$24:$B$31,0),""))</f>
        <v/>
      </c>
      <c r="AG109" s="33">
        <f>IF($A109="","",IF($P109=0,IF($Y109&gt;0,IF($I109="Won","Created and won","Created"),IF($J109&gt;Settings!$C$6,"Created, outside period",IF($V109=1,"Not in last snapshot","Outside period"))),IF($T109&lt;&gt;"Open","Closed before",IF($U109=0,IF($Z109&gt;0,IF($I109="Won","Pulled in and won","Pulled in"),"Outside period"),IF($I109="Won","Won",IF($I109="Lost","Lost",IF($V109=0,"Slipped out",IF($AF109&gt;$AE109,"Advanced",IF($AF109&lt;$AE109,"Regressed",IF($G109&gt;$R109,"Amount up",IF($G109&lt;$R109,"Amount down","No change")))))))))))</f>
        <v/>
      </c>
      <c r="AH109" s="33">
        <f>IF($A109="","",IF($V109=1,Settings!$C$7-MAX($J109,$K109,$L109,$M109),""))</f>
        <v/>
      </c>
      <c r="AI109" s="33">
        <f>IF($A109="","",IF($V109=1,IF($AH109&gt;=Settings!$C$12,1,0),""))</f>
        <v/>
      </c>
      <c r="AJ109" s="33">
        <f>IF($A109="","",IF($V109=1,IF($N109&gt;=Settings!$C$13,1,0),""))</f>
        <v/>
      </c>
    </row>
    <row r="110">
      <c r="G110" s="31" t="n"/>
      <c r="H110" s="32" t="n"/>
      <c r="J110" s="32" t="n"/>
      <c r="K110" s="32" t="n"/>
      <c r="L110" s="32" t="n"/>
      <c r="M110" s="32" t="n"/>
      <c r="P110" s="33">
        <f>IF($A110="","",IFERROR(MATCH($A110,'Last week'!$A$2:$A$1001,0),0))</f>
        <v/>
      </c>
      <c r="Q110" s="33">
        <f>IF(OR($A110="",$P110=0),"",INDEX('Last week'!$F$2:$F$1001,$P110))</f>
        <v/>
      </c>
      <c r="R110" s="34">
        <f>IF(OR($A110="",$P110=0),"",INDEX('Last week'!$G$2:$G$1001,$P110))</f>
        <v/>
      </c>
      <c r="S110" s="35">
        <f>IF(OR($A110="",$P110=0),"",INDEX('Last week'!$H$2:$H$1001,$P110))</f>
        <v/>
      </c>
      <c r="T110" s="33">
        <f>IF(OR($A110="",$P110=0),"",INDEX('Last week'!$I$2:$I$1001,$P110))</f>
        <v/>
      </c>
      <c r="U110" s="33">
        <f>IF($A110="","",IF(AND($P110&gt;0,$T110="Open",$S110&gt;=Settings!$C$4,$S110&lt;=Settings!$C$5),1,0))</f>
        <v/>
      </c>
      <c r="V110" s="33">
        <f>IF($A110="","",IF(AND($I110="Open",$H110&gt;=Settings!$C$4,$H110&lt;=Settings!$C$5),1,0))</f>
        <v/>
      </c>
      <c r="W110" s="34">
        <f>IF($A110="","",IF($U110=1,$R110,0))</f>
        <v/>
      </c>
      <c r="X110" s="34">
        <f>IF($A110="","",IF($V110=1,$G110,0))</f>
        <v/>
      </c>
      <c r="Y110" s="34">
        <f>IF($A110="","",IF(AND($P110=0,OR($I110="Open",$I110="Won"),$H110&gt;=Settings!$C$4,$H110&lt;=Settings!$C$5,$J110&gt;Settings!$C$6),$G110,0))</f>
        <v/>
      </c>
      <c r="Z110" s="34">
        <f>IF($A110="","",IF(AND($P110&gt;0,$T110="Open",$U110=0,OR($I110="Open",$I110="Won"),$H110&gt;=Settings!$C$4,$H110&lt;=Settings!$C$5),$G110,0))</f>
        <v/>
      </c>
      <c r="AA110" s="34">
        <f>IF($A110="","",IF(AND($U110=1,OR($V110=1,$I110="Won")),$G110-$R110,0))</f>
        <v/>
      </c>
      <c r="AB110" s="34">
        <f>IF($A110="","",IF(AND($U110=1,$I110="Open",$V110=0),$R110,0))</f>
        <v/>
      </c>
      <c r="AC110" s="34">
        <f>IF($A110="","",IF(AND($U110=1,$I110="Lost"),$R110,0))</f>
        <v/>
      </c>
      <c r="AD110" s="34">
        <f>IF($A110="","",IF(AND($I110="Won",OR($U110=1,$Y110&gt;0,$Z110&gt;0)),$G110,0))</f>
        <v/>
      </c>
      <c r="AE110" s="33">
        <f>IF(OR($A110="",$P110=0),"",IFERROR(MATCH($Q110,Settings!$B$24:$B$31,0),""))</f>
        <v/>
      </c>
      <c r="AF110" s="33">
        <f>IF($A110="","",IFERROR(MATCH($F110,Settings!$B$24:$B$31,0),""))</f>
        <v/>
      </c>
      <c r="AG110" s="33">
        <f>IF($A110="","",IF($P110=0,IF($Y110&gt;0,IF($I110="Won","Created and won","Created"),IF($J110&gt;Settings!$C$6,"Created, outside period",IF($V110=1,"Not in last snapshot","Outside period"))),IF($T110&lt;&gt;"Open","Closed before",IF($U110=0,IF($Z110&gt;0,IF($I110="Won","Pulled in and won","Pulled in"),"Outside period"),IF($I110="Won","Won",IF($I110="Lost","Lost",IF($V110=0,"Slipped out",IF($AF110&gt;$AE110,"Advanced",IF($AF110&lt;$AE110,"Regressed",IF($G110&gt;$R110,"Amount up",IF($G110&lt;$R110,"Amount down","No change")))))))))))</f>
        <v/>
      </c>
      <c r="AH110" s="33">
        <f>IF($A110="","",IF($V110=1,Settings!$C$7-MAX($J110,$K110,$L110,$M110),""))</f>
        <v/>
      </c>
      <c r="AI110" s="33">
        <f>IF($A110="","",IF($V110=1,IF($AH110&gt;=Settings!$C$12,1,0),""))</f>
        <v/>
      </c>
      <c r="AJ110" s="33">
        <f>IF($A110="","",IF($V110=1,IF($N110&gt;=Settings!$C$13,1,0),""))</f>
        <v/>
      </c>
    </row>
    <row r="111">
      <c r="G111" s="31" t="n"/>
      <c r="H111" s="32" t="n"/>
      <c r="J111" s="32" t="n"/>
      <c r="K111" s="32" t="n"/>
      <c r="L111" s="32" t="n"/>
      <c r="M111" s="32" t="n"/>
      <c r="P111" s="33">
        <f>IF($A111="","",IFERROR(MATCH($A111,'Last week'!$A$2:$A$1001,0),0))</f>
        <v/>
      </c>
      <c r="Q111" s="33">
        <f>IF(OR($A111="",$P111=0),"",INDEX('Last week'!$F$2:$F$1001,$P111))</f>
        <v/>
      </c>
      <c r="R111" s="34">
        <f>IF(OR($A111="",$P111=0),"",INDEX('Last week'!$G$2:$G$1001,$P111))</f>
        <v/>
      </c>
      <c r="S111" s="35">
        <f>IF(OR($A111="",$P111=0),"",INDEX('Last week'!$H$2:$H$1001,$P111))</f>
        <v/>
      </c>
      <c r="T111" s="33">
        <f>IF(OR($A111="",$P111=0),"",INDEX('Last week'!$I$2:$I$1001,$P111))</f>
        <v/>
      </c>
      <c r="U111" s="33">
        <f>IF($A111="","",IF(AND($P111&gt;0,$T111="Open",$S111&gt;=Settings!$C$4,$S111&lt;=Settings!$C$5),1,0))</f>
        <v/>
      </c>
      <c r="V111" s="33">
        <f>IF($A111="","",IF(AND($I111="Open",$H111&gt;=Settings!$C$4,$H111&lt;=Settings!$C$5),1,0))</f>
        <v/>
      </c>
      <c r="W111" s="34">
        <f>IF($A111="","",IF($U111=1,$R111,0))</f>
        <v/>
      </c>
      <c r="X111" s="34">
        <f>IF($A111="","",IF($V111=1,$G111,0))</f>
        <v/>
      </c>
      <c r="Y111" s="34">
        <f>IF($A111="","",IF(AND($P111=0,OR($I111="Open",$I111="Won"),$H111&gt;=Settings!$C$4,$H111&lt;=Settings!$C$5,$J111&gt;Settings!$C$6),$G111,0))</f>
        <v/>
      </c>
      <c r="Z111" s="34">
        <f>IF($A111="","",IF(AND($P111&gt;0,$T111="Open",$U111=0,OR($I111="Open",$I111="Won"),$H111&gt;=Settings!$C$4,$H111&lt;=Settings!$C$5),$G111,0))</f>
        <v/>
      </c>
      <c r="AA111" s="34">
        <f>IF($A111="","",IF(AND($U111=1,OR($V111=1,$I111="Won")),$G111-$R111,0))</f>
        <v/>
      </c>
      <c r="AB111" s="34">
        <f>IF($A111="","",IF(AND($U111=1,$I111="Open",$V111=0),$R111,0))</f>
        <v/>
      </c>
      <c r="AC111" s="34">
        <f>IF($A111="","",IF(AND($U111=1,$I111="Lost"),$R111,0))</f>
        <v/>
      </c>
      <c r="AD111" s="34">
        <f>IF($A111="","",IF(AND($I111="Won",OR($U111=1,$Y111&gt;0,$Z111&gt;0)),$G111,0))</f>
        <v/>
      </c>
      <c r="AE111" s="33">
        <f>IF(OR($A111="",$P111=0),"",IFERROR(MATCH($Q111,Settings!$B$24:$B$31,0),""))</f>
        <v/>
      </c>
      <c r="AF111" s="33">
        <f>IF($A111="","",IFERROR(MATCH($F111,Settings!$B$24:$B$31,0),""))</f>
        <v/>
      </c>
      <c r="AG111" s="33">
        <f>IF($A111="","",IF($P111=0,IF($Y111&gt;0,IF($I111="Won","Created and won","Created"),IF($J111&gt;Settings!$C$6,"Created, outside period",IF($V111=1,"Not in last snapshot","Outside period"))),IF($T111&lt;&gt;"Open","Closed before",IF($U111=0,IF($Z111&gt;0,IF($I111="Won","Pulled in and won","Pulled in"),"Outside period"),IF($I111="Won","Won",IF($I111="Lost","Lost",IF($V111=0,"Slipped out",IF($AF111&gt;$AE111,"Advanced",IF($AF111&lt;$AE111,"Regressed",IF($G111&gt;$R111,"Amount up",IF($G111&lt;$R111,"Amount down","No change")))))))))))</f>
        <v/>
      </c>
      <c r="AH111" s="33">
        <f>IF($A111="","",IF($V111=1,Settings!$C$7-MAX($J111,$K111,$L111,$M111),""))</f>
        <v/>
      </c>
      <c r="AI111" s="33">
        <f>IF($A111="","",IF($V111=1,IF($AH111&gt;=Settings!$C$12,1,0),""))</f>
        <v/>
      </c>
      <c r="AJ111" s="33">
        <f>IF($A111="","",IF($V111=1,IF($N111&gt;=Settings!$C$13,1,0),""))</f>
        <v/>
      </c>
    </row>
    <row r="112">
      <c r="G112" s="31" t="n"/>
      <c r="H112" s="32" t="n"/>
      <c r="J112" s="32" t="n"/>
      <c r="K112" s="32" t="n"/>
      <c r="L112" s="32" t="n"/>
      <c r="M112" s="32" t="n"/>
      <c r="P112" s="33">
        <f>IF($A112="","",IFERROR(MATCH($A112,'Last week'!$A$2:$A$1001,0),0))</f>
        <v/>
      </c>
      <c r="Q112" s="33">
        <f>IF(OR($A112="",$P112=0),"",INDEX('Last week'!$F$2:$F$1001,$P112))</f>
        <v/>
      </c>
      <c r="R112" s="34">
        <f>IF(OR($A112="",$P112=0),"",INDEX('Last week'!$G$2:$G$1001,$P112))</f>
        <v/>
      </c>
      <c r="S112" s="35">
        <f>IF(OR($A112="",$P112=0),"",INDEX('Last week'!$H$2:$H$1001,$P112))</f>
        <v/>
      </c>
      <c r="T112" s="33">
        <f>IF(OR($A112="",$P112=0),"",INDEX('Last week'!$I$2:$I$1001,$P112))</f>
        <v/>
      </c>
      <c r="U112" s="33">
        <f>IF($A112="","",IF(AND($P112&gt;0,$T112="Open",$S112&gt;=Settings!$C$4,$S112&lt;=Settings!$C$5),1,0))</f>
        <v/>
      </c>
      <c r="V112" s="33">
        <f>IF($A112="","",IF(AND($I112="Open",$H112&gt;=Settings!$C$4,$H112&lt;=Settings!$C$5),1,0))</f>
        <v/>
      </c>
      <c r="W112" s="34">
        <f>IF($A112="","",IF($U112=1,$R112,0))</f>
        <v/>
      </c>
      <c r="X112" s="34">
        <f>IF($A112="","",IF($V112=1,$G112,0))</f>
        <v/>
      </c>
      <c r="Y112" s="34">
        <f>IF($A112="","",IF(AND($P112=0,OR($I112="Open",$I112="Won"),$H112&gt;=Settings!$C$4,$H112&lt;=Settings!$C$5,$J112&gt;Settings!$C$6),$G112,0))</f>
        <v/>
      </c>
      <c r="Z112" s="34">
        <f>IF($A112="","",IF(AND($P112&gt;0,$T112="Open",$U112=0,OR($I112="Open",$I112="Won"),$H112&gt;=Settings!$C$4,$H112&lt;=Settings!$C$5),$G112,0))</f>
        <v/>
      </c>
      <c r="AA112" s="34">
        <f>IF($A112="","",IF(AND($U112=1,OR($V112=1,$I112="Won")),$G112-$R112,0))</f>
        <v/>
      </c>
      <c r="AB112" s="34">
        <f>IF($A112="","",IF(AND($U112=1,$I112="Open",$V112=0),$R112,0))</f>
        <v/>
      </c>
      <c r="AC112" s="34">
        <f>IF($A112="","",IF(AND($U112=1,$I112="Lost"),$R112,0))</f>
        <v/>
      </c>
      <c r="AD112" s="34">
        <f>IF($A112="","",IF(AND($I112="Won",OR($U112=1,$Y112&gt;0,$Z112&gt;0)),$G112,0))</f>
        <v/>
      </c>
      <c r="AE112" s="33">
        <f>IF(OR($A112="",$P112=0),"",IFERROR(MATCH($Q112,Settings!$B$24:$B$31,0),""))</f>
        <v/>
      </c>
      <c r="AF112" s="33">
        <f>IF($A112="","",IFERROR(MATCH($F112,Settings!$B$24:$B$31,0),""))</f>
        <v/>
      </c>
      <c r="AG112" s="33">
        <f>IF($A112="","",IF($P112=0,IF($Y112&gt;0,IF($I112="Won","Created and won","Created"),IF($J112&gt;Settings!$C$6,"Created, outside period",IF($V112=1,"Not in last snapshot","Outside period"))),IF($T112&lt;&gt;"Open","Closed before",IF($U112=0,IF($Z112&gt;0,IF($I112="Won","Pulled in and won","Pulled in"),"Outside period"),IF($I112="Won","Won",IF($I112="Lost","Lost",IF($V112=0,"Slipped out",IF($AF112&gt;$AE112,"Advanced",IF($AF112&lt;$AE112,"Regressed",IF($G112&gt;$R112,"Amount up",IF($G112&lt;$R112,"Amount down","No change")))))))))))</f>
        <v/>
      </c>
      <c r="AH112" s="33">
        <f>IF($A112="","",IF($V112=1,Settings!$C$7-MAX($J112,$K112,$L112,$M112),""))</f>
        <v/>
      </c>
      <c r="AI112" s="33">
        <f>IF($A112="","",IF($V112=1,IF($AH112&gt;=Settings!$C$12,1,0),""))</f>
        <v/>
      </c>
      <c r="AJ112" s="33">
        <f>IF($A112="","",IF($V112=1,IF($N112&gt;=Settings!$C$13,1,0),""))</f>
        <v/>
      </c>
    </row>
    <row r="113">
      <c r="G113" s="31" t="n"/>
      <c r="H113" s="32" t="n"/>
      <c r="J113" s="32" t="n"/>
      <c r="K113" s="32" t="n"/>
      <c r="L113" s="32" t="n"/>
      <c r="M113" s="32" t="n"/>
      <c r="P113" s="33">
        <f>IF($A113="","",IFERROR(MATCH($A113,'Last week'!$A$2:$A$1001,0),0))</f>
        <v/>
      </c>
      <c r="Q113" s="33">
        <f>IF(OR($A113="",$P113=0),"",INDEX('Last week'!$F$2:$F$1001,$P113))</f>
        <v/>
      </c>
      <c r="R113" s="34">
        <f>IF(OR($A113="",$P113=0),"",INDEX('Last week'!$G$2:$G$1001,$P113))</f>
        <v/>
      </c>
      <c r="S113" s="35">
        <f>IF(OR($A113="",$P113=0),"",INDEX('Last week'!$H$2:$H$1001,$P113))</f>
        <v/>
      </c>
      <c r="T113" s="33">
        <f>IF(OR($A113="",$P113=0),"",INDEX('Last week'!$I$2:$I$1001,$P113))</f>
        <v/>
      </c>
      <c r="U113" s="33">
        <f>IF($A113="","",IF(AND($P113&gt;0,$T113="Open",$S113&gt;=Settings!$C$4,$S113&lt;=Settings!$C$5),1,0))</f>
        <v/>
      </c>
      <c r="V113" s="33">
        <f>IF($A113="","",IF(AND($I113="Open",$H113&gt;=Settings!$C$4,$H113&lt;=Settings!$C$5),1,0))</f>
        <v/>
      </c>
      <c r="W113" s="34">
        <f>IF($A113="","",IF($U113=1,$R113,0))</f>
        <v/>
      </c>
      <c r="X113" s="34">
        <f>IF($A113="","",IF($V113=1,$G113,0))</f>
        <v/>
      </c>
      <c r="Y113" s="34">
        <f>IF($A113="","",IF(AND($P113=0,OR($I113="Open",$I113="Won"),$H113&gt;=Settings!$C$4,$H113&lt;=Settings!$C$5,$J113&gt;Settings!$C$6),$G113,0))</f>
        <v/>
      </c>
      <c r="Z113" s="34">
        <f>IF($A113="","",IF(AND($P113&gt;0,$T113="Open",$U113=0,OR($I113="Open",$I113="Won"),$H113&gt;=Settings!$C$4,$H113&lt;=Settings!$C$5),$G113,0))</f>
        <v/>
      </c>
      <c r="AA113" s="34">
        <f>IF($A113="","",IF(AND($U113=1,OR($V113=1,$I113="Won")),$G113-$R113,0))</f>
        <v/>
      </c>
      <c r="AB113" s="34">
        <f>IF($A113="","",IF(AND($U113=1,$I113="Open",$V113=0),$R113,0))</f>
        <v/>
      </c>
      <c r="AC113" s="34">
        <f>IF($A113="","",IF(AND($U113=1,$I113="Lost"),$R113,0))</f>
        <v/>
      </c>
      <c r="AD113" s="34">
        <f>IF($A113="","",IF(AND($I113="Won",OR($U113=1,$Y113&gt;0,$Z113&gt;0)),$G113,0))</f>
        <v/>
      </c>
      <c r="AE113" s="33">
        <f>IF(OR($A113="",$P113=0),"",IFERROR(MATCH($Q113,Settings!$B$24:$B$31,0),""))</f>
        <v/>
      </c>
      <c r="AF113" s="33">
        <f>IF($A113="","",IFERROR(MATCH($F113,Settings!$B$24:$B$31,0),""))</f>
        <v/>
      </c>
      <c r="AG113" s="33">
        <f>IF($A113="","",IF($P113=0,IF($Y113&gt;0,IF($I113="Won","Created and won","Created"),IF($J113&gt;Settings!$C$6,"Created, outside period",IF($V113=1,"Not in last snapshot","Outside period"))),IF($T113&lt;&gt;"Open","Closed before",IF($U113=0,IF($Z113&gt;0,IF($I113="Won","Pulled in and won","Pulled in"),"Outside period"),IF($I113="Won","Won",IF($I113="Lost","Lost",IF($V113=0,"Slipped out",IF($AF113&gt;$AE113,"Advanced",IF($AF113&lt;$AE113,"Regressed",IF($G113&gt;$R113,"Amount up",IF($G113&lt;$R113,"Amount down","No change")))))))))))</f>
        <v/>
      </c>
      <c r="AH113" s="33">
        <f>IF($A113="","",IF($V113=1,Settings!$C$7-MAX($J113,$K113,$L113,$M113),""))</f>
        <v/>
      </c>
      <c r="AI113" s="33">
        <f>IF($A113="","",IF($V113=1,IF($AH113&gt;=Settings!$C$12,1,0),""))</f>
        <v/>
      </c>
      <c r="AJ113" s="33">
        <f>IF($A113="","",IF($V113=1,IF($N113&gt;=Settings!$C$13,1,0),""))</f>
        <v/>
      </c>
    </row>
    <row r="114">
      <c r="G114" s="31" t="n"/>
      <c r="H114" s="32" t="n"/>
      <c r="J114" s="32" t="n"/>
      <c r="K114" s="32" t="n"/>
      <c r="L114" s="32" t="n"/>
      <c r="M114" s="32" t="n"/>
      <c r="P114" s="33">
        <f>IF($A114="","",IFERROR(MATCH($A114,'Last week'!$A$2:$A$1001,0),0))</f>
        <v/>
      </c>
      <c r="Q114" s="33">
        <f>IF(OR($A114="",$P114=0),"",INDEX('Last week'!$F$2:$F$1001,$P114))</f>
        <v/>
      </c>
      <c r="R114" s="34">
        <f>IF(OR($A114="",$P114=0),"",INDEX('Last week'!$G$2:$G$1001,$P114))</f>
        <v/>
      </c>
      <c r="S114" s="35">
        <f>IF(OR($A114="",$P114=0),"",INDEX('Last week'!$H$2:$H$1001,$P114))</f>
        <v/>
      </c>
      <c r="T114" s="33">
        <f>IF(OR($A114="",$P114=0),"",INDEX('Last week'!$I$2:$I$1001,$P114))</f>
        <v/>
      </c>
      <c r="U114" s="33">
        <f>IF($A114="","",IF(AND($P114&gt;0,$T114="Open",$S114&gt;=Settings!$C$4,$S114&lt;=Settings!$C$5),1,0))</f>
        <v/>
      </c>
      <c r="V114" s="33">
        <f>IF($A114="","",IF(AND($I114="Open",$H114&gt;=Settings!$C$4,$H114&lt;=Settings!$C$5),1,0))</f>
        <v/>
      </c>
      <c r="W114" s="34">
        <f>IF($A114="","",IF($U114=1,$R114,0))</f>
        <v/>
      </c>
      <c r="X114" s="34">
        <f>IF($A114="","",IF($V114=1,$G114,0))</f>
        <v/>
      </c>
      <c r="Y114" s="34">
        <f>IF($A114="","",IF(AND($P114=0,OR($I114="Open",$I114="Won"),$H114&gt;=Settings!$C$4,$H114&lt;=Settings!$C$5,$J114&gt;Settings!$C$6),$G114,0))</f>
        <v/>
      </c>
      <c r="Z114" s="34">
        <f>IF($A114="","",IF(AND($P114&gt;0,$T114="Open",$U114=0,OR($I114="Open",$I114="Won"),$H114&gt;=Settings!$C$4,$H114&lt;=Settings!$C$5),$G114,0))</f>
        <v/>
      </c>
      <c r="AA114" s="34">
        <f>IF($A114="","",IF(AND($U114=1,OR($V114=1,$I114="Won")),$G114-$R114,0))</f>
        <v/>
      </c>
      <c r="AB114" s="34">
        <f>IF($A114="","",IF(AND($U114=1,$I114="Open",$V114=0),$R114,0))</f>
        <v/>
      </c>
      <c r="AC114" s="34">
        <f>IF($A114="","",IF(AND($U114=1,$I114="Lost"),$R114,0))</f>
        <v/>
      </c>
      <c r="AD114" s="34">
        <f>IF($A114="","",IF(AND($I114="Won",OR($U114=1,$Y114&gt;0,$Z114&gt;0)),$G114,0))</f>
        <v/>
      </c>
      <c r="AE114" s="33">
        <f>IF(OR($A114="",$P114=0),"",IFERROR(MATCH($Q114,Settings!$B$24:$B$31,0),""))</f>
        <v/>
      </c>
      <c r="AF114" s="33">
        <f>IF($A114="","",IFERROR(MATCH($F114,Settings!$B$24:$B$31,0),""))</f>
        <v/>
      </c>
      <c r="AG114" s="33">
        <f>IF($A114="","",IF($P114=0,IF($Y114&gt;0,IF($I114="Won","Created and won","Created"),IF($J114&gt;Settings!$C$6,"Created, outside period",IF($V114=1,"Not in last snapshot","Outside period"))),IF($T114&lt;&gt;"Open","Closed before",IF($U114=0,IF($Z114&gt;0,IF($I114="Won","Pulled in and won","Pulled in"),"Outside period"),IF($I114="Won","Won",IF($I114="Lost","Lost",IF($V114=0,"Slipped out",IF($AF114&gt;$AE114,"Advanced",IF($AF114&lt;$AE114,"Regressed",IF($G114&gt;$R114,"Amount up",IF($G114&lt;$R114,"Amount down","No change")))))))))))</f>
        <v/>
      </c>
      <c r="AH114" s="33">
        <f>IF($A114="","",IF($V114=1,Settings!$C$7-MAX($J114,$K114,$L114,$M114),""))</f>
        <v/>
      </c>
      <c r="AI114" s="33">
        <f>IF($A114="","",IF($V114=1,IF($AH114&gt;=Settings!$C$12,1,0),""))</f>
        <v/>
      </c>
      <c r="AJ114" s="33">
        <f>IF($A114="","",IF($V114=1,IF($N114&gt;=Settings!$C$13,1,0),""))</f>
        <v/>
      </c>
    </row>
    <row r="115">
      <c r="G115" s="31" t="n"/>
      <c r="H115" s="32" t="n"/>
      <c r="J115" s="32" t="n"/>
      <c r="K115" s="32" t="n"/>
      <c r="L115" s="32" t="n"/>
      <c r="M115" s="32" t="n"/>
      <c r="P115" s="33">
        <f>IF($A115="","",IFERROR(MATCH($A115,'Last week'!$A$2:$A$1001,0),0))</f>
        <v/>
      </c>
      <c r="Q115" s="33">
        <f>IF(OR($A115="",$P115=0),"",INDEX('Last week'!$F$2:$F$1001,$P115))</f>
        <v/>
      </c>
      <c r="R115" s="34">
        <f>IF(OR($A115="",$P115=0),"",INDEX('Last week'!$G$2:$G$1001,$P115))</f>
        <v/>
      </c>
      <c r="S115" s="35">
        <f>IF(OR($A115="",$P115=0),"",INDEX('Last week'!$H$2:$H$1001,$P115))</f>
        <v/>
      </c>
      <c r="T115" s="33">
        <f>IF(OR($A115="",$P115=0),"",INDEX('Last week'!$I$2:$I$1001,$P115))</f>
        <v/>
      </c>
      <c r="U115" s="33">
        <f>IF($A115="","",IF(AND($P115&gt;0,$T115="Open",$S115&gt;=Settings!$C$4,$S115&lt;=Settings!$C$5),1,0))</f>
        <v/>
      </c>
      <c r="V115" s="33">
        <f>IF($A115="","",IF(AND($I115="Open",$H115&gt;=Settings!$C$4,$H115&lt;=Settings!$C$5),1,0))</f>
        <v/>
      </c>
      <c r="W115" s="34">
        <f>IF($A115="","",IF($U115=1,$R115,0))</f>
        <v/>
      </c>
      <c r="X115" s="34">
        <f>IF($A115="","",IF($V115=1,$G115,0))</f>
        <v/>
      </c>
      <c r="Y115" s="34">
        <f>IF($A115="","",IF(AND($P115=0,OR($I115="Open",$I115="Won"),$H115&gt;=Settings!$C$4,$H115&lt;=Settings!$C$5,$J115&gt;Settings!$C$6),$G115,0))</f>
        <v/>
      </c>
      <c r="Z115" s="34">
        <f>IF($A115="","",IF(AND($P115&gt;0,$T115="Open",$U115=0,OR($I115="Open",$I115="Won"),$H115&gt;=Settings!$C$4,$H115&lt;=Settings!$C$5),$G115,0))</f>
        <v/>
      </c>
      <c r="AA115" s="34">
        <f>IF($A115="","",IF(AND($U115=1,OR($V115=1,$I115="Won")),$G115-$R115,0))</f>
        <v/>
      </c>
      <c r="AB115" s="34">
        <f>IF($A115="","",IF(AND($U115=1,$I115="Open",$V115=0),$R115,0))</f>
        <v/>
      </c>
      <c r="AC115" s="34">
        <f>IF($A115="","",IF(AND($U115=1,$I115="Lost"),$R115,0))</f>
        <v/>
      </c>
      <c r="AD115" s="34">
        <f>IF($A115="","",IF(AND($I115="Won",OR($U115=1,$Y115&gt;0,$Z115&gt;0)),$G115,0))</f>
        <v/>
      </c>
      <c r="AE115" s="33">
        <f>IF(OR($A115="",$P115=0),"",IFERROR(MATCH($Q115,Settings!$B$24:$B$31,0),""))</f>
        <v/>
      </c>
      <c r="AF115" s="33">
        <f>IF($A115="","",IFERROR(MATCH($F115,Settings!$B$24:$B$31,0),""))</f>
        <v/>
      </c>
      <c r="AG115" s="33">
        <f>IF($A115="","",IF($P115=0,IF($Y115&gt;0,IF($I115="Won","Created and won","Created"),IF($J115&gt;Settings!$C$6,"Created, outside period",IF($V115=1,"Not in last snapshot","Outside period"))),IF($T115&lt;&gt;"Open","Closed before",IF($U115=0,IF($Z115&gt;0,IF($I115="Won","Pulled in and won","Pulled in"),"Outside period"),IF($I115="Won","Won",IF($I115="Lost","Lost",IF($V115=0,"Slipped out",IF($AF115&gt;$AE115,"Advanced",IF($AF115&lt;$AE115,"Regressed",IF($G115&gt;$R115,"Amount up",IF($G115&lt;$R115,"Amount down","No change")))))))))))</f>
        <v/>
      </c>
      <c r="AH115" s="33">
        <f>IF($A115="","",IF($V115=1,Settings!$C$7-MAX($J115,$K115,$L115,$M115),""))</f>
        <v/>
      </c>
      <c r="AI115" s="33">
        <f>IF($A115="","",IF($V115=1,IF($AH115&gt;=Settings!$C$12,1,0),""))</f>
        <v/>
      </c>
      <c r="AJ115" s="33">
        <f>IF($A115="","",IF($V115=1,IF($N115&gt;=Settings!$C$13,1,0),""))</f>
        <v/>
      </c>
    </row>
    <row r="116">
      <c r="G116" s="31" t="n"/>
      <c r="H116" s="32" t="n"/>
      <c r="J116" s="32" t="n"/>
      <c r="K116" s="32" t="n"/>
      <c r="L116" s="32" t="n"/>
      <c r="M116" s="32" t="n"/>
      <c r="P116" s="33">
        <f>IF($A116="","",IFERROR(MATCH($A116,'Last week'!$A$2:$A$1001,0),0))</f>
        <v/>
      </c>
      <c r="Q116" s="33">
        <f>IF(OR($A116="",$P116=0),"",INDEX('Last week'!$F$2:$F$1001,$P116))</f>
        <v/>
      </c>
      <c r="R116" s="34">
        <f>IF(OR($A116="",$P116=0),"",INDEX('Last week'!$G$2:$G$1001,$P116))</f>
        <v/>
      </c>
      <c r="S116" s="35">
        <f>IF(OR($A116="",$P116=0),"",INDEX('Last week'!$H$2:$H$1001,$P116))</f>
        <v/>
      </c>
      <c r="T116" s="33">
        <f>IF(OR($A116="",$P116=0),"",INDEX('Last week'!$I$2:$I$1001,$P116))</f>
        <v/>
      </c>
      <c r="U116" s="33">
        <f>IF($A116="","",IF(AND($P116&gt;0,$T116="Open",$S116&gt;=Settings!$C$4,$S116&lt;=Settings!$C$5),1,0))</f>
        <v/>
      </c>
      <c r="V116" s="33">
        <f>IF($A116="","",IF(AND($I116="Open",$H116&gt;=Settings!$C$4,$H116&lt;=Settings!$C$5),1,0))</f>
        <v/>
      </c>
      <c r="W116" s="34">
        <f>IF($A116="","",IF($U116=1,$R116,0))</f>
        <v/>
      </c>
      <c r="X116" s="34">
        <f>IF($A116="","",IF($V116=1,$G116,0))</f>
        <v/>
      </c>
      <c r="Y116" s="34">
        <f>IF($A116="","",IF(AND($P116=0,OR($I116="Open",$I116="Won"),$H116&gt;=Settings!$C$4,$H116&lt;=Settings!$C$5,$J116&gt;Settings!$C$6),$G116,0))</f>
        <v/>
      </c>
      <c r="Z116" s="34">
        <f>IF($A116="","",IF(AND($P116&gt;0,$T116="Open",$U116=0,OR($I116="Open",$I116="Won"),$H116&gt;=Settings!$C$4,$H116&lt;=Settings!$C$5),$G116,0))</f>
        <v/>
      </c>
      <c r="AA116" s="34">
        <f>IF($A116="","",IF(AND($U116=1,OR($V116=1,$I116="Won")),$G116-$R116,0))</f>
        <v/>
      </c>
      <c r="AB116" s="34">
        <f>IF($A116="","",IF(AND($U116=1,$I116="Open",$V116=0),$R116,0))</f>
        <v/>
      </c>
      <c r="AC116" s="34">
        <f>IF($A116="","",IF(AND($U116=1,$I116="Lost"),$R116,0))</f>
        <v/>
      </c>
      <c r="AD116" s="34">
        <f>IF($A116="","",IF(AND($I116="Won",OR($U116=1,$Y116&gt;0,$Z116&gt;0)),$G116,0))</f>
        <v/>
      </c>
      <c r="AE116" s="33">
        <f>IF(OR($A116="",$P116=0),"",IFERROR(MATCH($Q116,Settings!$B$24:$B$31,0),""))</f>
        <v/>
      </c>
      <c r="AF116" s="33">
        <f>IF($A116="","",IFERROR(MATCH($F116,Settings!$B$24:$B$31,0),""))</f>
        <v/>
      </c>
      <c r="AG116" s="33">
        <f>IF($A116="","",IF($P116=0,IF($Y116&gt;0,IF($I116="Won","Created and won","Created"),IF($J116&gt;Settings!$C$6,"Created, outside period",IF($V116=1,"Not in last snapshot","Outside period"))),IF($T116&lt;&gt;"Open","Closed before",IF($U116=0,IF($Z116&gt;0,IF($I116="Won","Pulled in and won","Pulled in"),"Outside period"),IF($I116="Won","Won",IF($I116="Lost","Lost",IF($V116=0,"Slipped out",IF($AF116&gt;$AE116,"Advanced",IF($AF116&lt;$AE116,"Regressed",IF($G116&gt;$R116,"Amount up",IF($G116&lt;$R116,"Amount down","No change")))))))))))</f>
        <v/>
      </c>
      <c r="AH116" s="33">
        <f>IF($A116="","",IF($V116=1,Settings!$C$7-MAX($J116,$K116,$L116,$M116),""))</f>
        <v/>
      </c>
      <c r="AI116" s="33">
        <f>IF($A116="","",IF($V116=1,IF($AH116&gt;=Settings!$C$12,1,0),""))</f>
        <v/>
      </c>
      <c r="AJ116" s="33">
        <f>IF($A116="","",IF($V116=1,IF($N116&gt;=Settings!$C$13,1,0),""))</f>
        <v/>
      </c>
    </row>
    <row r="117">
      <c r="G117" s="31" t="n"/>
      <c r="H117" s="32" t="n"/>
      <c r="J117" s="32" t="n"/>
      <c r="K117" s="32" t="n"/>
      <c r="L117" s="32" t="n"/>
      <c r="M117" s="32" t="n"/>
      <c r="P117" s="33">
        <f>IF($A117="","",IFERROR(MATCH($A117,'Last week'!$A$2:$A$1001,0),0))</f>
        <v/>
      </c>
      <c r="Q117" s="33">
        <f>IF(OR($A117="",$P117=0),"",INDEX('Last week'!$F$2:$F$1001,$P117))</f>
        <v/>
      </c>
      <c r="R117" s="34">
        <f>IF(OR($A117="",$P117=0),"",INDEX('Last week'!$G$2:$G$1001,$P117))</f>
        <v/>
      </c>
      <c r="S117" s="35">
        <f>IF(OR($A117="",$P117=0),"",INDEX('Last week'!$H$2:$H$1001,$P117))</f>
        <v/>
      </c>
      <c r="T117" s="33">
        <f>IF(OR($A117="",$P117=0),"",INDEX('Last week'!$I$2:$I$1001,$P117))</f>
        <v/>
      </c>
      <c r="U117" s="33">
        <f>IF($A117="","",IF(AND($P117&gt;0,$T117="Open",$S117&gt;=Settings!$C$4,$S117&lt;=Settings!$C$5),1,0))</f>
        <v/>
      </c>
      <c r="V117" s="33">
        <f>IF($A117="","",IF(AND($I117="Open",$H117&gt;=Settings!$C$4,$H117&lt;=Settings!$C$5),1,0))</f>
        <v/>
      </c>
      <c r="W117" s="34">
        <f>IF($A117="","",IF($U117=1,$R117,0))</f>
        <v/>
      </c>
      <c r="X117" s="34">
        <f>IF($A117="","",IF($V117=1,$G117,0))</f>
        <v/>
      </c>
      <c r="Y117" s="34">
        <f>IF($A117="","",IF(AND($P117=0,OR($I117="Open",$I117="Won"),$H117&gt;=Settings!$C$4,$H117&lt;=Settings!$C$5,$J117&gt;Settings!$C$6),$G117,0))</f>
        <v/>
      </c>
      <c r="Z117" s="34">
        <f>IF($A117="","",IF(AND($P117&gt;0,$T117="Open",$U117=0,OR($I117="Open",$I117="Won"),$H117&gt;=Settings!$C$4,$H117&lt;=Settings!$C$5),$G117,0))</f>
        <v/>
      </c>
      <c r="AA117" s="34">
        <f>IF($A117="","",IF(AND($U117=1,OR($V117=1,$I117="Won")),$G117-$R117,0))</f>
        <v/>
      </c>
      <c r="AB117" s="34">
        <f>IF($A117="","",IF(AND($U117=1,$I117="Open",$V117=0),$R117,0))</f>
        <v/>
      </c>
      <c r="AC117" s="34">
        <f>IF($A117="","",IF(AND($U117=1,$I117="Lost"),$R117,0))</f>
        <v/>
      </c>
      <c r="AD117" s="34">
        <f>IF($A117="","",IF(AND($I117="Won",OR($U117=1,$Y117&gt;0,$Z117&gt;0)),$G117,0))</f>
        <v/>
      </c>
      <c r="AE117" s="33">
        <f>IF(OR($A117="",$P117=0),"",IFERROR(MATCH($Q117,Settings!$B$24:$B$31,0),""))</f>
        <v/>
      </c>
      <c r="AF117" s="33">
        <f>IF($A117="","",IFERROR(MATCH($F117,Settings!$B$24:$B$31,0),""))</f>
        <v/>
      </c>
      <c r="AG117" s="33">
        <f>IF($A117="","",IF($P117=0,IF($Y117&gt;0,IF($I117="Won","Created and won","Created"),IF($J117&gt;Settings!$C$6,"Created, outside period",IF($V117=1,"Not in last snapshot","Outside period"))),IF($T117&lt;&gt;"Open","Closed before",IF($U117=0,IF($Z117&gt;0,IF($I117="Won","Pulled in and won","Pulled in"),"Outside period"),IF($I117="Won","Won",IF($I117="Lost","Lost",IF($V117=0,"Slipped out",IF($AF117&gt;$AE117,"Advanced",IF($AF117&lt;$AE117,"Regressed",IF($G117&gt;$R117,"Amount up",IF($G117&lt;$R117,"Amount down","No change")))))))))))</f>
        <v/>
      </c>
      <c r="AH117" s="33">
        <f>IF($A117="","",IF($V117=1,Settings!$C$7-MAX($J117,$K117,$L117,$M117),""))</f>
        <v/>
      </c>
      <c r="AI117" s="33">
        <f>IF($A117="","",IF($V117=1,IF($AH117&gt;=Settings!$C$12,1,0),""))</f>
        <v/>
      </c>
      <c r="AJ117" s="33">
        <f>IF($A117="","",IF($V117=1,IF($N117&gt;=Settings!$C$13,1,0),""))</f>
        <v/>
      </c>
    </row>
    <row r="118">
      <c r="G118" s="31" t="n"/>
      <c r="H118" s="32" t="n"/>
      <c r="J118" s="32" t="n"/>
      <c r="K118" s="32" t="n"/>
      <c r="L118" s="32" t="n"/>
      <c r="M118" s="32" t="n"/>
      <c r="P118" s="33">
        <f>IF($A118="","",IFERROR(MATCH($A118,'Last week'!$A$2:$A$1001,0),0))</f>
        <v/>
      </c>
      <c r="Q118" s="33">
        <f>IF(OR($A118="",$P118=0),"",INDEX('Last week'!$F$2:$F$1001,$P118))</f>
        <v/>
      </c>
      <c r="R118" s="34">
        <f>IF(OR($A118="",$P118=0),"",INDEX('Last week'!$G$2:$G$1001,$P118))</f>
        <v/>
      </c>
      <c r="S118" s="35">
        <f>IF(OR($A118="",$P118=0),"",INDEX('Last week'!$H$2:$H$1001,$P118))</f>
        <v/>
      </c>
      <c r="T118" s="33">
        <f>IF(OR($A118="",$P118=0),"",INDEX('Last week'!$I$2:$I$1001,$P118))</f>
        <v/>
      </c>
      <c r="U118" s="33">
        <f>IF($A118="","",IF(AND($P118&gt;0,$T118="Open",$S118&gt;=Settings!$C$4,$S118&lt;=Settings!$C$5),1,0))</f>
        <v/>
      </c>
      <c r="V118" s="33">
        <f>IF($A118="","",IF(AND($I118="Open",$H118&gt;=Settings!$C$4,$H118&lt;=Settings!$C$5),1,0))</f>
        <v/>
      </c>
      <c r="W118" s="34">
        <f>IF($A118="","",IF($U118=1,$R118,0))</f>
        <v/>
      </c>
      <c r="X118" s="34">
        <f>IF($A118="","",IF($V118=1,$G118,0))</f>
        <v/>
      </c>
      <c r="Y118" s="34">
        <f>IF($A118="","",IF(AND($P118=0,OR($I118="Open",$I118="Won"),$H118&gt;=Settings!$C$4,$H118&lt;=Settings!$C$5,$J118&gt;Settings!$C$6),$G118,0))</f>
        <v/>
      </c>
      <c r="Z118" s="34">
        <f>IF($A118="","",IF(AND($P118&gt;0,$T118="Open",$U118=0,OR($I118="Open",$I118="Won"),$H118&gt;=Settings!$C$4,$H118&lt;=Settings!$C$5),$G118,0))</f>
        <v/>
      </c>
      <c r="AA118" s="34">
        <f>IF($A118="","",IF(AND($U118=1,OR($V118=1,$I118="Won")),$G118-$R118,0))</f>
        <v/>
      </c>
      <c r="AB118" s="34">
        <f>IF($A118="","",IF(AND($U118=1,$I118="Open",$V118=0),$R118,0))</f>
        <v/>
      </c>
      <c r="AC118" s="34">
        <f>IF($A118="","",IF(AND($U118=1,$I118="Lost"),$R118,0))</f>
        <v/>
      </c>
      <c r="AD118" s="34">
        <f>IF($A118="","",IF(AND($I118="Won",OR($U118=1,$Y118&gt;0,$Z118&gt;0)),$G118,0))</f>
        <v/>
      </c>
      <c r="AE118" s="33">
        <f>IF(OR($A118="",$P118=0),"",IFERROR(MATCH($Q118,Settings!$B$24:$B$31,0),""))</f>
        <v/>
      </c>
      <c r="AF118" s="33">
        <f>IF($A118="","",IFERROR(MATCH($F118,Settings!$B$24:$B$31,0),""))</f>
        <v/>
      </c>
      <c r="AG118" s="33">
        <f>IF($A118="","",IF($P118=0,IF($Y118&gt;0,IF($I118="Won","Created and won","Created"),IF($J118&gt;Settings!$C$6,"Created, outside period",IF($V118=1,"Not in last snapshot","Outside period"))),IF($T118&lt;&gt;"Open","Closed before",IF($U118=0,IF($Z118&gt;0,IF($I118="Won","Pulled in and won","Pulled in"),"Outside period"),IF($I118="Won","Won",IF($I118="Lost","Lost",IF($V118=0,"Slipped out",IF($AF118&gt;$AE118,"Advanced",IF($AF118&lt;$AE118,"Regressed",IF($G118&gt;$R118,"Amount up",IF($G118&lt;$R118,"Amount down","No change")))))))))))</f>
        <v/>
      </c>
      <c r="AH118" s="33">
        <f>IF($A118="","",IF($V118=1,Settings!$C$7-MAX($J118,$K118,$L118,$M118),""))</f>
        <v/>
      </c>
      <c r="AI118" s="33">
        <f>IF($A118="","",IF($V118=1,IF($AH118&gt;=Settings!$C$12,1,0),""))</f>
        <v/>
      </c>
      <c r="AJ118" s="33">
        <f>IF($A118="","",IF($V118=1,IF($N118&gt;=Settings!$C$13,1,0),""))</f>
        <v/>
      </c>
    </row>
    <row r="119">
      <c r="G119" s="31" t="n"/>
      <c r="H119" s="32" t="n"/>
      <c r="J119" s="32" t="n"/>
      <c r="K119" s="32" t="n"/>
      <c r="L119" s="32" t="n"/>
      <c r="M119" s="32" t="n"/>
      <c r="P119" s="33">
        <f>IF($A119="","",IFERROR(MATCH($A119,'Last week'!$A$2:$A$1001,0),0))</f>
        <v/>
      </c>
      <c r="Q119" s="33">
        <f>IF(OR($A119="",$P119=0),"",INDEX('Last week'!$F$2:$F$1001,$P119))</f>
        <v/>
      </c>
      <c r="R119" s="34">
        <f>IF(OR($A119="",$P119=0),"",INDEX('Last week'!$G$2:$G$1001,$P119))</f>
        <v/>
      </c>
      <c r="S119" s="35">
        <f>IF(OR($A119="",$P119=0),"",INDEX('Last week'!$H$2:$H$1001,$P119))</f>
        <v/>
      </c>
      <c r="T119" s="33">
        <f>IF(OR($A119="",$P119=0),"",INDEX('Last week'!$I$2:$I$1001,$P119))</f>
        <v/>
      </c>
      <c r="U119" s="33">
        <f>IF($A119="","",IF(AND($P119&gt;0,$T119="Open",$S119&gt;=Settings!$C$4,$S119&lt;=Settings!$C$5),1,0))</f>
        <v/>
      </c>
      <c r="V119" s="33">
        <f>IF($A119="","",IF(AND($I119="Open",$H119&gt;=Settings!$C$4,$H119&lt;=Settings!$C$5),1,0))</f>
        <v/>
      </c>
      <c r="W119" s="34">
        <f>IF($A119="","",IF($U119=1,$R119,0))</f>
        <v/>
      </c>
      <c r="X119" s="34">
        <f>IF($A119="","",IF($V119=1,$G119,0))</f>
        <v/>
      </c>
      <c r="Y119" s="34">
        <f>IF($A119="","",IF(AND($P119=0,OR($I119="Open",$I119="Won"),$H119&gt;=Settings!$C$4,$H119&lt;=Settings!$C$5,$J119&gt;Settings!$C$6),$G119,0))</f>
        <v/>
      </c>
      <c r="Z119" s="34">
        <f>IF($A119="","",IF(AND($P119&gt;0,$T119="Open",$U119=0,OR($I119="Open",$I119="Won"),$H119&gt;=Settings!$C$4,$H119&lt;=Settings!$C$5),$G119,0))</f>
        <v/>
      </c>
      <c r="AA119" s="34">
        <f>IF($A119="","",IF(AND($U119=1,OR($V119=1,$I119="Won")),$G119-$R119,0))</f>
        <v/>
      </c>
      <c r="AB119" s="34">
        <f>IF($A119="","",IF(AND($U119=1,$I119="Open",$V119=0),$R119,0))</f>
        <v/>
      </c>
      <c r="AC119" s="34">
        <f>IF($A119="","",IF(AND($U119=1,$I119="Lost"),$R119,0))</f>
        <v/>
      </c>
      <c r="AD119" s="34">
        <f>IF($A119="","",IF(AND($I119="Won",OR($U119=1,$Y119&gt;0,$Z119&gt;0)),$G119,0))</f>
        <v/>
      </c>
      <c r="AE119" s="33">
        <f>IF(OR($A119="",$P119=0),"",IFERROR(MATCH($Q119,Settings!$B$24:$B$31,0),""))</f>
        <v/>
      </c>
      <c r="AF119" s="33">
        <f>IF($A119="","",IFERROR(MATCH($F119,Settings!$B$24:$B$31,0),""))</f>
        <v/>
      </c>
      <c r="AG119" s="33">
        <f>IF($A119="","",IF($P119=0,IF($Y119&gt;0,IF($I119="Won","Created and won","Created"),IF($J119&gt;Settings!$C$6,"Created, outside period",IF($V119=1,"Not in last snapshot","Outside period"))),IF($T119&lt;&gt;"Open","Closed before",IF($U119=0,IF($Z119&gt;0,IF($I119="Won","Pulled in and won","Pulled in"),"Outside period"),IF($I119="Won","Won",IF($I119="Lost","Lost",IF($V119=0,"Slipped out",IF($AF119&gt;$AE119,"Advanced",IF($AF119&lt;$AE119,"Regressed",IF($G119&gt;$R119,"Amount up",IF($G119&lt;$R119,"Amount down","No change")))))))))))</f>
        <v/>
      </c>
      <c r="AH119" s="33">
        <f>IF($A119="","",IF($V119=1,Settings!$C$7-MAX($J119,$K119,$L119,$M119),""))</f>
        <v/>
      </c>
      <c r="AI119" s="33">
        <f>IF($A119="","",IF($V119=1,IF($AH119&gt;=Settings!$C$12,1,0),""))</f>
        <v/>
      </c>
      <c r="AJ119" s="33">
        <f>IF($A119="","",IF($V119=1,IF($N119&gt;=Settings!$C$13,1,0),""))</f>
        <v/>
      </c>
    </row>
    <row r="120">
      <c r="G120" s="31" t="n"/>
      <c r="H120" s="32" t="n"/>
      <c r="J120" s="32" t="n"/>
      <c r="K120" s="32" t="n"/>
      <c r="L120" s="32" t="n"/>
      <c r="M120" s="32" t="n"/>
      <c r="P120" s="33">
        <f>IF($A120="","",IFERROR(MATCH($A120,'Last week'!$A$2:$A$1001,0),0))</f>
        <v/>
      </c>
      <c r="Q120" s="33">
        <f>IF(OR($A120="",$P120=0),"",INDEX('Last week'!$F$2:$F$1001,$P120))</f>
        <v/>
      </c>
      <c r="R120" s="34">
        <f>IF(OR($A120="",$P120=0),"",INDEX('Last week'!$G$2:$G$1001,$P120))</f>
        <v/>
      </c>
      <c r="S120" s="35">
        <f>IF(OR($A120="",$P120=0),"",INDEX('Last week'!$H$2:$H$1001,$P120))</f>
        <v/>
      </c>
      <c r="T120" s="33">
        <f>IF(OR($A120="",$P120=0),"",INDEX('Last week'!$I$2:$I$1001,$P120))</f>
        <v/>
      </c>
      <c r="U120" s="33">
        <f>IF($A120="","",IF(AND($P120&gt;0,$T120="Open",$S120&gt;=Settings!$C$4,$S120&lt;=Settings!$C$5),1,0))</f>
        <v/>
      </c>
      <c r="V120" s="33">
        <f>IF($A120="","",IF(AND($I120="Open",$H120&gt;=Settings!$C$4,$H120&lt;=Settings!$C$5),1,0))</f>
        <v/>
      </c>
      <c r="W120" s="34">
        <f>IF($A120="","",IF($U120=1,$R120,0))</f>
        <v/>
      </c>
      <c r="X120" s="34">
        <f>IF($A120="","",IF($V120=1,$G120,0))</f>
        <v/>
      </c>
      <c r="Y120" s="34">
        <f>IF($A120="","",IF(AND($P120=0,OR($I120="Open",$I120="Won"),$H120&gt;=Settings!$C$4,$H120&lt;=Settings!$C$5,$J120&gt;Settings!$C$6),$G120,0))</f>
        <v/>
      </c>
      <c r="Z120" s="34">
        <f>IF($A120="","",IF(AND($P120&gt;0,$T120="Open",$U120=0,OR($I120="Open",$I120="Won"),$H120&gt;=Settings!$C$4,$H120&lt;=Settings!$C$5),$G120,0))</f>
        <v/>
      </c>
      <c r="AA120" s="34">
        <f>IF($A120="","",IF(AND($U120=1,OR($V120=1,$I120="Won")),$G120-$R120,0))</f>
        <v/>
      </c>
      <c r="AB120" s="34">
        <f>IF($A120="","",IF(AND($U120=1,$I120="Open",$V120=0),$R120,0))</f>
        <v/>
      </c>
      <c r="AC120" s="34">
        <f>IF($A120="","",IF(AND($U120=1,$I120="Lost"),$R120,0))</f>
        <v/>
      </c>
      <c r="AD120" s="34">
        <f>IF($A120="","",IF(AND($I120="Won",OR($U120=1,$Y120&gt;0,$Z120&gt;0)),$G120,0))</f>
        <v/>
      </c>
      <c r="AE120" s="33">
        <f>IF(OR($A120="",$P120=0),"",IFERROR(MATCH($Q120,Settings!$B$24:$B$31,0),""))</f>
        <v/>
      </c>
      <c r="AF120" s="33">
        <f>IF($A120="","",IFERROR(MATCH($F120,Settings!$B$24:$B$31,0),""))</f>
        <v/>
      </c>
      <c r="AG120" s="33">
        <f>IF($A120="","",IF($P120=0,IF($Y120&gt;0,IF($I120="Won","Created and won","Created"),IF($J120&gt;Settings!$C$6,"Created, outside period",IF($V120=1,"Not in last snapshot","Outside period"))),IF($T120&lt;&gt;"Open","Closed before",IF($U120=0,IF($Z120&gt;0,IF($I120="Won","Pulled in and won","Pulled in"),"Outside period"),IF($I120="Won","Won",IF($I120="Lost","Lost",IF($V120=0,"Slipped out",IF($AF120&gt;$AE120,"Advanced",IF($AF120&lt;$AE120,"Regressed",IF($G120&gt;$R120,"Amount up",IF($G120&lt;$R120,"Amount down","No change")))))))))))</f>
        <v/>
      </c>
      <c r="AH120" s="33">
        <f>IF($A120="","",IF($V120=1,Settings!$C$7-MAX($J120,$K120,$L120,$M120),""))</f>
        <v/>
      </c>
      <c r="AI120" s="33">
        <f>IF($A120="","",IF($V120=1,IF($AH120&gt;=Settings!$C$12,1,0),""))</f>
        <v/>
      </c>
      <c r="AJ120" s="33">
        <f>IF($A120="","",IF($V120=1,IF($N120&gt;=Settings!$C$13,1,0),""))</f>
        <v/>
      </c>
    </row>
    <row r="121">
      <c r="G121" s="31" t="n"/>
      <c r="H121" s="32" t="n"/>
      <c r="J121" s="32" t="n"/>
      <c r="K121" s="32" t="n"/>
      <c r="L121" s="32" t="n"/>
      <c r="M121" s="32" t="n"/>
      <c r="P121" s="33">
        <f>IF($A121="","",IFERROR(MATCH($A121,'Last week'!$A$2:$A$1001,0),0))</f>
        <v/>
      </c>
      <c r="Q121" s="33">
        <f>IF(OR($A121="",$P121=0),"",INDEX('Last week'!$F$2:$F$1001,$P121))</f>
        <v/>
      </c>
      <c r="R121" s="34">
        <f>IF(OR($A121="",$P121=0),"",INDEX('Last week'!$G$2:$G$1001,$P121))</f>
        <v/>
      </c>
      <c r="S121" s="35">
        <f>IF(OR($A121="",$P121=0),"",INDEX('Last week'!$H$2:$H$1001,$P121))</f>
        <v/>
      </c>
      <c r="T121" s="33">
        <f>IF(OR($A121="",$P121=0),"",INDEX('Last week'!$I$2:$I$1001,$P121))</f>
        <v/>
      </c>
      <c r="U121" s="33">
        <f>IF($A121="","",IF(AND($P121&gt;0,$T121="Open",$S121&gt;=Settings!$C$4,$S121&lt;=Settings!$C$5),1,0))</f>
        <v/>
      </c>
      <c r="V121" s="33">
        <f>IF($A121="","",IF(AND($I121="Open",$H121&gt;=Settings!$C$4,$H121&lt;=Settings!$C$5),1,0))</f>
        <v/>
      </c>
      <c r="W121" s="34">
        <f>IF($A121="","",IF($U121=1,$R121,0))</f>
        <v/>
      </c>
      <c r="X121" s="34">
        <f>IF($A121="","",IF($V121=1,$G121,0))</f>
        <v/>
      </c>
      <c r="Y121" s="34">
        <f>IF($A121="","",IF(AND($P121=0,OR($I121="Open",$I121="Won"),$H121&gt;=Settings!$C$4,$H121&lt;=Settings!$C$5,$J121&gt;Settings!$C$6),$G121,0))</f>
        <v/>
      </c>
      <c r="Z121" s="34">
        <f>IF($A121="","",IF(AND($P121&gt;0,$T121="Open",$U121=0,OR($I121="Open",$I121="Won"),$H121&gt;=Settings!$C$4,$H121&lt;=Settings!$C$5),$G121,0))</f>
        <v/>
      </c>
      <c r="AA121" s="34">
        <f>IF($A121="","",IF(AND($U121=1,OR($V121=1,$I121="Won")),$G121-$R121,0))</f>
        <v/>
      </c>
      <c r="AB121" s="34">
        <f>IF($A121="","",IF(AND($U121=1,$I121="Open",$V121=0),$R121,0))</f>
        <v/>
      </c>
      <c r="AC121" s="34">
        <f>IF($A121="","",IF(AND($U121=1,$I121="Lost"),$R121,0))</f>
        <v/>
      </c>
      <c r="AD121" s="34">
        <f>IF($A121="","",IF(AND($I121="Won",OR($U121=1,$Y121&gt;0,$Z121&gt;0)),$G121,0))</f>
        <v/>
      </c>
      <c r="AE121" s="33">
        <f>IF(OR($A121="",$P121=0),"",IFERROR(MATCH($Q121,Settings!$B$24:$B$31,0),""))</f>
        <v/>
      </c>
      <c r="AF121" s="33">
        <f>IF($A121="","",IFERROR(MATCH($F121,Settings!$B$24:$B$31,0),""))</f>
        <v/>
      </c>
      <c r="AG121" s="33">
        <f>IF($A121="","",IF($P121=0,IF($Y121&gt;0,IF($I121="Won","Created and won","Created"),IF($J121&gt;Settings!$C$6,"Created, outside period",IF($V121=1,"Not in last snapshot","Outside period"))),IF($T121&lt;&gt;"Open","Closed before",IF($U121=0,IF($Z121&gt;0,IF($I121="Won","Pulled in and won","Pulled in"),"Outside period"),IF($I121="Won","Won",IF($I121="Lost","Lost",IF($V121=0,"Slipped out",IF($AF121&gt;$AE121,"Advanced",IF($AF121&lt;$AE121,"Regressed",IF($G121&gt;$R121,"Amount up",IF($G121&lt;$R121,"Amount down","No change")))))))))))</f>
        <v/>
      </c>
      <c r="AH121" s="33">
        <f>IF($A121="","",IF($V121=1,Settings!$C$7-MAX($J121,$K121,$L121,$M121),""))</f>
        <v/>
      </c>
      <c r="AI121" s="33">
        <f>IF($A121="","",IF($V121=1,IF($AH121&gt;=Settings!$C$12,1,0),""))</f>
        <v/>
      </c>
      <c r="AJ121" s="33">
        <f>IF($A121="","",IF($V121=1,IF($N121&gt;=Settings!$C$13,1,0),""))</f>
        <v/>
      </c>
    </row>
    <row r="122">
      <c r="G122" s="31" t="n"/>
      <c r="H122" s="32" t="n"/>
      <c r="J122" s="32" t="n"/>
      <c r="K122" s="32" t="n"/>
      <c r="L122" s="32" t="n"/>
      <c r="M122" s="32" t="n"/>
      <c r="P122" s="33">
        <f>IF($A122="","",IFERROR(MATCH($A122,'Last week'!$A$2:$A$1001,0),0))</f>
        <v/>
      </c>
      <c r="Q122" s="33">
        <f>IF(OR($A122="",$P122=0),"",INDEX('Last week'!$F$2:$F$1001,$P122))</f>
        <v/>
      </c>
      <c r="R122" s="34">
        <f>IF(OR($A122="",$P122=0),"",INDEX('Last week'!$G$2:$G$1001,$P122))</f>
        <v/>
      </c>
      <c r="S122" s="35">
        <f>IF(OR($A122="",$P122=0),"",INDEX('Last week'!$H$2:$H$1001,$P122))</f>
        <v/>
      </c>
      <c r="T122" s="33">
        <f>IF(OR($A122="",$P122=0),"",INDEX('Last week'!$I$2:$I$1001,$P122))</f>
        <v/>
      </c>
      <c r="U122" s="33">
        <f>IF($A122="","",IF(AND($P122&gt;0,$T122="Open",$S122&gt;=Settings!$C$4,$S122&lt;=Settings!$C$5),1,0))</f>
        <v/>
      </c>
      <c r="V122" s="33">
        <f>IF($A122="","",IF(AND($I122="Open",$H122&gt;=Settings!$C$4,$H122&lt;=Settings!$C$5),1,0))</f>
        <v/>
      </c>
      <c r="W122" s="34">
        <f>IF($A122="","",IF($U122=1,$R122,0))</f>
        <v/>
      </c>
      <c r="X122" s="34">
        <f>IF($A122="","",IF($V122=1,$G122,0))</f>
        <v/>
      </c>
      <c r="Y122" s="34">
        <f>IF($A122="","",IF(AND($P122=0,OR($I122="Open",$I122="Won"),$H122&gt;=Settings!$C$4,$H122&lt;=Settings!$C$5,$J122&gt;Settings!$C$6),$G122,0))</f>
        <v/>
      </c>
      <c r="Z122" s="34">
        <f>IF($A122="","",IF(AND($P122&gt;0,$T122="Open",$U122=0,OR($I122="Open",$I122="Won"),$H122&gt;=Settings!$C$4,$H122&lt;=Settings!$C$5),$G122,0))</f>
        <v/>
      </c>
      <c r="AA122" s="34">
        <f>IF($A122="","",IF(AND($U122=1,OR($V122=1,$I122="Won")),$G122-$R122,0))</f>
        <v/>
      </c>
      <c r="AB122" s="34">
        <f>IF($A122="","",IF(AND($U122=1,$I122="Open",$V122=0),$R122,0))</f>
        <v/>
      </c>
      <c r="AC122" s="34">
        <f>IF($A122="","",IF(AND($U122=1,$I122="Lost"),$R122,0))</f>
        <v/>
      </c>
      <c r="AD122" s="34">
        <f>IF($A122="","",IF(AND($I122="Won",OR($U122=1,$Y122&gt;0,$Z122&gt;0)),$G122,0))</f>
        <v/>
      </c>
      <c r="AE122" s="33">
        <f>IF(OR($A122="",$P122=0),"",IFERROR(MATCH($Q122,Settings!$B$24:$B$31,0),""))</f>
        <v/>
      </c>
      <c r="AF122" s="33">
        <f>IF($A122="","",IFERROR(MATCH($F122,Settings!$B$24:$B$31,0),""))</f>
        <v/>
      </c>
      <c r="AG122" s="33">
        <f>IF($A122="","",IF($P122=0,IF($Y122&gt;0,IF($I122="Won","Created and won","Created"),IF($J122&gt;Settings!$C$6,"Created, outside period",IF($V122=1,"Not in last snapshot","Outside period"))),IF($T122&lt;&gt;"Open","Closed before",IF($U122=0,IF($Z122&gt;0,IF($I122="Won","Pulled in and won","Pulled in"),"Outside period"),IF($I122="Won","Won",IF($I122="Lost","Lost",IF($V122=0,"Slipped out",IF($AF122&gt;$AE122,"Advanced",IF($AF122&lt;$AE122,"Regressed",IF($G122&gt;$R122,"Amount up",IF($G122&lt;$R122,"Amount down","No change")))))))))))</f>
        <v/>
      </c>
      <c r="AH122" s="33">
        <f>IF($A122="","",IF($V122=1,Settings!$C$7-MAX($J122,$K122,$L122,$M122),""))</f>
        <v/>
      </c>
      <c r="AI122" s="33">
        <f>IF($A122="","",IF($V122=1,IF($AH122&gt;=Settings!$C$12,1,0),""))</f>
        <v/>
      </c>
      <c r="AJ122" s="33">
        <f>IF($A122="","",IF($V122=1,IF($N122&gt;=Settings!$C$13,1,0),""))</f>
        <v/>
      </c>
    </row>
    <row r="123">
      <c r="G123" s="31" t="n"/>
      <c r="H123" s="32" t="n"/>
      <c r="J123" s="32" t="n"/>
      <c r="K123" s="32" t="n"/>
      <c r="L123" s="32" t="n"/>
      <c r="M123" s="32" t="n"/>
      <c r="P123" s="33">
        <f>IF($A123="","",IFERROR(MATCH($A123,'Last week'!$A$2:$A$1001,0),0))</f>
        <v/>
      </c>
      <c r="Q123" s="33">
        <f>IF(OR($A123="",$P123=0),"",INDEX('Last week'!$F$2:$F$1001,$P123))</f>
        <v/>
      </c>
      <c r="R123" s="34">
        <f>IF(OR($A123="",$P123=0),"",INDEX('Last week'!$G$2:$G$1001,$P123))</f>
        <v/>
      </c>
      <c r="S123" s="35">
        <f>IF(OR($A123="",$P123=0),"",INDEX('Last week'!$H$2:$H$1001,$P123))</f>
        <v/>
      </c>
      <c r="T123" s="33">
        <f>IF(OR($A123="",$P123=0),"",INDEX('Last week'!$I$2:$I$1001,$P123))</f>
        <v/>
      </c>
      <c r="U123" s="33">
        <f>IF($A123="","",IF(AND($P123&gt;0,$T123="Open",$S123&gt;=Settings!$C$4,$S123&lt;=Settings!$C$5),1,0))</f>
        <v/>
      </c>
      <c r="V123" s="33">
        <f>IF($A123="","",IF(AND($I123="Open",$H123&gt;=Settings!$C$4,$H123&lt;=Settings!$C$5),1,0))</f>
        <v/>
      </c>
      <c r="W123" s="34">
        <f>IF($A123="","",IF($U123=1,$R123,0))</f>
        <v/>
      </c>
      <c r="X123" s="34">
        <f>IF($A123="","",IF($V123=1,$G123,0))</f>
        <v/>
      </c>
      <c r="Y123" s="34">
        <f>IF($A123="","",IF(AND($P123=0,OR($I123="Open",$I123="Won"),$H123&gt;=Settings!$C$4,$H123&lt;=Settings!$C$5,$J123&gt;Settings!$C$6),$G123,0))</f>
        <v/>
      </c>
      <c r="Z123" s="34">
        <f>IF($A123="","",IF(AND($P123&gt;0,$T123="Open",$U123=0,OR($I123="Open",$I123="Won"),$H123&gt;=Settings!$C$4,$H123&lt;=Settings!$C$5),$G123,0))</f>
        <v/>
      </c>
      <c r="AA123" s="34">
        <f>IF($A123="","",IF(AND($U123=1,OR($V123=1,$I123="Won")),$G123-$R123,0))</f>
        <v/>
      </c>
      <c r="AB123" s="34">
        <f>IF($A123="","",IF(AND($U123=1,$I123="Open",$V123=0),$R123,0))</f>
        <v/>
      </c>
      <c r="AC123" s="34">
        <f>IF($A123="","",IF(AND($U123=1,$I123="Lost"),$R123,0))</f>
        <v/>
      </c>
      <c r="AD123" s="34">
        <f>IF($A123="","",IF(AND($I123="Won",OR($U123=1,$Y123&gt;0,$Z123&gt;0)),$G123,0))</f>
        <v/>
      </c>
      <c r="AE123" s="33">
        <f>IF(OR($A123="",$P123=0),"",IFERROR(MATCH($Q123,Settings!$B$24:$B$31,0),""))</f>
        <v/>
      </c>
      <c r="AF123" s="33">
        <f>IF($A123="","",IFERROR(MATCH($F123,Settings!$B$24:$B$31,0),""))</f>
        <v/>
      </c>
      <c r="AG123" s="33">
        <f>IF($A123="","",IF($P123=0,IF($Y123&gt;0,IF($I123="Won","Created and won","Created"),IF($J123&gt;Settings!$C$6,"Created, outside period",IF($V123=1,"Not in last snapshot","Outside period"))),IF($T123&lt;&gt;"Open","Closed before",IF($U123=0,IF($Z123&gt;0,IF($I123="Won","Pulled in and won","Pulled in"),"Outside period"),IF($I123="Won","Won",IF($I123="Lost","Lost",IF($V123=0,"Slipped out",IF($AF123&gt;$AE123,"Advanced",IF($AF123&lt;$AE123,"Regressed",IF($G123&gt;$R123,"Amount up",IF($G123&lt;$R123,"Amount down","No change")))))))))))</f>
        <v/>
      </c>
      <c r="AH123" s="33">
        <f>IF($A123="","",IF($V123=1,Settings!$C$7-MAX($J123,$K123,$L123,$M123),""))</f>
        <v/>
      </c>
      <c r="AI123" s="33">
        <f>IF($A123="","",IF($V123=1,IF($AH123&gt;=Settings!$C$12,1,0),""))</f>
        <v/>
      </c>
      <c r="AJ123" s="33">
        <f>IF($A123="","",IF($V123=1,IF($N123&gt;=Settings!$C$13,1,0),""))</f>
        <v/>
      </c>
    </row>
    <row r="124">
      <c r="G124" s="31" t="n"/>
      <c r="H124" s="32" t="n"/>
      <c r="J124" s="32" t="n"/>
      <c r="K124" s="32" t="n"/>
      <c r="L124" s="32" t="n"/>
      <c r="M124" s="32" t="n"/>
      <c r="P124" s="33">
        <f>IF($A124="","",IFERROR(MATCH($A124,'Last week'!$A$2:$A$1001,0),0))</f>
        <v/>
      </c>
      <c r="Q124" s="33">
        <f>IF(OR($A124="",$P124=0),"",INDEX('Last week'!$F$2:$F$1001,$P124))</f>
        <v/>
      </c>
      <c r="R124" s="34">
        <f>IF(OR($A124="",$P124=0),"",INDEX('Last week'!$G$2:$G$1001,$P124))</f>
        <v/>
      </c>
      <c r="S124" s="35">
        <f>IF(OR($A124="",$P124=0),"",INDEX('Last week'!$H$2:$H$1001,$P124))</f>
        <v/>
      </c>
      <c r="T124" s="33">
        <f>IF(OR($A124="",$P124=0),"",INDEX('Last week'!$I$2:$I$1001,$P124))</f>
        <v/>
      </c>
      <c r="U124" s="33">
        <f>IF($A124="","",IF(AND($P124&gt;0,$T124="Open",$S124&gt;=Settings!$C$4,$S124&lt;=Settings!$C$5),1,0))</f>
        <v/>
      </c>
      <c r="V124" s="33">
        <f>IF($A124="","",IF(AND($I124="Open",$H124&gt;=Settings!$C$4,$H124&lt;=Settings!$C$5),1,0))</f>
        <v/>
      </c>
      <c r="W124" s="34">
        <f>IF($A124="","",IF($U124=1,$R124,0))</f>
        <v/>
      </c>
      <c r="X124" s="34">
        <f>IF($A124="","",IF($V124=1,$G124,0))</f>
        <v/>
      </c>
      <c r="Y124" s="34">
        <f>IF($A124="","",IF(AND($P124=0,OR($I124="Open",$I124="Won"),$H124&gt;=Settings!$C$4,$H124&lt;=Settings!$C$5,$J124&gt;Settings!$C$6),$G124,0))</f>
        <v/>
      </c>
      <c r="Z124" s="34">
        <f>IF($A124="","",IF(AND($P124&gt;0,$T124="Open",$U124=0,OR($I124="Open",$I124="Won"),$H124&gt;=Settings!$C$4,$H124&lt;=Settings!$C$5),$G124,0))</f>
        <v/>
      </c>
      <c r="AA124" s="34">
        <f>IF($A124="","",IF(AND($U124=1,OR($V124=1,$I124="Won")),$G124-$R124,0))</f>
        <v/>
      </c>
      <c r="AB124" s="34">
        <f>IF($A124="","",IF(AND($U124=1,$I124="Open",$V124=0),$R124,0))</f>
        <v/>
      </c>
      <c r="AC124" s="34">
        <f>IF($A124="","",IF(AND($U124=1,$I124="Lost"),$R124,0))</f>
        <v/>
      </c>
      <c r="AD124" s="34">
        <f>IF($A124="","",IF(AND($I124="Won",OR($U124=1,$Y124&gt;0,$Z124&gt;0)),$G124,0))</f>
        <v/>
      </c>
      <c r="AE124" s="33">
        <f>IF(OR($A124="",$P124=0),"",IFERROR(MATCH($Q124,Settings!$B$24:$B$31,0),""))</f>
        <v/>
      </c>
      <c r="AF124" s="33">
        <f>IF($A124="","",IFERROR(MATCH($F124,Settings!$B$24:$B$31,0),""))</f>
        <v/>
      </c>
      <c r="AG124" s="33">
        <f>IF($A124="","",IF($P124=0,IF($Y124&gt;0,IF($I124="Won","Created and won","Created"),IF($J124&gt;Settings!$C$6,"Created, outside period",IF($V124=1,"Not in last snapshot","Outside period"))),IF($T124&lt;&gt;"Open","Closed before",IF($U124=0,IF($Z124&gt;0,IF($I124="Won","Pulled in and won","Pulled in"),"Outside period"),IF($I124="Won","Won",IF($I124="Lost","Lost",IF($V124=0,"Slipped out",IF($AF124&gt;$AE124,"Advanced",IF($AF124&lt;$AE124,"Regressed",IF($G124&gt;$R124,"Amount up",IF($G124&lt;$R124,"Amount down","No change")))))))))))</f>
        <v/>
      </c>
      <c r="AH124" s="33">
        <f>IF($A124="","",IF($V124=1,Settings!$C$7-MAX($J124,$K124,$L124,$M124),""))</f>
        <v/>
      </c>
      <c r="AI124" s="33">
        <f>IF($A124="","",IF($V124=1,IF($AH124&gt;=Settings!$C$12,1,0),""))</f>
        <v/>
      </c>
      <c r="AJ124" s="33">
        <f>IF($A124="","",IF($V124=1,IF($N124&gt;=Settings!$C$13,1,0),""))</f>
        <v/>
      </c>
    </row>
    <row r="125">
      <c r="G125" s="31" t="n"/>
      <c r="H125" s="32" t="n"/>
      <c r="J125" s="32" t="n"/>
      <c r="K125" s="32" t="n"/>
      <c r="L125" s="32" t="n"/>
      <c r="M125" s="32" t="n"/>
      <c r="P125" s="33">
        <f>IF($A125="","",IFERROR(MATCH($A125,'Last week'!$A$2:$A$1001,0),0))</f>
        <v/>
      </c>
      <c r="Q125" s="33">
        <f>IF(OR($A125="",$P125=0),"",INDEX('Last week'!$F$2:$F$1001,$P125))</f>
        <v/>
      </c>
      <c r="R125" s="34">
        <f>IF(OR($A125="",$P125=0),"",INDEX('Last week'!$G$2:$G$1001,$P125))</f>
        <v/>
      </c>
      <c r="S125" s="35">
        <f>IF(OR($A125="",$P125=0),"",INDEX('Last week'!$H$2:$H$1001,$P125))</f>
        <v/>
      </c>
      <c r="T125" s="33">
        <f>IF(OR($A125="",$P125=0),"",INDEX('Last week'!$I$2:$I$1001,$P125))</f>
        <v/>
      </c>
      <c r="U125" s="33">
        <f>IF($A125="","",IF(AND($P125&gt;0,$T125="Open",$S125&gt;=Settings!$C$4,$S125&lt;=Settings!$C$5),1,0))</f>
        <v/>
      </c>
      <c r="V125" s="33">
        <f>IF($A125="","",IF(AND($I125="Open",$H125&gt;=Settings!$C$4,$H125&lt;=Settings!$C$5),1,0))</f>
        <v/>
      </c>
      <c r="W125" s="34">
        <f>IF($A125="","",IF($U125=1,$R125,0))</f>
        <v/>
      </c>
      <c r="X125" s="34">
        <f>IF($A125="","",IF($V125=1,$G125,0))</f>
        <v/>
      </c>
      <c r="Y125" s="34">
        <f>IF($A125="","",IF(AND($P125=0,OR($I125="Open",$I125="Won"),$H125&gt;=Settings!$C$4,$H125&lt;=Settings!$C$5,$J125&gt;Settings!$C$6),$G125,0))</f>
        <v/>
      </c>
      <c r="Z125" s="34">
        <f>IF($A125="","",IF(AND($P125&gt;0,$T125="Open",$U125=0,OR($I125="Open",$I125="Won"),$H125&gt;=Settings!$C$4,$H125&lt;=Settings!$C$5),$G125,0))</f>
        <v/>
      </c>
      <c r="AA125" s="34">
        <f>IF($A125="","",IF(AND($U125=1,OR($V125=1,$I125="Won")),$G125-$R125,0))</f>
        <v/>
      </c>
      <c r="AB125" s="34">
        <f>IF($A125="","",IF(AND($U125=1,$I125="Open",$V125=0),$R125,0))</f>
        <v/>
      </c>
      <c r="AC125" s="34">
        <f>IF($A125="","",IF(AND($U125=1,$I125="Lost"),$R125,0))</f>
        <v/>
      </c>
      <c r="AD125" s="34">
        <f>IF($A125="","",IF(AND($I125="Won",OR($U125=1,$Y125&gt;0,$Z125&gt;0)),$G125,0))</f>
        <v/>
      </c>
      <c r="AE125" s="33">
        <f>IF(OR($A125="",$P125=0),"",IFERROR(MATCH($Q125,Settings!$B$24:$B$31,0),""))</f>
        <v/>
      </c>
      <c r="AF125" s="33">
        <f>IF($A125="","",IFERROR(MATCH($F125,Settings!$B$24:$B$31,0),""))</f>
        <v/>
      </c>
      <c r="AG125" s="33">
        <f>IF($A125="","",IF($P125=0,IF($Y125&gt;0,IF($I125="Won","Created and won","Created"),IF($J125&gt;Settings!$C$6,"Created, outside period",IF($V125=1,"Not in last snapshot","Outside period"))),IF($T125&lt;&gt;"Open","Closed before",IF($U125=0,IF($Z125&gt;0,IF($I125="Won","Pulled in and won","Pulled in"),"Outside period"),IF($I125="Won","Won",IF($I125="Lost","Lost",IF($V125=0,"Slipped out",IF($AF125&gt;$AE125,"Advanced",IF($AF125&lt;$AE125,"Regressed",IF($G125&gt;$R125,"Amount up",IF($G125&lt;$R125,"Amount down","No change")))))))))))</f>
        <v/>
      </c>
      <c r="AH125" s="33">
        <f>IF($A125="","",IF($V125=1,Settings!$C$7-MAX($J125,$K125,$L125,$M125),""))</f>
        <v/>
      </c>
      <c r="AI125" s="33">
        <f>IF($A125="","",IF($V125=1,IF($AH125&gt;=Settings!$C$12,1,0),""))</f>
        <v/>
      </c>
      <c r="AJ125" s="33">
        <f>IF($A125="","",IF($V125=1,IF($N125&gt;=Settings!$C$13,1,0),""))</f>
        <v/>
      </c>
    </row>
    <row r="126">
      <c r="G126" s="31" t="n"/>
      <c r="H126" s="32" t="n"/>
      <c r="J126" s="32" t="n"/>
      <c r="K126" s="32" t="n"/>
      <c r="L126" s="32" t="n"/>
      <c r="M126" s="32" t="n"/>
      <c r="P126" s="33">
        <f>IF($A126="","",IFERROR(MATCH($A126,'Last week'!$A$2:$A$1001,0),0))</f>
        <v/>
      </c>
      <c r="Q126" s="33">
        <f>IF(OR($A126="",$P126=0),"",INDEX('Last week'!$F$2:$F$1001,$P126))</f>
        <v/>
      </c>
      <c r="R126" s="34">
        <f>IF(OR($A126="",$P126=0),"",INDEX('Last week'!$G$2:$G$1001,$P126))</f>
        <v/>
      </c>
      <c r="S126" s="35">
        <f>IF(OR($A126="",$P126=0),"",INDEX('Last week'!$H$2:$H$1001,$P126))</f>
        <v/>
      </c>
      <c r="T126" s="33">
        <f>IF(OR($A126="",$P126=0),"",INDEX('Last week'!$I$2:$I$1001,$P126))</f>
        <v/>
      </c>
      <c r="U126" s="33">
        <f>IF($A126="","",IF(AND($P126&gt;0,$T126="Open",$S126&gt;=Settings!$C$4,$S126&lt;=Settings!$C$5),1,0))</f>
        <v/>
      </c>
      <c r="V126" s="33">
        <f>IF($A126="","",IF(AND($I126="Open",$H126&gt;=Settings!$C$4,$H126&lt;=Settings!$C$5),1,0))</f>
        <v/>
      </c>
      <c r="W126" s="34">
        <f>IF($A126="","",IF($U126=1,$R126,0))</f>
        <v/>
      </c>
      <c r="X126" s="34">
        <f>IF($A126="","",IF($V126=1,$G126,0))</f>
        <v/>
      </c>
      <c r="Y126" s="34">
        <f>IF($A126="","",IF(AND($P126=0,OR($I126="Open",$I126="Won"),$H126&gt;=Settings!$C$4,$H126&lt;=Settings!$C$5,$J126&gt;Settings!$C$6),$G126,0))</f>
        <v/>
      </c>
      <c r="Z126" s="34">
        <f>IF($A126="","",IF(AND($P126&gt;0,$T126="Open",$U126=0,OR($I126="Open",$I126="Won"),$H126&gt;=Settings!$C$4,$H126&lt;=Settings!$C$5),$G126,0))</f>
        <v/>
      </c>
      <c r="AA126" s="34">
        <f>IF($A126="","",IF(AND($U126=1,OR($V126=1,$I126="Won")),$G126-$R126,0))</f>
        <v/>
      </c>
      <c r="AB126" s="34">
        <f>IF($A126="","",IF(AND($U126=1,$I126="Open",$V126=0),$R126,0))</f>
        <v/>
      </c>
      <c r="AC126" s="34">
        <f>IF($A126="","",IF(AND($U126=1,$I126="Lost"),$R126,0))</f>
        <v/>
      </c>
      <c r="AD126" s="34">
        <f>IF($A126="","",IF(AND($I126="Won",OR($U126=1,$Y126&gt;0,$Z126&gt;0)),$G126,0))</f>
        <v/>
      </c>
      <c r="AE126" s="33">
        <f>IF(OR($A126="",$P126=0),"",IFERROR(MATCH($Q126,Settings!$B$24:$B$31,0),""))</f>
        <v/>
      </c>
      <c r="AF126" s="33">
        <f>IF($A126="","",IFERROR(MATCH($F126,Settings!$B$24:$B$31,0),""))</f>
        <v/>
      </c>
      <c r="AG126" s="33">
        <f>IF($A126="","",IF($P126=0,IF($Y126&gt;0,IF($I126="Won","Created and won","Created"),IF($J126&gt;Settings!$C$6,"Created, outside period",IF($V126=1,"Not in last snapshot","Outside period"))),IF($T126&lt;&gt;"Open","Closed before",IF($U126=0,IF($Z126&gt;0,IF($I126="Won","Pulled in and won","Pulled in"),"Outside period"),IF($I126="Won","Won",IF($I126="Lost","Lost",IF($V126=0,"Slipped out",IF($AF126&gt;$AE126,"Advanced",IF($AF126&lt;$AE126,"Regressed",IF($G126&gt;$R126,"Amount up",IF($G126&lt;$R126,"Amount down","No change")))))))))))</f>
        <v/>
      </c>
      <c r="AH126" s="33">
        <f>IF($A126="","",IF($V126=1,Settings!$C$7-MAX($J126,$K126,$L126,$M126),""))</f>
        <v/>
      </c>
      <c r="AI126" s="33">
        <f>IF($A126="","",IF($V126=1,IF($AH126&gt;=Settings!$C$12,1,0),""))</f>
        <v/>
      </c>
      <c r="AJ126" s="33">
        <f>IF($A126="","",IF($V126=1,IF($N126&gt;=Settings!$C$13,1,0),""))</f>
        <v/>
      </c>
    </row>
    <row r="127">
      <c r="G127" s="31" t="n"/>
      <c r="H127" s="32" t="n"/>
      <c r="J127" s="32" t="n"/>
      <c r="K127" s="32" t="n"/>
      <c r="L127" s="32" t="n"/>
      <c r="M127" s="32" t="n"/>
      <c r="P127" s="33">
        <f>IF($A127="","",IFERROR(MATCH($A127,'Last week'!$A$2:$A$1001,0),0))</f>
        <v/>
      </c>
      <c r="Q127" s="33">
        <f>IF(OR($A127="",$P127=0),"",INDEX('Last week'!$F$2:$F$1001,$P127))</f>
        <v/>
      </c>
      <c r="R127" s="34">
        <f>IF(OR($A127="",$P127=0),"",INDEX('Last week'!$G$2:$G$1001,$P127))</f>
        <v/>
      </c>
      <c r="S127" s="35">
        <f>IF(OR($A127="",$P127=0),"",INDEX('Last week'!$H$2:$H$1001,$P127))</f>
        <v/>
      </c>
      <c r="T127" s="33">
        <f>IF(OR($A127="",$P127=0),"",INDEX('Last week'!$I$2:$I$1001,$P127))</f>
        <v/>
      </c>
      <c r="U127" s="33">
        <f>IF($A127="","",IF(AND($P127&gt;0,$T127="Open",$S127&gt;=Settings!$C$4,$S127&lt;=Settings!$C$5),1,0))</f>
        <v/>
      </c>
      <c r="V127" s="33">
        <f>IF($A127="","",IF(AND($I127="Open",$H127&gt;=Settings!$C$4,$H127&lt;=Settings!$C$5),1,0))</f>
        <v/>
      </c>
      <c r="W127" s="34">
        <f>IF($A127="","",IF($U127=1,$R127,0))</f>
        <v/>
      </c>
      <c r="X127" s="34">
        <f>IF($A127="","",IF($V127=1,$G127,0))</f>
        <v/>
      </c>
      <c r="Y127" s="34">
        <f>IF($A127="","",IF(AND($P127=0,OR($I127="Open",$I127="Won"),$H127&gt;=Settings!$C$4,$H127&lt;=Settings!$C$5,$J127&gt;Settings!$C$6),$G127,0))</f>
        <v/>
      </c>
      <c r="Z127" s="34">
        <f>IF($A127="","",IF(AND($P127&gt;0,$T127="Open",$U127=0,OR($I127="Open",$I127="Won"),$H127&gt;=Settings!$C$4,$H127&lt;=Settings!$C$5),$G127,0))</f>
        <v/>
      </c>
      <c r="AA127" s="34">
        <f>IF($A127="","",IF(AND($U127=1,OR($V127=1,$I127="Won")),$G127-$R127,0))</f>
        <v/>
      </c>
      <c r="AB127" s="34">
        <f>IF($A127="","",IF(AND($U127=1,$I127="Open",$V127=0),$R127,0))</f>
        <v/>
      </c>
      <c r="AC127" s="34">
        <f>IF($A127="","",IF(AND($U127=1,$I127="Lost"),$R127,0))</f>
        <v/>
      </c>
      <c r="AD127" s="34">
        <f>IF($A127="","",IF(AND($I127="Won",OR($U127=1,$Y127&gt;0,$Z127&gt;0)),$G127,0))</f>
        <v/>
      </c>
      <c r="AE127" s="33">
        <f>IF(OR($A127="",$P127=0),"",IFERROR(MATCH($Q127,Settings!$B$24:$B$31,0),""))</f>
        <v/>
      </c>
      <c r="AF127" s="33">
        <f>IF($A127="","",IFERROR(MATCH($F127,Settings!$B$24:$B$31,0),""))</f>
        <v/>
      </c>
      <c r="AG127" s="33">
        <f>IF($A127="","",IF($P127=0,IF($Y127&gt;0,IF($I127="Won","Created and won","Created"),IF($J127&gt;Settings!$C$6,"Created, outside period",IF($V127=1,"Not in last snapshot","Outside period"))),IF($T127&lt;&gt;"Open","Closed before",IF($U127=0,IF($Z127&gt;0,IF($I127="Won","Pulled in and won","Pulled in"),"Outside period"),IF($I127="Won","Won",IF($I127="Lost","Lost",IF($V127=0,"Slipped out",IF($AF127&gt;$AE127,"Advanced",IF($AF127&lt;$AE127,"Regressed",IF($G127&gt;$R127,"Amount up",IF($G127&lt;$R127,"Amount down","No change")))))))))))</f>
        <v/>
      </c>
      <c r="AH127" s="33">
        <f>IF($A127="","",IF($V127=1,Settings!$C$7-MAX($J127,$K127,$L127,$M127),""))</f>
        <v/>
      </c>
      <c r="AI127" s="33">
        <f>IF($A127="","",IF($V127=1,IF($AH127&gt;=Settings!$C$12,1,0),""))</f>
        <v/>
      </c>
      <c r="AJ127" s="33">
        <f>IF($A127="","",IF($V127=1,IF($N127&gt;=Settings!$C$13,1,0),""))</f>
        <v/>
      </c>
    </row>
    <row r="128">
      <c r="G128" s="31" t="n"/>
      <c r="H128" s="32" t="n"/>
      <c r="J128" s="32" t="n"/>
      <c r="K128" s="32" t="n"/>
      <c r="L128" s="32" t="n"/>
      <c r="M128" s="32" t="n"/>
      <c r="P128" s="33">
        <f>IF($A128="","",IFERROR(MATCH($A128,'Last week'!$A$2:$A$1001,0),0))</f>
        <v/>
      </c>
      <c r="Q128" s="33">
        <f>IF(OR($A128="",$P128=0),"",INDEX('Last week'!$F$2:$F$1001,$P128))</f>
        <v/>
      </c>
      <c r="R128" s="34">
        <f>IF(OR($A128="",$P128=0),"",INDEX('Last week'!$G$2:$G$1001,$P128))</f>
        <v/>
      </c>
      <c r="S128" s="35">
        <f>IF(OR($A128="",$P128=0),"",INDEX('Last week'!$H$2:$H$1001,$P128))</f>
        <v/>
      </c>
      <c r="T128" s="33">
        <f>IF(OR($A128="",$P128=0),"",INDEX('Last week'!$I$2:$I$1001,$P128))</f>
        <v/>
      </c>
      <c r="U128" s="33">
        <f>IF($A128="","",IF(AND($P128&gt;0,$T128="Open",$S128&gt;=Settings!$C$4,$S128&lt;=Settings!$C$5),1,0))</f>
        <v/>
      </c>
      <c r="V128" s="33">
        <f>IF($A128="","",IF(AND($I128="Open",$H128&gt;=Settings!$C$4,$H128&lt;=Settings!$C$5),1,0))</f>
        <v/>
      </c>
      <c r="W128" s="34">
        <f>IF($A128="","",IF($U128=1,$R128,0))</f>
        <v/>
      </c>
      <c r="X128" s="34">
        <f>IF($A128="","",IF($V128=1,$G128,0))</f>
        <v/>
      </c>
      <c r="Y128" s="34">
        <f>IF($A128="","",IF(AND($P128=0,OR($I128="Open",$I128="Won"),$H128&gt;=Settings!$C$4,$H128&lt;=Settings!$C$5,$J128&gt;Settings!$C$6),$G128,0))</f>
        <v/>
      </c>
      <c r="Z128" s="34">
        <f>IF($A128="","",IF(AND($P128&gt;0,$T128="Open",$U128=0,OR($I128="Open",$I128="Won"),$H128&gt;=Settings!$C$4,$H128&lt;=Settings!$C$5),$G128,0))</f>
        <v/>
      </c>
      <c r="AA128" s="34">
        <f>IF($A128="","",IF(AND($U128=1,OR($V128=1,$I128="Won")),$G128-$R128,0))</f>
        <v/>
      </c>
      <c r="AB128" s="34">
        <f>IF($A128="","",IF(AND($U128=1,$I128="Open",$V128=0),$R128,0))</f>
        <v/>
      </c>
      <c r="AC128" s="34">
        <f>IF($A128="","",IF(AND($U128=1,$I128="Lost"),$R128,0))</f>
        <v/>
      </c>
      <c r="AD128" s="34">
        <f>IF($A128="","",IF(AND($I128="Won",OR($U128=1,$Y128&gt;0,$Z128&gt;0)),$G128,0))</f>
        <v/>
      </c>
      <c r="AE128" s="33">
        <f>IF(OR($A128="",$P128=0),"",IFERROR(MATCH($Q128,Settings!$B$24:$B$31,0),""))</f>
        <v/>
      </c>
      <c r="AF128" s="33">
        <f>IF($A128="","",IFERROR(MATCH($F128,Settings!$B$24:$B$31,0),""))</f>
        <v/>
      </c>
      <c r="AG128" s="33">
        <f>IF($A128="","",IF($P128=0,IF($Y128&gt;0,IF($I128="Won","Created and won","Created"),IF($J128&gt;Settings!$C$6,"Created, outside period",IF($V128=1,"Not in last snapshot","Outside period"))),IF($T128&lt;&gt;"Open","Closed before",IF($U128=0,IF($Z128&gt;0,IF($I128="Won","Pulled in and won","Pulled in"),"Outside period"),IF($I128="Won","Won",IF($I128="Lost","Lost",IF($V128=0,"Slipped out",IF($AF128&gt;$AE128,"Advanced",IF($AF128&lt;$AE128,"Regressed",IF($G128&gt;$R128,"Amount up",IF($G128&lt;$R128,"Amount down","No change")))))))))))</f>
        <v/>
      </c>
      <c r="AH128" s="33">
        <f>IF($A128="","",IF($V128=1,Settings!$C$7-MAX($J128,$K128,$L128,$M128),""))</f>
        <v/>
      </c>
      <c r="AI128" s="33">
        <f>IF($A128="","",IF($V128=1,IF($AH128&gt;=Settings!$C$12,1,0),""))</f>
        <v/>
      </c>
      <c r="AJ128" s="33">
        <f>IF($A128="","",IF($V128=1,IF($N128&gt;=Settings!$C$13,1,0),""))</f>
        <v/>
      </c>
    </row>
    <row r="129">
      <c r="G129" s="31" t="n"/>
      <c r="H129" s="32" t="n"/>
      <c r="J129" s="32" t="n"/>
      <c r="K129" s="32" t="n"/>
      <c r="L129" s="32" t="n"/>
      <c r="M129" s="32" t="n"/>
      <c r="P129" s="33">
        <f>IF($A129="","",IFERROR(MATCH($A129,'Last week'!$A$2:$A$1001,0),0))</f>
        <v/>
      </c>
      <c r="Q129" s="33">
        <f>IF(OR($A129="",$P129=0),"",INDEX('Last week'!$F$2:$F$1001,$P129))</f>
        <v/>
      </c>
      <c r="R129" s="34">
        <f>IF(OR($A129="",$P129=0),"",INDEX('Last week'!$G$2:$G$1001,$P129))</f>
        <v/>
      </c>
      <c r="S129" s="35">
        <f>IF(OR($A129="",$P129=0),"",INDEX('Last week'!$H$2:$H$1001,$P129))</f>
        <v/>
      </c>
      <c r="T129" s="33">
        <f>IF(OR($A129="",$P129=0),"",INDEX('Last week'!$I$2:$I$1001,$P129))</f>
        <v/>
      </c>
      <c r="U129" s="33">
        <f>IF($A129="","",IF(AND($P129&gt;0,$T129="Open",$S129&gt;=Settings!$C$4,$S129&lt;=Settings!$C$5),1,0))</f>
        <v/>
      </c>
      <c r="V129" s="33">
        <f>IF($A129="","",IF(AND($I129="Open",$H129&gt;=Settings!$C$4,$H129&lt;=Settings!$C$5),1,0))</f>
        <v/>
      </c>
      <c r="W129" s="34">
        <f>IF($A129="","",IF($U129=1,$R129,0))</f>
        <v/>
      </c>
      <c r="X129" s="34">
        <f>IF($A129="","",IF($V129=1,$G129,0))</f>
        <v/>
      </c>
      <c r="Y129" s="34">
        <f>IF($A129="","",IF(AND($P129=0,OR($I129="Open",$I129="Won"),$H129&gt;=Settings!$C$4,$H129&lt;=Settings!$C$5,$J129&gt;Settings!$C$6),$G129,0))</f>
        <v/>
      </c>
      <c r="Z129" s="34">
        <f>IF($A129="","",IF(AND($P129&gt;0,$T129="Open",$U129=0,OR($I129="Open",$I129="Won"),$H129&gt;=Settings!$C$4,$H129&lt;=Settings!$C$5),$G129,0))</f>
        <v/>
      </c>
      <c r="AA129" s="34">
        <f>IF($A129="","",IF(AND($U129=1,OR($V129=1,$I129="Won")),$G129-$R129,0))</f>
        <v/>
      </c>
      <c r="AB129" s="34">
        <f>IF($A129="","",IF(AND($U129=1,$I129="Open",$V129=0),$R129,0))</f>
        <v/>
      </c>
      <c r="AC129" s="34">
        <f>IF($A129="","",IF(AND($U129=1,$I129="Lost"),$R129,0))</f>
        <v/>
      </c>
      <c r="AD129" s="34">
        <f>IF($A129="","",IF(AND($I129="Won",OR($U129=1,$Y129&gt;0,$Z129&gt;0)),$G129,0))</f>
        <v/>
      </c>
      <c r="AE129" s="33">
        <f>IF(OR($A129="",$P129=0),"",IFERROR(MATCH($Q129,Settings!$B$24:$B$31,0),""))</f>
        <v/>
      </c>
      <c r="AF129" s="33">
        <f>IF($A129="","",IFERROR(MATCH($F129,Settings!$B$24:$B$31,0),""))</f>
        <v/>
      </c>
      <c r="AG129" s="33">
        <f>IF($A129="","",IF($P129=0,IF($Y129&gt;0,IF($I129="Won","Created and won","Created"),IF($J129&gt;Settings!$C$6,"Created, outside period",IF($V129=1,"Not in last snapshot","Outside period"))),IF($T129&lt;&gt;"Open","Closed before",IF($U129=0,IF($Z129&gt;0,IF($I129="Won","Pulled in and won","Pulled in"),"Outside period"),IF($I129="Won","Won",IF($I129="Lost","Lost",IF($V129=0,"Slipped out",IF($AF129&gt;$AE129,"Advanced",IF($AF129&lt;$AE129,"Regressed",IF($G129&gt;$R129,"Amount up",IF($G129&lt;$R129,"Amount down","No change")))))))))))</f>
        <v/>
      </c>
      <c r="AH129" s="33">
        <f>IF($A129="","",IF($V129=1,Settings!$C$7-MAX($J129,$K129,$L129,$M129),""))</f>
        <v/>
      </c>
      <c r="AI129" s="33">
        <f>IF($A129="","",IF($V129=1,IF($AH129&gt;=Settings!$C$12,1,0),""))</f>
        <v/>
      </c>
      <c r="AJ129" s="33">
        <f>IF($A129="","",IF($V129=1,IF($N129&gt;=Settings!$C$13,1,0),""))</f>
        <v/>
      </c>
    </row>
    <row r="130">
      <c r="G130" s="31" t="n"/>
      <c r="H130" s="32" t="n"/>
      <c r="J130" s="32" t="n"/>
      <c r="K130" s="32" t="n"/>
      <c r="L130" s="32" t="n"/>
      <c r="M130" s="32" t="n"/>
      <c r="P130" s="33">
        <f>IF($A130="","",IFERROR(MATCH($A130,'Last week'!$A$2:$A$1001,0),0))</f>
        <v/>
      </c>
      <c r="Q130" s="33">
        <f>IF(OR($A130="",$P130=0),"",INDEX('Last week'!$F$2:$F$1001,$P130))</f>
        <v/>
      </c>
      <c r="R130" s="34">
        <f>IF(OR($A130="",$P130=0),"",INDEX('Last week'!$G$2:$G$1001,$P130))</f>
        <v/>
      </c>
      <c r="S130" s="35">
        <f>IF(OR($A130="",$P130=0),"",INDEX('Last week'!$H$2:$H$1001,$P130))</f>
        <v/>
      </c>
      <c r="T130" s="33">
        <f>IF(OR($A130="",$P130=0),"",INDEX('Last week'!$I$2:$I$1001,$P130))</f>
        <v/>
      </c>
      <c r="U130" s="33">
        <f>IF($A130="","",IF(AND($P130&gt;0,$T130="Open",$S130&gt;=Settings!$C$4,$S130&lt;=Settings!$C$5),1,0))</f>
        <v/>
      </c>
      <c r="V130" s="33">
        <f>IF($A130="","",IF(AND($I130="Open",$H130&gt;=Settings!$C$4,$H130&lt;=Settings!$C$5),1,0))</f>
        <v/>
      </c>
      <c r="W130" s="34">
        <f>IF($A130="","",IF($U130=1,$R130,0))</f>
        <v/>
      </c>
      <c r="X130" s="34">
        <f>IF($A130="","",IF($V130=1,$G130,0))</f>
        <v/>
      </c>
      <c r="Y130" s="34">
        <f>IF($A130="","",IF(AND($P130=0,OR($I130="Open",$I130="Won"),$H130&gt;=Settings!$C$4,$H130&lt;=Settings!$C$5,$J130&gt;Settings!$C$6),$G130,0))</f>
        <v/>
      </c>
      <c r="Z130" s="34">
        <f>IF($A130="","",IF(AND($P130&gt;0,$T130="Open",$U130=0,OR($I130="Open",$I130="Won"),$H130&gt;=Settings!$C$4,$H130&lt;=Settings!$C$5),$G130,0))</f>
        <v/>
      </c>
      <c r="AA130" s="34">
        <f>IF($A130="","",IF(AND($U130=1,OR($V130=1,$I130="Won")),$G130-$R130,0))</f>
        <v/>
      </c>
      <c r="AB130" s="34">
        <f>IF($A130="","",IF(AND($U130=1,$I130="Open",$V130=0),$R130,0))</f>
        <v/>
      </c>
      <c r="AC130" s="34">
        <f>IF($A130="","",IF(AND($U130=1,$I130="Lost"),$R130,0))</f>
        <v/>
      </c>
      <c r="AD130" s="34">
        <f>IF($A130="","",IF(AND($I130="Won",OR($U130=1,$Y130&gt;0,$Z130&gt;0)),$G130,0))</f>
        <v/>
      </c>
      <c r="AE130" s="33">
        <f>IF(OR($A130="",$P130=0),"",IFERROR(MATCH($Q130,Settings!$B$24:$B$31,0),""))</f>
        <v/>
      </c>
      <c r="AF130" s="33">
        <f>IF($A130="","",IFERROR(MATCH($F130,Settings!$B$24:$B$31,0),""))</f>
        <v/>
      </c>
      <c r="AG130" s="33">
        <f>IF($A130="","",IF($P130=0,IF($Y130&gt;0,IF($I130="Won","Created and won","Created"),IF($J130&gt;Settings!$C$6,"Created, outside period",IF($V130=1,"Not in last snapshot","Outside period"))),IF($T130&lt;&gt;"Open","Closed before",IF($U130=0,IF($Z130&gt;0,IF($I130="Won","Pulled in and won","Pulled in"),"Outside period"),IF($I130="Won","Won",IF($I130="Lost","Lost",IF($V130=0,"Slipped out",IF($AF130&gt;$AE130,"Advanced",IF($AF130&lt;$AE130,"Regressed",IF($G130&gt;$R130,"Amount up",IF($G130&lt;$R130,"Amount down","No change")))))))))))</f>
        <v/>
      </c>
      <c r="AH130" s="33">
        <f>IF($A130="","",IF($V130=1,Settings!$C$7-MAX($J130,$K130,$L130,$M130),""))</f>
        <v/>
      </c>
      <c r="AI130" s="33">
        <f>IF($A130="","",IF($V130=1,IF($AH130&gt;=Settings!$C$12,1,0),""))</f>
        <v/>
      </c>
      <c r="AJ130" s="33">
        <f>IF($A130="","",IF($V130=1,IF($N130&gt;=Settings!$C$13,1,0),""))</f>
        <v/>
      </c>
    </row>
    <row r="131">
      <c r="G131" s="31" t="n"/>
      <c r="H131" s="32" t="n"/>
      <c r="J131" s="32" t="n"/>
      <c r="K131" s="32" t="n"/>
      <c r="L131" s="32" t="n"/>
      <c r="M131" s="32" t="n"/>
      <c r="P131" s="33">
        <f>IF($A131="","",IFERROR(MATCH($A131,'Last week'!$A$2:$A$1001,0),0))</f>
        <v/>
      </c>
      <c r="Q131" s="33">
        <f>IF(OR($A131="",$P131=0),"",INDEX('Last week'!$F$2:$F$1001,$P131))</f>
        <v/>
      </c>
      <c r="R131" s="34">
        <f>IF(OR($A131="",$P131=0),"",INDEX('Last week'!$G$2:$G$1001,$P131))</f>
        <v/>
      </c>
      <c r="S131" s="35">
        <f>IF(OR($A131="",$P131=0),"",INDEX('Last week'!$H$2:$H$1001,$P131))</f>
        <v/>
      </c>
      <c r="T131" s="33">
        <f>IF(OR($A131="",$P131=0),"",INDEX('Last week'!$I$2:$I$1001,$P131))</f>
        <v/>
      </c>
      <c r="U131" s="33">
        <f>IF($A131="","",IF(AND($P131&gt;0,$T131="Open",$S131&gt;=Settings!$C$4,$S131&lt;=Settings!$C$5),1,0))</f>
        <v/>
      </c>
      <c r="V131" s="33">
        <f>IF($A131="","",IF(AND($I131="Open",$H131&gt;=Settings!$C$4,$H131&lt;=Settings!$C$5),1,0))</f>
        <v/>
      </c>
      <c r="W131" s="34">
        <f>IF($A131="","",IF($U131=1,$R131,0))</f>
        <v/>
      </c>
      <c r="X131" s="34">
        <f>IF($A131="","",IF($V131=1,$G131,0))</f>
        <v/>
      </c>
      <c r="Y131" s="34">
        <f>IF($A131="","",IF(AND($P131=0,OR($I131="Open",$I131="Won"),$H131&gt;=Settings!$C$4,$H131&lt;=Settings!$C$5,$J131&gt;Settings!$C$6),$G131,0))</f>
        <v/>
      </c>
      <c r="Z131" s="34">
        <f>IF($A131="","",IF(AND($P131&gt;0,$T131="Open",$U131=0,OR($I131="Open",$I131="Won"),$H131&gt;=Settings!$C$4,$H131&lt;=Settings!$C$5),$G131,0))</f>
        <v/>
      </c>
      <c r="AA131" s="34">
        <f>IF($A131="","",IF(AND($U131=1,OR($V131=1,$I131="Won")),$G131-$R131,0))</f>
        <v/>
      </c>
      <c r="AB131" s="34">
        <f>IF($A131="","",IF(AND($U131=1,$I131="Open",$V131=0),$R131,0))</f>
        <v/>
      </c>
      <c r="AC131" s="34">
        <f>IF($A131="","",IF(AND($U131=1,$I131="Lost"),$R131,0))</f>
        <v/>
      </c>
      <c r="AD131" s="34">
        <f>IF($A131="","",IF(AND($I131="Won",OR($U131=1,$Y131&gt;0,$Z131&gt;0)),$G131,0))</f>
        <v/>
      </c>
      <c r="AE131" s="33">
        <f>IF(OR($A131="",$P131=0),"",IFERROR(MATCH($Q131,Settings!$B$24:$B$31,0),""))</f>
        <v/>
      </c>
      <c r="AF131" s="33">
        <f>IF($A131="","",IFERROR(MATCH($F131,Settings!$B$24:$B$31,0),""))</f>
        <v/>
      </c>
      <c r="AG131" s="33">
        <f>IF($A131="","",IF($P131=0,IF($Y131&gt;0,IF($I131="Won","Created and won","Created"),IF($J131&gt;Settings!$C$6,"Created, outside period",IF($V131=1,"Not in last snapshot","Outside period"))),IF($T131&lt;&gt;"Open","Closed before",IF($U131=0,IF($Z131&gt;0,IF($I131="Won","Pulled in and won","Pulled in"),"Outside period"),IF($I131="Won","Won",IF($I131="Lost","Lost",IF($V131=0,"Slipped out",IF($AF131&gt;$AE131,"Advanced",IF($AF131&lt;$AE131,"Regressed",IF($G131&gt;$R131,"Amount up",IF($G131&lt;$R131,"Amount down","No change")))))))))))</f>
        <v/>
      </c>
      <c r="AH131" s="33">
        <f>IF($A131="","",IF($V131=1,Settings!$C$7-MAX($J131,$K131,$L131,$M131),""))</f>
        <v/>
      </c>
      <c r="AI131" s="33">
        <f>IF($A131="","",IF($V131=1,IF($AH131&gt;=Settings!$C$12,1,0),""))</f>
        <v/>
      </c>
      <c r="AJ131" s="33">
        <f>IF($A131="","",IF($V131=1,IF($N131&gt;=Settings!$C$13,1,0),""))</f>
        <v/>
      </c>
    </row>
    <row r="132">
      <c r="G132" s="31" t="n"/>
      <c r="H132" s="32" t="n"/>
      <c r="J132" s="32" t="n"/>
      <c r="K132" s="32" t="n"/>
      <c r="L132" s="32" t="n"/>
      <c r="M132" s="32" t="n"/>
      <c r="P132" s="33">
        <f>IF($A132="","",IFERROR(MATCH($A132,'Last week'!$A$2:$A$1001,0),0))</f>
        <v/>
      </c>
      <c r="Q132" s="33">
        <f>IF(OR($A132="",$P132=0),"",INDEX('Last week'!$F$2:$F$1001,$P132))</f>
        <v/>
      </c>
      <c r="R132" s="34">
        <f>IF(OR($A132="",$P132=0),"",INDEX('Last week'!$G$2:$G$1001,$P132))</f>
        <v/>
      </c>
      <c r="S132" s="35">
        <f>IF(OR($A132="",$P132=0),"",INDEX('Last week'!$H$2:$H$1001,$P132))</f>
        <v/>
      </c>
      <c r="T132" s="33">
        <f>IF(OR($A132="",$P132=0),"",INDEX('Last week'!$I$2:$I$1001,$P132))</f>
        <v/>
      </c>
      <c r="U132" s="33">
        <f>IF($A132="","",IF(AND($P132&gt;0,$T132="Open",$S132&gt;=Settings!$C$4,$S132&lt;=Settings!$C$5),1,0))</f>
        <v/>
      </c>
      <c r="V132" s="33">
        <f>IF($A132="","",IF(AND($I132="Open",$H132&gt;=Settings!$C$4,$H132&lt;=Settings!$C$5),1,0))</f>
        <v/>
      </c>
      <c r="W132" s="34">
        <f>IF($A132="","",IF($U132=1,$R132,0))</f>
        <v/>
      </c>
      <c r="X132" s="34">
        <f>IF($A132="","",IF($V132=1,$G132,0))</f>
        <v/>
      </c>
      <c r="Y132" s="34">
        <f>IF($A132="","",IF(AND($P132=0,OR($I132="Open",$I132="Won"),$H132&gt;=Settings!$C$4,$H132&lt;=Settings!$C$5,$J132&gt;Settings!$C$6),$G132,0))</f>
        <v/>
      </c>
      <c r="Z132" s="34">
        <f>IF($A132="","",IF(AND($P132&gt;0,$T132="Open",$U132=0,OR($I132="Open",$I132="Won"),$H132&gt;=Settings!$C$4,$H132&lt;=Settings!$C$5),$G132,0))</f>
        <v/>
      </c>
      <c r="AA132" s="34">
        <f>IF($A132="","",IF(AND($U132=1,OR($V132=1,$I132="Won")),$G132-$R132,0))</f>
        <v/>
      </c>
      <c r="AB132" s="34">
        <f>IF($A132="","",IF(AND($U132=1,$I132="Open",$V132=0),$R132,0))</f>
        <v/>
      </c>
      <c r="AC132" s="34">
        <f>IF($A132="","",IF(AND($U132=1,$I132="Lost"),$R132,0))</f>
        <v/>
      </c>
      <c r="AD132" s="34">
        <f>IF($A132="","",IF(AND($I132="Won",OR($U132=1,$Y132&gt;0,$Z132&gt;0)),$G132,0))</f>
        <v/>
      </c>
      <c r="AE132" s="33">
        <f>IF(OR($A132="",$P132=0),"",IFERROR(MATCH($Q132,Settings!$B$24:$B$31,0),""))</f>
        <v/>
      </c>
      <c r="AF132" s="33">
        <f>IF($A132="","",IFERROR(MATCH($F132,Settings!$B$24:$B$31,0),""))</f>
        <v/>
      </c>
      <c r="AG132" s="33">
        <f>IF($A132="","",IF($P132=0,IF($Y132&gt;0,IF($I132="Won","Created and won","Created"),IF($J132&gt;Settings!$C$6,"Created, outside period",IF($V132=1,"Not in last snapshot","Outside period"))),IF($T132&lt;&gt;"Open","Closed before",IF($U132=0,IF($Z132&gt;0,IF($I132="Won","Pulled in and won","Pulled in"),"Outside period"),IF($I132="Won","Won",IF($I132="Lost","Lost",IF($V132=0,"Slipped out",IF($AF132&gt;$AE132,"Advanced",IF($AF132&lt;$AE132,"Regressed",IF($G132&gt;$R132,"Amount up",IF($G132&lt;$R132,"Amount down","No change")))))))))))</f>
        <v/>
      </c>
      <c r="AH132" s="33">
        <f>IF($A132="","",IF($V132=1,Settings!$C$7-MAX($J132,$K132,$L132,$M132),""))</f>
        <v/>
      </c>
      <c r="AI132" s="33">
        <f>IF($A132="","",IF($V132=1,IF($AH132&gt;=Settings!$C$12,1,0),""))</f>
        <v/>
      </c>
      <c r="AJ132" s="33">
        <f>IF($A132="","",IF($V132=1,IF($N132&gt;=Settings!$C$13,1,0),""))</f>
        <v/>
      </c>
    </row>
    <row r="133">
      <c r="G133" s="31" t="n"/>
      <c r="H133" s="32" t="n"/>
      <c r="J133" s="32" t="n"/>
      <c r="K133" s="32" t="n"/>
      <c r="L133" s="32" t="n"/>
      <c r="M133" s="32" t="n"/>
      <c r="P133" s="33">
        <f>IF($A133="","",IFERROR(MATCH($A133,'Last week'!$A$2:$A$1001,0),0))</f>
        <v/>
      </c>
      <c r="Q133" s="33">
        <f>IF(OR($A133="",$P133=0),"",INDEX('Last week'!$F$2:$F$1001,$P133))</f>
        <v/>
      </c>
      <c r="R133" s="34">
        <f>IF(OR($A133="",$P133=0),"",INDEX('Last week'!$G$2:$G$1001,$P133))</f>
        <v/>
      </c>
      <c r="S133" s="35">
        <f>IF(OR($A133="",$P133=0),"",INDEX('Last week'!$H$2:$H$1001,$P133))</f>
        <v/>
      </c>
      <c r="T133" s="33">
        <f>IF(OR($A133="",$P133=0),"",INDEX('Last week'!$I$2:$I$1001,$P133))</f>
        <v/>
      </c>
      <c r="U133" s="33">
        <f>IF($A133="","",IF(AND($P133&gt;0,$T133="Open",$S133&gt;=Settings!$C$4,$S133&lt;=Settings!$C$5),1,0))</f>
        <v/>
      </c>
      <c r="V133" s="33">
        <f>IF($A133="","",IF(AND($I133="Open",$H133&gt;=Settings!$C$4,$H133&lt;=Settings!$C$5),1,0))</f>
        <v/>
      </c>
      <c r="W133" s="34">
        <f>IF($A133="","",IF($U133=1,$R133,0))</f>
        <v/>
      </c>
      <c r="X133" s="34">
        <f>IF($A133="","",IF($V133=1,$G133,0))</f>
        <v/>
      </c>
      <c r="Y133" s="34">
        <f>IF($A133="","",IF(AND($P133=0,OR($I133="Open",$I133="Won"),$H133&gt;=Settings!$C$4,$H133&lt;=Settings!$C$5,$J133&gt;Settings!$C$6),$G133,0))</f>
        <v/>
      </c>
      <c r="Z133" s="34">
        <f>IF($A133="","",IF(AND($P133&gt;0,$T133="Open",$U133=0,OR($I133="Open",$I133="Won"),$H133&gt;=Settings!$C$4,$H133&lt;=Settings!$C$5),$G133,0))</f>
        <v/>
      </c>
      <c r="AA133" s="34">
        <f>IF($A133="","",IF(AND($U133=1,OR($V133=1,$I133="Won")),$G133-$R133,0))</f>
        <v/>
      </c>
      <c r="AB133" s="34">
        <f>IF($A133="","",IF(AND($U133=1,$I133="Open",$V133=0),$R133,0))</f>
        <v/>
      </c>
      <c r="AC133" s="34">
        <f>IF($A133="","",IF(AND($U133=1,$I133="Lost"),$R133,0))</f>
        <v/>
      </c>
      <c r="AD133" s="34">
        <f>IF($A133="","",IF(AND($I133="Won",OR($U133=1,$Y133&gt;0,$Z133&gt;0)),$G133,0))</f>
        <v/>
      </c>
      <c r="AE133" s="33">
        <f>IF(OR($A133="",$P133=0),"",IFERROR(MATCH($Q133,Settings!$B$24:$B$31,0),""))</f>
        <v/>
      </c>
      <c r="AF133" s="33">
        <f>IF($A133="","",IFERROR(MATCH($F133,Settings!$B$24:$B$31,0),""))</f>
        <v/>
      </c>
      <c r="AG133" s="33">
        <f>IF($A133="","",IF($P133=0,IF($Y133&gt;0,IF($I133="Won","Created and won","Created"),IF($J133&gt;Settings!$C$6,"Created, outside period",IF($V133=1,"Not in last snapshot","Outside period"))),IF($T133&lt;&gt;"Open","Closed before",IF($U133=0,IF($Z133&gt;0,IF($I133="Won","Pulled in and won","Pulled in"),"Outside period"),IF($I133="Won","Won",IF($I133="Lost","Lost",IF($V133=0,"Slipped out",IF($AF133&gt;$AE133,"Advanced",IF($AF133&lt;$AE133,"Regressed",IF($G133&gt;$R133,"Amount up",IF($G133&lt;$R133,"Amount down","No change")))))))))))</f>
        <v/>
      </c>
      <c r="AH133" s="33">
        <f>IF($A133="","",IF($V133=1,Settings!$C$7-MAX($J133,$K133,$L133,$M133),""))</f>
        <v/>
      </c>
      <c r="AI133" s="33">
        <f>IF($A133="","",IF($V133=1,IF($AH133&gt;=Settings!$C$12,1,0),""))</f>
        <v/>
      </c>
      <c r="AJ133" s="33">
        <f>IF($A133="","",IF($V133=1,IF($N133&gt;=Settings!$C$13,1,0),""))</f>
        <v/>
      </c>
    </row>
    <row r="134">
      <c r="G134" s="31" t="n"/>
      <c r="H134" s="32" t="n"/>
      <c r="J134" s="32" t="n"/>
      <c r="K134" s="32" t="n"/>
      <c r="L134" s="32" t="n"/>
      <c r="M134" s="32" t="n"/>
      <c r="P134" s="33">
        <f>IF($A134="","",IFERROR(MATCH($A134,'Last week'!$A$2:$A$1001,0),0))</f>
        <v/>
      </c>
      <c r="Q134" s="33">
        <f>IF(OR($A134="",$P134=0),"",INDEX('Last week'!$F$2:$F$1001,$P134))</f>
        <v/>
      </c>
      <c r="R134" s="34">
        <f>IF(OR($A134="",$P134=0),"",INDEX('Last week'!$G$2:$G$1001,$P134))</f>
        <v/>
      </c>
      <c r="S134" s="35">
        <f>IF(OR($A134="",$P134=0),"",INDEX('Last week'!$H$2:$H$1001,$P134))</f>
        <v/>
      </c>
      <c r="T134" s="33">
        <f>IF(OR($A134="",$P134=0),"",INDEX('Last week'!$I$2:$I$1001,$P134))</f>
        <v/>
      </c>
      <c r="U134" s="33">
        <f>IF($A134="","",IF(AND($P134&gt;0,$T134="Open",$S134&gt;=Settings!$C$4,$S134&lt;=Settings!$C$5),1,0))</f>
        <v/>
      </c>
      <c r="V134" s="33">
        <f>IF($A134="","",IF(AND($I134="Open",$H134&gt;=Settings!$C$4,$H134&lt;=Settings!$C$5),1,0))</f>
        <v/>
      </c>
      <c r="W134" s="34">
        <f>IF($A134="","",IF($U134=1,$R134,0))</f>
        <v/>
      </c>
      <c r="X134" s="34">
        <f>IF($A134="","",IF($V134=1,$G134,0))</f>
        <v/>
      </c>
      <c r="Y134" s="34">
        <f>IF($A134="","",IF(AND($P134=0,OR($I134="Open",$I134="Won"),$H134&gt;=Settings!$C$4,$H134&lt;=Settings!$C$5,$J134&gt;Settings!$C$6),$G134,0))</f>
        <v/>
      </c>
      <c r="Z134" s="34">
        <f>IF($A134="","",IF(AND($P134&gt;0,$T134="Open",$U134=0,OR($I134="Open",$I134="Won"),$H134&gt;=Settings!$C$4,$H134&lt;=Settings!$C$5),$G134,0))</f>
        <v/>
      </c>
      <c r="AA134" s="34">
        <f>IF($A134="","",IF(AND($U134=1,OR($V134=1,$I134="Won")),$G134-$R134,0))</f>
        <v/>
      </c>
      <c r="AB134" s="34">
        <f>IF($A134="","",IF(AND($U134=1,$I134="Open",$V134=0),$R134,0))</f>
        <v/>
      </c>
      <c r="AC134" s="34">
        <f>IF($A134="","",IF(AND($U134=1,$I134="Lost"),$R134,0))</f>
        <v/>
      </c>
      <c r="AD134" s="34">
        <f>IF($A134="","",IF(AND($I134="Won",OR($U134=1,$Y134&gt;0,$Z134&gt;0)),$G134,0))</f>
        <v/>
      </c>
      <c r="AE134" s="33">
        <f>IF(OR($A134="",$P134=0),"",IFERROR(MATCH($Q134,Settings!$B$24:$B$31,0),""))</f>
        <v/>
      </c>
      <c r="AF134" s="33">
        <f>IF($A134="","",IFERROR(MATCH($F134,Settings!$B$24:$B$31,0),""))</f>
        <v/>
      </c>
      <c r="AG134" s="33">
        <f>IF($A134="","",IF($P134=0,IF($Y134&gt;0,IF($I134="Won","Created and won","Created"),IF($J134&gt;Settings!$C$6,"Created, outside period",IF($V134=1,"Not in last snapshot","Outside period"))),IF($T134&lt;&gt;"Open","Closed before",IF($U134=0,IF($Z134&gt;0,IF($I134="Won","Pulled in and won","Pulled in"),"Outside period"),IF($I134="Won","Won",IF($I134="Lost","Lost",IF($V134=0,"Slipped out",IF($AF134&gt;$AE134,"Advanced",IF($AF134&lt;$AE134,"Regressed",IF($G134&gt;$R134,"Amount up",IF($G134&lt;$R134,"Amount down","No change")))))))))))</f>
        <v/>
      </c>
      <c r="AH134" s="33">
        <f>IF($A134="","",IF($V134=1,Settings!$C$7-MAX($J134,$K134,$L134,$M134),""))</f>
        <v/>
      </c>
      <c r="AI134" s="33">
        <f>IF($A134="","",IF($V134=1,IF($AH134&gt;=Settings!$C$12,1,0),""))</f>
        <v/>
      </c>
      <c r="AJ134" s="33">
        <f>IF($A134="","",IF($V134=1,IF($N134&gt;=Settings!$C$13,1,0),""))</f>
        <v/>
      </c>
    </row>
    <row r="135">
      <c r="G135" s="31" t="n"/>
      <c r="H135" s="32" t="n"/>
      <c r="J135" s="32" t="n"/>
      <c r="K135" s="32" t="n"/>
      <c r="L135" s="32" t="n"/>
      <c r="M135" s="32" t="n"/>
      <c r="P135" s="33">
        <f>IF($A135="","",IFERROR(MATCH($A135,'Last week'!$A$2:$A$1001,0),0))</f>
        <v/>
      </c>
      <c r="Q135" s="33">
        <f>IF(OR($A135="",$P135=0),"",INDEX('Last week'!$F$2:$F$1001,$P135))</f>
        <v/>
      </c>
      <c r="R135" s="34">
        <f>IF(OR($A135="",$P135=0),"",INDEX('Last week'!$G$2:$G$1001,$P135))</f>
        <v/>
      </c>
      <c r="S135" s="35">
        <f>IF(OR($A135="",$P135=0),"",INDEX('Last week'!$H$2:$H$1001,$P135))</f>
        <v/>
      </c>
      <c r="T135" s="33">
        <f>IF(OR($A135="",$P135=0),"",INDEX('Last week'!$I$2:$I$1001,$P135))</f>
        <v/>
      </c>
      <c r="U135" s="33">
        <f>IF($A135="","",IF(AND($P135&gt;0,$T135="Open",$S135&gt;=Settings!$C$4,$S135&lt;=Settings!$C$5),1,0))</f>
        <v/>
      </c>
      <c r="V135" s="33">
        <f>IF($A135="","",IF(AND($I135="Open",$H135&gt;=Settings!$C$4,$H135&lt;=Settings!$C$5),1,0))</f>
        <v/>
      </c>
      <c r="W135" s="34">
        <f>IF($A135="","",IF($U135=1,$R135,0))</f>
        <v/>
      </c>
      <c r="X135" s="34">
        <f>IF($A135="","",IF($V135=1,$G135,0))</f>
        <v/>
      </c>
      <c r="Y135" s="34">
        <f>IF($A135="","",IF(AND($P135=0,OR($I135="Open",$I135="Won"),$H135&gt;=Settings!$C$4,$H135&lt;=Settings!$C$5,$J135&gt;Settings!$C$6),$G135,0))</f>
        <v/>
      </c>
      <c r="Z135" s="34">
        <f>IF($A135="","",IF(AND($P135&gt;0,$T135="Open",$U135=0,OR($I135="Open",$I135="Won"),$H135&gt;=Settings!$C$4,$H135&lt;=Settings!$C$5),$G135,0))</f>
        <v/>
      </c>
      <c r="AA135" s="34">
        <f>IF($A135="","",IF(AND($U135=1,OR($V135=1,$I135="Won")),$G135-$R135,0))</f>
        <v/>
      </c>
      <c r="AB135" s="34">
        <f>IF($A135="","",IF(AND($U135=1,$I135="Open",$V135=0),$R135,0))</f>
        <v/>
      </c>
      <c r="AC135" s="34">
        <f>IF($A135="","",IF(AND($U135=1,$I135="Lost"),$R135,0))</f>
        <v/>
      </c>
      <c r="AD135" s="34">
        <f>IF($A135="","",IF(AND($I135="Won",OR($U135=1,$Y135&gt;0,$Z135&gt;0)),$G135,0))</f>
        <v/>
      </c>
      <c r="AE135" s="33">
        <f>IF(OR($A135="",$P135=0),"",IFERROR(MATCH($Q135,Settings!$B$24:$B$31,0),""))</f>
        <v/>
      </c>
      <c r="AF135" s="33">
        <f>IF($A135="","",IFERROR(MATCH($F135,Settings!$B$24:$B$31,0),""))</f>
        <v/>
      </c>
      <c r="AG135" s="33">
        <f>IF($A135="","",IF($P135=0,IF($Y135&gt;0,IF($I135="Won","Created and won","Created"),IF($J135&gt;Settings!$C$6,"Created, outside period",IF($V135=1,"Not in last snapshot","Outside period"))),IF($T135&lt;&gt;"Open","Closed before",IF($U135=0,IF($Z135&gt;0,IF($I135="Won","Pulled in and won","Pulled in"),"Outside period"),IF($I135="Won","Won",IF($I135="Lost","Lost",IF($V135=0,"Slipped out",IF($AF135&gt;$AE135,"Advanced",IF($AF135&lt;$AE135,"Regressed",IF($G135&gt;$R135,"Amount up",IF($G135&lt;$R135,"Amount down","No change")))))))))))</f>
        <v/>
      </c>
      <c r="AH135" s="33">
        <f>IF($A135="","",IF($V135=1,Settings!$C$7-MAX($J135,$K135,$L135,$M135),""))</f>
        <v/>
      </c>
      <c r="AI135" s="33">
        <f>IF($A135="","",IF($V135=1,IF($AH135&gt;=Settings!$C$12,1,0),""))</f>
        <v/>
      </c>
      <c r="AJ135" s="33">
        <f>IF($A135="","",IF($V135=1,IF($N135&gt;=Settings!$C$13,1,0),""))</f>
        <v/>
      </c>
    </row>
    <row r="136">
      <c r="G136" s="31" t="n"/>
      <c r="H136" s="32" t="n"/>
      <c r="J136" s="32" t="n"/>
      <c r="K136" s="32" t="n"/>
      <c r="L136" s="32" t="n"/>
      <c r="M136" s="32" t="n"/>
      <c r="P136" s="33">
        <f>IF($A136="","",IFERROR(MATCH($A136,'Last week'!$A$2:$A$1001,0),0))</f>
        <v/>
      </c>
      <c r="Q136" s="33">
        <f>IF(OR($A136="",$P136=0),"",INDEX('Last week'!$F$2:$F$1001,$P136))</f>
        <v/>
      </c>
      <c r="R136" s="34">
        <f>IF(OR($A136="",$P136=0),"",INDEX('Last week'!$G$2:$G$1001,$P136))</f>
        <v/>
      </c>
      <c r="S136" s="35">
        <f>IF(OR($A136="",$P136=0),"",INDEX('Last week'!$H$2:$H$1001,$P136))</f>
        <v/>
      </c>
      <c r="T136" s="33">
        <f>IF(OR($A136="",$P136=0),"",INDEX('Last week'!$I$2:$I$1001,$P136))</f>
        <v/>
      </c>
      <c r="U136" s="33">
        <f>IF($A136="","",IF(AND($P136&gt;0,$T136="Open",$S136&gt;=Settings!$C$4,$S136&lt;=Settings!$C$5),1,0))</f>
        <v/>
      </c>
      <c r="V136" s="33">
        <f>IF($A136="","",IF(AND($I136="Open",$H136&gt;=Settings!$C$4,$H136&lt;=Settings!$C$5),1,0))</f>
        <v/>
      </c>
      <c r="W136" s="34">
        <f>IF($A136="","",IF($U136=1,$R136,0))</f>
        <v/>
      </c>
      <c r="X136" s="34">
        <f>IF($A136="","",IF($V136=1,$G136,0))</f>
        <v/>
      </c>
      <c r="Y136" s="34">
        <f>IF($A136="","",IF(AND($P136=0,OR($I136="Open",$I136="Won"),$H136&gt;=Settings!$C$4,$H136&lt;=Settings!$C$5,$J136&gt;Settings!$C$6),$G136,0))</f>
        <v/>
      </c>
      <c r="Z136" s="34">
        <f>IF($A136="","",IF(AND($P136&gt;0,$T136="Open",$U136=0,OR($I136="Open",$I136="Won"),$H136&gt;=Settings!$C$4,$H136&lt;=Settings!$C$5),$G136,0))</f>
        <v/>
      </c>
      <c r="AA136" s="34">
        <f>IF($A136="","",IF(AND($U136=1,OR($V136=1,$I136="Won")),$G136-$R136,0))</f>
        <v/>
      </c>
      <c r="AB136" s="34">
        <f>IF($A136="","",IF(AND($U136=1,$I136="Open",$V136=0),$R136,0))</f>
        <v/>
      </c>
      <c r="AC136" s="34">
        <f>IF($A136="","",IF(AND($U136=1,$I136="Lost"),$R136,0))</f>
        <v/>
      </c>
      <c r="AD136" s="34">
        <f>IF($A136="","",IF(AND($I136="Won",OR($U136=1,$Y136&gt;0,$Z136&gt;0)),$G136,0))</f>
        <v/>
      </c>
      <c r="AE136" s="33">
        <f>IF(OR($A136="",$P136=0),"",IFERROR(MATCH($Q136,Settings!$B$24:$B$31,0),""))</f>
        <v/>
      </c>
      <c r="AF136" s="33">
        <f>IF($A136="","",IFERROR(MATCH($F136,Settings!$B$24:$B$31,0),""))</f>
        <v/>
      </c>
      <c r="AG136" s="33">
        <f>IF($A136="","",IF($P136=0,IF($Y136&gt;0,IF($I136="Won","Created and won","Created"),IF($J136&gt;Settings!$C$6,"Created, outside period",IF($V136=1,"Not in last snapshot","Outside period"))),IF($T136&lt;&gt;"Open","Closed before",IF($U136=0,IF($Z136&gt;0,IF($I136="Won","Pulled in and won","Pulled in"),"Outside period"),IF($I136="Won","Won",IF($I136="Lost","Lost",IF($V136=0,"Slipped out",IF($AF136&gt;$AE136,"Advanced",IF($AF136&lt;$AE136,"Regressed",IF($G136&gt;$R136,"Amount up",IF($G136&lt;$R136,"Amount down","No change")))))))))))</f>
        <v/>
      </c>
      <c r="AH136" s="33">
        <f>IF($A136="","",IF($V136=1,Settings!$C$7-MAX($J136,$K136,$L136,$M136),""))</f>
        <v/>
      </c>
      <c r="AI136" s="33">
        <f>IF($A136="","",IF($V136=1,IF($AH136&gt;=Settings!$C$12,1,0),""))</f>
        <v/>
      </c>
      <c r="AJ136" s="33">
        <f>IF($A136="","",IF($V136=1,IF($N136&gt;=Settings!$C$13,1,0),""))</f>
        <v/>
      </c>
    </row>
    <row r="137">
      <c r="G137" s="31" t="n"/>
      <c r="H137" s="32" t="n"/>
      <c r="J137" s="32" t="n"/>
      <c r="K137" s="32" t="n"/>
      <c r="L137" s="32" t="n"/>
      <c r="M137" s="32" t="n"/>
      <c r="P137" s="33">
        <f>IF($A137="","",IFERROR(MATCH($A137,'Last week'!$A$2:$A$1001,0),0))</f>
        <v/>
      </c>
      <c r="Q137" s="33">
        <f>IF(OR($A137="",$P137=0),"",INDEX('Last week'!$F$2:$F$1001,$P137))</f>
        <v/>
      </c>
      <c r="R137" s="34">
        <f>IF(OR($A137="",$P137=0),"",INDEX('Last week'!$G$2:$G$1001,$P137))</f>
        <v/>
      </c>
      <c r="S137" s="35">
        <f>IF(OR($A137="",$P137=0),"",INDEX('Last week'!$H$2:$H$1001,$P137))</f>
        <v/>
      </c>
      <c r="T137" s="33">
        <f>IF(OR($A137="",$P137=0),"",INDEX('Last week'!$I$2:$I$1001,$P137))</f>
        <v/>
      </c>
      <c r="U137" s="33">
        <f>IF($A137="","",IF(AND($P137&gt;0,$T137="Open",$S137&gt;=Settings!$C$4,$S137&lt;=Settings!$C$5),1,0))</f>
        <v/>
      </c>
      <c r="V137" s="33">
        <f>IF($A137="","",IF(AND($I137="Open",$H137&gt;=Settings!$C$4,$H137&lt;=Settings!$C$5),1,0))</f>
        <v/>
      </c>
      <c r="W137" s="34">
        <f>IF($A137="","",IF($U137=1,$R137,0))</f>
        <v/>
      </c>
      <c r="X137" s="34">
        <f>IF($A137="","",IF($V137=1,$G137,0))</f>
        <v/>
      </c>
      <c r="Y137" s="34">
        <f>IF($A137="","",IF(AND($P137=0,OR($I137="Open",$I137="Won"),$H137&gt;=Settings!$C$4,$H137&lt;=Settings!$C$5,$J137&gt;Settings!$C$6),$G137,0))</f>
        <v/>
      </c>
      <c r="Z137" s="34">
        <f>IF($A137="","",IF(AND($P137&gt;0,$T137="Open",$U137=0,OR($I137="Open",$I137="Won"),$H137&gt;=Settings!$C$4,$H137&lt;=Settings!$C$5),$G137,0))</f>
        <v/>
      </c>
      <c r="AA137" s="34">
        <f>IF($A137="","",IF(AND($U137=1,OR($V137=1,$I137="Won")),$G137-$R137,0))</f>
        <v/>
      </c>
      <c r="AB137" s="34">
        <f>IF($A137="","",IF(AND($U137=1,$I137="Open",$V137=0),$R137,0))</f>
        <v/>
      </c>
      <c r="AC137" s="34">
        <f>IF($A137="","",IF(AND($U137=1,$I137="Lost"),$R137,0))</f>
        <v/>
      </c>
      <c r="AD137" s="34">
        <f>IF($A137="","",IF(AND($I137="Won",OR($U137=1,$Y137&gt;0,$Z137&gt;0)),$G137,0))</f>
        <v/>
      </c>
      <c r="AE137" s="33">
        <f>IF(OR($A137="",$P137=0),"",IFERROR(MATCH($Q137,Settings!$B$24:$B$31,0),""))</f>
        <v/>
      </c>
      <c r="AF137" s="33">
        <f>IF($A137="","",IFERROR(MATCH($F137,Settings!$B$24:$B$31,0),""))</f>
        <v/>
      </c>
      <c r="AG137" s="33">
        <f>IF($A137="","",IF($P137=0,IF($Y137&gt;0,IF($I137="Won","Created and won","Created"),IF($J137&gt;Settings!$C$6,"Created, outside period",IF($V137=1,"Not in last snapshot","Outside period"))),IF($T137&lt;&gt;"Open","Closed before",IF($U137=0,IF($Z137&gt;0,IF($I137="Won","Pulled in and won","Pulled in"),"Outside period"),IF($I137="Won","Won",IF($I137="Lost","Lost",IF($V137=0,"Slipped out",IF($AF137&gt;$AE137,"Advanced",IF($AF137&lt;$AE137,"Regressed",IF($G137&gt;$R137,"Amount up",IF($G137&lt;$R137,"Amount down","No change")))))))))))</f>
        <v/>
      </c>
      <c r="AH137" s="33">
        <f>IF($A137="","",IF($V137=1,Settings!$C$7-MAX($J137,$K137,$L137,$M137),""))</f>
        <v/>
      </c>
      <c r="AI137" s="33">
        <f>IF($A137="","",IF($V137=1,IF($AH137&gt;=Settings!$C$12,1,0),""))</f>
        <v/>
      </c>
      <c r="AJ137" s="33">
        <f>IF($A137="","",IF($V137=1,IF($N137&gt;=Settings!$C$13,1,0),""))</f>
        <v/>
      </c>
    </row>
    <row r="138">
      <c r="G138" s="31" t="n"/>
      <c r="H138" s="32" t="n"/>
      <c r="J138" s="32" t="n"/>
      <c r="K138" s="32" t="n"/>
      <c r="L138" s="32" t="n"/>
      <c r="M138" s="32" t="n"/>
      <c r="P138" s="33">
        <f>IF($A138="","",IFERROR(MATCH($A138,'Last week'!$A$2:$A$1001,0),0))</f>
        <v/>
      </c>
      <c r="Q138" s="33">
        <f>IF(OR($A138="",$P138=0),"",INDEX('Last week'!$F$2:$F$1001,$P138))</f>
        <v/>
      </c>
      <c r="R138" s="34">
        <f>IF(OR($A138="",$P138=0),"",INDEX('Last week'!$G$2:$G$1001,$P138))</f>
        <v/>
      </c>
      <c r="S138" s="35">
        <f>IF(OR($A138="",$P138=0),"",INDEX('Last week'!$H$2:$H$1001,$P138))</f>
        <v/>
      </c>
      <c r="T138" s="33">
        <f>IF(OR($A138="",$P138=0),"",INDEX('Last week'!$I$2:$I$1001,$P138))</f>
        <v/>
      </c>
      <c r="U138" s="33">
        <f>IF($A138="","",IF(AND($P138&gt;0,$T138="Open",$S138&gt;=Settings!$C$4,$S138&lt;=Settings!$C$5),1,0))</f>
        <v/>
      </c>
      <c r="V138" s="33">
        <f>IF($A138="","",IF(AND($I138="Open",$H138&gt;=Settings!$C$4,$H138&lt;=Settings!$C$5),1,0))</f>
        <v/>
      </c>
      <c r="W138" s="34">
        <f>IF($A138="","",IF($U138=1,$R138,0))</f>
        <v/>
      </c>
      <c r="X138" s="34">
        <f>IF($A138="","",IF($V138=1,$G138,0))</f>
        <v/>
      </c>
      <c r="Y138" s="34">
        <f>IF($A138="","",IF(AND($P138=0,OR($I138="Open",$I138="Won"),$H138&gt;=Settings!$C$4,$H138&lt;=Settings!$C$5,$J138&gt;Settings!$C$6),$G138,0))</f>
        <v/>
      </c>
      <c r="Z138" s="34">
        <f>IF($A138="","",IF(AND($P138&gt;0,$T138="Open",$U138=0,OR($I138="Open",$I138="Won"),$H138&gt;=Settings!$C$4,$H138&lt;=Settings!$C$5),$G138,0))</f>
        <v/>
      </c>
      <c r="AA138" s="34">
        <f>IF($A138="","",IF(AND($U138=1,OR($V138=1,$I138="Won")),$G138-$R138,0))</f>
        <v/>
      </c>
      <c r="AB138" s="34">
        <f>IF($A138="","",IF(AND($U138=1,$I138="Open",$V138=0),$R138,0))</f>
        <v/>
      </c>
      <c r="AC138" s="34">
        <f>IF($A138="","",IF(AND($U138=1,$I138="Lost"),$R138,0))</f>
        <v/>
      </c>
      <c r="AD138" s="34">
        <f>IF($A138="","",IF(AND($I138="Won",OR($U138=1,$Y138&gt;0,$Z138&gt;0)),$G138,0))</f>
        <v/>
      </c>
      <c r="AE138" s="33">
        <f>IF(OR($A138="",$P138=0),"",IFERROR(MATCH($Q138,Settings!$B$24:$B$31,0),""))</f>
        <v/>
      </c>
      <c r="AF138" s="33">
        <f>IF($A138="","",IFERROR(MATCH($F138,Settings!$B$24:$B$31,0),""))</f>
        <v/>
      </c>
      <c r="AG138" s="33">
        <f>IF($A138="","",IF($P138=0,IF($Y138&gt;0,IF($I138="Won","Created and won","Created"),IF($J138&gt;Settings!$C$6,"Created, outside period",IF($V138=1,"Not in last snapshot","Outside period"))),IF($T138&lt;&gt;"Open","Closed before",IF($U138=0,IF($Z138&gt;0,IF($I138="Won","Pulled in and won","Pulled in"),"Outside period"),IF($I138="Won","Won",IF($I138="Lost","Lost",IF($V138=0,"Slipped out",IF($AF138&gt;$AE138,"Advanced",IF($AF138&lt;$AE138,"Regressed",IF($G138&gt;$R138,"Amount up",IF($G138&lt;$R138,"Amount down","No change")))))))))))</f>
        <v/>
      </c>
      <c r="AH138" s="33">
        <f>IF($A138="","",IF($V138=1,Settings!$C$7-MAX($J138,$K138,$L138,$M138),""))</f>
        <v/>
      </c>
      <c r="AI138" s="33">
        <f>IF($A138="","",IF($V138=1,IF($AH138&gt;=Settings!$C$12,1,0),""))</f>
        <v/>
      </c>
      <c r="AJ138" s="33">
        <f>IF($A138="","",IF($V138=1,IF($N138&gt;=Settings!$C$13,1,0),""))</f>
        <v/>
      </c>
    </row>
    <row r="139">
      <c r="G139" s="31" t="n"/>
      <c r="H139" s="32" t="n"/>
      <c r="J139" s="32" t="n"/>
      <c r="K139" s="32" t="n"/>
      <c r="L139" s="32" t="n"/>
      <c r="M139" s="32" t="n"/>
      <c r="P139" s="33">
        <f>IF($A139="","",IFERROR(MATCH($A139,'Last week'!$A$2:$A$1001,0),0))</f>
        <v/>
      </c>
      <c r="Q139" s="33">
        <f>IF(OR($A139="",$P139=0),"",INDEX('Last week'!$F$2:$F$1001,$P139))</f>
        <v/>
      </c>
      <c r="R139" s="34">
        <f>IF(OR($A139="",$P139=0),"",INDEX('Last week'!$G$2:$G$1001,$P139))</f>
        <v/>
      </c>
      <c r="S139" s="35">
        <f>IF(OR($A139="",$P139=0),"",INDEX('Last week'!$H$2:$H$1001,$P139))</f>
        <v/>
      </c>
      <c r="T139" s="33">
        <f>IF(OR($A139="",$P139=0),"",INDEX('Last week'!$I$2:$I$1001,$P139))</f>
        <v/>
      </c>
      <c r="U139" s="33">
        <f>IF($A139="","",IF(AND($P139&gt;0,$T139="Open",$S139&gt;=Settings!$C$4,$S139&lt;=Settings!$C$5),1,0))</f>
        <v/>
      </c>
      <c r="V139" s="33">
        <f>IF($A139="","",IF(AND($I139="Open",$H139&gt;=Settings!$C$4,$H139&lt;=Settings!$C$5),1,0))</f>
        <v/>
      </c>
      <c r="W139" s="34">
        <f>IF($A139="","",IF($U139=1,$R139,0))</f>
        <v/>
      </c>
      <c r="X139" s="34">
        <f>IF($A139="","",IF($V139=1,$G139,0))</f>
        <v/>
      </c>
      <c r="Y139" s="34">
        <f>IF($A139="","",IF(AND($P139=0,OR($I139="Open",$I139="Won"),$H139&gt;=Settings!$C$4,$H139&lt;=Settings!$C$5,$J139&gt;Settings!$C$6),$G139,0))</f>
        <v/>
      </c>
      <c r="Z139" s="34">
        <f>IF($A139="","",IF(AND($P139&gt;0,$T139="Open",$U139=0,OR($I139="Open",$I139="Won"),$H139&gt;=Settings!$C$4,$H139&lt;=Settings!$C$5),$G139,0))</f>
        <v/>
      </c>
      <c r="AA139" s="34">
        <f>IF($A139="","",IF(AND($U139=1,OR($V139=1,$I139="Won")),$G139-$R139,0))</f>
        <v/>
      </c>
      <c r="AB139" s="34">
        <f>IF($A139="","",IF(AND($U139=1,$I139="Open",$V139=0),$R139,0))</f>
        <v/>
      </c>
      <c r="AC139" s="34">
        <f>IF($A139="","",IF(AND($U139=1,$I139="Lost"),$R139,0))</f>
        <v/>
      </c>
      <c r="AD139" s="34">
        <f>IF($A139="","",IF(AND($I139="Won",OR($U139=1,$Y139&gt;0,$Z139&gt;0)),$G139,0))</f>
        <v/>
      </c>
      <c r="AE139" s="33">
        <f>IF(OR($A139="",$P139=0),"",IFERROR(MATCH($Q139,Settings!$B$24:$B$31,0),""))</f>
        <v/>
      </c>
      <c r="AF139" s="33">
        <f>IF($A139="","",IFERROR(MATCH($F139,Settings!$B$24:$B$31,0),""))</f>
        <v/>
      </c>
      <c r="AG139" s="33">
        <f>IF($A139="","",IF($P139=0,IF($Y139&gt;0,IF($I139="Won","Created and won","Created"),IF($J139&gt;Settings!$C$6,"Created, outside period",IF($V139=1,"Not in last snapshot","Outside period"))),IF($T139&lt;&gt;"Open","Closed before",IF($U139=0,IF($Z139&gt;0,IF($I139="Won","Pulled in and won","Pulled in"),"Outside period"),IF($I139="Won","Won",IF($I139="Lost","Lost",IF($V139=0,"Slipped out",IF($AF139&gt;$AE139,"Advanced",IF($AF139&lt;$AE139,"Regressed",IF($G139&gt;$R139,"Amount up",IF($G139&lt;$R139,"Amount down","No change")))))))))))</f>
        <v/>
      </c>
      <c r="AH139" s="33">
        <f>IF($A139="","",IF($V139=1,Settings!$C$7-MAX($J139,$K139,$L139,$M139),""))</f>
        <v/>
      </c>
      <c r="AI139" s="33">
        <f>IF($A139="","",IF($V139=1,IF($AH139&gt;=Settings!$C$12,1,0),""))</f>
        <v/>
      </c>
      <c r="AJ139" s="33">
        <f>IF($A139="","",IF($V139=1,IF($N139&gt;=Settings!$C$13,1,0),""))</f>
        <v/>
      </c>
    </row>
    <row r="140">
      <c r="G140" s="31" t="n"/>
      <c r="H140" s="32" t="n"/>
      <c r="J140" s="32" t="n"/>
      <c r="K140" s="32" t="n"/>
      <c r="L140" s="32" t="n"/>
      <c r="M140" s="32" t="n"/>
      <c r="P140" s="33">
        <f>IF($A140="","",IFERROR(MATCH($A140,'Last week'!$A$2:$A$1001,0),0))</f>
        <v/>
      </c>
      <c r="Q140" s="33">
        <f>IF(OR($A140="",$P140=0),"",INDEX('Last week'!$F$2:$F$1001,$P140))</f>
        <v/>
      </c>
      <c r="R140" s="34">
        <f>IF(OR($A140="",$P140=0),"",INDEX('Last week'!$G$2:$G$1001,$P140))</f>
        <v/>
      </c>
      <c r="S140" s="35">
        <f>IF(OR($A140="",$P140=0),"",INDEX('Last week'!$H$2:$H$1001,$P140))</f>
        <v/>
      </c>
      <c r="T140" s="33">
        <f>IF(OR($A140="",$P140=0),"",INDEX('Last week'!$I$2:$I$1001,$P140))</f>
        <v/>
      </c>
      <c r="U140" s="33">
        <f>IF($A140="","",IF(AND($P140&gt;0,$T140="Open",$S140&gt;=Settings!$C$4,$S140&lt;=Settings!$C$5),1,0))</f>
        <v/>
      </c>
      <c r="V140" s="33">
        <f>IF($A140="","",IF(AND($I140="Open",$H140&gt;=Settings!$C$4,$H140&lt;=Settings!$C$5),1,0))</f>
        <v/>
      </c>
      <c r="W140" s="34">
        <f>IF($A140="","",IF($U140=1,$R140,0))</f>
        <v/>
      </c>
      <c r="X140" s="34">
        <f>IF($A140="","",IF($V140=1,$G140,0))</f>
        <v/>
      </c>
      <c r="Y140" s="34">
        <f>IF($A140="","",IF(AND($P140=0,OR($I140="Open",$I140="Won"),$H140&gt;=Settings!$C$4,$H140&lt;=Settings!$C$5,$J140&gt;Settings!$C$6),$G140,0))</f>
        <v/>
      </c>
      <c r="Z140" s="34">
        <f>IF($A140="","",IF(AND($P140&gt;0,$T140="Open",$U140=0,OR($I140="Open",$I140="Won"),$H140&gt;=Settings!$C$4,$H140&lt;=Settings!$C$5),$G140,0))</f>
        <v/>
      </c>
      <c r="AA140" s="34">
        <f>IF($A140="","",IF(AND($U140=1,OR($V140=1,$I140="Won")),$G140-$R140,0))</f>
        <v/>
      </c>
      <c r="AB140" s="34">
        <f>IF($A140="","",IF(AND($U140=1,$I140="Open",$V140=0),$R140,0))</f>
        <v/>
      </c>
      <c r="AC140" s="34">
        <f>IF($A140="","",IF(AND($U140=1,$I140="Lost"),$R140,0))</f>
        <v/>
      </c>
      <c r="AD140" s="34">
        <f>IF($A140="","",IF(AND($I140="Won",OR($U140=1,$Y140&gt;0,$Z140&gt;0)),$G140,0))</f>
        <v/>
      </c>
      <c r="AE140" s="33">
        <f>IF(OR($A140="",$P140=0),"",IFERROR(MATCH($Q140,Settings!$B$24:$B$31,0),""))</f>
        <v/>
      </c>
      <c r="AF140" s="33">
        <f>IF($A140="","",IFERROR(MATCH($F140,Settings!$B$24:$B$31,0),""))</f>
        <v/>
      </c>
      <c r="AG140" s="33">
        <f>IF($A140="","",IF($P140=0,IF($Y140&gt;0,IF($I140="Won","Created and won","Created"),IF($J140&gt;Settings!$C$6,"Created, outside period",IF($V140=1,"Not in last snapshot","Outside period"))),IF($T140&lt;&gt;"Open","Closed before",IF($U140=0,IF($Z140&gt;0,IF($I140="Won","Pulled in and won","Pulled in"),"Outside period"),IF($I140="Won","Won",IF($I140="Lost","Lost",IF($V140=0,"Slipped out",IF($AF140&gt;$AE140,"Advanced",IF($AF140&lt;$AE140,"Regressed",IF($G140&gt;$R140,"Amount up",IF($G140&lt;$R140,"Amount down","No change")))))))))))</f>
        <v/>
      </c>
      <c r="AH140" s="33">
        <f>IF($A140="","",IF($V140=1,Settings!$C$7-MAX($J140,$K140,$L140,$M140),""))</f>
        <v/>
      </c>
      <c r="AI140" s="33">
        <f>IF($A140="","",IF($V140=1,IF($AH140&gt;=Settings!$C$12,1,0),""))</f>
        <v/>
      </c>
      <c r="AJ140" s="33">
        <f>IF($A140="","",IF($V140=1,IF($N140&gt;=Settings!$C$13,1,0),""))</f>
        <v/>
      </c>
    </row>
    <row r="141">
      <c r="G141" s="31" t="n"/>
      <c r="H141" s="32" t="n"/>
      <c r="J141" s="32" t="n"/>
      <c r="K141" s="32" t="n"/>
      <c r="L141" s="32" t="n"/>
      <c r="M141" s="32" t="n"/>
      <c r="P141" s="33">
        <f>IF($A141="","",IFERROR(MATCH($A141,'Last week'!$A$2:$A$1001,0),0))</f>
        <v/>
      </c>
      <c r="Q141" s="33">
        <f>IF(OR($A141="",$P141=0),"",INDEX('Last week'!$F$2:$F$1001,$P141))</f>
        <v/>
      </c>
      <c r="R141" s="34">
        <f>IF(OR($A141="",$P141=0),"",INDEX('Last week'!$G$2:$G$1001,$P141))</f>
        <v/>
      </c>
      <c r="S141" s="35">
        <f>IF(OR($A141="",$P141=0),"",INDEX('Last week'!$H$2:$H$1001,$P141))</f>
        <v/>
      </c>
      <c r="T141" s="33">
        <f>IF(OR($A141="",$P141=0),"",INDEX('Last week'!$I$2:$I$1001,$P141))</f>
        <v/>
      </c>
      <c r="U141" s="33">
        <f>IF($A141="","",IF(AND($P141&gt;0,$T141="Open",$S141&gt;=Settings!$C$4,$S141&lt;=Settings!$C$5),1,0))</f>
        <v/>
      </c>
      <c r="V141" s="33">
        <f>IF($A141="","",IF(AND($I141="Open",$H141&gt;=Settings!$C$4,$H141&lt;=Settings!$C$5),1,0))</f>
        <v/>
      </c>
      <c r="W141" s="34">
        <f>IF($A141="","",IF($U141=1,$R141,0))</f>
        <v/>
      </c>
      <c r="X141" s="34">
        <f>IF($A141="","",IF($V141=1,$G141,0))</f>
        <v/>
      </c>
      <c r="Y141" s="34">
        <f>IF($A141="","",IF(AND($P141=0,OR($I141="Open",$I141="Won"),$H141&gt;=Settings!$C$4,$H141&lt;=Settings!$C$5,$J141&gt;Settings!$C$6),$G141,0))</f>
        <v/>
      </c>
      <c r="Z141" s="34">
        <f>IF($A141="","",IF(AND($P141&gt;0,$T141="Open",$U141=0,OR($I141="Open",$I141="Won"),$H141&gt;=Settings!$C$4,$H141&lt;=Settings!$C$5),$G141,0))</f>
        <v/>
      </c>
      <c r="AA141" s="34">
        <f>IF($A141="","",IF(AND($U141=1,OR($V141=1,$I141="Won")),$G141-$R141,0))</f>
        <v/>
      </c>
      <c r="AB141" s="34">
        <f>IF($A141="","",IF(AND($U141=1,$I141="Open",$V141=0),$R141,0))</f>
        <v/>
      </c>
      <c r="AC141" s="34">
        <f>IF($A141="","",IF(AND($U141=1,$I141="Lost"),$R141,0))</f>
        <v/>
      </c>
      <c r="AD141" s="34">
        <f>IF($A141="","",IF(AND($I141="Won",OR($U141=1,$Y141&gt;0,$Z141&gt;0)),$G141,0))</f>
        <v/>
      </c>
      <c r="AE141" s="33">
        <f>IF(OR($A141="",$P141=0),"",IFERROR(MATCH($Q141,Settings!$B$24:$B$31,0),""))</f>
        <v/>
      </c>
      <c r="AF141" s="33">
        <f>IF($A141="","",IFERROR(MATCH($F141,Settings!$B$24:$B$31,0),""))</f>
        <v/>
      </c>
      <c r="AG141" s="33">
        <f>IF($A141="","",IF($P141=0,IF($Y141&gt;0,IF($I141="Won","Created and won","Created"),IF($J141&gt;Settings!$C$6,"Created, outside period",IF($V141=1,"Not in last snapshot","Outside period"))),IF($T141&lt;&gt;"Open","Closed before",IF($U141=0,IF($Z141&gt;0,IF($I141="Won","Pulled in and won","Pulled in"),"Outside period"),IF($I141="Won","Won",IF($I141="Lost","Lost",IF($V141=0,"Slipped out",IF($AF141&gt;$AE141,"Advanced",IF($AF141&lt;$AE141,"Regressed",IF($G141&gt;$R141,"Amount up",IF($G141&lt;$R141,"Amount down","No change")))))))))))</f>
        <v/>
      </c>
      <c r="AH141" s="33">
        <f>IF($A141="","",IF($V141=1,Settings!$C$7-MAX($J141,$K141,$L141,$M141),""))</f>
        <v/>
      </c>
      <c r="AI141" s="33">
        <f>IF($A141="","",IF($V141=1,IF($AH141&gt;=Settings!$C$12,1,0),""))</f>
        <v/>
      </c>
      <c r="AJ141" s="33">
        <f>IF($A141="","",IF($V141=1,IF($N141&gt;=Settings!$C$13,1,0),""))</f>
        <v/>
      </c>
    </row>
    <row r="142">
      <c r="G142" s="31" t="n"/>
      <c r="H142" s="32" t="n"/>
      <c r="J142" s="32" t="n"/>
      <c r="K142" s="32" t="n"/>
      <c r="L142" s="32" t="n"/>
      <c r="M142" s="32" t="n"/>
      <c r="P142" s="33">
        <f>IF($A142="","",IFERROR(MATCH($A142,'Last week'!$A$2:$A$1001,0),0))</f>
        <v/>
      </c>
      <c r="Q142" s="33">
        <f>IF(OR($A142="",$P142=0),"",INDEX('Last week'!$F$2:$F$1001,$P142))</f>
        <v/>
      </c>
      <c r="R142" s="34">
        <f>IF(OR($A142="",$P142=0),"",INDEX('Last week'!$G$2:$G$1001,$P142))</f>
        <v/>
      </c>
      <c r="S142" s="35">
        <f>IF(OR($A142="",$P142=0),"",INDEX('Last week'!$H$2:$H$1001,$P142))</f>
        <v/>
      </c>
      <c r="T142" s="33">
        <f>IF(OR($A142="",$P142=0),"",INDEX('Last week'!$I$2:$I$1001,$P142))</f>
        <v/>
      </c>
      <c r="U142" s="33">
        <f>IF($A142="","",IF(AND($P142&gt;0,$T142="Open",$S142&gt;=Settings!$C$4,$S142&lt;=Settings!$C$5),1,0))</f>
        <v/>
      </c>
      <c r="V142" s="33">
        <f>IF($A142="","",IF(AND($I142="Open",$H142&gt;=Settings!$C$4,$H142&lt;=Settings!$C$5),1,0))</f>
        <v/>
      </c>
      <c r="W142" s="34">
        <f>IF($A142="","",IF($U142=1,$R142,0))</f>
        <v/>
      </c>
      <c r="X142" s="34">
        <f>IF($A142="","",IF($V142=1,$G142,0))</f>
        <v/>
      </c>
      <c r="Y142" s="34">
        <f>IF($A142="","",IF(AND($P142=0,OR($I142="Open",$I142="Won"),$H142&gt;=Settings!$C$4,$H142&lt;=Settings!$C$5,$J142&gt;Settings!$C$6),$G142,0))</f>
        <v/>
      </c>
      <c r="Z142" s="34">
        <f>IF($A142="","",IF(AND($P142&gt;0,$T142="Open",$U142=0,OR($I142="Open",$I142="Won"),$H142&gt;=Settings!$C$4,$H142&lt;=Settings!$C$5),$G142,0))</f>
        <v/>
      </c>
      <c r="AA142" s="34">
        <f>IF($A142="","",IF(AND($U142=1,OR($V142=1,$I142="Won")),$G142-$R142,0))</f>
        <v/>
      </c>
      <c r="AB142" s="34">
        <f>IF($A142="","",IF(AND($U142=1,$I142="Open",$V142=0),$R142,0))</f>
        <v/>
      </c>
      <c r="AC142" s="34">
        <f>IF($A142="","",IF(AND($U142=1,$I142="Lost"),$R142,0))</f>
        <v/>
      </c>
      <c r="AD142" s="34">
        <f>IF($A142="","",IF(AND($I142="Won",OR($U142=1,$Y142&gt;0,$Z142&gt;0)),$G142,0))</f>
        <v/>
      </c>
      <c r="AE142" s="33">
        <f>IF(OR($A142="",$P142=0),"",IFERROR(MATCH($Q142,Settings!$B$24:$B$31,0),""))</f>
        <v/>
      </c>
      <c r="AF142" s="33">
        <f>IF($A142="","",IFERROR(MATCH($F142,Settings!$B$24:$B$31,0),""))</f>
        <v/>
      </c>
      <c r="AG142" s="33">
        <f>IF($A142="","",IF($P142=0,IF($Y142&gt;0,IF($I142="Won","Created and won","Created"),IF($J142&gt;Settings!$C$6,"Created, outside period",IF($V142=1,"Not in last snapshot","Outside period"))),IF($T142&lt;&gt;"Open","Closed before",IF($U142=0,IF($Z142&gt;0,IF($I142="Won","Pulled in and won","Pulled in"),"Outside period"),IF($I142="Won","Won",IF($I142="Lost","Lost",IF($V142=0,"Slipped out",IF($AF142&gt;$AE142,"Advanced",IF($AF142&lt;$AE142,"Regressed",IF($G142&gt;$R142,"Amount up",IF($G142&lt;$R142,"Amount down","No change")))))))))))</f>
        <v/>
      </c>
      <c r="AH142" s="33">
        <f>IF($A142="","",IF($V142=1,Settings!$C$7-MAX($J142,$K142,$L142,$M142),""))</f>
        <v/>
      </c>
      <c r="AI142" s="33">
        <f>IF($A142="","",IF($V142=1,IF($AH142&gt;=Settings!$C$12,1,0),""))</f>
        <v/>
      </c>
      <c r="AJ142" s="33">
        <f>IF($A142="","",IF($V142=1,IF($N142&gt;=Settings!$C$13,1,0),""))</f>
        <v/>
      </c>
    </row>
    <row r="143">
      <c r="G143" s="31" t="n"/>
      <c r="H143" s="32" t="n"/>
      <c r="J143" s="32" t="n"/>
      <c r="K143" s="32" t="n"/>
      <c r="L143" s="32" t="n"/>
      <c r="M143" s="32" t="n"/>
      <c r="P143" s="33">
        <f>IF($A143="","",IFERROR(MATCH($A143,'Last week'!$A$2:$A$1001,0),0))</f>
        <v/>
      </c>
      <c r="Q143" s="33">
        <f>IF(OR($A143="",$P143=0),"",INDEX('Last week'!$F$2:$F$1001,$P143))</f>
        <v/>
      </c>
      <c r="R143" s="34">
        <f>IF(OR($A143="",$P143=0),"",INDEX('Last week'!$G$2:$G$1001,$P143))</f>
        <v/>
      </c>
      <c r="S143" s="35">
        <f>IF(OR($A143="",$P143=0),"",INDEX('Last week'!$H$2:$H$1001,$P143))</f>
        <v/>
      </c>
      <c r="T143" s="33">
        <f>IF(OR($A143="",$P143=0),"",INDEX('Last week'!$I$2:$I$1001,$P143))</f>
        <v/>
      </c>
      <c r="U143" s="33">
        <f>IF($A143="","",IF(AND($P143&gt;0,$T143="Open",$S143&gt;=Settings!$C$4,$S143&lt;=Settings!$C$5),1,0))</f>
        <v/>
      </c>
      <c r="V143" s="33">
        <f>IF($A143="","",IF(AND($I143="Open",$H143&gt;=Settings!$C$4,$H143&lt;=Settings!$C$5),1,0))</f>
        <v/>
      </c>
      <c r="W143" s="34">
        <f>IF($A143="","",IF($U143=1,$R143,0))</f>
        <v/>
      </c>
      <c r="X143" s="34">
        <f>IF($A143="","",IF($V143=1,$G143,0))</f>
        <v/>
      </c>
      <c r="Y143" s="34">
        <f>IF($A143="","",IF(AND($P143=0,OR($I143="Open",$I143="Won"),$H143&gt;=Settings!$C$4,$H143&lt;=Settings!$C$5,$J143&gt;Settings!$C$6),$G143,0))</f>
        <v/>
      </c>
      <c r="Z143" s="34">
        <f>IF($A143="","",IF(AND($P143&gt;0,$T143="Open",$U143=0,OR($I143="Open",$I143="Won"),$H143&gt;=Settings!$C$4,$H143&lt;=Settings!$C$5),$G143,0))</f>
        <v/>
      </c>
      <c r="AA143" s="34">
        <f>IF($A143="","",IF(AND($U143=1,OR($V143=1,$I143="Won")),$G143-$R143,0))</f>
        <v/>
      </c>
      <c r="AB143" s="34">
        <f>IF($A143="","",IF(AND($U143=1,$I143="Open",$V143=0),$R143,0))</f>
        <v/>
      </c>
      <c r="AC143" s="34">
        <f>IF($A143="","",IF(AND($U143=1,$I143="Lost"),$R143,0))</f>
        <v/>
      </c>
      <c r="AD143" s="34">
        <f>IF($A143="","",IF(AND($I143="Won",OR($U143=1,$Y143&gt;0,$Z143&gt;0)),$G143,0))</f>
        <v/>
      </c>
      <c r="AE143" s="33">
        <f>IF(OR($A143="",$P143=0),"",IFERROR(MATCH($Q143,Settings!$B$24:$B$31,0),""))</f>
        <v/>
      </c>
      <c r="AF143" s="33">
        <f>IF($A143="","",IFERROR(MATCH($F143,Settings!$B$24:$B$31,0),""))</f>
        <v/>
      </c>
      <c r="AG143" s="33">
        <f>IF($A143="","",IF($P143=0,IF($Y143&gt;0,IF($I143="Won","Created and won","Created"),IF($J143&gt;Settings!$C$6,"Created, outside period",IF($V143=1,"Not in last snapshot","Outside period"))),IF($T143&lt;&gt;"Open","Closed before",IF($U143=0,IF($Z143&gt;0,IF($I143="Won","Pulled in and won","Pulled in"),"Outside period"),IF($I143="Won","Won",IF($I143="Lost","Lost",IF($V143=0,"Slipped out",IF($AF143&gt;$AE143,"Advanced",IF($AF143&lt;$AE143,"Regressed",IF($G143&gt;$R143,"Amount up",IF($G143&lt;$R143,"Amount down","No change")))))))))))</f>
        <v/>
      </c>
      <c r="AH143" s="33">
        <f>IF($A143="","",IF($V143=1,Settings!$C$7-MAX($J143,$K143,$L143,$M143),""))</f>
        <v/>
      </c>
      <c r="AI143" s="33">
        <f>IF($A143="","",IF($V143=1,IF($AH143&gt;=Settings!$C$12,1,0),""))</f>
        <v/>
      </c>
      <c r="AJ143" s="33">
        <f>IF($A143="","",IF($V143=1,IF($N143&gt;=Settings!$C$13,1,0),""))</f>
        <v/>
      </c>
    </row>
    <row r="144">
      <c r="G144" s="31" t="n"/>
      <c r="H144" s="32" t="n"/>
      <c r="J144" s="32" t="n"/>
      <c r="K144" s="32" t="n"/>
      <c r="L144" s="32" t="n"/>
      <c r="M144" s="32" t="n"/>
      <c r="P144" s="33">
        <f>IF($A144="","",IFERROR(MATCH($A144,'Last week'!$A$2:$A$1001,0),0))</f>
        <v/>
      </c>
      <c r="Q144" s="33">
        <f>IF(OR($A144="",$P144=0),"",INDEX('Last week'!$F$2:$F$1001,$P144))</f>
        <v/>
      </c>
      <c r="R144" s="34">
        <f>IF(OR($A144="",$P144=0),"",INDEX('Last week'!$G$2:$G$1001,$P144))</f>
        <v/>
      </c>
      <c r="S144" s="35">
        <f>IF(OR($A144="",$P144=0),"",INDEX('Last week'!$H$2:$H$1001,$P144))</f>
        <v/>
      </c>
      <c r="T144" s="33">
        <f>IF(OR($A144="",$P144=0),"",INDEX('Last week'!$I$2:$I$1001,$P144))</f>
        <v/>
      </c>
      <c r="U144" s="33">
        <f>IF($A144="","",IF(AND($P144&gt;0,$T144="Open",$S144&gt;=Settings!$C$4,$S144&lt;=Settings!$C$5),1,0))</f>
        <v/>
      </c>
      <c r="V144" s="33">
        <f>IF($A144="","",IF(AND($I144="Open",$H144&gt;=Settings!$C$4,$H144&lt;=Settings!$C$5),1,0))</f>
        <v/>
      </c>
      <c r="W144" s="34">
        <f>IF($A144="","",IF($U144=1,$R144,0))</f>
        <v/>
      </c>
      <c r="X144" s="34">
        <f>IF($A144="","",IF($V144=1,$G144,0))</f>
        <v/>
      </c>
      <c r="Y144" s="34">
        <f>IF($A144="","",IF(AND($P144=0,OR($I144="Open",$I144="Won"),$H144&gt;=Settings!$C$4,$H144&lt;=Settings!$C$5,$J144&gt;Settings!$C$6),$G144,0))</f>
        <v/>
      </c>
      <c r="Z144" s="34">
        <f>IF($A144="","",IF(AND($P144&gt;0,$T144="Open",$U144=0,OR($I144="Open",$I144="Won"),$H144&gt;=Settings!$C$4,$H144&lt;=Settings!$C$5),$G144,0))</f>
        <v/>
      </c>
      <c r="AA144" s="34">
        <f>IF($A144="","",IF(AND($U144=1,OR($V144=1,$I144="Won")),$G144-$R144,0))</f>
        <v/>
      </c>
      <c r="AB144" s="34">
        <f>IF($A144="","",IF(AND($U144=1,$I144="Open",$V144=0),$R144,0))</f>
        <v/>
      </c>
      <c r="AC144" s="34">
        <f>IF($A144="","",IF(AND($U144=1,$I144="Lost"),$R144,0))</f>
        <v/>
      </c>
      <c r="AD144" s="34">
        <f>IF($A144="","",IF(AND($I144="Won",OR($U144=1,$Y144&gt;0,$Z144&gt;0)),$G144,0))</f>
        <v/>
      </c>
      <c r="AE144" s="33">
        <f>IF(OR($A144="",$P144=0),"",IFERROR(MATCH($Q144,Settings!$B$24:$B$31,0),""))</f>
        <v/>
      </c>
      <c r="AF144" s="33">
        <f>IF($A144="","",IFERROR(MATCH($F144,Settings!$B$24:$B$31,0),""))</f>
        <v/>
      </c>
      <c r="AG144" s="33">
        <f>IF($A144="","",IF($P144=0,IF($Y144&gt;0,IF($I144="Won","Created and won","Created"),IF($J144&gt;Settings!$C$6,"Created, outside period",IF($V144=1,"Not in last snapshot","Outside period"))),IF($T144&lt;&gt;"Open","Closed before",IF($U144=0,IF($Z144&gt;0,IF($I144="Won","Pulled in and won","Pulled in"),"Outside period"),IF($I144="Won","Won",IF($I144="Lost","Lost",IF($V144=0,"Slipped out",IF($AF144&gt;$AE144,"Advanced",IF($AF144&lt;$AE144,"Regressed",IF($G144&gt;$R144,"Amount up",IF($G144&lt;$R144,"Amount down","No change")))))))))))</f>
        <v/>
      </c>
      <c r="AH144" s="33">
        <f>IF($A144="","",IF($V144=1,Settings!$C$7-MAX($J144,$K144,$L144,$M144),""))</f>
        <v/>
      </c>
      <c r="AI144" s="33">
        <f>IF($A144="","",IF($V144=1,IF($AH144&gt;=Settings!$C$12,1,0),""))</f>
        <v/>
      </c>
      <c r="AJ144" s="33">
        <f>IF($A144="","",IF($V144=1,IF($N144&gt;=Settings!$C$13,1,0),""))</f>
        <v/>
      </c>
    </row>
    <row r="145">
      <c r="G145" s="31" t="n"/>
      <c r="H145" s="32" t="n"/>
      <c r="J145" s="32" t="n"/>
      <c r="K145" s="32" t="n"/>
      <c r="L145" s="32" t="n"/>
      <c r="M145" s="32" t="n"/>
      <c r="P145" s="33">
        <f>IF($A145="","",IFERROR(MATCH($A145,'Last week'!$A$2:$A$1001,0),0))</f>
        <v/>
      </c>
      <c r="Q145" s="33">
        <f>IF(OR($A145="",$P145=0),"",INDEX('Last week'!$F$2:$F$1001,$P145))</f>
        <v/>
      </c>
      <c r="R145" s="34">
        <f>IF(OR($A145="",$P145=0),"",INDEX('Last week'!$G$2:$G$1001,$P145))</f>
        <v/>
      </c>
      <c r="S145" s="35">
        <f>IF(OR($A145="",$P145=0),"",INDEX('Last week'!$H$2:$H$1001,$P145))</f>
        <v/>
      </c>
      <c r="T145" s="33">
        <f>IF(OR($A145="",$P145=0),"",INDEX('Last week'!$I$2:$I$1001,$P145))</f>
        <v/>
      </c>
      <c r="U145" s="33">
        <f>IF($A145="","",IF(AND($P145&gt;0,$T145="Open",$S145&gt;=Settings!$C$4,$S145&lt;=Settings!$C$5),1,0))</f>
        <v/>
      </c>
      <c r="V145" s="33">
        <f>IF($A145="","",IF(AND($I145="Open",$H145&gt;=Settings!$C$4,$H145&lt;=Settings!$C$5),1,0))</f>
        <v/>
      </c>
      <c r="W145" s="34">
        <f>IF($A145="","",IF($U145=1,$R145,0))</f>
        <v/>
      </c>
      <c r="X145" s="34">
        <f>IF($A145="","",IF($V145=1,$G145,0))</f>
        <v/>
      </c>
      <c r="Y145" s="34">
        <f>IF($A145="","",IF(AND($P145=0,OR($I145="Open",$I145="Won"),$H145&gt;=Settings!$C$4,$H145&lt;=Settings!$C$5,$J145&gt;Settings!$C$6),$G145,0))</f>
        <v/>
      </c>
      <c r="Z145" s="34">
        <f>IF($A145="","",IF(AND($P145&gt;0,$T145="Open",$U145=0,OR($I145="Open",$I145="Won"),$H145&gt;=Settings!$C$4,$H145&lt;=Settings!$C$5),$G145,0))</f>
        <v/>
      </c>
      <c r="AA145" s="34">
        <f>IF($A145="","",IF(AND($U145=1,OR($V145=1,$I145="Won")),$G145-$R145,0))</f>
        <v/>
      </c>
      <c r="AB145" s="34">
        <f>IF($A145="","",IF(AND($U145=1,$I145="Open",$V145=0),$R145,0))</f>
        <v/>
      </c>
      <c r="AC145" s="34">
        <f>IF($A145="","",IF(AND($U145=1,$I145="Lost"),$R145,0))</f>
        <v/>
      </c>
      <c r="AD145" s="34">
        <f>IF($A145="","",IF(AND($I145="Won",OR($U145=1,$Y145&gt;0,$Z145&gt;0)),$G145,0))</f>
        <v/>
      </c>
      <c r="AE145" s="33">
        <f>IF(OR($A145="",$P145=0),"",IFERROR(MATCH($Q145,Settings!$B$24:$B$31,0),""))</f>
        <v/>
      </c>
      <c r="AF145" s="33">
        <f>IF($A145="","",IFERROR(MATCH($F145,Settings!$B$24:$B$31,0),""))</f>
        <v/>
      </c>
      <c r="AG145" s="33">
        <f>IF($A145="","",IF($P145=0,IF($Y145&gt;0,IF($I145="Won","Created and won","Created"),IF($J145&gt;Settings!$C$6,"Created, outside period",IF($V145=1,"Not in last snapshot","Outside period"))),IF($T145&lt;&gt;"Open","Closed before",IF($U145=0,IF($Z145&gt;0,IF($I145="Won","Pulled in and won","Pulled in"),"Outside period"),IF($I145="Won","Won",IF($I145="Lost","Lost",IF($V145=0,"Slipped out",IF($AF145&gt;$AE145,"Advanced",IF($AF145&lt;$AE145,"Regressed",IF($G145&gt;$R145,"Amount up",IF($G145&lt;$R145,"Amount down","No change")))))))))))</f>
        <v/>
      </c>
      <c r="AH145" s="33">
        <f>IF($A145="","",IF($V145=1,Settings!$C$7-MAX($J145,$K145,$L145,$M145),""))</f>
        <v/>
      </c>
      <c r="AI145" s="33">
        <f>IF($A145="","",IF($V145=1,IF($AH145&gt;=Settings!$C$12,1,0),""))</f>
        <v/>
      </c>
      <c r="AJ145" s="33">
        <f>IF($A145="","",IF($V145=1,IF($N145&gt;=Settings!$C$13,1,0),""))</f>
        <v/>
      </c>
    </row>
    <row r="146">
      <c r="G146" s="31" t="n"/>
      <c r="H146" s="32" t="n"/>
      <c r="J146" s="32" t="n"/>
      <c r="K146" s="32" t="n"/>
      <c r="L146" s="32" t="n"/>
      <c r="M146" s="32" t="n"/>
      <c r="P146" s="33">
        <f>IF($A146="","",IFERROR(MATCH($A146,'Last week'!$A$2:$A$1001,0),0))</f>
        <v/>
      </c>
      <c r="Q146" s="33">
        <f>IF(OR($A146="",$P146=0),"",INDEX('Last week'!$F$2:$F$1001,$P146))</f>
        <v/>
      </c>
      <c r="R146" s="34">
        <f>IF(OR($A146="",$P146=0),"",INDEX('Last week'!$G$2:$G$1001,$P146))</f>
        <v/>
      </c>
      <c r="S146" s="35">
        <f>IF(OR($A146="",$P146=0),"",INDEX('Last week'!$H$2:$H$1001,$P146))</f>
        <v/>
      </c>
      <c r="T146" s="33">
        <f>IF(OR($A146="",$P146=0),"",INDEX('Last week'!$I$2:$I$1001,$P146))</f>
        <v/>
      </c>
      <c r="U146" s="33">
        <f>IF($A146="","",IF(AND($P146&gt;0,$T146="Open",$S146&gt;=Settings!$C$4,$S146&lt;=Settings!$C$5),1,0))</f>
        <v/>
      </c>
      <c r="V146" s="33">
        <f>IF($A146="","",IF(AND($I146="Open",$H146&gt;=Settings!$C$4,$H146&lt;=Settings!$C$5),1,0))</f>
        <v/>
      </c>
      <c r="W146" s="34">
        <f>IF($A146="","",IF($U146=1,$R146,0))</f>
        <v/>
      </c>
      <c r="X146" s="34">
        <f>IF($A146="","",IF($V146=1,$G146,0))</f>
        <v/>
      </c>
      <c r="Y146" s="34">
        <f>IF($A146="","",IF(AND($P146=0,OR($I146="Open",$I146="Won"),$H146&gt;=Settings!$C$4,$H146&lt;=Settings!$C$5,$J146&gt;Settings!$C$6),$G146,0))</f>
        <v/>
      </c>
      <c r="Z146" s="34">
        <f>IF($A146="","",IF(AND($P146&gt;0,$T146="Open",$U146=0,OR($I146="Open",$I146="Won"),$H146&gt;=Settings!$C$4,$H146&lt;=Settings!$C$5),$G146,0))</f>
        <v/>
      </c>
      <c r="AA146" s="34">
        <f>IF($A146="","",IF(AND($U146=1,OR($V146=1,$I146="Won")),$G146-$R146,0))</f>
        <v/>
      </c>
      <c r="AB146" s="34">
        <f>IF($A146="","",IF(AND($U146=1,$I146="Open",$V146=0),$R146,0))</f>
        <v/>
      </c>
      <c r="AC146" s="34">
        <f>IF($A146="","",IF(AND($U146=1,$I146="Lost"),$R146,0))</f>
        <v/>
      </c>
      <c r="AD146" s="34">
        <f>IF($A146="","",IF(AND($I146="Won",OR($U146=1,$Y146&gt;0,$Z146&gt;0)),$G146,0))</f>
        <v/>
      </c>
      <c r="AE146" s="33">
        <f>IF(OR($A146="",$P146=0),"",IFERROR(MATCH($Q146,Settings!$B$24:$B$31,0),""))</f>
        <v/>
      </c>
      <c r="AF146" s="33">
        <f>IF($A146="","",IFERROR(MATCH($F146,Settings!$B$24:$B$31,0),""))</f>
        <v/>
      </c>
      <c r="AG146" s="33">
        <f>IF($A146="","",IF($P146=0,IF($Y146&gt;0,IF($I146="Won","Created and won","Created"),IF($J146&gt;Settings!$C$6,"Created, outside period",IF($V146=1,"Not in last snapshot","Outside period"))),IF($T146&lt;&gt;"Open","Closed before",IF($U146=0,IF($Z146&gt;0,IF($I146="Won","Pulled in and won","Pulled in"),"Outside period"),IF($I146="Won","Won",IF($I146="Lost","Lost",IF($V146=0,"Slipped out",IF($AF146&gt;$AE146,"Advanced",IF($AF146&lt;$AE146,"Regressed",IF($G146&gt;$R146,"Amount up",IF($G146&lt;$R146,"Amount down","No change")))))))))))</f>
        <v/>
      </c>
      <c r="AH146" s="33">
        <f>IF($A146="","",IF($V146=1,Settings!$C$7-MAX($J146,$K146,$L146,$M146),""))</f>
        <v/>
      </c>
      <c r="AI146" s="33">
        <f>IF($A146="","",IF($V146=1,IF($AH146&gt;=Settings!$C$12,1,0),""))</f>
        <v/>
      </c>
      <c r="AJ146" s="33">
        <f>IF($A146="","",IF($V146=1,IF($N146&gt;=Settings!$C$13,1,0),""))</f>
        <v/>
      </c>
    </row>
    <row r="147">
      <c r="G147" s="31" t="n"/>
      <c r="H147" s="32" t="n"/>
      <c r="J147" s="32" t="n"/>
      <c r="K147" s="32" t="n"/>
      <c r="L147" s="32" t="n"/>
      <c r="M147" s="32" t="n"/>
      <c r="P147" s="33">
        <f>IF($A147="","",IFERROR(MATCH($A147,'Last week'!$A$2:$A$1001,0),0))</f>
        <v/>
      </c>
      <c r="Q147" s="33">
        <f>IF(OR($A147="",$P147=0),"",INDEX('Last week'!$F$2:$F$1001,$P147))</f>
        <v/>
      </c>
      <c r="R147" s="34">
        <f>IF(OR($A147="",$P147=0),"",INDEX('Last week'!$G$2:$G$1001,$P147))</f>
        <v/>
      </c>
      <c r="S147" s="35">
        <f>IF(OR($A147="",$P147=0),"",INDEX('Last week'!$H$2:$H$1001,$P147))</f>
        <v/>
      </c>
      <c r="T147" s="33">
        <f>IF(OR($A147="",$P147=0),"",INDEX('Last week'!$I$2:$I$1001,$P147))</f>
        <v/>
      </c>
      <c r="U147" s="33">
        <f>IF($A147="","",IF(AND($P147&gt;0,$T147="Open",$S147&gt;=Settings!$C$4,$S147&lt;=Settings!$C$5),1,0))</f>
        <v/>
      </c>
      <c r="V147" s="33">
        <f>IF($A147="","",IF(AND($I147="Open",$H147&gt;=Settings!$C$4,$H147&lt;=Settings!$C$5),1,0))</f>
        <v/>
      </c>
      <c r="W147" s="34">
        <f>IF($A147="","",IF($U147=1,$R147,0))</f>
        <v/>
      </c>
      <c r="X147" s="34">
        <f>IF($A147="","",IF($V147=1,$G147,0))</f>
        <v/>
      </c>
      <c r="Y147" s="34">
        <f>IF($A147="","",IF(AND($P147=0,OR($I147="Open",$I147="Won"),$H147&gt;=Settings!$C$4,$H147&lt;=Settings!$C$5,$J147&gt;Settings!$C$6),$G147,0))</f>
        <v/>
      </c>
      <c r="Z147" s="34">
        <f>IF($A147="","",IF(AND($P147&gt;0,$T147="Open",$U147=0,OR($I147="Open",$I147="Won"),$H147&gt;=Settings!$C$4,$H147&lt;=Settings!$C$5),$G147,0))</f>
        <v/>
      </c>
      <c r="AA147" s="34">
        <f>IF($A147="","",IF(AND($U147=1,OR($V147=1,$I147="Won")),$G147-$R147,0))</f>
        <v/>
      </c>
      <c r="AB147" s="34">
        <f>IF($A147="","",IF(AND($U147=1,$I147="Open",$V147=0),$R147,0))</f>
        <v/>
      </c>
      <c r="AC147" s="34">
        <f>IF($A147="","",IF(AND($U147=1,$I147="Lost"),$R147,0))</f>
        <v/>
      </c>
      <c r="AD147" s="34">
        <f>IF($A147="","",IF(AND($I147="Won",OR($U147=1,$Y147&gt;0,$Z147&gt;0)),$G147,0))</f>
        <v/>
      </c>
      <c r="AE147" s="33">
        <f>IF(OR($A147="",$P147=0),"",IFERROR(MATCH($Q147,Settings!$B$24:$B$31,0),""))</f>
        <v/>
      </c>
      <c r="AF147" s="33">
        <f>IF($A147="","",IFERROR(MATCH($F147,Settings!$B$24:$B$31,0),""))</f>
        <v/>
      </c>
      <c r="AG147" s="33">
        <f>IF($A147="","",IF($P147=0,IF($Y147&gt;0,IF($I147="Won","Created and won","Created"),IF($J147&gt;Settings!$C$6,"Created, outside period",IF($V147=1,"Not in last snapshot","Outside period"))),IF($T147&lt;&gt;"Open","Closed before",IF($U147=0,IF($Z147&gt;0,IF($I147="Won","Pulled in and won","Pulled in"),"Outside period"),IF($I147="Won","Won",IF($I147="Lost","Lost",IF($V147=0,"Slipped out",IF($AF147&gt;$AE147,"Advanced",IF($AF147&lt;$AE147,"Regressed",IF($G147&gt;$R147,"Amount up",IF($G147&lt;$R147,"Amount down","No change")))))))))))</f>
        <v/>
      </c>
      <c r="AH147" s="33">
        <f>IF($A147="","",IF($V147=1,Settings!$C$7-MAX($J147,$K147,$L147,$M147),""))</f>
        <v/>
      </c>
      <c r="AI147" s="33">
        <f>IF($A147="","",IF($V147=1,IF($AH147&gt;=Settings!$C$12,1,0),""))</f>
        <v/>
      </c>
      <c r="AJ147" s="33">
        <f>IF($A147="","",IF($V147=1,IF($N147&gt;=Settings!$C$13,1,0),""))</f>
        <v/>
      </c>
    </row>
    <row r="148">
      <c r="G148" s="31" t="n"/>
      <c r="H148" s="32" t="n"/>
      <c r="J148" s="32" t="n"/>
      <c r="K148" s="32" t="n"/>
      <c r="L148" s="32" t="n"/>
      <c r="M148" s="32" t="n"/>
      <c r="P148" s="33">
        <f>IF($A148="","",IFERROR(MATCH($A148,'Last week'!$A$2:$A$1001,0),0))</f>
        <v/>
      </c>
      <c r="Q148" s="33">
        <f>IF(OR($A148="",$P148=0),"",INDEX('Last week'!$F$2:$F$1001,$P148))</f>
        <v/>
      </c>
      <c r="R148" s="34">
        <f>IF(OR($A148="",$P148=0),"",INDEX('Last week'!$G$2:$G$1001,$P148))</f>
        <v/>
      </c>
      <c r="S148" s="35">
        <f>IF(OR($A148="",$P148=0),"",INDEX('Last week'!$H$2:$H$1001,$P148))</f>
        <v/>
      </c>
      <c r="T148" s="33">
        <f>IF(OR($A148="",$P148=0),"",INDEX('Last week'!$I$2:$I$1001,$P148))</f>
        <v/>
      </c>
      <c r="U148" s="33">
        <f>IF($A148="","",IF(AND($P148&gt;0,$T148="Open",$S148&gt;=Settings!$C$4,$S148&lt;=Settings!$C$5),1,0))</f>
        <v/>
      </c>
      <c r="V148" s="33">
        <f>IF($A148="","",IF(AND($I148="Open",$H148&gt;=Settings!$C$4,$H148&lt;=Settings!$C$5),1,0))</f>
        <v/>
      </c>
      <c r="W148" s="34">
        <f>IF($A148="","",IF($U148=1,$R148,0))</f>
        <v/>
      </c>
      <c r="X148" s="34">
        <f>IF($A148="","",IF($V148=1,$G148,0))</f>
        <v/>
      </c>
      <c r="Y148" s="34">
        <f>IF($A148="","",IF(AND($P148=0,OR($I148="Open",$I148="Won"),$H148&gt;=Settings!$C$4,$H148&lt;=Settings!$C$5,$J148&gt;Settings!$C$6),$G148,0))</f>
        <v/>
      </c>
      <c r="Z148" s="34">
        <f>IF($A148="","",IF(AND($P148&gt;0,$T148="Open",$U148=0,OR($I148="Open",$I148="Won"),$H148&gt;=Settings!$C$4,$H148&lt;=Settings!$C$5),$G148,0))</f>
        <v/>
      </c>
      <c r="AA148" s="34">
        <f>IF($A148="","",IF(AND($U148=1,OR($V148=1,$I148="Won")),$G148-$R148,0))</f>
        <v/>
      </c>
      <c r="AB148" s="34">
        <f>IF($A148="","",IF(AND($U148=1,$I148="Open",$V148=0),$R148,0))</f>
        <v/>
      </c>
      <c r="AC148" s="34">
        <f>IF($A148="","",IF(AND($U148=1,$I148="Lost"),$R148,0))</f>
        <v/>
      </c>
      <c r="AD148" s="34">
        <f>IF($A148="","",IF(AND($I148="Won",OR($U148=1,$Y148&gt;0,$Z148&gt;0)),$G148,0))</f>
        <v/>
      </c>
      <c r="AE148" s="33">
        <f>IF(OR($A148="",$P148=0),"",IFERROR(MATCH($Q148,Settings!$B$24:$B$31,0),""))</f>
        <v/>
      </c>
      <c r="AF148" s="33">
        <f>IF($A148="","",IFERROR(MATCH($F148,Settings!$B$24:$B$31,0),""))</f>
        <v/>
      </c>
      <c r="AG148" s="33">
        <f>IF($A148="","",IF($P148=0,IF($Y148&gt;0,IF($I148="Won","Created and won","Created"),IF($J148&gt;Settings!$C$6,"Created, outside period",IF($V148=1,"Not in last snapshot","Outside period"))),IF($T148&lt;&gt;"Open","Closed before",IF($U148=0,IF($Z148&gt;0,IF($I148="Won","Pulled in and won","Pulled in"),"Outside period"),IF($I148="Won","Won",IF($I148="Lost","Lost",IF($V148=0,"Slipped out",IF($AF148&gt;$AE148,"Advanced",IF($AF148&lt;$AE148,"Regressed",IF($G148&gt;$R148,"Amount up",IF($G148&lt;$R148,"Amount down","No change")))))))))))</f>
        <v/>
      </c>
      <c r="AH148" s="33">
        <f>IF($A148="","",IF($V148=1,Settings!$C$7-MAX($J148,$K148,$L148,$M148),""))</f>
        <v/>
      </c>
      <c r="AI148" s="33">
        <f>IF($A148="","",IF($V148=1,IF($AH148&gt;=Settings!$C$12,1,0),""))</f>
        <v/>
      </c>
      <c r="AJ148" s="33">
        <f>IF($A148="","",IF($V148=1,IF($N148&gt;=Settings!$C$13,1,0),""))</f>
        <v/>
      </c>
    </row>
    <row r="149">
      <c r="G149" s="31" t="n"/>
      <c r="H149" s="32" t="n"/>
      <c r="J149" s="32" t="n"/>
      <c r="K149" s="32" t="n"/>
      <c r="L149" s="32" t="n"/>
      <c r="M149" s="32" t="n"/>
      <c r="P149" s="33">
        <f>IF($A149="","",IFERROR(MATCH($A149,'Last week'!$A$2:$A$1001,0),0))</f>
        <v/>
      </c>
      <c r="Q149" s="33">
        <f>IF(OR($A149="",$P149=0),"",INDEX('Last week'!$F$2:$F$1001,$P149))</f>
        <v/>
      </c>
      <c r="R149" s="34">
        <f>IF(OR($A149="",$P149=0),"",INDEX('Last week'!$G$2:$G$1001,$P149))</f>
        <v/>
      </c>
      <c r="S149" s="35">
        <f>IF(OR($A149="",$P149=0),"",INDEX('Last week'!$H$2:$H$1001,$P149))</f>
        <v/>
      </c>
      <c r="T149" s="33">
        <f>IF(OR($A149="",$P149=0),"",INDEX('Last week'!$I$2:$I$1001,$P149))</f>
        <v/>
      </c>
      <c r="U149" s="33">
        <f>IF($A149="","",IF(AND($P149&gt;0,$T149="Open",$S149&gt;=Settings!$C$4,$S149&lt;=Settings!$C$5),1,0))</f>
        <v/>
      </c>
      <c r="V149" s="33">
        <f>IF($A149="","",IF(AND($I149="Open",$H149&gt;=Settings!$C$4,$H149&lt;=Settings!$C$5),1,0))</f>
        <v/>
      </c>
      <c r="W149" s="34">
        <f>IF($A149="","",IF($U149=1,$R149,0))</f>
        <v/>
      </c>
      <c r="X149" s="34">
        <f>IF($A149="","",IF($V149=1,$G149,0))</f>
        <v/>
      </c>
      <c r="Y149" s="34">
        <f>IF($A149="","",IF(AND($P149=0,OR($I149="Open",$I149="Won"),$H149&gt;=Settings!$C$4,$H149&lt;=Settings!$C$5,$J149&gt;Settings!$C$6),$G149,0))</f>
        <v/>
      </c>
      <c r="Z149" s="34">
        <f>IF($A149="","",IF(AND($P149&gt;0,$T149="Open",$U149=0,OR($I149="Open",$I149="Won"),$H149&gt;=Settings!$C$4,$H149&lt;=Settings!$C$5),$G149,0))</f>
        <v/>
      </c>
      <c r="AA149" s="34">
        <f>IF($A149="","",IF(AND($U149=1,OR($V149=1,$I149="Won")),$G149-$R149,0))</f>
        <v/>
      </c>
      <c r="AB149" s="34">
        <f>IF($A149="","",IF(AND($U149=1,$I149="Open",$V149=0),$R149,0))</f>
        <v/>
      </c>
      <c r="AC149" s="34">
        <f>IF($A149="","",IF(AND($U149=1,$I149="Lost"),$R149,0))</f>
        <v/>
      </c>
      <c r="AD149" s="34">
        <f>IF($A149="","",IF(AND($I149="Won",OR($U149=1,$Y149&gt;0,$Z149&gt;0)),$G149,0))</f>
        <v/>
      </c>
      <c r="AE149" s="33">
        <f>IF(OR($A149="",$P149=0),"",IFERROR(MATCH($Q149,Settings!$B$24:$B$31,0),""))</f>
        <v/>
      </c>
      <c r="AF149" s="33">
        <f>IF($A149="","",IFERROR(MATCH($F149,Settings!$B$24:$B$31,0),""))</f>
        <v/>
      </c>
      <c r="AG149" s="33">
        <f>IF($A149="","",IF($P149=0,IF($Y149&gt;0,IF($I149="Won","Created and won","Created"),IF($J149&gt;Settings!$C$6,"Created, outside period",IF($V149=1,"Not in last snapshot","Outside period"))),IF($T149&lt;&gt;"Open","Closed before",IF($U149=0,IF($Z149&gt;0,IF($I149="Won","Pulled in and won","Pulled in"),"Outside period"),IF($I149="Won","Won",IF($I149="Lost","Lost",IF($V149=0,"Slipped out",IF($AF149&gt;$AE149,"Advanced",IF($AF149&lt;$AE149,"Regressed",IF($G149&gt;$R149,"Amount up",IF($G149&lt;$R149,"Amount down","No change")))))))))))</f>
        <v/>
      </c>
      <c r="AH149" s="33">
        <f>IF($A149="","",IF($V149=1,Settings!$C$7-MAX($J149,$K149,$L149,$M149),""))</f>
        <v/>
      </c>
      <c r="AI149" s="33">
        <f>IF($A149="","",IF($V149=1,IF($AH149&gt;=Settings!$C$12,1,0),""))</f>
        <v/>
      </c>
      <c r="AJ149" s="33">
        <f>IF($A149="","",IF($V149=1,IF($N149&gt;=Settings!$C$13,1,0),""))</f>
        <v/>
      </c>
    </row>
    <row r="150">
      <c r="G150" s="31" t="n"/>
      <c r="H150" s="32" t="n"/>
      <c r="J150" s="32" t="n"/>
      <c r="K150" s="32" t="n"/>
      <c r="L150" s="32" t="n"/>
      <c r="M150" s="32" t="n"/>
      <c r="P150" s="33">
        <f>IF($A150="","",IFERROR(MATCH($A150,'Last week'!$A$2:$A$1001,0),0))</f>
        <v/>
      </c>
      <c r="Q150" s="33">
        <f>IF(OR($A150="",$P150=0),"",INDEX('Last week'!$F$2:$F$1001,$P150))</f>
        <v/>
      </c>
      <c r="R150" s="34">
        <f>IF(OR($A150="",$P150=0),"",INDEX('Last week'!$G$2:$G$1001,$P150))</f>
        <v/>
      </c>
      <c r="S150" s="35">
        <f>IF(OR($A150="",$P150=0),"",INDEX('Last week'!$H$2:$H$1001,$P150))</f>
        <v/>
      </c>
      <c r="T150" s="33">
        <f>IF(OR($A150="",$P150=0),"",INDEX('Last week'!$I$2:$I$1001,$P150))</f>
        <v/>
      </c>
      <c r="U150" s="33">
        <f>IF($A150="","",IF(AND($P150&gt;0,$T150="Open",$S150&gt;=Settings!$C$4,$S150&lt;=Settings!$C$5),1,0))</f>
        <v/>
      </c>
      <c r="V150" s="33">
        <f>IF($A150="","",IF(AND($I150="Open",$H150&gt;=Settings!$C$4,$H150&lt;=Settings!$C$5),1,0))</f>
        <v/>
      </c>
      <c r="W150" s="34">
        <f>IF($A150="","",IF($U150=1,$R150,0))</f>
        <v/>
      </c>
      <c r="X150" s="34">
        <f>IF($A150="","",IF($V150=1,$G150,0))</f>
        <v/>
      </c>
      <c r="Y150" s="34">
        <f>IF($A150="","",IF(AND($P150=0,OR($I150="Open",$I150="Won"),$H150&gt;=Settings!$C$4,$H150&lt;=Settings!$C$5,$J150&gt;Settings!$C$6),$G150,0))</f>
        <v/>
      </c>
      <c r="Z150" s="34">
        <f>IF($A150="","",IF(AND($P150&gt;0,$T150="Open",$U150=0,OR($I150="Open",$I150="Won"),$H150&gt;=Settings!$C$4,$H150&lt;=Settings!$C$5),$G150,0))</f>
        <v/>
      </c>
      <c r="AA150" s="34">
        <f>IF($A150="","",IF(AND($U150=1,OR($V150=1,$I150="Won")),$G150-$R150,0))</f>
        <v/>
      </c>
      <c r="AB150" s="34">
        <f>IF($A150="","",IF(AND($U150=1,$I150="Open",$V150=0),$R150,0))</f>
        <v/>
      </c>
      <c r="AC150" s="34">
        <f>IF($A150="","",IF(AND($U150=1,$I150="Lost"),$R150,0))</f>
        <v/>
      </c>
      <c r="AD150" s="34">
        <f>IF($A150="","",IF(AND($I150="Won",OR($U150=1,$Y150&gt;0,$Z150&gt;0)),$G150,0))</f>
        <v/>
      </c>
      <c r="AE150" s="33">
        <f>IF(OR($A150="",$P150=0),"",IFERROR(MATCH($Q150,Settings!$B$24:$B$31,0),""))</f>
        <v/>
      </c>
      <c r="AF150" s="33">
        <f>IF($A150="","",IFERROR(MATCH($F150,Settings!$B$24:$B$31,0),""))</f>
        <v/>
      </c>
      <c r="AG150" s="33">
        <f>IF($A150="","",IF($P150=0,IF($Y150&gt;0,IF($I150="Won","Created and won","Created"),IF($J150&gt;Settings!$C$6,"Created, outside period",IF($V150=1,"Not in last snapshot","Outside period"))),IF($T150&lt;&gt;"Open","Closed before",IF($U150=0,IF($Z150&gt;0,IF($I150="Won","Pulled in and won","Pulled in"),"Outside period"),IF($I150="Won","Won",IF($I150="Lost","Lost",IF($V150=0,"Slipped out",IF($AF150&gt;$AE150,"Advanced",IF($AF150&lt;$AE150,"Regressed",IF($G150&gt;$R150,"Amount up",IF($G150&lt;$R150,"Amount down","No change")))))))))))</f>
        <v/>
      </c>
      <c r="AH150" s="33">
        <f>IF($A150="","",IF($V150=1,Settings!$C$7-MAX($J150,$K150,$L150,$M150),""))</f>
        <v/>
      </c>
      <c r="AI150" s="33">
        <f>IF($A150="","",IF($V150=1,IF($AH150&gt;=Settings!$C$12,1,0),""))</f>
        <v/>
      </c>
      <c r="AJ150" s="33">
        <f>IF($A150="","",IF($V150=1,IF($N150&gt;=Settings!$C$13,1,0),""))</f>
        <v/>
      </c>
    </row>
    <row r="151">
      <c r="G151" s="31" t="n"/>
      <c r="H151" s="32" t="n"/>
      <c r="J151" s="32" t="n"/>
      <c r="K151" s="32" t="n"/>
      <c r="L151" s="32" t="n"/>
      <c r="M151" s="32" t="n"/>
      <c r="P151" s="33">
        <f>IF($A151="","",IFERROR(MATCH($A151,'Last week'!$A$2:$A$1001,0),0))</f>
        <v/>
      </c>
      <c r="Q151" s="33">
        <f>IF(OR($A151="",$P151=0),"",INDEX('Last week'!$F$2:$F$1001,$P151))</f>
        <v/>
      </c>
      <c r="R151" s="34">
        <f>IF(OR($A151="",$P151=0),"",INDEX('Last week'!$G$2:$G$1001,$P151))</f>
        <v/>
      </c>
      <c r="S151" s="35">
        <f>IF(OR($A151="",$P151=0),"",INDEX('Last week'!$H$2:$H$1001,$P151))</f>
        <v/>
      </c>
      <c r="T151" s="33">
        <f>IF(OR($A151="",$P151=0),"",INDEX('Last week'!$I$2:$I$1001,$P151))</f>
        <v/>
      </c>
      <c r="U151" s="33">
        <f>IF($A151="","",IF(AND($P151&gt;0,$T151="Open",$S151&gt;=Settings!$C$4,$S151&lt;=Settings!$C$5),1,0))</f>
        <v/>
      </c>
      <c r="V151" s="33">
        <f>IF($A151="","",IF(AND($I151="Open",$H151&gt;=Settings!$C$4,$H151&lt;=Settings!$C$5),1,0))</f>
        <v/>
      </c>
      <c r="W151" s="34">
        <f>IF($A151="","",IF($U151=1,$R151,0))</f>
        <v/>
      </c>
      <c r="X151" s="34">
        <f>IF($A151="","",IF($V151=1,$G151,0))</f>
        <v/>
      </c>
      <c r="Y151" s="34">
        <f>IF($A151="","",IF(AND($P151=0,OR($I151="Open",$I151="Won"),$H151&gt;=Settings!$C$4,$H151&lt;=Settings!$C$5,$J151&gt;Settings!$C$6),$G151,0))</f>
        <v/>
      </c>
      <c r="Z151" s="34">
        <f>IF($A151="","",IF(AND($P151&gt;0,$T151="Open",$U151=0,OR($I151="Open",$I151="Won"),$H151&gt;=Settings!$C$4,$H151&lt;=Settings!$C$5),$G151,0))</f>
        <v/>
      </c>
      <c r="AA151" s="34">
        <f>IF($A151="","",IF(AND($U151=1,OR($V151=1,$I151="Won")),$G151-$R151,0))</f>
        <v/>
      </c>
      <c r="AB151" s="34">
        <f>IF($A151="","",IF(AND($U151=1,$I151="Open",$V151=0),$R151,0))</f>
        <v/>
      </c>
      <c r="AC151" s="34">
        <f>IF($A151="","",IF(AND($U151=1,$I151="Lost"),$R151,0))</f>
        <v/>
      </c>
      <c r="AD151" s="34">
        <f>IF($A151="","",IF(AND($I151="Won",OR($U151=1,$Y151&gt;0,$Z151&gt;0)),$G151,0))</f>
        <v/>
      </c>
      <c r="AE151" s="33">
        <f>IF(OR($A151="",$P151=0),"",IFERROR(MATCH($Q151,Settings!$B$24:$B$31,0),""))</f>
        <v/>
      </c>
      <c r="AF151" s="33">
        <f>IF($A151="","",IFERROR(MATCH($F151,Settings!$B$24:$B$31,0),""))</f>
        <v/>
      </c>
      <c r="AG151" s="33">
        <f>IF($A151="","",IF($P151=0,IF($Y151&gt;0,IF($I151="Won","Created and won","Created"),IF($J151&gt;Settings!$C$6,"Created, outside period",IF($V151=1,"Not in last snapshot","Outside period"))),IF($T151&lt;&gt;"Open","Closed before",IF($U151=0,IF($Z151&gt;0,IF($I151="Won","Pulled in and won","Pulled in"),"Outside period"),IF($I151="Won","Won",IF($I151="Lost","Lost",IF($V151=0,"Slipped out",IF($AF151&gt;$AE151,"Advanced",IF($AF151&lt;$AE151,"Regressed",IF($G151&gt;$R151,"Amount up",IF($G151&lt;$R151,"Amount down","No change")))))))))))</f>
        <v/>
      </c>
      <c r="AH151" s="33">
        <f>IF($A151="","",IF($V151=1,Settings!$C$7-MAX($J151,$K151,$L151,$M151),""))</f>
        <v/>
      </c>
      <c r="AI151" s="33">
        <f>IF($A151="","",IF($V151=1,IF($AH151&gt;=Settings!$C$12,1,0),""))</f>
        <v/>
      </c>
      <c r="AJ151" s="33">
        <f>IF($A151="","",IF($V151=1,IF($N151&gt;=Settings!$C$13,1,0),""))</f>
        <v/>
      </c>
    </row>
    <row r="152">
      <c r="G152" s="31" t="n"/>
      <c r="H152" s="32" t="n"/>
      <c r="J152" s="32" t="n"/>
      <c r="K152" s="32" t="n"/>
      <c r="L152" s="32" t="n"/>
      <c r="M152" s="32" t="n"/>
      <c r="P152" s="33">
        <f>IF($A152="","",IFERROR(MATCH($A152,'Last week'!$A$2:$A$1001,0),0))</f>
        <v/>
      </c>
      <c r="Q152" s="33">
        <f>IF(OR($A152="",$P152=0),"",INDEX('Last week'!$F$2:$F$1001,$P152))</f>
        <v/>
      </c>
      <c r="R152" s="34">
        <f>IF(OR($A152="",$P152=0),"",INDEX('Last week'!$G$2:$G$1001,$P152))</f>
        <v/>
      </c>
      <c r="S152" s="35">
        <f>IF(OR($A152="",$P152=0),"",INDEX('Last week'!$H$2:$H$1001,$P152))</f>
        <v/>
      </c>
      <c r="T152" s="33">
        <f>IF(OR($A152="",$P152=0),"",INDEX('Last week'!$I$2:$I$1001,$P152))</f>
        <v/>
      </c>
      <c r="U152" s="33">
        <f>IF($A152="","",IF(AND($P152&gt;0,$T152="Open",$S152&gt;=Settings!$C$4,$S152&lt;=Settings!$C$5),1,0))</f>
        <v/>
      </c>
      <c r="V152" s="33">
        <f>IF($A152="","",IF(AND($I152="Open",$H152&gt;=Settings!$C$4,$H152&lt;=Settings!$C$5),1,0))</f>
        <v/>
      </c>
      <c r="W152" s="34">
        <f>IF($A152="","",IF($U152=1,$R152,0))</f>
        <v/>
      </c>
      <c r="X152" s="34">
        <f>IF($A152="","",IF($V152=1,$G152,0))</f>
        <v/>
      </c>
      <c r="Y152" s="34">
        <f>IF($A152="","",IF(AND($P152=0,OR($I152="Open",$I152="Won"),$H152&gt;=Settings!$C$4,$H152&lt;=Settings!$C$5,$J152&gt;Settings!$C$6),$G152,0))</f>
        <v/>
      </c>
      <c r="Z152" s="34">
        <f>IF($A152="","",IF(AND($P152&gt;0,$T152="Open",$U152=0,OR($I152="Open",$I152="Won"),$H152&gt;=Settings!$C$4,$H152&lt;=Settings!$C$5),$G152,0))</f>
        <v/>
      </c>
      <c r="AA152" s="34">
        <f>IF($A152="","",IF(AND($U152=1,OR($V152=1,$I152="Won")),$G152-$R152,0))</f>
        <v/>
      </c>
      <c r="AB152" s="34">
        <f>IF($A152="","",IF(AND($U152=1,$I152="Open",$V152=0),$R152,0))</f>
        <v/>
      </c>
      <c r="AC152" s="34">
        <f>IF($A152="","",IF(AND($U152=1,$I152="Lost"),$R152,0))</f>
        <v/>
      </c>
      <c r="AD152" s="34">
        <f>IF($A152="","",IF(AND($I152="Won",OR($U152=1,$Y152&gt;0,$Z152&gt;0)),$G152,0))</f>
        <v/>
      </c>
      <c r="AE152" s="33">
        <f>IF(OR($A152="",$P152=0),"",IFERROR(MATCH($Q152,Settings!$B$24:$B$31,0),""))</f>
        <v/>
      </c>
      <c r="AF152" s="33">
        <f>IF($A152="","",IFERROR(MATCH($F152,Settings!$B$24:$B$31,0),""))</f>
        <v/>
      </c>
      <c r="AG152" s="33">
        <f>IF($A152="","",IF($P152=0,IF($Y152&gt;0,IF($I152="Won","Created and won","Created"),IF($J152&gt;Settings!$C$6,"Created, outside period",IF($V152=1,"Not in last snapshot","Outside period"))),IF($T152&lt;&gt;"Open","Closed before",IF($U152=0,IF($Z152&gt;0,IF($I152="Won","Pulled in and won","Pulled in"),"Outside period"),IF($I152="Won","Won",IF($I152="Lost","Lost",IF($V152=0,"Slipped out",IF($AF152&gt;$AE152,"Advanced",IF($AF152&lt;$AE152,"Regressed",IF($G152&gt;$R152,"Amount up",IF($G152&lt;$R152,"Amount down","No change")))))))))))</f>
        <v/>
      </c>
      <c r="AH152" s="33">
        <f>IF($A152="","",IF($V152=1,Settings!$C$7-MAX($J152,$K152,$L152,$M152),""))</f>
        <v/>
      </c>
      <c r="AI152" s="33">
        <f>IF($A152="","",IF($V152=1,IF($AH152&gt;=Settings!$C$12,1,0),""))</f>
        <v/>
      </c>
      <c r="AJ152" s="33">
        <f>IF($A152="","",IF($V152=1,IF($N152&gt;=Settings!$C$13,1,0),""))</f>
        <v/>
      </c>
    </row>
    <row r="153">
      <c r="G153" s="31" t="n"/>
      <c r="H153" s="32" t="n"/>
      <c r="J153" s="32" t="n"/>
      <c r="K153" s="32" t="n"/>
      <c r="L153" s="32" t="n"/>
      <c r="M153" s="32" t="n"/>
      <c r="P153" s="33">
        <f>IF($A153="","",IFERROR(MATCH($A153,'Last week'!$A$2:$A$1001,0),0))</f>
        <v/>
      </c>
      <c r="Q153" s="33">
        <f>IF(OR($A153="",$P153=0),"",INDEX('Last week'!$F$2:$F$1001,$P153))</f>
        <v/>
      </c>
      <c r="R153" s="34">
        <f>IF(OR($A153="",$P153=0),"",INDEX('Last week'!$G$2:$G$1001,$P153))</f>
        <v/>
      </c>
      <c r="S153" s="35">
        <f>IF(OR($A153="",$P153=0),"",INDEX('Last week'!$H$2:$H$1001,$P153))</f>
        <v/>
      </c>
      <c r="T153" s="33">
        <f>IF(OR($A153="",$P153=0),"",INDEX('Last week'!$I$2:$I$1001,$P153))</f>
        <v/>
      </c>
      <c r="U153" s="33">
        <f>IF($A153="","",IF(AND($P153&gt;0,$T153="Open",$S153&gt;=Settings!$C$4,$S153&lt;=Settings!$C$5),1,0))</f>
        <v/>
      </c>
      <c r="V153" s="33">
        <f>IF($A153="","",IF(AND($I153="Open",$H153&gt;=Settings!$C$4,$H153&lt;=Settings!$C$5),1,0))</f>
        <v/>
      </c>
      <c r="W153" s="34">
        <f>IF($A153="","",IF($U153=1,$R153,0))</f>
        <v/>
      </c>
      <c r="X153" s="34">
        <f>IF($A153="","",IF($V153=1,$G153,0))</f>
        <v/>
      </c>
      <c r="Y153" s="34">
        <f>IF($A153="","",IF(AND($P153=0,OR($I153="Open",$I153="Won"),$H153&gt;=Settings!$C$4,$H153&lt;=Settings!$C$5,$J153&gt;Settings!$C$6),$G153,0))</f>
        <v/>
      </c>
      <c r="Z153" s="34">
        <f>IF($A153="","",IF(AND($P153&gt;0,$T153="Open",$U153=0,OR($I153="Open",$I153="Won"),$H153&gt;=Settings!$C$4,$H153&lt;=Settings!$C$5),$G153,0))</f>
        <v/>
      </c>
      <c r="AA153" s="34">
        <f>IF($A153="","",IF(AND($U153=1,OR($V153=1,$I153="Won")),$G153-$R153,0))</f>
        <v/>
      </c>
      <c r="AB153" s="34">
        <f>IF($A153="","",IF(AND($U153=1,$I153="Open",$V153=0),$R153,0))</f>
        <v/>
      </c>
      <c r="AC153" s="34">
        <f>IF($A153="","",IF(AND($U153=1,$I153="Lost"),$R153,0))</f>
        <v/>
      </c>
      <c r="AD153" s="34">
        <f>IF($A153="","",IF(AND($I153="Won",OR($U153=1,$Y153&gt;0,$Z153&gt;0)),$G153,0))</f>
        <v/>
      </c>
      <c r="AE153" s="33">
        <f>IF(OR($A153="",$P153=0),"",IFERROR(MATCH($Q153,Settings!$B$24:$B$31,0),""))</f>
        <v/>
      </c>
      <c r="AF153" s="33">
        <f>IF($A153="","",IFERROR(MATCH($F153,Settings!$B$24:$B$31,0),""))</f>
        <v/>
      </c>
      <c r="AG153" s="33">
        <f>IF($A153="","",IF($P153=0,IF($Y153&gt;0,IF($I153="Won","Created and won","Created"),IF($J153&gt;Settings!$C$6,"Created, outside period",IF($V153=1,"Not in last snapshot","Outside period"))),IF($T153&lt;&gt;"Open","Closed before",IF($U153=0,IF($Z153&gt;0,IF($I153="Won","Pulled in and won","Pulled in"),"Outside period"),IF($I153="Won","Won",IF($I153="Lost","Lost",IF($V153=0,"Slipped out",IF($AF153&gt;$AE153,"Advanced",IF($AF153&lt;$AE153,"Regressed",IF($G153&gt;$R153,"Amount up",IF($G153&lt;$R153,"Amount down","No change")))))))))))</f>
        <v/>
      </c>
      <c r="AH153" s="33">
        <f>IF($A153="","",IF($V153=1,Settings!$C$7-MAX($J153,$K153,$L153,$M153),""))</f>
        <v/>
      </c>
      <c r="AI153" s="33">
        <f>IF($A153="","",IF($V153=1,IF($AH153&gt;=Settings!$C$12,1,0),""))</f>
        <v/>
      </c>
      <c r="AJ153" s="33">
        <f>IF($A153="","",IF($V153=1,IF($N153&gt;=Settings!$C$13,1,0),""))</f>
        <v/>
      </c>
    </row>
    <row r="154">
      <c r="G154" s="31" t="n"/>
      <c r="H154" s="32" t="n"/>
      <c r="J154" s="32" t="n"/>
      <c r="K154" s="32" t="n"/>
      <c r="L154" s="32" t="n"/>
      <c r="M154" s="32" t="n"/>
      <c r="P154" s="33">
        <f>IF($A154="","",IFERROR(MATCH($A154,'Last week'!$A$2:$A$1001,0),0))</f>
        <v/>
      </c>
      <c r="Q154" s="33">
        <f>IF(OR($A154="",$P154=0),"",INDEX('Last week'!$F$2:$F$1001,$P154))</f>
        <v/>
      </c>
      <c r="R154" s="34">
        <f>IF(OR($A154="",$P154=0),"",INDEX('Last week'!$G$2:$G$1001,$P154))</f>
        <v/>
      </c>
      <c r="S154" s="35">
        <f>IF(OR($A154="",$P154=0),"",INDEX('Last week'!$H$2:$H$1001,$P154))</f>
        <v/>
      </c>
      <c r="T154" s="33">
        <f>IF(OR($A154="",$P154=0),"",INDEX('Last week'!$I$2:$I$1001,$P154))</f>
        <v/>
      </c>
      <c r="U154" s="33">
        <f>IF($A154="","",IF(AND($P154&gt;0,$T154="Open",$S154&gt;=Settings!$C$4,$S154&lt;=Settings!$C$5),1,0))</f>
        <v/>
      </c>
      <c r="V154" s="33">
        <f>IF($A154="","",IF(AND($I154="Open",$H154&gt;=Settings!$C$4,$H154&lt;=Settings!$C$5),1,0))</f>
        <v/>
      </c>
      <c r="W154" s="34">
        <f>IF($A154="","",IF($U154=1,$R154,0))</f>
        <v/>
      </c>
      <c r="X154" s="34">
        <f>IF($A154="","",IF($V154=1,$G154,0))</f>
        <v/>
      </c>
      <c r="Y154" s="34">
        <f>IF($A154="","",IF(AND($P154=0,OR($I154="Open",$I154="Won"),$H154&gt;=Settings!$C$4,$H154&lt;=Settings!$C$5,$J154&gt;Settings!$C$6),$G154,0))</f>
        <v/>
      </c>
      <c r="Z154" s="34">
        <f>IF($A154="","",IF(AND($P154&gt;0,$T154="Open",$U154=0,OR($I154="Open",$I154="Won"),$H154&gt;=Settings!$C$4,$H154&lt;=Settings!$C$5),$G154,0))</f>
        <v/>
      </c>
      <c r="AA154" s="34">
        <f>IF($A154="","",IF(AND($U154=1,OR($V154=1,$I154="Won")),$G154-$R154,0))</f>
        <v/>
      </c>
      <c r="AB154" s="34">
        <f>IF($A154="","",IF(AND($U154=1,$I154="Open",$V154=0),$R154,0))</f>
        <v/>
      </c>
      <c r="AC154" s="34">
        <f>IF($A154="","",IF(AND($U154=1,$I154="Lost"),$R154,0))</f>
        <v/>
      </c>
      <c r="AD154" s="34">
        <f>IF($A154="","",IF(AND($I154="Won",OR($U154=1,$Y154&gt;0,$Z154&gt;0)),$G154,0))</f>
        <v/>
      </c>
      <c r="AE154" s="33">
        <f>IF(OR($A154="",$P154=0),"",IFERROR(MATCH($Q154,Settings!$B$24:$B$31,0),""))</f>
        <v/>
      </c>
      <c r="AF154" s="33">
        <f>IF($A154="","",IFERROR(MATCH($F154,Settings!$B$24:$B$31,0),""))</f>
        <v/>
      </c>
      <c r="AG154" s="33">
        <f>IF($A154="","",IF($P154=0,IF($Y154&gt;0,IF($I154="Won","Created and won","Created"),IF($J154&gt;Settings!$C$6,"Created, outside period",IF($V154=1,"Not in last snapshot","Outside period"))),IF($T154&lt;&gt;"Open","Closed before",IF($U154=0,IF($Z154&gt;0,IF($I154="Won","Pulled in and won","Pulled in"),"Outside period"),IF($I154="Won","Won",IF($I154="Lost","Lost",IF($V154=0,"Slipped out",IF($AF154&gt;$AE154,"Advanced",IF($AF154&lt;$AE154,"Regressed",IF($G154&gt;$R154,"Amount up",IF($G154&lt;$R154,"Amount down","No change")))))))))))</f>
        <v/>
      </c>
      <c r="AH154" s="33">
        <f>IF($A154="","",IF($V154=1,Settings!$C$7-MAX($J154,$K154,$L154,$M154),""))</f>
        <v/>
      </c>
      <c r="AI154" s="33">
        <f>IF($A154="","",IF($V154=1,IF($AH154&gt;=Settings!$C$12,1,0),""))</f>
        <v/>
      </c>
      <c r="AJ154" s="33">
        <f>IF($A154="","",IF($V154=1,IF($N154&gt;=Settings!$C$13,1,0),""))</f>
        <v/>
      </c>
    </row>
    <row r="155">
      <c r="G155" s="31" t="n"/>
      <c r="H155" s="32" t="n"/>
      <c r="J155" s="32" t="n"/>
      <c r="K155" s="32" t="n"/>
      <c r="L155" s="32" t="n"/>
      <c r="M155" s="32" t="n"/>
      <c r="P155" s="33">
        <f>IF($A155="","",IFERROR(MATCH($A155,'Last week'!$A$2:$A$1001,0),0))</f>
        <v/>
      </c>
      <c r="Q155" s="33">
        <f>IF(OR($A155="",$P155=0),"",INDEX('Last week'!$F$2:$F$1001,$P155))</f>
        <v/>
      </c>
      <c r="R155" s="34">
        <f>IF(OR($A155="",$P155=0),"",INDEX('Last week'!$G$2:$G$1001,$P155))</f>
        <v/>
      </c>
      <c r="S155" s="35">
        <f>IF(OR($A155="",$P155=0),"",INDEX('Last week'!$H$2:$H$1001,$P155))</f>
        <v/>
      </c>
      <c r="T155" s="33">
        <f>IF(OR($A155="",$P155=0),"",INDEX('Last week'!$I$2:$I$1001,$P155))</f>
        <v/>
      </c>
      <c r="U155" s="33">
        <f>IF($A155="","",IF(AND($P155&gt;0,$T155="Open",$S155&gt;=Settings!$C$4,$S155&lt;=Settings!$C$5),1,0))</f>
        <v/>
      </c>
      <c r="V155" s="33">
        <f>IF($A155="","",IF(AND($I155="Open",$H155&gt;=Settings!$C$4,$H155&lt;=Settings!$C$5),1,0))</f>
        <v/>
      </c>
      <c r="W155" s="34">
        <f>IF($A155="","",IF($U155=1,$R155,0))</f>
        <v/>
      </c>
      <c r="X155" s="34">
        <f>IF($A155="","",IF($V155=1,$G155,0))</f>
        <v/>
      </c>
      <c r="Y155" s="34">
        <f>IF($A155="","",IF(AND($P155=0,OR($I155="Open",$I155="Won"),$H155&gt;=Settings!$C$4,$H155&lt;=Settings!$C$5,$J155&gt;Settings!$C$6),$G155,0))</f>
        <v/>
      </c>
      <c r="Z155" s="34">
        <f>IF($A155="","",IF(AND($P155&gt;0,$T155="Open",$U155=0,OR($I155="Open",$I155="Won"),$H155&gt;=Settings!$C$4,$H155&lt;=Settings!$C$5),$G155,0))</f>
        <v/>
      </c>
      <c r="AA155" s="34">
        <f>IF($A155="","",IF(AND($U155=1,OR($V155=1,$I155="Won")),$G155-$R155,0))</f>
        <v/>
      </c>
      <c r="AB155" s="34">
        <f>IF($A155="","",IF(AND($U155=1,$I155="Open",$V155=0),$R155,0))</f>
        <v/>
      </c>
      <c r="AC155" s="34">
        <f>IF($A155="","",IF(AND($U155=1,$I155="Lost"),$R155,0))</f>
        <v/>
      </c>
      <c r="AD155" s="34">
        <f>IF($A155="","",IF(AND($I155="Won",OR($U155=1,$Y155&gt;0,$Z155&gt;0)),$G155,0))</f>
        <v/>
      </c>
      <c r="AE155" s="33">
        <f>IF(OR($A155="",$P155=0),"",IFERROR(MATCH($Q155,Settings!$B$24:$B$31,0),""))</f>
        <v/>
      </c>
      <c r="AF155" s="33">
        <f>IF($A155="","",IFERROR(MATCH($F155,Settings!$B$24:$B$31,0),""))</f>
        <v/>
      </c>
      <c r="AG155" s="33">
        <f>IF($A155="","",IF($P155=0,IF($Y155&gt;0,IF($I155="Won","Created and won","Created"),IF($J155&gt;Settings!$C$6,"Created, outside period",IF($V155=1,"Not in last snapshot","Outside period"))),IF($T155&lt;&gt;"Open","Closed before",IF($U155=0,IF($Z155&gt;0,IF($I155="Won","Pulled in and won","Pulled in"),"Outside period"),IF($I155="Won","Won",IF($I155="Lost","Lost",IF($V155=0,"Slipped out",IF($AF155&gt;$AE155,"Advanced",IF($AF155&lt;$AE155,"Regressed",IF($G155&gt;$R155,"Amount up",IF($G155&lt;$R155,"Amount down","No change")))))))))))</f>
        <v/>
      </c>
      <c r="AH155" s="33">
        <f>IF($A155="","",IF($V155=1,Settings!$C$7-MAX($J155,$K155,$L155,$M155),""))</f>
        <v/>
      </c>
      <c r="AI155" s="33">
        <f>IF($A155="","",IF($V155=1,IF($AH155&gt;=Settings!$C$12,1,0),""))</f>
        <v/>
      </c>
      <c r="AJ155" s="33">
        <f>IF($A155="","",IF($V155=1,IF($N155&gt;=Settings!$C$13,1,0),""))</f>
        <v/>
      </c>
    </row>
    <row r="156">
      <c r="G156" s="31" t="n"/>
      <c r="H156" s="32" t="n"/>
      <c r="J156" s="32" t="n"/>
      <c r="K156" s="32" t="n"/>
      <c r="L156" s="32" t="n"/>
      <c r="M156" s="32" t="n"/>
      <c r="P156" s="33">
        <f>IF($A156="","",IFERROR(MATCH($A156,'Last week'!$A$2:$A$1001,0),0))</f>
        <v/>
      </c>
      <c r="Q156" s="33">
        <f>IF(OR($A156="",$P156=0),"",INDEX('Last week'!$F$2:$F$1001,$P156))</f>
        <v/>
      </c>
      <c r="R156" s="34">
        <f>IF(OR($A156="",$P156=0),"",INDEX('Last week'!$G$2:$G$1001,$P156))</f>
        <v/>
      </c>
      <c r="S156" s="35">
        <f>IF(OR($A156="",$P156=0),"",INDEX('Last week'!$H$2:$H$1001,$P156))</f>
        <v/>
      </c>
      <c r="T156" s="33">
        <f>IF(OR($A156="",$P156=0),"",INDEX('Last week'!$I$2:$I$1001,$P156))</f>
        <v/>
      </c>
      <c r="U156" s="33">
        <f>IF($A156="","",IF(AND($P156&gt;0,$T156="Open",$S156&gt;=Settings!$C$4,$S156&lt;=Settings!$C$5),1,0))</f>
        <v/>
      </c>
      <c r="V156" s="33">
        <f>IF($A156="","",IF(AND($I156="Open",$H156&gt;=Settings!$C$4,$H156&lt;=Settings!$C$5),1,0))</f>
        <v/>
      </c>
      <c r="W156" s="34">
        <f>IF($A156="","",IF($U156=1,$R156,0))</f>
        <v/>
      </c>
      <c r="X156" s="34">
        <f>IF($A156="","",IF($V156=1,$G156,0))</f>
        <v/>
      </c>
      <c r="Y156" s="34">
        <f>IF($A156="","",IF(AND($P156=0,OR($I156="Open",$I156="Won"),$H156&gt;=Settings!$C$4,$H156&lt;=Settings!$C$5,$J156&gt;Settings!$C$6),$G156,0))</f>
        <v/>
      </c>
      <c r="Z156" s="34">
        <f>IF($A156="","",IF(AND($P156&gt;0,$T156="Open",$U156=0,OR($I156="Open",$I156="Won"),$H156&gt;=Settings!$C$4,$H156&lt;=Settings!$C$5),$G156,0))</f>
        <v/>
      </c>
      <c r="AA156" s="34">
        <f>IF($A156="","",IF(AND($U156=1,OR($V156=1,$I156="Won")),$G156-$R156,0))</f>
        <v/>
      </c>
      <c r="AB156" s="34">
        <f>IF($A156="","",IF(AND($U156=1,$I156="Open",$V156=0),$R156,0))</f>
        <v/>
      </c>
      <c r="AC156" s="34">
        <f>IF($A156="","",IF(AND($U156=1,$I156="Lost"),$R156,0))</f>
        <v/>
      </c>
      <c r="AD156" s="34">
        <f>IF($A156="","",IF(AND($I156="Won",OR($U156=1,$Y156&gt;0,$Z156&gt;0)),$G156,0))</f>
        <v/>
      </c>
      <c r="AE156" s="33">
        <f>IF(OR($A156="",$P156=0),"",IFERROR(MATCH($Q156,Settings!$B$24:$B$31,0),""))</f>
        <v/>
      </c>
      <c r="AF156" s="33">
        <f>IF($A156="","",IFERROR(MATCH($F156,Settings!$B$24:$B$31,0),""))</f>
        <v/>
      </c>
      <c r="AG156" s="33">
        <f>IF($A156="","",IF($P156=0,IF($Y156&gt;0,IF($I156="Won","Created and won","Created"),IF($J156&gt;Settings!$C$6,"Created, outside period",IF($V156=1,"Not in last snapshot","Outside period"))),IF($T156&lt;&gt;"Open","Closed before",IF($U156=0,IF($Z156&gt;0,IF($I156="Won","Pulled in and won","Pulled in"),"Outside period"),IF($I156="Won","Won",IF($I156="Lost","Lost",IF($V156=0,"Slipped out",IF($AF156&gt;$AE156,"Advanced",IF($AF156&lt;$AE156,"Regressed",IF($G156&gt;$R156,"Amount up",IF($G156&lt;$R156,"Amount down","No change")))))))))))</f>
        <v/>
      </c>
      <c r="AH156" s="33">
        <f>IF($A156="","",IF($V156=1,Settings!$C$7-MAX($J156,$K156,$L156,$M156),""))</f>
        <v/>
      </c>
      <c r="AI156" s="33">
        <f>IF($A156="","",IF($V156=1,IF($AH156&gt;=Settings!$C$12,1,0),""))</f>
        <v/>
      </c>
      <c r="AJ156" s="33">
        <f>IF($A156="","",IF($V156=1,IF($N156&gt;=Settings!$C$13,1,0),""))</f>
        <v/>
      </c>
    </row>
    <row r="157">
      <c r="G157" s="31" t="n"/>
      <c r="H157" s="32" t="n"/>
      <c r="J157" s="32" t="n"/>
      <c r="K157" s="32" t="n"/>
      <c r="L157" s="32" t="n"/>
      <c r="M157" s="32" t="n"/>
      <c r="P157" s="33">
        <f>IF($A157="","",IFERROR(MATCH($A157,'Last week'!$A$2:$A$1001,0),0))</f>
        <v/>
      </c>
      <c r="Q157" s="33">
        <f>IF(OR($A157="",$P157=0),"",INDEX('Last week'!$F$2:$F$1001,$P157))</f>
        <v/>
      </c>
      <c r="R157" s="34">
        <f>IF(OR($A157="",$P157=0),"",INDEX('Last week'!$G$2:$G$1001,$P157))</f>
        <v/>
      </c>
      <c r="S157" s="35">
        <f>IF(OR($A157="",$P157=0),"",INDEX('Last week'!$H$2:$H$1001,$P157))</f>
        <v/>
      </c>
      <c r="T157" s="33">
        <f>IF(OR($A157="",$P157=0),"",INDEX('Last week'!$I$2:$I$1001,$P157))</f>
        <v/>
      </c>
      <c r="U157" s="33">
        <f>IF($A157="","",IF(AND($P157&gt;0,$T157="Open",$S157&gt;=Settings!$C$4,$S157&lt;=Settings!$C$5),1,0))</f>
        <v/>
      </c>
      <c r="V157" s="33">
        <f>IF($A157="","",IF(AND($I157="Open",$H157&gt;=Settings!$C$4,$H157&lt;=Settings!$C$5),1,0))</f>
        <v/>
      </c>
      <c r="W157" s="34">
        <f>IF($A157="","",IF($U157=1,$R157,0))</f>
        <v/>
      </c>
      <c r="X157" s="34">
        <f>IF($A157="","",IF($V157=1,$G157,0))</f>
        <v/>
      </c>
      <c r="Y157" s="34">
        <f>IF($A157="","",IF(AND($P157=0,OR($I157="Open",$I157="Won"),$H157&gt;=Settings!$C$4,$H157&lt;=Settings!$C$5,$J157&gt;Settings!$C$6),$G157,0))</f>
        <v/>
      </c>
      <c r="Z157" s="34">
        <f>IF($A157="","",IF(AND($P157&gt;0,$T157="Open",$U157=0,OR($I157="Open",$I157="Won"),$H157&gt;=Settings!$C$4,$H157&lt;=Settings!$C$5),$G157,0))</f>
        <v/>
      </c>
      <c r="AA157" s="34">
        <f>IF($A157="","",IF(AND($U157=1,OR($V157=1,$I157="Won")),$G157-$R157,0))</f>
        <v/>
      </c>
      <c r="AB157" s="34">
        <f>IF($A157="","",IF(AND($U157=1,$I157="Open",$V157=0),$R157,0))</f>
        <v/>
      </c>
      <c r="AC157" s="34">
        <f>IF($A157="","",IF(AND($U157=1,$I157="Lost"),$R157,0))</f>
        <v/>
      </c>
      <c r="AD157" s="34">
        <f>IF($A157="","",IF(AND($I157="Won",OR($U157=1,$Y157&gt;0,$Z157&gt;0)),$G157,0))</f>
        <v/>
      </c>
      <c r="AE157" s="33">
        <f>IF(OR($A157="",$P157=0),"",IFERROR(MATCH($Q157,Settings!$B$24:$B$31,0),""))</f>
        <v/>
      </c>
      <c r="AF157" s="33">
        <f>IF($A157="","",IFERROR(MATCH($F157,Settings!$B$24:$B$31,0),""))</f>
        <v/>
      </c>
      <c r="AG157" s="33">
        <f>IF($A157="","",IF($P157=0,IF($Y157&gt;0,IF($I157="Won","Created and won","Created"),IF($J157&gt;Settings!$C$6,"Created, outside period",IF($V157=1,"Not in last snapshot","Outside period"))),IF($T157&lt;&gt;"Open","Closed before",IF($U157=0,IF($Z157&gt;0,IF($I157="Won","Pulled in and won","Pulled in"),"Outside period"),IF($I157="Won","Won",IF($I157="Lost","Lost",IF($V157=0,"Slipped out",IF($AF157&gt;$AE157,"Advanced",IF($AF157&lt;$AE157,"Regressed",IF($G157&gt;$R157,"Amount up",IF($G157&lt;$R157,"Amount down","No change")))))))))))</f>
        <v/>
      </c>
      <c r="AH157" s="33">
        <f>IF($A157="","",IF($V157=1,Settings!$C$7-MAX($J157,$K157,$L157,$M157),""))</f>
        <v/>
      </c>
      <c r="AI157" s="33">
        <f>IF($A157="","",IF($V157=1,IF($AH157&gt;=Settings!$C$12,1,0),""))</f>
        <v/>
      </c>
      <c r="AJ157" s="33">
        <f>IF($A157="","",IF($V157=1,IF($N157&gt;=Settings!$C$13,1,0),""))</f>
        <v/>
      </c>
    </row>
    <row r="158">
      <c r="G158" s="31" t="n"/>
      <c r="H158" s="32" t="n"/>
      <c r="J158" s="32" t="n"/>
      <c r="K158" s="32" t="n"/>
      <c r="L158" s="32" t="n"/>
      <c r="M158" s="32" t="n"/>
      <c r="P158" s="33">
        <f>IF($A158="","",IFERROR(MATCH($A158,'Last week'!$A$2:$A$1001,0),0))</f>
        <v/>
      </c>
      <c r="Q158" s="33">
        <f>IF(OR($A158="",$P158=0),"",INDEX('Last week'!$F$2:$F$1001,$P158))</f>
        <v/>
      </c>
      <c r="R158" s="34">
        <f>IF(OR($A158="",$P158=0),"",INDEX('Last week'!$G$2:$G$1001,$P158))</f>
        <v/>
      </c>
      <c r="S158" s="35">
        <f>IF(OR($A158="",$P158=0),"",INDEX('Last week'!$H$2:$H$1001,$P158))</f>
        <v/>
      </c>
      <c r="T158" s="33">
        <f>IF(OR($A158="",$P158=0),"",INDEX('Last week'!$I$2:$I$1001,$P158))</f>
        <v/>
      </c>
      <c r="U158" s="33">
        <f>IF($A158="","",IF(AND($P158&gt;0,$T158="Open",$S158&gt;=Settings!$C$4,$S158&lt;=Settings!$C$5),1,0))</f>
        <v/>
      </c>
      <c r="V158" s="33">
        <f>IF($A158="","",IF(AND($I158="Open",$H158&gt;=Settings!$C$4,$H158&lt;=Settings!$C$5),1,0))</f>
        <v/>
      </c>
      <c r="W158" s="34">
        <f>IF($A158="","",IF($U158=1,$R158,0))</f>
        <v/>
      </c>
      <c r="X158" s="34">
        <f>IF($A158="","",IF($V158=1,$G158,0))</f>
        <v/>
      </c>
      <c r="Y158" s="34">
        <f>IF($A158="","",IF(AND($P158=0,OR($I158="Open",$I158="Won"),$H158&gt;=Settings!$C$4,$H158&lt;=Settings!$C$5,$J158&gt;Settings!$C$6),$G158,0))</f>
        <v/>
      </c>
      <c r="Z158" s="34">
        <f>IF($A158="","",IF(AND($P158&gt;0,$T158="Open",$U158=0,OR($I158="Open",$I158="Won"),$H158&gt;=Settings!$C$4,$H158&lt;=Settings!$C$5),$G158,0))</f>
        <v/>
      </c>
      <c r="AA158" s="34">
        <f>IF($A158="","",IF(AND($U158=1,OR($V158=1,$I158="Won")),$G158-$R158,0))</f>
        <v/>
      </c>
      <c r="AB158" s="34">
        <f>IF($A158="","",IF(AND($U158=1,$I158="Open",$V158=0),$R158,0))</f>
        <v/>
      </c>
      <c r="AC158" s="34">
        <f>IF($A158="","",IF(AND($U158=1,$I158="Lost"),$R158,0))</f>
        <v/>
      </c>
      <c r="AD158" s="34">
        <f>IF($A158="","",IF(AND($I158="Won",OR($U158=1,$Y158&gt;0,$Z158&gt;0)),$G158,0))</f>
        <v/>
      </c>
      <c r="AE158" s="33">
        <f>IF(OR($A158="",$P158=0),"",IFERROR(MATCH($Q158,Settings!$B$24:$B$31,0),""))</f>
        <v/>
      </c>
      <c r="AF158" s="33">
        <f>IF($A158="","",IFERROR(MATCH($F158,Settings!$B$24:$B$31,0),""))</f>
        <v/>
      </c>
      <c r="AG158" s="33">
        <f>IF($A158="","",IF($P158=0,IF($Y158&gt;0,IF($I158="Won","Created and won","Created"),IF($J158&gt;Settings!$C$6,"Created, outside period",IF($V158=1,"Not in last snapshot","Outside period"))),IF($T158&lt;&gt;"Open","Closed before",IF($U158=0,IF($Z158&gt;0,IF($I158="Won","Pulled in and won","Pulled in"),"Outside period"),IF($I158="Won","Won",IF($I158="Lost","Lost",IF($V158=0,"Slipped out",IF($AF158&gt;$AE158,"Advanced",IF($AF158&lt;$AE158,"Regressed",IF($G158&gt;$R158,"Amount up",IF($G158&lt;$R158,"Amount down","No change")))))))))))</f>
        <v/>
      </c>
      <c r="AH158" s="33">
        <f>IF($A158="","",IF($V158=1,Settings!$C$7-MAX($J158,$K158,$L158,$M158),""))</f>
        <v/>
      </c>
      <c r="AI158" s="33">
        <f>IF($A158="","",IF($V158=1,IF($AH158&gt;=Settings!$C$12,1,0),""))</f>
        <v/>
      </c>
      <c r="AJ158" s="33">
        <f>IF($A158="","",IF($V158=1,IF($N158&gt;=Settings!$C$13,1,0),""))</f>
        <v/>
      </c>
    </row>
    <row r="159">
      <c r="G159" s="31" t="n"/>
      <c r="H159" s="32" t="n"/>
      <c r="J159" s="32" t="n"/>
      <c r="K159" s="32" t="n"/>
      <c r="L159" s="32" t="n"/>
      <c r="M159" s="32" t="n"/>
      <c r="P159" s="33">
        <f>IF($A159="","",IFERROR(MATCH($A159,'Last week'!$A$2:$A$1001,0),0))</f>
        <v/>
      </c>
      <c r="Q159" s="33">
        <f>IF(OR($A159="",$P159=0),"",INDEX('Last week'!$F$2:$F$1001,$P159))</f>
        <v/>
      </c>
      <c r="R159" s="34">
        <f>IF(OR($A159="",$P159=0),"",INDEX('Last week'!$G$2:$G$1001,$P159))</f>
        <v/>
      </c>
      <c r="S159" s="35">
        <f>IF(OR($A159="",$P159=0),"",INDEX('Last week'!$H$2:$H$1001,$P159))</f>
        <v/>
      </c>
      <c r="T159" s="33">
        <f>IF(OR($A159="",$P159=0),"",INDEX('Last week'!$I$2:$I$1001,$P159))</f>
        <v/>
      </c>
      <c r="U159" s="33">
        <f>IF($A159="","",IF(AND($P159&gt;0,$T159="Open",$S159&gt;=Settings!$C$4,$S159&lt;=Settings!$C$5),1,0))</f>
        <v/>
      </c>
      <c r="V159" s="33">
        <f>IF($A159="","",IF(AND($I159="Open",$H159&gt;=Settings!$C$4,$H159&lt;=Settings!$C$5),1,0))</f>
        <v/>
      </c>
      <c r="W159" s="34">
        <f>IF($A159="","",IF($U159=1,$R159,0))</f>
        <v/>
      </c>
      <c r="X159" s="34">
        <f>IF($A159="","",IF($V159=1,$G159,0))</f>
        <v/>
      </c>
      <c r="Y159" s="34">
        <f>IF($A159="","",IF(AND($P159=0,OR($I159="Open",$I159="Won"),$H159&gt;=Settings!$C$4,$H159&lt;=Settings!$C$5,$J159&gt;Settings!$C$6),$G159,0))</f>
        <v/>
      </c>
      <c r="Z159" s="34">
        <f>IF($A159="","",IF(AND($P159&gt;0,$T159="Open",$U159=0,OR($I159="Open",$I159="Won"),$H159&gt;=Settings!$C$4,$H159&lt;=Settings!$C$5),$G159,0))</f>
        <v/>
      </c>
      <c r="AA159" s="34">
        <f>IF($A159="","",IF(AND($U159=1,OR($V159=1,$I159="Won")),$G159-$R159,0))</f>
        <v/>
      </c>
      <c r="AB159" s="34">
        <f>IF($A159="","",IF(AND($U159=1,$I159="Open",$V159=0),$R159,0))</f>
        <v/>
      </c>
      <c r="AC159" s="34">
        <f>IF($A159="","",IF(AND($U159=1,$I159="Lost"),$R159,0))</f>
        <v/>
      </c>
      <c r="AD159" s="34">
        <f>IF($A159="","",IF(AND($I159="Won",OR($U159=1,$Y159&gt;0,$Z159&gt;0)),$G159,0))</f>
        <v/>
      </c>
      <c r="AE159" s="33">
        <f>IF(OR($A159="",$P159=0),"",IFERROR(MATCH($Q159,Settings!$B$24:$B$31,0),""))</f>
        <v/>
      </c>
      <c r="AF159" s="33">
        <f>IF($A159="","",IFERROR(MATCH($F159,Settings!$B$24:$B$31,0),""))</f>
        <v/>
      </c>
      <c r="AG159" s="33">
        <f>IF($A159="","",IF($P159=0,IF($Y159&gt;0,IF($I159="Won","Created and won","Created"),IF($J159&gt;Settings!$C$6,"Created, outside period",IF($V159=1,"Not in last snapshot","Outside period"))),IF($T159&lt;&gt;"Open","Closed before",IF($U159=0,IF($Z159&gt;0,IF($I159="Won","Pulled in and won","Pulled in"),"Outside period"),IF($I159="Won","Won",IF($I159="Lost","Lost",IF($V159=0,"Slipped out",IF($AF159&gt;$AE159,"Advanced",IF($AF159&lt;$AE159,"Regressed",IF($G159&gt;$R159,"Amount up",IF($G159&lt;$R159,"Amount down","No change")))))))))))</f>
        <v/>
      </c>
      <c r="AH159" s="33">
        <f>IF($A159="","",IF($V159=1,Settings!$C$7-MAX($J159,$K159,$L159,$M159),""))</f>
        <v/>
      </c>
      <c r="AI159" s="33">
        <f>IF($A159="","",IF($V159=1,IF($AH159&gt;=Settings!$C$12,1,0),""))</f>
        <v/>
      </c>
      <c r="AJ159" s="33">
        <f>IF($A159="","",IF($V159=1,IF($N159&gt;=Settings!$C$13,1,0),""))</f>
        <v/>
      </c>
    </row>
    <row r="160">
      <c r="G160" s="31" t="n"/>
      <c r="H160" s="32" t="n"/>
      <c r="J160" s="32" t="n"/>
      <c r="K160" s="32" t="n"/>
      <c r="L160" s="32" t="n"/>
      <c r="M160" s="32" t="n"/>
      <c r="P160" s="33">
        <f>IF($A160="","",IFERROR(MATCH($A160,'Last week'!$A$2:$A$1001,0),0))</f>
        <v/>
      </c>
      <c r="Q160" s="33">
        <f>IF(OR($A160="",$P160=0),"",INDEX('Last week'!$F$2:$F$1001,$P160))</f>
        <v/>
      </c>
      <c r="R160" s="34">
        <f>IF(OR($A160="",$P160=0),"",INDEX('Last week'!$G$2:$G$1001,$P160))</f>
        <v/>
      </c>
      <c r="S160" s="35">
        <f>IF(OR($A160="",$P160=0),"",INDEX('Last week'!$H$2:$H$1001,$P160))</f>
        <v/>
      </c>
      <c r="T160" s="33">
        <f>IF(OR($A160="",$P160=0),"",INDEX('Last week'!$I$2:$I$1001,$P160))</f>
        <v/>
      </c>
      <c r="U160" s="33">
        <f>IF($A160="","",IF(AND($P160&gt;0,$T160="Open",$S160&gt;=Settings!$C$4,$S160&lt;=Settings!$C$5),1,0))</f>
        <v/>
      </c>
      <c r="V160" s="33">
        <f>IF($A160="","",IF(AND($I160="Open",$H160&gt;=Settings!$C$4,$H160&lt;=Settings!$C$5),1,0))</f>
        <v/>
      </c>
      <c r="W160" s="34">
        <f>IF($A160="","",IF($U160=1,$R160,0))</f>
        <v/>
      </c>
      <c r="X160" s="34">
        <f>IF($A160="","",IF($V160=1,$G160,0))</f>
        <v/>
      </c>
      <c r="Y160" s="34">
        <f>IF($A160="","",IF(AND($P160=0,OR($I160="Open",$I160="Won"),$H160&gt;=Settings!$C$4,$H160&lt;=Settings!$C$5,$J160&gt;Settings!$C$6),$G160,0))</f>
        <v/>
      </c>
      <c r="Z160" s="34">
        <f>IF($A160="","",IF(AND($P160&gt;0,$T160="Open",$U160=0,OR($I160="Open",$I160="Won"),$H160&gt;=Settings!$C$4,$H160&lt;=Settings!$C$5),$G160,0))</f>
        <v/>
      </c>
      <c r="AA160" s="34">
        <f>IF($A160="","",IF(AND($U160=1,OR($V160=1,$I160="Won")),$G160-$R160,0))</f>
        <v/>
      </c>
      <c r="AB160" s="34">
        <f>IF($A160="","",IF(AND($U160=1,$I160="Open",$V160=0),$R160,0))</f>
        <v/>
      </c>
      <c r="AC160" s="34">
        <f>IF($A160="","",IF(AND($U160=1,$I160="Lost"),$R160,0))</f>
        <v/>
      </c>
      <c r="AD160" s="34">
        <f>IF($A160="","",IF(AND($I160="Won",OR($U160=1,$Y160&gt;0,$Z160&gt;0)),$G160,0))</f>
        <v/>
      </c>
      <c r="AE160" s="33">
        <f>IF(OR($A160="",$P160=0),"",IFERROR(MATCH($Q160,Settings!$B$24:$B$31,0),""))</f>
        <v/>
      </c>
      <c r="AF160" s="33">
        <f>IF($A160="","",IFERROR(MATCH($F160,Settings!$B$24:$B$31,0),""))</f>
        <v/>
      </c>
      <c r="AG160" s="33">
        <f>IF($A160="","",IF($P160=0,IF($Y160&gt;0,IF($I160="Won","Created and won","Created"),IF($J160&gt;Settings!$C$6,"Created, outside period",IF($V160=1,"Not in last snapshot","Outside period"))),IF($T160&lt;&gt;"Open","Closed before",IF($U160=0,IF($Z160&gt;0,IF($I160="Won","Pulled in and won","Pulled in"),"Outside period"),IF($I160="Won","Won",IF($I160="Lost","Lost",IF($V160=0,"Slipped out",IF($AF160&gt;$AE160,"Advanced",IF($AF160&lt;$AE160,"Regressed",IF($G160&gt;$R160,"Amount up",IF($G160&lt;$R160,"Amount down","No change")))))))))))</f>
        <v/>
      </c>
      <c r="AH160" s="33">
        <f>IF($A160="","",IF($V160=1,Settings!$C$7-MAX($J160,$K160,$L160,$M160),""))</f>
        <v/>
      </c>
      <c r="AI160" s="33">
        <f>IF($A160="","",IF($V160=1,IF($AH160&gt;=Settings!$C$12,1,0),""))</f>
        <v/>
      </c>
      <c r="AJ160" s="33">
        <f>IF($A160="","",IF($V160=1,IF($N160&gt;=Settings!$C$13,1,0),""))</f>
        <v/>
      </c>
    </row>
    <row r="161">
      <c r="G161" s="31" t="n"/>
      <c r="H161" s="32" t="n"/>
      <c r="J161" s="32" t="n"/>
      <c r="K161" s="32" t="n"/>
      <c r="L161" s="32" t="n"/>
      <c r="M161" s="32" t="n"/>
      <c r="P161" s="33">
        <f>IF($A161="","",IFERROR(MATCH($A161,'Last week'!$A$2:$A$1001,0),0))</f>
        <v/>
      </c>
      <c r="Q161" s="33">
        <f>IF(OR($A161="",$P161=0),"",INDEX('Last week'!$F$2:$F$1001,$P161))</f>
        <v/>
      </c>
      <c r="R161" s="34">
        <f>IF(OR($A161="",$P161=0),"",INDEX('Last week'!$G$2:$G$1001,$P161))</f>
        <v/>
      </c>
      <c r="S161" s="35">
        <f>IF(OR($A161="",$P161=0),"",INDEX('Last week'!$H$2:$H$1001,$P161))</f>
        <v/>
      </c>
      <c r="T161" s="33">
        <f>IF(OR($A161="",$P161=0),"",INDEX('Last week'!$I$2:$I$1001,$P161))</f>
        <v/>
      </c>
      <c r="U161" s="33">
        <f>IF($A161="","",IF(AND($P161&gt;0,$T161="Open",$S161&gt;=Settings!$C$4,$S161&lt;=Settings!$C$5),1,0))</f>
        <v/>
      </c>
      <c r="V161" s="33">
        <f>IF($A161="","",IF(AND($I161="Open",$H161&gt;=Settings!$C$4,$H161&lt;=Settings!$C$5),1,0))</f>
        <v/>
      </c>
      <c r="W161" s="34">
        <f>IF($A161="","",IF($U161=1,$R161,0))</f>
        <v/>
      </c>
      <c r="X161" s="34">
        <f>IF($A161="","",IF($V161=1,$G161,0))</f>
        <v/>
      </c>
      <c r="Y161" s="34">
        <f>IF($A161="","",IF(AND($P161=0,OR($I161="Open",$I161="Won"),$H161&gt;=Settings!$C$4,$H161&lt;=Settings!$C$5,$J161&gt;Settings!$C$6),$G161,0))</f>
        <v/>
      </c>
      <c r="Z161" s="34">
        <f>IF($A161="","",IF(AND($P161&gt;0,$T161="Open",$U161=0,OR($I161="Open",$I161="Won"),$H161&gt;=Settings!$C$4,$H161&lt;=Settings!$C$5),$G161,0))</f>
        <v/>
      </c>
      <c r="AA161" s="34">
        <f>IF($A161="","",IF(AND($U161=1,OR($V161=1,$I161="Won")),$G161-$R161,0))</f>
        <v/>
      </c>
      <c r="AB161" s="34">
        <f>IF($A161="","",IF(AND($U161=1,$I161="Open",$V161=0),$R161,0))</f>
        <v/>
      </c>
      <c r="AC161" s="34">
        <f>IF($A161="","",IF(AND($U161=1,$I161="Lost"),$R161,0))</f>
        <v/>
      </c>
      <c r="AD161" s="34">
        <f>IF($A161="","",IF(AND($I161="Won",OR($U161=1,$Y161&gt;0,$Z161&gt;0)),$G161,0))</f>
        <v/>
      </c>
      <c r="AE161" s="33">
        <f>IF(OR($A161="",$P161=0),"",IFERROR(MATCH($Q161,Settings!$B$24:$B$31,0),""))</f>
        <v/>
      </c>
      <c r="AF161" s="33">
        <f>IF($A161="","",IFERROR(MATCH($F161,Settings!$B$24:$B$31,0),""))</f>
        <v/>
      </c>
      <c r="AG161" s="33">
        <f>IF($A161="","",IF($P161=0,IF($Y161&gt;0,IF($I161="Won","Created and won","Created"),IF($J161&gt;Settings!$C$6,"Created, outside period",IF($V161=1,"Not in last snapshot","Outside period"))),IF($T161&lt;&gt;"Open","Closed before",IF($U161=0,IF($Z161&gt;0,IF($I161="Won","Pulled in and won","Pulled in"),"Outside period"),IF($I161="Won","Won",IF($I161="Lost","Lost",IF($V161=0,"Slipped out",IF($AF161&gt;$AE161,"Advanced",IF($AF161&lt;$AE161,"Regressed",IF($G161&gt;$R161,"Amount up",IF($G161&lt;$R161,"Amount down","No change")))))))))))</f>
        <v/>
      </c>
      <c r="AH161" s="33">
        <f>IF($A161="","",IF($V161=1,Settings!$C$7-MAX($J161,$K161,$L161,$M161),""))</f>
        <v/>
      </c>
      <c r="AI161" s="33">
        <f>IF($A161="","",IF($V161=1,IF($AH161&gt;=Settings!$C$12,1,0),""))</f>
        <v/>
      </c>
      <c r="AJ161" s="33">
        <f>IF($A161="","",IF($V161=1,IF($N161&gt;=Settings!$C$13,1,0),""))</f>
        <v/>
      </c>
    </row>
    <row r="162">
      <c r="G162" s="31" t="n"/>
      <c r="H162" s="32" t="n"/>
      <c r="J162" s="32" t="n"/>
      <c r="K162" s="32" t="n"/>
      <c r="L162" s="32" t="n"/>
      <c r="M162" s="32" t="n"/>
      <c r="P162" s="33">
        <f>IF($A162="","",IFERROR(MATCH($A162,'Last week'!$A$2:$A$1001,0),0))</f>
        <v/>
      </c>
      <c r="Q162" s="33">
        <f>IF(OR($A162="",$P162=0),"",INDEX('Last week'!$F$2:$F$1001,$P162))</f>
        <v/>
      </c>
      <c r="R162" s="34">
        <f>IF(OR($A162="",$P162=0),"",INDEX('Last week'!$G$2:$G$1001,$P162))</f>
        <v/>
      </c>
      <c r="S162" s="35">
        <f>IF(OR($A162="",$P162=0),"",INDEX('Last week'!$H$2:$H$1001,$P162))</f>
        <v/>
      </c>
      <c r="T162" s="33">
        <f>IF(OR($A162="",$P162=0),"",INDEX('Last week'!$I$2:$I$1001,$P162))</f>
        <v/>
      </c>
      <c r="U162" s="33">
        <f>IF($A162="","",IF(AND($P162&gt;0,$T162="Open",$S162&gt;=Settings!$C$4,$S162&lt;=Settings!$C$5),1,0))</f>
        <v/>
      </c>
      <c r="V162" s="33">
        <f>IF($A162="","",IF(AND($I162="Open",$H162&gt;=Settings!$C$4,$H162&lt;=Settings!$C$5),1,0))</f>
        <v/>
      </c>
      <c r="W162" s="34">
        <f>IF($A162="","",IF($U162=1,$R162,0))</f>
        <v/>
      </c>
      <c r="X162" s="34">
        <f>IF($A162="","",IF($V162=1,$G162,0))</f>
        <v/>
      </c>
      <c r="Y162" s="34">
        <f>IF($A162="","",IF(AND($P162=0,OR($I162="Open",$I162="Won"),$H162&gt;=Settings!$C$4,$H162&lt;=Settings!$C$5,$J162&gt;Settings!$C$6),$G162,0))</f>
        <v/>
      </c>
      <c r="Z162" s="34">
        <f>IF($A162="","",IF(AND($P162&gt;0,$T162="Open",$U162=0,OR($I162="Open",$I162="Won"),$H162&gt;=Settings!$C$4,$H162&lt;=Settings!$C$5),$G162,0))</f>
        <v/>
      </c>
      <c r="AA162" s="34">
        <f>IF($A162="","",IF(AND($U162=1,OR($V162=1,$I162="Won")),$G162-$R162,0))</f>
        <v/>
      </c>
      <c r="AB162" s="34">
        <f>IF($A162="","",IF(AND($U162=1,$I162="Open",$V162=0),$R162,0))</f>
        <v/>
      </c>
      <c r="AC162" s="34">
        <f>IF($A162="","",IF(AND($U162=1,$I162="Lost"),$R162,0))</f>
        <v/>
      </c>
      <c r="AD162" s="34">
        <f>IF($A162="","",IF(AND($I162="Won",OR($U162=1,$Y162&gt;0,$Z162&gt;0)),$G162,0))</f>
        <v/>
      </c>
      <c r="AE162" s="33">
        <f>IF(OR($A162="",$P162=0),"",IFERROR(MATCH($Q162,Settings!$B$24:$B$31,0),""))</f>
        <v/>
      </c>
      <c r="AF162" s="33">
        <f>IF($A162="","",IFERROR(MATCH($F162,Settings!$B$24:$B$31,0),""))</f>
        <v/>
      </c>
      <c r="AG162" s="33">
        <f>IF($A162="","",IF($P162=0,IF($Y162&gt;0,IF($I162="Won","Created and won","Created"),IF($J162&gt;Settings!$C$6,"Created, outside period",IF($V162=1,"Not in last snapshot","Outside period"))),IF($T162&lt;&gt;"Open","Closed before",IF($U162=0,IF($Z162&gt;0,IF($I162="Won","Pulled in and won","Pulled in"),"Outside period"),IF($I162="Won","Won",IF($I162="Lost","Lost",IF($V162=0,"Slipped out",IF($AF162&gt;$AE162,"Advanced",IF($AF162&lt;$AE162,"Regressed",IF($G162&gt;$R162,"Amount up",IF($G162&lt;$R162,"Amount down","No change")))))))))))</f>
        <v/>
      </c>
      <c r="AH162" s="33">
        <f>IF($A162="","",IF($V162=1,Settings!$C$7-MAX($J162,$K162,$L162,$M162),""))</f>
        <v/>
      </c>
      <c r="AI162" s="33">
        <f>IF($A162="","",IF($V162=1,IF($AH162&gt;=Settings!$C$12,1,0),""))</f>
        <v/>
      </c>
      <c r="AJ162" s="33">
        <f>IF($A162="","",IF($V162=1,IF($N162&gt;=Settings!$C$13,1,0),""))</f>
        <v/>
      </c>
    </row>
    <row r="163">
      <c r="G163" s="31" t="n"/>
      <c r="H163" s="32" t="n"/>
      <c r="J163" s="32" t="n"/>
      <c r="K163" s="32" t="n"/>
      <c r="L163" s="32" t="n"/>
      <c r="M163" s="32" t="n"/>
      <c r="P163" s="33">
        <f>IF($A163="","",IFERROR(MATCH($A163,'Last week'!$A$2:$A$1001,0),0))</f>
        <v/>
      </c>
      <c r="Q163" s="33">
        <f>IF(OR($A163="",$P163=0),"",INDEX('Last week'!$F$2:$F$1001,$P163))</f>
        <v/>
      </c>
      <c r="R163" s="34">
        <f>IF(OR($A163="",$P163=0),"",INDEX('Last week'!$G$2:$G$1001,$P163))</f>
        <v/>
      </c>
      <c r="S163" s="35">
        <f>IF(OR($A163="",$P163=0),"",INDEX('Last week'!$H$2:$H$1001,$P163))</f>
        <v/>
      </c>
      <c r="T163" s="33">
        <f>IF(OR($A163="",$P163=0),"",INDEX('Last week'!$I$2:$I$1001,$P163))</f>
        <v/>
      </c>
      <c r="U163" s="33">
        <f>IF($A163="","",IF(AND($P163&gt;0,$T163="Open",$S163&gt;=Settings!$C$4,$S163&lt;=Settings!$C$5),1,0))</f>
        <v/>
      </c>
      <c r="V163" s="33">
        <f>IF($A163="","",IF(AND($I163="Open",$H163&gt;=Settings!$C$4,$H163&lt;=Settings!$C$5),1,0))</f>
        <v/>
      </c>
      <c r="W163" s="34">
        <f>IF($A163="","",IF($U163=1,$R163,0))</f>
        <v/>
      </c>
      <c r="X163" s="34">
        <f>IF($A163="","",IF($V163=1,$G163,0))</f>
        <v/>
      </c>
      <c r="Y163" s="34">
        <f>IF($A163="","",IF(AND($P163=0,OR($I163="Open",$I163="Won"),$H163&gt;=Settings!$C$4,$H163&lt;=Settings!$C$5,$J163&gt;Settings!$C$6),$G163,0))</f>
        <v/>
      </c>
      <c r="Z163" s="34">
        <f>IF($A163="","",IF(AND($P163&gt;0,$T163="Open",$U163=0,OR($I163="Open",$I163="Won"),$H163&gt;=Settings!$C$4,$H163&lt;=Settings!$C$5),$G163,0))</f>
        <v/>
      </c>
      <c r="AA163" s="34">
        <f>IF($A163="","",IF(AND($U163=1,OR($V163=1,$I163="Won")),$G163-$R163,0))</f>
        <v/>
      </c>
      <c r="AB163" s="34">
        <f>IF($A163="","",IF(AND($U163=1,$I163="Open",$V163=0),$R163,0))</f>
        <v/>
      </c>
      <c r="AC163" s="34">
        <f>IF($A163="","",IF(AND($U163=1,$I163="Lost"),$R163,0))</f>
        <v/>
      </c>
      <c r="AD163" s="34">
        <f>IF($A163="","",IF(AND($I163="Won",OR($U163=1,$Y163&gt;0,$Z163&gt;0)),$G163,0))</f>
        <v/>
      </c>
      <c r="AE163" s="33">
        <f>IF(OR($A163="",$P163=0),"",IFERROR(MATCH($Q163,Settings!$B$24:$B$31,0),""))</f>
        <v/>
      </c>
      <c r="AF163" s="33">
        <f>IF($A163="","",IFERROR(MATCH($F163,Settings!$B$24:$B$31,0),""))</f>
        <v/>
      </c>
      <c r="AG163" s="33">
        <f>IF($A163="","",IF($P163=0,IF($Y163&gt;0,IF($I163="Won","Created and won","Created"),IF($J163&gt;Settings!$C$6,"Created, outside period",IF($V163=1,"Not in last snapshot","Outside period"))),IF($T163&lt;&gt;"Open","Closed before",IF($U163=0,IF($Z163&gt;0,IF($I163="Won","Pulled in and won","Pulled in"),"Outside period"),IF($I163="Won","Won",IF($I163="Lost","Lost",IF($V163=0,"Slipped out",IF($AF163&gt;$AE163,"Advanced",IF($AF163&lt;$AE163,"Regressed",IF($G163&gt;$R163,"Amount up",IF($G163&lt;$R163,"Amount down","No change")))))))))))</f>
        <v/>
      </c>
      <c r="AH163" s="33">
        <f>IF($A163="","",IF($V163=1,Settings!$C$7-MAX($J163,$K163,$L163,$M163),""))</f>
        <v/>
      </c>
      <c r="AI163" s="33">
        <f>IF($A163="","",IF($V163=1,IF($AH163&gt;=Settings!$C$12,1,0),""))</f>
        <v/>
      </c>
      <c r="AJ163" s="33">
        <f>IF($A163="","",IF($V163=1,IF($N163&gt;=Settings!$C$13,1,0),""))</f>
        <v/>
      </c>
    </row>
    <row r="164">
      <c r="G164" s="31" t="n"/>
      <c r="H164" s="32" t="n"/>
      <c r="J164" s="32" t="n"/>
      <c r="K164" s="32" t="n"/>
      <c r="L164" s="32" t="n"/>
      <c r="M164" s="32" t="n"/>
      <c r="P164" s="33">
        <f>IF($A164="","",IFERROR(MATCH($A164,'Last week'!$A$2:$A$1001,0),0))</f>
        <v/>
      </c>
      <c r="Q164" s="33">
        <f>IF(OR($A164="",$P164=0),"",INDEX('Last week'!$F$2:$F$1001,$P164))</f>
        <v/>
      </c>
      <c r="R164" s="34">
        <f>IF(OR($A164="",$P164=0),"",INDEX('Last week'!$G$2:$G$1001,$P164))</f>
        <v/>
      </c>
      <c r="S164" s="35">
        <f>IF(OR($A164="",$P164=0),"",INDEX('Last week'!$H$2:$H$1001,$P164))</f>
        <v/>
      </c>
      <c r="T164" s="33">
        <f>IF(OR($A164="",$P164=0),"",INDEX('Last week'!$I$2:$I$1001,$P164))</f>
        <v/>
      </c>
      <c r="U164" s="33">
        <f>IF($A164="","",IF(AND($P164&gt;0,$T164="Open",$S164&gt;=Settings!$C$4,$S164&lt;=Settings!$C$5),1,0))</f>
        <v/>
      </c>
      <c r="V164" s="33">
        <f>IF($A164="","",IF(AND($I164="Open",$H164&gt;=Settings!$C$4,$H164&lt;=Settings!$C$5),1,0))</f>
        <v/>
      </c>
      <c r="W164" s="34">
        <f>IF($A164="","",IF($U164=1,$R164,0))</f>
        <v/>
      </c>
      <c r="X164" s="34">
        <f>IF($A164="","",IF($V164=1,$G164,0))</f>
        <v/>
      </c>
      <c r="Y164" s="34">
        <f>IF($A164="","",IF(AND($P164=0,OR($I164="Open",$I164="Won"),$H164&gt;=Settings!$C$4,$H164&lt;=Settings!$C$5,$J164&gt;Settings!$C$6),$G164,0))</f>
        <v/>
      </c>
      <c r="Z164" s="34">
        <f>IF($A164="","",IF(AND($P164&gt;0,$T164="Open",$U164=0,OR($I164="Open",$I164="Won"),$H164&gt;=Settings!$C$4,$H164&lt;=Settings!$C$5),$G164,0))</f>
        <v/>
      </c>
      <c r="AA164" s="34">
        <f>IF($A164="","",IF(AND($U164=1,OR($V164=1,$I164="Won")),$G164-$R164,0))</f>
        <v/>
      </c>
      <c r="AB164" s="34">
        <f>IF($A164="","",IF(AND($U164=1,$I164="Open",$V164=0),$R164,0))</f>
        <v/>
      </c>
      <c r="AC164" s="34">
        <f>IF($A164="","",IF(AND($U164=1,$I164="Lost"),$R164,0))</f>
        <v/>
      </c>
      <c r="AD164" s="34">
        <f>IF($A164="","",IF(AND($I164="Won",OR($U164=1,$Y164&gt;0,$Z164&gt;0)),$G164,0))</f>
        <v/>
      </c>
      <c r="AE164" s="33">
        <f>IF(OR($A164="",$P164=0),"",IFERROR(MATCH($Q164,Settings!$B$24:$B$31,0),""))</f>
        <v/>
      </c>
      <c r="AF164" s="33">
        <f>IF($A164="","",IFERROR(MATCH($F164,Settings!$B$24:$B$31,0),""))</f>
        <v/>
      </c>
      <c r="AG164" s="33">
        <f>IF($A164="","",IF($P164=0,IF($Y164&gt;0,IF($I164="Won","Created and won","Created"),IF($J164&gt;Settings!$C$6,"Created, outside period",IF($V164=1,"Not in last snapshot","Outside period"))),IF($T164&lt;&gt;"Open","Closed before",IF($U164=0,IF($Z164&gt;0,IF($I164="Won","Pulled in and won","Pulled in"),"Outside period"),IF($I164="Won","Won",IF($I164="Lost","Lost",IF($V164=0,"Slipped out",IF($AF164&gt;$AE164,"Advanced",IF($AF164&lt;$AE164,"Regressed",IF($G164&gt;$R164,"Amount up",IF($G164&lt;$R164,"Amount down","No change")))))))))))</f>
        <v/>
      </c>
      <c r="AH164" s="33">
        <f>IF($A164="","",IF($V164=1,Settings!$C$7-MAX($J164,$K164,$L164,$M164),""))</f>
        <v/>
      </c>
      <c r="AI164" s="33">
        <f>IF($A164="","",IF($V164=1,IF($AH164&gt;=Settings!$C$12,1,0),""))</f>
        <v/>
      </c>
      <c r="AJ164" s="33">
        <f>IF($A164="","",IF($V164=1,IF($N164&gt;=Settings!$C$13,1,0),""))</f>
        <v/>
      </c>
    </row>
    <row r="165">
      <c r="G165" s="31" t="n"/>
      <c r="H165" s="32" t="n"/>
      <c r="J165" s="32" t="n"/>
      <c r="K165" s="32" t="n"/>
      <c r="L165" s="32" t="n"/>
      <c r="M165" s="32" t="n"/>
      <c r="P165" s="33">
        <f>IF($A165="","",IFERROR(MATCH($A165,'Last week'!$A$2:$A$1001,0),0))</f>
        <v/>
      </c>
      <c r="Q165" s="33">
        <f>IF(OR($A165="",$P165=0),"",INDEX('Last week'!$F$2:$F$1001,$P165))</f>
        <v/>
      </c>
      <c r="R165" s="34">
        <f>IF(OR($A165="",$P165=0),"",INDEX('Last week'!$G$2:$G$1001,$P165))</f>
        <v/>
      </c>
      <c r="S165" s="35">
        <f>IF(OR($A165="",$P165=0),"",INDEX('Last week'!$H$2:$H$1001,$P165))</f>
        <v/>
      </c>
      <c r="T165" s="33">
        <f>IF(OR($A165="",$P165=0),"",INDEX('Last week'!$I$2:$I$1001,$P165))</f>
        <v/>
      </c>
      <c r="U165" s="33">
        <f>IF($A165="","",IF(AND($P165&gt;0,$T165="Open",$S165&gt;=Settings!$C$4,$S165&lt;=Settings!$C$5),1,0))</f>
        <v/>
      </c>
      <c r="V165" s="33">
        <f>IF($A165="","",IF(AND($I165="Open",$H165&gt;=Settings!$C$4,$H165&lt;=Settings!$C$5),1,0))</f>
        <v/>
      </c>
      <c r="W165" s="34">
        <f>IF($A165="","",IF($U165=1,$R165,0))</f>
        <v/>
      </c>
      <c r="X165" s="34">
        <f>IF($A165="","",IF($V165=1,$G165,0))</f>
        <v/>
      </c>
      <c r="Y165" s="34">
        <f>IF($A165="","",IF(AND($P165=0,OR($I165="Open",$I165="Won"),$H165&gt;=Settings!$C$4,$H165&lt;=Settings!$C$5,$J165&gt;Settings!$C$6),$G165,0))</f>
        <v/>
      </c>
      <c r="Z165" s="34">
        <f>IF($A165="","",IF(AND($P165&gt;0,$T165="Open",$U165=0,OR($I165="Open",$I165="Won"),$H165&gt;=Settings!$C$4,$H165&lt;=Settings!$C$5),$G165,0))</f>
        <v/>
      </c>
      <c r="AA165" s="34">
        <f>IF($A165="","",IF(AND($U165=1,OR($V165=1,$I165="Won")),$G165-$R165,0))</f>
        <v/>
      </c>
      <c r="AB165" s="34">
        <f>IF($A165="","",IF(AND($U165=1,$I165="Open",$V165=0),$R165,0))</f>
        <v/>
      </c>
      <c r="AC165" s="34">
        <f>IF($A165="","",IF(AND($U165=1,$I165="Lost"),$R165,0))</f>
        <v/>
      </c>
      <c r="AD165" s="34">
        <f>IF($A165="","",IF(AND($I165="Won",OR($U165=1,$Y165&gt;0,$Z165&gt;0)),$G165,0))</f>
        <v/>
      </c>
      <c r="AE165" s="33">
        <f>IF(OR($A165="",$P165=0),"",IFERROR(MATCH($Q165,Settings!$B$24:$B$31,0),""))</f>
        <v/>
      </c>
      <c r="AF165" s="33">
        <f>IF($A165="","",IFERROR(MATCH($F165,Settings!$B$24:$B$31,0),""))</f>
        <v/>
      </c>
      <c r="AG165" s="33">
        <f>IF($A165="","",IF($P165=0,IF($Y165&gt;0,IF($I165="Won","Created and won","Created"),IF($J165&gt;Settings!$C$6,"Created, outside period",IF($V165=1,"Not in last snapshot","Outside period"))),IF($T165&lt;&gt;"Open","Closed before",IF($U165=0,IF($Z165&gt;0,IF($I165="Won","Pulled in and won","Pulled in"),"Outside period"),IF($I165="Won","Won",IF($I165="Lost","Lost",IF($V165=0,"Slipped out",IF($AF165&gt;$AE165,"Advanced",IF($AF165&lt;$AE165,"Regressed",IF($G165&gt;$R165,"Amount up",IF($G165&lt;$R165,"Amount down","No change")))))))))))</f>
        <v/>
      </c>
      <c r="AH165" s="33">
        <f>IF($A165="","",IF($V165=1,Settings!$C$7-MAX($J165,$K165,$L165,$M165),""))</f>
        <v/>
      </c>
      <c r="AI165" s="33">
        <f>IF($A165="","",IF($V165=1,IF($AH165&gt;=Settings!$C$12,1,0),""))</f>
        <v/>
      </c>
      <c r="AJ165" s="33">
        <f>IF($A165="","",IF($V165=1,IF($N165&gt;=Settings!$C$13,1,0),""))</f>
        <v/>
      </c>
    </row>
    <row r="166">
      <c r="G166" s="31" t="n"/>
      <c r="H166" s="32" t="n"/>
      <c r="J166" s="32" t="n"/>
      <c r="K166" s="32" t="n"/>
      <c r="L166" s="32" t="n"/>
      <c r="M166" s="32" t="n"/>
      <c r="P166" s="33">
        <f>IF($A166="","",IFERROR(MATCH($A166,'Last week'!$A$2:$A$1001,0),0))</f>
        <v/>
      </c>
      <c r="Q166" s="33">
        <f>IF(OR($A166="",$P166=0),"",INDEX('Last week'!$F$2:$F$1001,$P166))</f>
        <v/>
      </c>
      <c r="R166" s="34">
        <f>IF(OR($A166="",$P166=0),"",INDEX('Last week'!$G$2:$G$1001,$P166))</f>
        <v/>
      </c>
      <c r="S166" s="35">
        <f>IF(OR($A166="",$P166=0),"",INDEX('Last week'!$H$2:$H$1001,$P166))</f>
        <v/>
      </c>
      <c r="T166" s="33">
        <f>IF(OR($A166="",$P166=0),"",INDEX('Last week'!$I$2:$I$1001,$P166))</f>
        <v/>
      </c>
      <c r="U166" s="33">
        <f>IF($A166="","",IF(AND($P166&gt;0,$T166="Open",$S166&gt;=Settings!$C$4,$S166&lt;=Settings!$C$5),1,0))</f>
        <v/>
      </c>
      <c r="V166" s="33">
        <f>IF($A166="","",IF(AND($I166="Open",$H166&gt;=Settings!$C$4,$H166&lt;=Settings!$C$5),1,0))</f>
        <v/>
      </c>
      <c r="W166" s="34">
        <f>IF($A166="","",IF($U166=1,$R166,0))</f>
        <v/>
      </c>
      <c r="X166" s="34">
        <f>IF($A166="","",IF($V166=1,$G166,0))</f>
        <v/>
      </c>
      <c r="Y166" s="34">
        <f>IF($A166="","",IF(AND($P166=0,OR($I166="Open",$I166="Won"),$H166&gt;=Settings!$C$4,$H166&lt;=Settings!$C$5,$J166&gt;Settings!$C$6),$G166,0))</f>
        <v/>
      </c>
      <c r="Z166" s="34">
        <f>IF($A166="","",IF(AND($P166&gt;0,$T166="Open",$U166=0,OR($I166="Open",$I166="Won"),$H166&gt;=Settings!$C$4,$H166&lt;=Settings!$C$5),$G166,0))</f>
        <v/>
      </c>
      <c r="AA166" s="34">
        <f>IF($A166="","",IF(AND($U166=1,OR($V166=1,$I166="Won")),$G166-$R166,0))</f>
        <v/>
      </c>
      <c r="AB166" s="34">
        <f>IF($A166="","",IF(AND($U166=1,$I166="Open",$V166=0),$R166,0))</f>
        <v/>
      </c>
      <c r="AC166" s="34">
        <f>IF($A166="","",IF(AND($U166=1,$I166="Lost"),$R166,0))</f>
        <v/>
      </c>
      <c r="AD166" s="34">
        <f>IF($A166="","",IF(AND($I166="Won",OR($U166=1,$Y166&gt;0,$Z166&gt;0)),$G166,0))</f>
        <v/>
      </c>
      <c r="AE166" s="33">
        <f>IF(OR($A166="",$P166=0),"",IFERROR(MATCH($Q166,Settings!$B$24:$B$31,0),""))</f>
        <v/>
      </c>
      <c r="AF166" s="33">
        <f>IF($A166="","",IFERROR(MATCH($F166,Settings!$B$24:$B$31,0),""))</f>
        <v/>
      </c>
      <c r="AG166" s="33">
        <f>IF($A166="","",IF($P166=0,IF($Y166&gt;0,IF($I166="Won","Created and won","Created"),IF($J166&gt;Settings!$C$6,"Created, outside period",IF($V166=1,"Not in last snapshot","Outside period"))),IF($T166&lt;&gt;"Open","Closed before",IF($U166=0,IF($Z166&gt;0,IF($I166="Won","Pulled in and won","Pulled in"),"Outside period"),IF($I166="Won","Won",IF($I166="Lost","Lost",IF($V166=0,"Slipped out",IF($AF166&gt;$AE166,"Advanced",IF($AF166&lt;$AE166,"Regressed",IF($G166&gt;$R166,"Amount up",IF($G166&lt;$R166,"Amount down","No change")))))))))))</f>
        <v/>
      </c>
      <c r="AH166" s="33">
        <f>IF($A166="","",IF($V166=1,Settings!$C$7-MAX($J166,$K166,$L166,$M166),""))</f>
        <v/>
      </c>
      <c r="AI166" s="33">
        <f>IF($A166="","",IF($V166=1,IF($AH166&gt;=Settings!$C$12,1,0),""))</f>
        <v/>
      </c>
      <c r="AJ166" s="33">
        <f>IF($A166="","",IF($V166=1,IF($N166&gt;=Settings!$C$13,1,0),""))</f>
        <v/>
      </c>
    </row>
    <row r="167">
      <c r="G167" s="31" t="n"/>
      <c r="H167" s="32" t="n"/>
      <c r="J167" s="32" t="n"/>
      <c r="K167" s="32" t="n"/>
      <c r="L167" s="32" t="n"/>
      <c r="M167" s="32" t="n"/>
      <c r="P167" s="33">
        <f>IF($A167="","",IFERROR(MATCH($A167,'Last week'!$A$2:$A$1001,0),0))</f>
        <v/>
      </c>
      <c r="Q167" s="33">
        <f>IF(OR($A167="",$P167=0),"",INDEX('Last week'!$F$2:$F$1001,$P167))</f>
        <v/>
      </c>
      <c r="R167" s="34">
        <f>IF(OR($A167="",$P167=0),"",INDEX('Last week'!$G$2:$G$1001,$P167))</f>
        <v/>
      </c>
      <c r="S167" s="35">
        <f>IF(OR($A167="",$P167=0),"",INDEX('Last week'!$H$2:$H$1001,$P167))</f>
        <v/>
      </c>
      <c r="T167" s="33">
        <f>IF(OR($A167="",$P167=0),"",INDEX('Last week'!$I$2:$I$1001,$P167))</f>
        <v/>
      </c>
      <c r="U167" s="33">
        <f>IF($A167="","",IF(AND($P167&gt;0,$T167="Open",$S167&gt;=Settings!$C$4,$S167&lt;=Settings!$C$5),1,0))</f>
        <v/>
      </c>
      <c r="V167" s="33">
        <f>IF($A167="","",IF(AND($I167="Open",$H167&gt;=Settings!$C$4,$H167&lt;=Settings!$C$5),1,0))</f>
        <v/>
      </c>
      <c r="W167" s="34">
        <f>IF($A167="","",IF($U167=1,$R167,0))</f>
        <v/>
      </c>
      <c r="X167" s="34">
        <f>IF($A167="","",IF($V167=1,$G167,0))</f>
        <v/>
      </c>
      <c r="Y167" s="34">
        <f>IF($A167="","",IF(AND($P167=0,OR($I167="Open",$I167="Won"),$H167&gt;=Settings!$C$4,$H167&lt;=Settings!$C$5,$J167&gt;Settings!$C$6),$G167,0))</f>
        <v/>
      </c>
      <c r="Z167" s="34">
        <f>IF($A167="","",IF(AND($P167&gt;0,$T167="Open",$U167=0,OR($I167="Open",$I167="Won"),$H167&gt;=Settings!$C$4,$H167&lt;=Settings!$C$5),$G167,0))</f>
        <v/>
      </c>
      <c r="AA167" s="34">
        <f>IF($A167="","",IF(AND($U167=1,OR($V167=1,$I167="Won")),$G167-$R167,0))</f>
        <v/>
      </c>
      <c r="AB167" s="34">
        <f>IF($A167="","",IF(AND($U167=1,$I167="Open",$V167=0),$R167,0))</f>
        <v/>
      </c>
      <c r="AC167" s="34">
        <f>IF($A167="","",IF(AND($U167=1,$I167="Lost"),$R167,0))</f>
        <v/>
      </c>
      <c r="AD167" s="34">
        <f>IF($A167="","",IF(AND($I167="Won",OR($U167=1,$Y167&gt;0,$Z167&gt;0)),$G167,0))</f>
        <v/>
      </c>
      <c r="AE167" s="33">
        <f>IF(OR($A167="",$P167=0),"",IFERROR(MATCH($Q167,Settings!$B$24:$B$31,0),""))</f>
        <v/>
      </c>
      <c r="AF167" s="33">
        <f>IF($A167="","",IFERROR(MATCH($F167,Settings!$B$24:$B$31,0),""))</f>
        <v/>
      </c>
      <c r="AG167" s="33">
        <f>IF($A167="","",IF($P167=0,IF($Y167&gt;0,IF($I167="Won","Created and won","Created"),IF($J167&gt;Settings!$C$6,"Created, outside period",IF($V167=1,"Not in last snapshot","Outside period"))),IF($T167&lt;&gt;"Open","Closed before",IF($U167=0,IF($Z167&gt;0,IF($I167="Won","Pulled in and won","Pulled in"),"Outside period"),IF($I167="Won","Won",IF($I167="Lost","Lost",IF($V167=0,"Slipped out",IF($AF167&gt;$AE167,"Advanced",IF($AF167&lt;$AE167,"Regressed",IF($G167&gt;$R167,"Amount up",IF($G167&lt;$R167,"Amount down","No change")))))))))))</f>
        <v/>
      </c>
      <c r="AH167" s="33">
        <f>IF($A167="","",IF($V167=1,Settings!$C$7-MAX($J167,$K167,$L167,$M167),""))</f>
        <v/>
      </c>
      <c r="AI167" s="33">
        <f>IF($A167="","",IF($V167=1,IF($AH167&gt;=Settings!$C$12,1,0),""))</f>
        <v/>
      </c>
      <c r="AJ167" s="33">
        <f>IF($A167="","",IF($V167=1,IF($N167&gt;=Settings!$C$13,1,0),""))</f>
        <v/>
      </c>
    </row>
    <row r="168">
      <c r="G168" s="31" t="n"/>
      <c r="H168" s="32" t="n"/>
      <c r="J168" s="32" t="n"/>
      <c r="K168" s="32" t="n"/>
      <c r="L168" s="32" t="n"/>
      <c r="M168" s="32" t="n"/>
      <c r="P168" s="33">
        <f>IF($A168="","",IFERROR(MATCH($A168,'Last week'!$A$2:$A$1001,0),0))</f>
        <v/>
      </c>
      <c r="Q168" s="33">
        <f>IF(OR($A168="",$P168=0),"",INDEX('Last week'!$F$2:$F$1001,$P168))</f>
        <v/>
      </c>
      <c r="R168" s="34">
        <f>IF(OR($A168="",$P168=0),"",INDEX('Last week'!$G$2:$G$1001,$P168))</f>
        <v/>
      </c>
      <c r="S168" s="35">
        <f>IF(OR($A168="",$P168=0),"",INDEX('Last week'!$H$2:$H$1001,$P168))</f>
        <v/>
      </c>
      <c r="T168" s="33">
        <f>IF(OR($A168="",$P168=0),"",INDEX('Last week'!$I$2:$I$1001,$P168))</f>
        <v/>
      </c>
      <c r="U168" s="33">
        <f>IF($A168="","",IF(AND($P168&gt;0,$T168="Open",$S168&gt;=Settings!$C$4,$S168&lt;=Settings!$C$5),1,0))</f>
        <v/>
      </c>
      <c r="V168" s="33">
        <f>IF($A168="","",IF(AND($I168="Open",$H168&gt;=Settings!$C$4,$H168&lt;=Settings!$C$5),1,0))</f>
        <v/>
      </c>
      <c r="W168" s="34">
        <f>IF($A168="","",IF($U168=1,$R168,0))</f>
        <v/>
      </c>
      <c r="X168" s="34">
        <f>IF($A168="","",IF($V168=1,$G168,0))</f>
        <v/>
      </c>
      <c r="Y168" s="34">
        <f>IF($A168="","",IF(AND($P168=0,OR($I168="Open",$I168="Won"),$H168&gt;=Settings!$C$4,$H168&lt;=Settings!$C$5,$J168&gt;Settings!$C$6),$G168,0))</f>
        <v/>
      </c>
      <c r="Z168" s="34">
        <f>IF($A168="","",IF(AND($P168&gt;0,$T168="Open",$U168=0,OR($I168="Open",$I168="Won"),$H168&gt;=Settings!$C$4,$H168&lt;=Settings!$C$5),$G168,0))</f>
        <v/>
      </c>
      <c r="AA168" s="34">
        <f>IF($A168="","",IF(AND($U168=1,OR($V168=1,$I168="Won")),$G168-$R168,0))</f>
        <v/>
      </c>
      <c r="AB168" s="34">
        <f>IF($A168="","",IF(AND($U168=1,$I168="Open",$V168=0),$R168,0))</f>
        <v/>
      </c>
      <c r="AC168" s="34">
        <f>IF($A168="","",IF(AND($U168=1,$I168="Lost"),$R168,0))</f>
        <v/>
      </c>
      <c r="AD168" s="34">
        <f>IF($A168="","",IF(AND($I168="Won",OR($U168=1,$Y168&gt;0,$Z168&gt;0)),$G168,0))</f>
        <v/>
      </c>
      <c r="AE168" s="33">
        <f>IF(OR($A168="",$P168=0),"",IFERROR(MATCH($Q168,Settings!$B$24:$B$31,0),""))</f>
        <v/>
      </c>
      <c r="AF168" s="33">
        <f>IF($A168="","",IFERROR(MATCH($F168,Settings!$B$24:$B$31,0),""))</f>
        <v/>
      </c>
      <c r="AG168" s="33">
        <f>IF($A168="","",IF($P168=0,IF($Y168&gt;0,IF($I168="Won","Created and won","Created"),IF($J168&gt;Settings!$C$6,"Created, outside period",IF($V168=1,"Not in last snapshot","Outside period"))),IF($T168&lt;&gt;"Open","Closed before",IF($U168=0,IF($Z168&gt;0,IF($I168="Won","Pulled in and won","Pulled in"),"Outside period"),IF($I168="Won","Won",IF($I168="Lost","Lost",IF($V168=0,"Slipped out",IF($AF168&gt;$AE168,"Advanced",IF($AF168&lt;$AE168,"Regressed",IF($G168&gt;$R168,"Amount up",IF($G168&lt;$R168,"Amount down","No change")))))))))))</f>
        <v/>
      </c>
      <c r="AH168" s="33">
        <f>IF($A168="","",IF($V168=1,Settings!$C$7-MAX($J168,$K168,$L168,$M168),""))</f>
        <v/>
      </c>
      <c r="AI168" s="33">
        <f>IF($A168="","",IF($V168=1,IF($AH168&gt;=Settings!$C$12,1,0),""))</f>
        <v/>
      </c>
      <c r="AJ168" s="33">
        <f>IF($A168="","",IF($V168=1,IF($N168&gt;=Settings!$C$13,1,0),""))</f>
        <v/>
      </c>
    </row>
    <row r="169">
      <c r="G169" s="31" t="n"/>
      <c r="H169" s="32" t="n"/>
      <c r="J169" s="32" t="n"/>
      <c r="K169" s="32" t="n"/>
      <c r="L169" s="32" t="n"/>
      <c r="M169" s="32" t="n"/>
      <c r="P169" s="33">
        <f>IF($A169="","",IFERROR(MATCH($A169,'Last week'!$A$2:$A$1001,0),0))</f>
        <v/>
      </c>
      <c r="Q169" s="33">
        <f>IF(OR($A169="",$P169=0),"",INDEX('Last week'!$F$2:$F$1001,$P169))</f>
        <v/>
      </c>
      <c r="R169" s="34">
        <f>IF(OR($A169="",$P169=0),"",INDEX('Last week'!$G$2:$G$1001,$P169))</f>
        <v/>
      </c>
      <c r="S169" s="35">
        <f>IF(OR($A169="",$P169=0),"",INDEX('Last week'!$H$2:$H$1001,$P169))</f>
        <v/>
      </c>
      <c r="T169" s="33">
        <f>IF(OR($A169="",$P169=0),"",INDEX('Last week'!$I$2:$I$1001,$P169))</f>
        <v/>
      </c>
      <c r="U169" s="33">
        <f>IF($A169="","",IF(AND($P169&gt;0,$T169="Open",$S169&gt;=Settings!$C$4,$S169&lt;=Settings!$C$5),1,0))</f>
        <v/>
      </c>
      <c r="V169" s="33">
        <f>IF($A169="","",IF(AND($I169="Open",$H169&gt;=Settings!$C$4,$H169&lt;=Settings!$C$5),1,0))</f>
        <v/>
      </c>
      <c r="W169" s="34">
        <f>IF($A169="","",IF($U169=1,$R169,0))</f>
        <v/>
      </c>
      <c r="X169" s="34">
        <f>IF($A169="","",IF($V169=1,$G169,0))</f>
        <v/>
      </c>
      <c r="Y169" s="34">
        <f>IF($A169="","",IF(AND($P169=0,OR($I169="Open",$I169="Won"),$H169&gt;=Settings!$C$4,$H169&lt;=Settings!$C$5,$J169&gt;Settings!$C$6),$G169,0))</f>
        <v/>
      </c>
      <c r="Z169" s="34">
        <f>IF($A169="","",IF(AND($P169&gt;0,$T169="Open",$U169=0,OR($I169="Open",$I169="Won"),$H169&gt;=Settings!$C$4,$H169&lt;=Settings!$C$5),$G169,0))</f>
        <v/>
      </c>
      <c r="AA169" s="34">
        <f>IF($A169="","",IF(AND($U169=1,OR($V169=1,$I169="Won")),$G169-$R169,0))</f>
        <v/>
      </c>
      <c r="AB169" s="34">
        <f>IF($A169="","",IF(AND($U169=1,$I169="Open",$V169=0),$R169,0))</f>
        <v/>
      </c>
      <c r="AC169" s="34">
        <f>IF($A169="","",IF(AND($U169=1,$I169="Lost"),$R169,0))</f>
        <v/>
      </c>
      <c r="AD169" s="34">
        <f>IF($A169="","",IF(AND($I169="Won",OR($U169=1,$Y169&gt;0,$Z169&gt;0)),$G169,0))</f>
        <v/>
      </c>
      <c r="AE169" s="33">
        <f>IF(OR($A169="",$P169=0),"",IFERROR(MATCH($Q169,Settings!$B$24:$B$31,0),""))</f>
        <v/>
      </c>
      <c r="AF169" s="33">
        <f>IF($A169="","",IFERROR(MATCH($F169,Settings!$B$24:$B$31,0),""))</f>
        <v/>
      </c>
      <c r="AG169" s="33">
        <f>IF($A169="","",IF($P169=0,IF($Y169&gt;0,IF($I169="Won","Created and won","Created"),IF($J169&gt;Settings!$C$6,"Created, outside period",IF($V169=1,"Not in last snapshot","Outside period"))),IF($T169&lt;&gt;"Open","Closed before",IF($U169=0,IF($Z169&gt;0,IF($I169="Won","Pulled in and won","Pulled in"),"Outside period"),IF($I169="Won","Won",IF($I169="Lost","Lost",IF($V169=0,"Slipped out",IF($AF169&gt;$AE169,"Advanced",IF($AF169&lt;$AE169,"Regressed",IF($G169&gt;$R169,"Amount up",IF($G169&lt;$R169,"Amount down","No change")))))))))))</f>
        <v/>
      </c>
      <c r="AH169" s="33">
        <f>IF($A169="","",IF($V169=1,Settings!$C$7-MAX($J169,$K169,$L169,$M169),""))</f>
        <v/>
      </c>
      <c r="AI169" s="33">
        <f>IF($A169="","",IF($V169=1,IF($AH169&gt;=Settings!$C$12,1,0),""))</f>
        <v/>
      </c>
      <c r="AJ169" s="33">
        <f>IF($A169="","",IF($V169=1,IF($N169&gt;=Settings!$C$13,1,0),""))</f>
        <v/>
      </c>
    </row>
    <row r="170">
      <c r="G170" s="31" t="n"/>
      <c r="H170" s="32" t="n"/>
      <c r="J170" s="32" t="n"/>
      <c r="K170" s="32" t="n"/>
      <c r="L170" s="32" t="n"/>
      <c r="M170" s="32" t="n"/>
      <c r="P170" s="33">
        <f>IF($A170="","",IFERROR(MATCH($A170,'Last week'!$A$2:$A$1001,0),0))</f>
        <v/>
      </c>
      <c r="Q170" s="33">
        <f>IF(OR($A170="",$P170=0),"",INDEX('Last week'!$F$2:$F$1001,$P170))</f>
        <v/>
      </c>
      <c r="R170" s="34">
        <f>IF(OR($A170="",$P170=0),"",INDEX('Last week'!$G$2:$G$1001,$P170))</f>
        <v/>
      </c>
      <c r="S170" s="35">
        <f>IF(OR($A170="",$P170=0),"",INDEX('Last week'!$H$2:$H$1001,$P170))</f>
        <v/>
      </c>
      <c r="T170" s="33">
        <f>IF(OR($A170="",$P170=0),"",INDEX('Last week'!$I$2:$I$1001,$P170))</f>
        <v/>
      </c>
      <c r="U170" s="33">
        <f>IF($A170="","",IF(AND($P170&gt;0,$T170="Open",$S170&gt;=Settings!$C$4,$S170&lt;=Settings!$C$5),1,0))</f>
        <v/>
      </c>
      <c r="V170" s="33">
        <f>IF($A170="","",IF(AND($I170="Open",$H170&gt;=Settings!$C$4,$H170&lt;=Settings!$C$5),1,0))</f>
        <v/>
      </c>
      <c r="W170" s="34">
        <f>IF($A170="","",IF($U170=1,$R170,0))</f>
        <v/>
      </c>
      <c r="X170" s="34">
        <f>IF($A170="","",IF($V170=1,$G170,0))</f>
        <v/>
      </c>
      <c r="Y170" s="34">
        <f>IF($A170="","",IF(AND($P170=0,OR($I170="Open",$I170="Won"),$H170&gt;=Settings!$C$4,$H170&lt;=Settings!$C$5,$J170&gt;Settings!$C$6),$G170,0))</f>
        <v/>
      </c>
      <c r="Z170" s="34">
        <f>IF($A170="","",IF(AND($P170&gt;0,$T170="Open",$U170=0,OR($I170="Open",$I170="Won"),$H170&gt;=Settings!$C$4,$H170&lt;=Settings!$C$5),$G170,0))</f>
        <v/>
      </c>
      <c r="AA170" s="34">
        <f>IF($A170="","",IF(AND($U170=1,OR($V170=1,$I170="Won")),$G170-$R170,0))</f>
        <v/>
      </c>
      <c r="AB170" s="34">
        <f>IF($A170="","",IF(AND($U170=1,$I170="Open",$V170=0),$R170,0))</f>
        <v/>
      </c>
      <c r="AC170" s="34">
        <f>IF($A170="","",IF(AND($U170=1,$I170="Lost"),$R170,0))</f>
        <v/>
      </c>
      <c r="AD170" s="34">
        <f>IF($A170="","",IF(AND($I170="Won",OR($U170=1,$Y170&gt;0,$Z170&gt;0)),$G170,0))</f>
        <v/>
      </c>
      <c r="AE170" s="33">
        <f>IF(OR($A170="",$P170=0),"",IFERROR(MATCH($Q170,Settings!$B$24:$B$31,0),""))</f>
        <v/>
      </c>
      <c r="AF170" s="33">
        <f>IF($A170="","",IFERROR(MATCH($F170,Settings!$B$24:$B$31,0),""))</f>
        <v/>
      </c>
      <c r="AG170" s="33">
        <f>IF($A170="","",IF($P170=0,IF($Y170&gt;0,IF($I170="Won","Created and won","Created"),IF($J170&gt;Settings!$C$6,"Created, outside period",IF($V170=1,"Not in last snapshot","Outside period"))),IF($T170&lt;&gt;"Open","Closed before",IF($U170=0,IF($Z170&gt;0,IF($I170="Won","Pulled in and won","Pulled in"),"Outside period"),IF($I170="Won","Won",IF($I170="Lost","Lost",IF($V170=0,"Slipped out",IF($AF170&gt;$AE170,"Advanced",IF($AF170&lt;$AE170,"Regressed",IF($G170&gt;$R170,"Amount up",IF($G170&lt;$R170,"Amount down","No change")))))))))))</f>
        <v/>
      </c>
      <c r="AH170" s="33">
        <f>IF($A170="","",IF($V170=1,Settings!$C$7-MAX($J170,$K170,$L170,$M170),""))</f>
        <v/>
      </c>
      <c r="AI170" s="33">
        <f>IF($A170="","",IF($V170=1,IF($AH170&gt;=Settings!$C$12,1,0),""))</f>
        <v/>
      </c>
      <c r="AJ170" s="33">
        <f>IF($A170="","",IF($V170=1,IF($N170&gt;=Settings!$C$13,1,0),""))</f>
        <v/>
      </c>
    </row>
    <row r="171">
      <c r="G171" s="31" t="n"/>
      <c r="H171" s="32" t="n"/>
      <c r="J171" s="32" t="n"/>
      <c r="K171" s="32" t="n"/>
      <c r="L171" s="32" t="n"/>
      <c r="M171" s="32" t="n"/>
      <c r="P171" s="33">
        <f>IF($A171="","",IFERROR(MATCH($A171,'Last week'!$A$2:$A$1001,0),0))</f>
        <v/>
      </c>
      <c r="Q171" s="33">
        <f>IF(OR($A171="",$P171=0),"",INDEX('Last week'!$F$2:$F$1001,$P171))</f>
        <v/>
      </c>
      <c r="R171" s="34">
        <f>IF(OR($A171="",$P171=0),"",INDEX('Last week'!$G$2:$G$1001,$P171))</f>
        <v/>
      </c>
      <c r="S171" s="35">
        <f>IF(OR($A171="",$P171=0),"",INDEX('Last week'!$H$2:$H$1001,$P171))</f>
        <v/>
      </c>
      <c r="T171" s="33">
        <f>IF(OR($A171="",$P171=0),"",INDEX('Last week'!$I$2:$I$1001,$P171))</f>
        <v/>
      </c>
      <c r="U171" s="33">
        <f>IF($A171="","",IF(AND($P171&gt;0,$T171="Open",$S171&gt;=Settings!$C$4,$S171&lt;=Settings!$C$5),1,0))</f>
        <v/>
      </c>
      <c r="V171" s="33">
        <f>IF($A171="","",IF(AND($I171="Open",$H171&gt;=Settings!$C$4,$H171&lt;=Settings!$C$5),1,0))</f>
        <v/>
      </c>
      <c r="W171" s="34">
        <f>IF($A171="","",IF($U171=1,$R171,0))</f>
        <v/>
      </c>
      <c r="X171" s="34">
        <f>IF($A171="","",IF($V171=1,$G171,0))</f>
        <v/>
      </c>
      <c r="Y171" s="34">
        <f>IF($A171="","",IF(AND($P171=0,OR($I171="Open",$I171="Won"),$H171&gt;=Settings!$C$4,$H171&lt;=Settings!$C$5,$J171&gt;Settings!$C$6),$G171,0))</f>
        <v/>
      </c>
      <c r="Z171" s="34">
        <f>IF($A171="","",IF(AND($P171&gt;0,$T171="Open",$U171=0,OR($I171="Open",$I171="Won"),$H171&gt;=Settings!$C$4,$H171&lt;=Settings!$C$5),$G171,0))</f>
        <v/>
      </c>
      <c r="AA171" s="34">
        <f>IF($A171="","",IF(AND($U171=1,OR($V171=1,$I171="Won")),$G171-$R171,0))</f>
        <v/>
      </c>
      <c r="AB171" s="34">
        <f>IF($A171="","",IF(AND($U171=1,$I171="Open",$V171=0),$R171,0))</f>
        <v/>
      </c>
      <c r="AC171" s="34">
        <f>IF($A171="","",IF(AND($U171=1,$I171="Lost"),$R171,0))</f>
        <v/>
      </c>
      <c r="AD171" s="34">
        <f>IF($A171="","",IF(AND($I171="Won",OR($U171=1,$Y171&gt;0,$Z171&gt;0)),$G171,0))</f>
        <v/>
      </c>
      <c r="AE171" s="33">
        <f>IF(OR($A171="",$P171=0),"",IFERROR(MATCH($Q171,Settings!$B$24:$B$31,0),""))</f>
        <v/>
      </c>
      <c r="AF171" s="33">
        <f>IF($A171="","",IFERROR(MATCH($F171,Settings!$B$24:$B$31,0),""))</f>
        <v/>
      </c>
      <c r="AG171" s="33">
        <f>IF($A171="","",IF($P171=0,IF($Y171&gt;0,IF($I171="Won","Created and won","Created"),IF($J171&gt;Settings!$C$6,"Created, outside period",IF($V171=1,"Not in last snapshot","Outside period"))),IF($T171&lt;&gt;"Open","Closed before",IF($U171=0,IF($Z171&gt;0,IF($I171="Won","Pulled in and won","Pulled in"),"Outside period"),IF($I171="Won","Won",IF($I171="Lost","Lost",IF($V171=0,"Slipped out",IF($AF171&gt;$AE171,"Advanced",IF($AF171&lt;$AE171,"Regressed",IF($G171&gt;$R171,"Amount up",IF($G171&lt;$R171,"Amount down","No change")))))))))))</f>
        <v/>
      </c>
      <c r="AH171" s="33">
        <f>IF($A171="","",IF($V171=1,Settings!$C$7-MAX($J171,$K171,$L171,$M171),""))</f>
        <v/>
      </c>
      <c r="AI171" s="33">
        <f>IF($A171="","",IF($V171=1,IF($AH171&gt;=Settings!$C$12,1,0),""))</f>
        <v/>
      </c>
      <c r="AJ171" s="33">
        <f>IF($A171="","",IF($V171=1,IF($N171&gt;=Settings!$C$13,1,0),""))</f>
        <v/>
      </c>
    </row>
    <row r="172">
      <c r="G172" s="31" t="n"/>
      <c r="H172" s="32" t="n"/>
      <c r="J172" s="32" t="n"/>
      <c r="K172" s="32" t="n"/>
      <c r="L172" s="32" t="n"/>
      <c r="M172" s="32" t="n"/>
      <c r="P172" s="33">
        <f>IF($A172="","",IFERROR(MATCH($A172,'Last week'!$A$2:$A$1001,0),0))</f>
        <v/>
      </c>
      <c r="Q172" s="33">
        <f>IF(OR($A172="",$P172=0),"",INDEX('Last week'!$F$2:$F$1001,$P172))</f>
        <v/>
      </c>
      <c r="R172" s="34">
        <f>IF(OR($A172="",$P172=0),"",INDEX('Last week'!$G$2:$G$1001,$P172))</f>
        <v/>
      </c>
      <c r="S172" s="35">
        <f>IF(OR($A172="",$P172=0),"",INDEX('Last week'!$H$2:$H$1001,$P172))</f>
        <v/>
      </c>
      <c r="T172" s="33">
        <f>IF(OR($A172="",$P172=0),"",INDEX('Last week'!$I$2:$I$1001,$P172))</f>
        <v/>
      </c>
      <c r="U172" s="33">
        <f>IF($A172="","",IF(AND($P172&gt;0,$T172="Open",$S172&gt;=Settings!$C$4,$S172&lt;=Settings!$C$5),1,0))</f>
        <v/>
      </c>
      <c r="V172" s="33">
        <f>IF($A172="","",IF(AND($I172="Open",$H172&gt;=Settings!$C$4,$H172&lt;=Settings!$C$5),1,0))</f>
        <v/>
      </c>
      <c r="W172" s="34">
        <f>IF($A172="","",IF($U172=1,$R172,0))</f>
        <v/>
      </c>
      <c r="X172" s="34">
        <f>IF($A172="","",IF($V172=1,$G172,0))</f>
        <v/>
      </c>
      <c r="Y172" s="34">
        <f>IF($A172="","",IF(AND($P172=0,OR($I172="Open",$I172="Won"),$H172&gt;=Settings!$C$4,$H172&lt;=Settings!$C$5,$J172&gt;Settings!$C$6),$G172,0))</f>
        <v/>
      </c>
      <c r="Z172" s="34">
        <f>IF($A172="","",IF(AND($P172&gt;0,$T172="Open",$U172=0,OR($I172="Open",$I172="Won"),$H172&gt;=Settings!$C$4,$H172&lt;=Settings!$C$5),$G172,0))</f>
        <v/>
      </c>
      <c r="AA172" s="34">
        <f>IF($A172="","",IF(AND($U172=1,OR($V172=1,$I172="Won")),$G172-$R172,0))</f>
        <v/>
      </c>
      <c r="AB172" s="34">
        <f>IF($A172="","",IF(AND($U172=1,$I172="Open",$V172=0),$R172,0))</f>
        <v/>
      </c>
      <c r="AC172" s="34">
        <f>IF($A172="","",IF(AND($U172=1,$I172="Lost"),$R172,0))</f>
        <v/>
      </c>
      <c r="AD172" s="34">
        <f>IF($A172="","",IF(AND($I172="Won",OR($U172=1,$Y172&gt;0,$Z172&gt;0)),$G172,0))</f>
        <v/>
      </c>
      <c r="AE172" s="33">
        <f>IF(OR($A172="",$P172=0),"",IFERROR(MATCH($Q172,Settings!$B$24:$B$31,0),""))</f>
        <v/>
      </c>
      <c r="AF172" s="33">
        <f>IF($A172="","",IFERROR(MATCH($F172,Settings!$B$24:$B$31,0),""))</f>
        <v/>
      </c>
      <c r="AG172" s="33">
        <f>IF($A172="","",IF($P172=0,IF($Y172&gt;0,IF($I172="Won","Created and won","Created"),IF($J172&gt;Settings!$C$6,"Created, outside period",IF($V172=1,"Not in last snapshot","Outside period"))),IF($T172&lt;&gt;"Open","Closed before",IF($U172=0,IF($Z172&gt;0,IF($I172="Won","Pulled in and won","Pulled in"),"Outside period"),IF($I172="Won","Won",IF($I172="Lost","Lost",IF($V172=0,"Slipped out",IF($AF172&gt;$AE172,"Advanced",IF($AF172&lt;$AE172,"Regressed",IF($G172&gt;$R172,"Amount up",IF($G172&lt;$R172,"Amount down","No change")))))))))))</f>
        <v/>
      </c>
      <c r="AH172" s="33">
        <f>IF($A172="","",IF($V172=1,Settings!$C$7-MAX($J172,$K172,$L172,$M172),""))</f>
        <v/>
      </c>
      <c r="AI172" s="33">
        <f>IF($A172="","",IF($V172=1,IF($AH172&gt;=Settings!$C$12,1,0),""))</f>
        <v/>
      </c>
      <c r="AJ172" s="33">
        <f>IF($A172="","",IF($V172=1,IF($N172&gt;=Settings!$C$13,1,0),""))</f>
        <v/>
      </c>
    </row>
    <row r="173">
      <c r="G173" s="31" t="n"/>
      <c r="H173" s="32" t="n"/>
      <c r="J173" s="32" t="n"/>
      <c r="K173" s="32" t="n"/>
      <c r="L173" s="32" t="n"/>
      <c r="M173" s="32" t="n"/>
      <c r="P173" s="33">
        <f>IF($A173="","",IFERROR(MATCH($A173,'Last week'!$A$2:$A$1001,0),0))</f>
        <v/>
      </c>
      <c r="Q173" s="33">
        <f>IF(OR($A173="",$P173=0),"",INDEX('Last week'!$F$2:$F$1001,$P173))</f>
        <v/>
      </c>
      <c r="R173" s="34">
        <f>IF(OR($A173="",$P173=0),"",INDEX('Last week'!$G$2:$G$1001,$P173))</f>
        <v/>
      </c>
      <c r="S173" s="35">
        <f>IF(OR($A173="",$P173=0),"",INDEX('Last week'!$H$2:$H$1001,$P173))</f>
        <v/>
      </c>
      <c r="T173" s="33">
        <f>IF(OR($A173="",$P173=0),"",INDEX('Last week'!$I$2:$I$1001,$P173))</f>
        <v/>
      </c>
      <c r="U173" s="33">
        <f>IF($A173="","",IF(AND($P173&gt;0,$T173="Open",$S173&gt;=Settings!$C$4,$S173&lt;=Settings!$C$5),1,0))</f>
        <v/>
      </c>
      <c r="V173" s="33">
        <f>IF($A173="","",IF(AND($I173="Open",$H173&gt;=Settings!$C$4,$H173&lt;=Settings!$C$5),1,0))</f>
        <v/>
      </c>
      <c r="W173" s="34">
        <f>IF($A173="","",IF($U173=1,$R173,0))</f>
        <v/>
      </c>
      <c r="X173" s="34">
        <f>IF($A173="","",IF($V173=1,$G173,0))</f>
        <v/>
      </c>
      <c r="Y173" s="34">
        <f>IF($A173="","",IF(AND($P173=0,OR($I173="Open",$I173="Won"),$H173&gt;=Settings!$C$4,$H173&lt;=Settings!$C$5,$J173&gt;Settings!$C$6),$G173,0))</f>
        <v/>
      </c>
      <c r="Z173" s="34">
        <f>IF($A173="","",IF(AND($P173&gt;0,$T173="Open",$U173=0,OR($I173="Open",$I173="Won"),$H173&gt;=Settings!$C$4,$H173&lt;=Settings!$C$5),$G173,0))</f>
        <v/>
      </c>
      <c r="AA173" s="34">
        <f>IF($A173="","",IF(AND($U173=1,OR($V173=1,$I173="Won")),$G173-$R173,0))</f>
        <v/>
      </c>
      <c r="AB173" s="34">
        <f>IF($A173="","",IF(AND($U173=1,$I173="Open",$V173=0),$R173,0))</f>
        <v/>
      </c>
      <c r="AC173" s="34">
        <f>IF($A173="","",IF(AND($U173=1,$I173="Lost"),$R173,0))</f>
        <v/>
      </c>
      <c r="AD173" s="34">
        <f>IF($A173="","",IF(AND($I173="Won",OR($U173=1,$Y173&gt;0,$Z173&gt;0)),$G173,0))</f>
        <v/>
      </c>
      <c r="AE173" s="33">
        <f>IF(OR($A173="",$P173=0),"",IFERROR(MATCH($Q173,Settings!$B$24:$B$31,0),""))</f>
        <v/>
      </c>
      <c r="AF173" s="33">
        <f>IF($A173="","",IFERROR(MATCH($F173,Settings!$B$24:$B$31,0),""))</f>
        <v/>
      </c>
      <c r="AG173" s="33">
        <f>IF($A173="","",IF($P173=0,IF($Y173&gt;0,IF($I173="Won","Created and won","Created"),IF($J173&gt;Settings!$C$6,"Created, outside period",IF($V173=1,"Not in last snapshot","Outside period"))),IF($T173&lt;&gt;"Open","Closed before",IF($U173=0,IF($Z173&gt;0,IF($I173="Won","Pulled in and won","Pulled in"),"Outside period"),IF($I173="Won","Won",IF($I173="Lost","Lost",IF($V173=0,"Slipped out",IF($AF173&gt;$AE173,"Advanced",IF($AF173&lt;$AE173,"Regressed",IF($G173&gt;$R173,"Amount up",IF($G173&lt;$R173,"Amount down","No change")))))))))))</f>
        <v/>
      </c>
      <c r="AH173" s="33">
        <f>IF($A173="","",IF($V173=1,Settings!$C$7-MAX($J173,$K173,$L173,$M173),""))</f>
        <v/>
      </c>
      <c r="AI173" s="33">
        <f>IF($A173="","",IF($V173=1,IF($AH173&gt;=Settings!$C$12,1,0),""))</f>
        <v/>
      </c>
      <c r="AJ173" s="33">
        <f>IF($A173="","",IF($V173=1,IF($N173&gt;=Settings!$C$13,1,0),""))</f>
        <v/>
      </c>
    </row>
    <row r="174">
      <c r="G174" s="31" t="n"/>
      <c r="H174" s="32" t="n"/>
      <c r="J174" s="32" t="n"/>
      <c r="K174" s="32" t="n"/>
      <c r="L174" s="32" t="n"/>
      <c r="M174" s="32" t="n"/>
      <c r="P174" s="33">
        <f>IF($A174="","",IFERROR(MATCH($A174,'Last week'!$A$2:$A$1001,0),0))</f>
        <v/>
      </c>
      <c r="Q174" s="33">
        <f>IF(OR($A174="",$P174=0),"",INDEX('Last week'!$F$2:$F$1001,$P174))</f>
        <v/>
      </c>
      <c r="R174" s="34">
        <f>IF(OR($A174="",$P174=0),"",INDEX('Last week'!$G$2:$G$1001,$P174))</f>
        <v/>
      </c>
      <c r="S174" s="35">
        <f>IF(OR($A174="",$P174=0),"",INDEX('Last week'!$H$2:$H$1001,$P174))</f>
        <v/>
      </c>
      <c r="T174" s="33">
        <f>IF(OR($A174="",$P174=0),"",INDEX('Last week'!$I$2:$I$1001,$P174))</f>
        <v/>
      </c>
      <c r="U174" s="33">
        <f>IF($A174="","",IF(AND($P174&gt;0,$T174="Open",$S174&gt;=Settings!$C$4,$S174&lt;=Settings!$C$5),1,0))</f>
        <v/>
      </c>
      <c r="V174" s="33">
        <f>IF($A174="","",IF(AND($I174="Open",$H174&gt;=Settings!$C$4,$H174&lt;=Settings!$C$5),1,0))</f>
        <v/>
      </c>
      <c r="W174" s="34">
        <f>IF($A174="","",IF($U174=1,$R174,0))</f>
        <v/>
      </c>
      <c r="X174" s="34">
        <f>IF($A174="","",IF($V174=1,$G174,0))</f>
        <v/>
      </c>
      <c r="Y174" s="34">
        <f>IF($A174="","",IF(AND($P174=0,OR($I174="Open",$I174="Won"),$H174&gt;=Settings!$C$4,$H174&lt;=Settings!$C$5,$J174&gt;Settings!$C$6),$G174,0))</f>
        <v/>
      </c>
      <c r="Z174" s="34">
        <f>IF($A174="","",IF(AND($P174&gt;0,$T174="Open",$U174=0,OR($I174="Open",$I174="Won"),$H174&gt;=Settings!$C$4,$H174&lt;=Settings!$C$5),$G174,0))</f>
        <v/>
      </c>
      <c r="AA174" s="34">
        <f>IF($A174="","",IF(AND($U174=1,OR($V174=1,$I174="Won")),$G174-$R174,0))</f>
        <v/>
      </c>
      <c r="AB174" s="34">
        <f>IF($A174="","",IF(AND($U174=1,$I174="Open",$V174=0),$R174,0))</f>
        <v/>
      </c>
      <c r="AC174" s="34">
        <f>IF($A174="","",IF(AND($U174=1,$I174="Lost"),$R174,0))</f>
        <v/>
      </c>
      <c r="AD174" s="34">
        <f>IF($A174="","",IF(AND($I174="Won",OR($U174=1,$Y174&gt;0,$Z174&gt;0)),$G174,0))</f>
        <v/>
      </c>
      <c r="AE174" s="33">
        <f>IF(OR($A174="",$P174=0),"",IFERROR(MATCH($Q174,Settings!$B$24:$B$31,0),""))</f>
        <v/>
      </c>
      <c r="AF174" s="33">
        <f>IF($A174="","",IFERROR(MATCH($F174,Settings!$B$24:$B$31,0),""))</f>
        <v/>
      </c>
      <c r="AG174" s="33">
        <f>IF($A174="","",IF($P174=0,IF($Y174&gt;0,IF($I174="Won","Created and won","Created"),IF($J174&gt;Settings!$C$6,"Created, outside period",IF($V174=1,"Not in last snapshot","Outside period"))),IF($T174&lt;&gt;"Open","Closed before",IF($U174=0,IF($Z174&gt;0,IF($I174="Won","Pulled in and won","Pulled in"),"Outside period"),IF($I174="Won","Won",IF($I174="Lost","Lost",IF($V174=0,"Slipped out",IF($AF174&gt;$AE174,"Advanced",IF($AF174&lt;$AE174,"Regressed",IF($G174&gt;$R174,"Amount up",IF($G174&lt;$R174,"Amount down","No change")))))))))))</f>
        <v/>
      </c>
      <c r="AH174" s="33">
        <f>IF($A174="","",IF($V174=1,Settings!$C$7-MAX($J174,$K174,$L174,$M174),""))</f>
        <v/>
      </c>
      <c r="AI174" s="33">
        <f>IF($A174="","",IF($V174=1,IF($AH174&gt;=Settings!$C$12,1,0),""))</f>
        <v/>
      </c>
      <c r="AJ174" s="33">
        <f>IF($A174="","",IF($V174=1,IF($N174&gt;=Settings!$C$13,1,0),""))</f>
        <v/>
      </c>
    </row>
    <row r="175">
      <c r="G175" s="31" t="n"/>
      <c r="H175" s="32" t="n"/>
      <c r="J175" s="32" t="n"/>
      <c r="K175" s="32" t="n"/>
      <c r="L175" s="32" t="n"/>
      <c r="M175" s="32" t="n"/>
      <c r="P175" s="33">
        <f>IF($A175="","",IFERROR(MATCH($A175,'Last week'!$A$2:$A$1001,0),0))</f>
        <v/>
      </c>
      <c r="Q175" s="33">
        <f>IF(OR($A175="",$P175=0),"",INDEX('Last week'!$F$2:$F$1001,$P175))</f>
        <v/>
      </c>
      <c r="R175" s="34">
        <f>IF(OR($A175="",$P175=0),"",INDEX('Last week'!$G$2:$G$1001,$P175))</f>
        <v/>
      </c>
      <c r="S175" s="35">
        <f>IF(OR($A175="",$P175=0),"",INDEX('Last week'!$H$2:$H$1001,$P175))</f>
        <v/>
      </c>
      <c r="T175" s="33">
        <f>IF(OR($A175="",$P175=0),"",INDEX('Last week'!$I$2:$I$1001,$P175))</f>
        <v/>
      </c>
      <c r="U175" s="33">
        <f>IF($A175="","",IF(AND($P175&gt;0,$T175="Open",$S175&gt;=Settings!$C$4,$S175&lt;=Settings!$C$5),1,0))</f>
        <v/>
      </c>
      <c r="V175" s="33">
        <f>IF($A175="","",IF(AND($I175="Open",$H175&gt;=Settings!$C$4,$H175&lt;=Settings!$C$5),1,0))</f>
        <v/>
      </c>
      <c r="W175" s="34">
        <f>IF($A175="","",IF($U175=1,$R175,0))</f>
        <v/>
      </c>
      <c r="X175" s="34">
        <f>IF($A175="","",IF($V175=1,$G175,0))</f>
        <v/>
      </c>
      <c r="Y175" s="34">
        <f>IF($A175="","",IF(AND($P175=0,OR($I175="Open",$I175="Won"),$H175&gt;=Settings!$C$4,$H175&lt;=Settings!$C$5,$J175&gt;Settings!$C$6),$G175,0))</f>
        <v/>
      </c>
      <c r="Z175" s="34">
        <f>IF($A175="","",IF(AND($P175&gt;0,$T175="Open",$U175=0,OR($I175="Open",$I175="Won"),$H175&gt;=Settings!$C$4,$H175&lt;=Settings!$C$5),$G175,0))</f>
        <v/>
      </c>
      <c r="AA175" s="34">
        <f>IF($A175="","",IF(AND($U175=1,OR($V175=1,$I175="Won")),$G175-$R175,0))</f>
        <v/>
      </c>
      <c r="AB175" s="34">
        <f>IF($A175="","",IF(AND($U175=1,$I175="Open",$V175=0),$R175,0))</f>
        <v/>
      </c>
      <c r="AC175" s="34">
        <f>IF($A175="","",IF(AND($U175=1,$I175="Lost"),$R175,0))</f>
        <v/>
      </c>
      <c r="AD175" s="34">
        <f>IF($A175="","",IF(AND($I175="Won",OR($U175=1,$Y175&gt;0,$Z175&gt;0)),$G175,0))</f>
        <v/>
      </c>
      <c r="AE175" s="33">
        <f>IF(OR($A175="",$P175=0),"",IFERROR(MATCH($Q175,Settings!$B$24:$B$31,0),""))</f>
        <v/>
      </c>
      <c r="AF175" s="33">
        <f>IF($A175="","",IFERROR(MATCH($F175,Settings!$B$24:$B$31,0),""))</f>
        <v/>
      </c>
      <c r="AG175" s="33">
        <f>IF($A175="","",IF($P175=0,IF($Y175&gt;0,IF($I175="Won","Created and won","Created"),IF($J175&gt;Settings!$C$6,"Created, outside period",IF($V175=1,"Not in last snapshot","Outside period"))),IF($T175&lt;&gt;"Open","Closed before",IF($U175=0,IF($Z175&gt;0,IF($I175="Won","Pulled in and won","Pulled in"),"Outside period"),IF($I175="Won","Won",IF($I175="Lost","Lost",IF($V175=0,"Slipped out",IF($AF175&gt;$AE175,"Advanced",IF($AF175&lt;$AE175,"Regressed",IF($G175&gt;$R175,"Amount up",IF($G175&lt;$R175,"Amount down","No change")))))))))))</f>
        <v/>
      </c>
      <c r="AH175" s="33">
        <f>IF($A175="","",IF($V175=1,Settings!$C$7-MAX($J175,$K175,$L175,$M175),""))</f>
        <v/>
      </c>
      <c r="AI175" s="33">
        <f>IF($A175="","",IF($V175=1,IF($AH175&gt;=Settings!$C$12,1,0),""))</f>
        <v/>
      </c>
      <c r="AJ175" s="33">
        <f>IF($A175="","",IF($V175=1,IF($N175&gt;=Settings!$C$13,1,0),""))</f>
        <v/>
      </c>
    </row>
    <row r="176">
      <c r="G176" s="31" t="n"/>
      <c r="H176" s="32" t="n"/>
      <c r="J176" s="32" t="n"/>
      <c r="K176" s="32" t="n"/>
      <c r="L176" s="32" t="n"/>
      <c r="M176" s="32" t="n"/>
      <c r="P176" s="33">
        <f>IF($A176="","",IFERROR(MATCH($A176,'Last week'!$A$2:$A$1001,0),0))</f>
        <v/>
      </c>
      <c r="Q176" s="33">
        <f>IF(OR($A176="",$P176=0),"",INDEX('Last week'!$F$2:$F$1001,$P176))</f>
        <v/>
      </c>
      <c r="R176" s="34">
        <f>IF(OR($A176="",$P176=0),"",INDEX('Last week'!$G$2:$G$1001,$P176))</f>
        <v/>
      </c>
      <c r="S176" s="35">
        <f>IF(OR($A176="",$P176=0),"",INDEX('Last week'!$H$2:$H$1001,$P176))</f>
        <v/>
      </c>
      <c r="T176" s="33">
        <f>IF(OR($A176="",$P176=0),"",INDEX('Last week'!$I$2:$I$1001,$P176))</f>
        <v/>
      </c>
      <c r="U176" s="33">
        <f>IF($A176="","",IF(AND($P176&gt;0,$T176="Open",$S176&gt;=Settings!$C$4,$S176&lt;=Settings!$C$5),1,0))</f>
        <v/>
      </c>
      <c r="V176" s="33">
        <f>IF($A176="","",IF(AND($I176="Open",$H176&gt;=Settings!$C$4,$H176&lt;=Settings!$C$5),1,0))</f>
        <v/>
      </c>
      <c r="W176" s="34">
        <f>IF($A176="","",IF($U176=1,$R176,0))</f>
        <v/>
      </c>
      <c r="X176" s="34">
        <f>IF($A176="","",IF($V176=1,$G176,0))</f>
        <v/>
      </c>
      <c r="Y176" s="34">
        <f>IF($A176="","",IF(AND($P176=0,OR($I176="Open",$I176="Won"),$H176&gt;=Settings!$C$4,$H176&lt;=Settings!$C$5,$J176&gt;Settings!$C$6),$G176,0))</f>
        <v/>
      </c>
      <c r="Z176" s="34">
        <f>IF($A176="","",IF(AND($P176&gt;0,$T176="Open",$U176=0,OR($I176="Open",$I176="Won"),$H176&gt;=Settings!$C$4,$H176&lt;=Settings!$C$5),$G176,0))</f>
        <v/>
      </c>
      <c r="AA176" s="34">
        <f>IF($A176="","",IF(AND($U176=1,OR($V176=1,$I176="Won")),$G176-$R176,0))</f>
        <v/>
      </c>
      <c r="AB176" s="34">
        <f>IF($A176="","",IF(AND($U176=1,$I176="Open",$V176=0),$R176,0))</f>
        <v/>
      </c>
      <c r="AC176" s="34">
        <f>IF($A176="","",IF(AND($U176=1,$I176="Lost"),$R176,0))</f>
        <v/>
      </c>
      <c r="AD176" s="34">
        <f>IF($A176="","",IF(AND($I176="Won",OR($U176=1,$Y176&gt;0,$Z176&gt;0)),$G176,0))</f>
        <v/>
      </c>
      <c r="AE176" s="33">
        <f>IF(OR($A176="",$P176=0),"",IFERROR(MATCH($Q176,Settings!$B$24:$B$31,0),""))</f>
        <v/>
      </c>
      <c r="AF176" s="33">
        <f>IF($A176="","",IFERROR(MATCH($F176,Settings!$B$24:$B$31,0),""))</f>
        <v/>
      </c>
      <c r="AG176" s="33">
        <f>IF($A176="","",IF($P176=0,IF($Y176&gt;0,IF($I176="Won","Created and won","Created"),IF($J176&gt;Settings!$C$6,"Created, outside period",IF($V176=1,"Not in last snapshot","Outside period"))),IF($T176&lt;&gt;"Open","Closed before",IF($U176=0,IF($Z176&gt;0,IF($I176="Won","Pulled in and won","Pulled in"),"Outside period"),IF($I176="Won","Won",IF($I176="Lost","Lost",IF($V176=0,"Slipped out",IF($AF176&gt;$AE176,"Advanced",IF($AF176&lt;$AE176,"Regressed",IF($G176&gt;$R176,"Amount up",IF($G176&lt;$R176,"Amount down","No change")))))))))))</f>
        <v/>
      </c>
      <c r="AH176" s="33">
        <f>IF($A176="","",IF($V176=1,Settings!$C$7-MAX($J176,$K176,$L176,$M176),""))</f>
        <v/>
      </c>
      <c r="AI176" s="33">
        <f>IF($A176="","",IF($V176=1,IF($AH176&gt;=Settings!$C$12,1,0),""))</f>
        <v/>
      </c>
      <c r="AJ176" s="33">
        <f>IF($A176="","",IF($V176=1,IF($N176&gt;=Settings!$C$13,1,0),""))</f>
        <v/>
      </c>
    </row>
    <row r="177">
      <c r="G177" s="31" t="n"/>
      <c r="H177" s="32" t="n"/>
      <c r="J177" s="32" t="n"/>
      <c r="K177" s="32" t="n"/>
      <c r="L177" s="32" t="n"/>
      <c r="M177" s="32" t="n"/>
      <c r="P177" s="33">
        <f>IF($A177="","",IFERROR(MATCH($A177,'Last week'!$A$2:$A$1001,0),0))</f>
        <v/>
      </c>
      <c r="Q177" s="33">
        <f>IF(OR($A177="",$P177=0),"",INDEX('Last week'!$F$2:$F$1001,$P177))</f>
        <v/>
      </c>
      <c r="R177" s="34">
        <f>IF(OR($A177="",$P177=0),"",INDEX('Last week'!$G$2:$G$1001,$P177))</f>
        <v/>
      </c>
      <c r="S177" s="35">
        <f>IF(OR($A177="",$P177=0),"",INDEX('Last week'!$H$2:$H$1001,$P177))</f>
        <v/>
      </c>
      <c r="T177" s="33">
        <f>IF(OR($A177="",$P177=0),"",INDEX('Last week'!$I$2:$I$1001,$P177))</f>
        <v/>
      </c>
      <c r="U177" s="33">
        <f>IF($A177="","",IF(AND($P177&gt;0,$T177="Open",$S177&gt;=Settings!$C$4,$S177&lt;=Settings!$C$5),1,0))</f>
        <v/>
      </c>
      <c r="V177" s="33">
        <f>IF($A177="","",IF(AND($I177="Open",$H177&gt;=Settings!$C$4,$H177&lt;=Settings!$C$5),1,0))</f>
        <v/>
      </c>
      <c r="W177" s="34">
        <f>IF($A177="","",IF($U177=1,$R177,0))</f>
        <v/>
      </c>
      <c r="X177" s="34">
        <f>IF($A177="","",IF($V177=1,$G177,0))</f>
        <v/>
      </c>
      <c r="Y177" s="34">
        <f>IF($A177="","",IF(AND($P177=0,OR($I177="Open",$I177="Won"),$H177&gt;=Settings!$C$4,$H177&lt;=Settings!$C$5,$J177&gt;Settings!$C$6),$G177,0))</f>
        <v/>
      </c>
      <c r="Z177" s="34">
        <f>IF($A177="","",IF(AND($P177&gt;0,$T177="Open",$U177=0,OR($I177="Open",$I177="Won"),$H177&gt;=Settings!$C$4,$H177&lt;=Settings!$C$5),$G177,0))</f>
        <v/>
      </c>
      <c r="AA177" s="34">
        <f>IF($A177="","",IF(AND($U177=1,OR($V177=1,$I177="Won")),$G177-$R177,0))</f>
        <v/>
      </c>
      <c r="AB177" s="34">
        <f>IF($A177="","",IF(AND($U177=1,$I177="Open",$V177=0),$R177,0))</f>
        <v/>
      </c>
      <c r="AC177" s="34">
        <f>IF($A177="","",IF(AND($U177=1,$I177="Lost"),$R177,0))</f>
        <v/>
      </c>
      <c r="AD177" s="34">
        <f>IF($A177="","",IF(AND($I177="Won",OR($U177=1,$Y177&gt;0,$Z177&gt;0)),$G177,0))</f>
        <v/>
      </c>
      <c r="AE177" s="33">
        <f>IF(OR($A177="",$P177=0),"",IFERROR(MATCH($Q177,Settings!$B$24:$B$31,0),""))</f>
        <v/>
      </c>
      <c r="AF177" s="33">
        <f>IF($A177="","",IFERROR(MATCH($F177,Settings!$B$24:$B$31,0),""))</f>
        <v/>
      </c>
      <c r="AG177" s="33">
        <f>IF($A177="","",IF($P177=0,IF($Y177&gt;0,IF($I177="Won","Created and won","Created"),IF($J177&gt;Settings!$C$6,"Created, outside period",IF($V177=1,"Not in last snapshot","Outside period"))),IF($T177&lt;&gt;"Open","Closed before",IF($U177=0,IF($Z177&gt;0,IF($I177="Won","Pulled in and won","Pulled in"),"Outside period"),IF($I177="Won","Won",IF($I177="Lost","Lost",IF($V177=0,"Slipped out",IF($AF177&gt;$AE177,"Advanced",IF($AF177&lt;$AE177,"Regressed",IF($G177&gt;$R177,"Amount up",IF($G177&lt;$R177,"Amount down","No change")))))))))))</f>
        <v/>
      </c>
      <c r="AH177" s="33">
        <f>IF($A177="","",IF($V177=1,Settings!$C$7-MAX($J177,$K177,$L177,$M177),""))</f>
        <v/>
      </c>
      <c r="AI177" s="33">
        <f>IF($A177="","",IF($V177=1,IF($AH177&gt;=Settings!$C$12,1,0),""))</f>
        <v/>
      </c>
      <c r="AJ177" s="33">
        <f>IF($A177="","",IF($V177=1,IF($N177&gt;=Settings!$C$13,1,0),""))</f>
        <v/>
      </c>
    </row>
    <row r="178">
      <c r="G178" s="31" t="n"/>
      <c r="H178" s="32" t="n"/>
      <c r="J178" s="32" t="n"/>
      <c r="K178" s="32" t="n"/>
      <c r="L178" s="32" t="n"/>
      <c r="M178" s="32" t="n"/>
      <c r="P178" s="33">
        <f>IF($A178="","",IFERROR(MATCH($A178,'Last week'!$A$2:$A$1001,0),0))</f>
        <v/>
      </c>
      <c r="Q178" s="33">
        <f>IF(OR($A178="",$P178=0),"",INDEX('Last week'!$F$2:$F$1001,$P178))</f>
        <v/>
      </c>
      <c r="R178" s="34">
        <f>IF(OR($A178="",$P178=0),"",INDEX('Last week'!$G$2:$G$1001,$P178))</f>
        <v/>
      </c>
      <c r="S178" s="35">
        <f>IF(OR($A178="",$P178=0),"",INDEX('Last week'!$H$2:$H$1001,$P178))</f>
        <v/>
      </c>
      <c r="T178" s="33">
        <f>IF(OR($A178="",$P178=0),"",INDEX('Last week'!$I$2:$I$1001,$P178))</f>
        <v/>
      </c>
      <c r="U178" s="33">
        <f>IF($A178="","",IF(AND($P178&gt;0,$T178="Open",$S178&gt;=Settings!$C$4,$S178&lt;=Settings!$C$5),1,0))</f>
        <v/>
      </c>
      <c r="V178" s="33">
        <f>IF($A178="","",IF(AND($I178="Open",$H178&gt;=Settings!$C$4,$H178&lt;=Settings!$C$5),1,0))</f>
        <v/>
      </c>
      <c r="W178" s="34">
        <f>IF($A178="","",IF($U178=1,$R178,0))</f>
        <v/>
      </c>
      <c r="X178" s="34">
        <f>IF($A178="","",IF($V178=1,$G178,0))</f>
        <v/>
      </c>
      <c r="Y178" s="34">
        <f>IF($A178="","",IF(AND($P178=0,OR($I178="Open",$I178="Won"),$H178&gt;=Settings!$C$4,$H178&lt;=Settings!$C$5,$J178&gt;Settings!$C$6),$G178,0))</f>
        <v/>
      </c>
      <c r="Z178" s="34">
        <f>IF($A178="","",IF(AND($P178&gt;0,$T178="Open",$U178=0,OR($I178="Open",$I178="Won"),$H178&gt;=Settings!$C$4,$H178&lt;=Settings!$C$5),$G178,0))</f>
        <v/>
      </c>
      <c r="AA178" s="34">
        <f>IF($A178="","",IF(AND($U178=1,OR($V178=1,$I178="Won")),$G178-$R178,0))</f>
        <v/>
      </c>
      <c r="AB178" s="34">
        <f>IF($A178="","",IF(AND($U178=1,$I178="Open",$V178=0),$R178,0))</f>
        <v/>
      </c>
      <c r="AC178" s="34">
        <f>IF($A178="","",IF(AND($U178=1,$I178="Lost"),$R178,0))</f>
        <v/>
      </c>
      <c r="AD178" s="34">
        <f>IF($A178="","",IF(AND($I178="Won",OR($U178=1,$Y178&gt;0,$Z178&gt;0)),$G178,0))</f>
        <v/>
      </c>
      <c r="AE178" s="33">
        <f>IF(OR($A178="",$P178=0),"",IFERROR(MATCH($Q178,Settings!$B$24:$B$31,0),""))</f>
        <v/>
      </c>
      <c r="AF178" s="33">
        <f>IF($A178="","",IFERROR(MATCH($F178,Settings!$B$24:$B$31,0),""))</f>
        <v/>
      </c>
      <c r="AG178" s="33">
        <f>IF($A178="","",IF($P178=0,IF($Y178&gt;0,IF($I178="Won","Created and won","Created"),IF($J178&gt;Settings!$C$6,"Created, outside period",IF($V178=1,"Not in last snapshot","Outside period"))),IF($T178&lt;&gt;"Open","Closed before",IF($U178=0,IF($Z178&gt;0,IF($I178="Won","Pulled in and won","Pulled in"),"Outside period"),IF($I178="Won","Won",IF($I178="Lost","Lost",IF($V178=0,"Slipped out",IF($AF178&gt;$AE178,"Advanced",IF($AF178&lt;$AE178,"Regressed",IF($G178&gt;$R178,"Amount up",IF($G178&lt;$R178,"Amount down","No change")))))))))))</f>
        <v/>
      </c>
      <c r="AH178" s="33">
        <f>IF($A178="","",IF($V178=1,Settings!$C$7-MAX($J178,$K178,$L178,$M178),""))</f>
        <v/>
      </c>
      <c r="AI178" s="33">
        <f>IF($A178="","",IF($V178=1,IF($AH178&gt;=Settings!$C$12,1,0),""))</f>
        <v/>
      </c>
      <c r="AJ178" s="33">
        <f>IF($A178="","",IF($V178=1,IF($N178&gt;=Settings!$C$13,1,0),""))</f>
        <v/>
      </c>
    </row>
    <row r="179">
      <c r="G179" s="31" t="n"/>
      <c r="H179" s="32" t="n"/>
      <c r="J179" s="32" t="n"/>
      <c r="K179" s="32" t="n"/>
      <c r="L179" s="32" t="n"/>
      <c r="M179" s="32" t="n"/>
      <c r="P179" s="33">
        <f>IF($A179="","",IFERROR(MATCH($A179,'Last week'!$A$2:$A$1001,0),0))</f>
        <v/>
      </c>
      <c r="Q179" s="33">
        <f>IF(OR($A179="",$P179=0),"",INDEX('Last week'!$F$2:$F$1001,$P179))</f>
        <v/>
      </c>
      <c r="R179" s="34">
        <f>IF(OR($A179="",$P179=0),"",INDEX('Last week'!$G$2:$G$1001,$P179))</f>
        <v/>
      </c>
      <c r="S179" s="35">
        <f>IF(OR($A179="",$P179=0),"",INDEX('Last week'!$H$2:$H$1001,$P179))</f>
        <v/>
      </c>
      <c r="T179" s="33">
        <f>IF(OR($A179="",$P179=0),"",INDEX('Last week'!$I$2:$I$1001,$P179))</f>
        <v/>
      </c>
      <c r="U179" s="33">
        <f>IF($A179="","",IF(AND($P179&gt;0,$T179="Open",$S179&gt;=Settings!$C$4,$S179&lt;=Settings!$C$5),1,0))</f>
        <v/>
      </c>
      <c r="V179" s="33">
        <f>IF($A179="","",IF(AND($I179="Open",$H179&gt;=Settings!$C$4,$H179&lt;=Settings!$C$5),1,0))</f>
        <v/>
      </c>
      <c r="W179" s="34">
        <f>IF($A179="","",IF($U179=1,$R179,0))</f>
        <v/>
      </c>
      <c r="X179" s="34">
        <f>IF($A179="","",IF($V179=1,$G179,0))</f>
        <v/>
      </c>
      <c r="Y179" s="34">
        <f>IF($A179="","",IF(AND($P179=0,OR($I179="Open",$I179="Won"),$H179&gt;=Settings!$C$4,$H179&lt;=Settings!$C$5,$J179&gt;Settings!$C$6),$G179,0))</f>
        <v/>
      </c>
      <c r="Z179" s="34">
        <f>IF($A179="","",IF(AND($P179&gt;0,$T179="Open",$U179=0,OR($I179="Open",$I179="Won"),$H179&gt;=Settings!$C$4,$H179&lt;=Settings!$C$5),$G179,0))</f>
        <v/>
      </c>
      <c r="AA179" s="34">
        <f>IF($A179="","",IF(AND($U179=1,OR($V179=1,$I179="Won")),$G179-$R179,0))</f>
        <v/>
      </c>
      <c r="AB179" s="34">
        <f>IF($A179="","",IF(AND($U179=1,$I179="Open",$V179=0),$R179,0))</f>
        <v/>
      </c>
      <c r="AC179" s="34">
        <f>IF($A179="","",IF(AND($U179=1,$I179="Lost"),$R179,0))</f>
        <v/>
      </c>
      <c r="AD179" s="34">
        <f>IF($A179="","",IF(AND($I179="Won",OR($U179=1,$Y179&gt;0,$Z179&gt;0)),$G179,0))</f>
        <v/>
      </c>
      <c r="AE179" s="33">
        <f>IF(OR($A179="",$P179=0),"",IFERROR(MATCH($Q179,Settings!$B$24:$B$31,0),""))</f>
        <v/>
      </c>
      <c r="AF179" s="33">
        <f>IF($A179="","",IFERROR(MATCH($F179,Settings!$B$24:$B$31,0),""))</f>
        <v/>
      </c>
      <c r="AG179" s="33">
        <f>IF($A179="","",IF($P179=0,IF($Y179&gt;0,IF($I179="Won","Created and won","Created"),IF($J179&gt;Settings!$C$6,"Created, outside period",IF($V179=1,"Not in last snapshot","Outside period"))),IF($T179&lt;&gt;"Open","Closed before",IF($U179=0,IF($Z179&gt;0,IF($I179="Won","Pulled in and won","Pulled in"),"Outside period"),IF($I179="Won","Won",IF($I179="Lost","Lost",IF($V179=0,"Slipped out",IF($AF179&gt;$AE179,"Advanced",IF($AF179&lt;$AE179,"Regressed",IF($G179&gt;$R179,"Amount up",IF($G179&lt;$R179,"Amount down","No change")))))))))))</f>
        <v/>
      </c>
      <c r="AH179" s="33">
        <f>IF($A179="","",IF($V179=1,Settings!$C$7-MAX($J179,$K179,$L179,$M179),""))</f>
        <v/>
      </c>
      <c r="AI179" s="33">
        <f>IF($A179="","",IF($V179=1,IF($AH179&gt;=Settings!$C$12,1,0),""))</f>
        <v/>
      </c>
      <c r="AJ179" s="33">
        <f>IF($A179="","",IF($V179=1,IF($N179&gt;=Settings!$C$13,1,0),""))</f>
        <v/>
      </c>
    </row>
    <row r="180">
      <c r="G180" s="31" t="n"/>
      <c r="H180" s="32" t="n"/>
      <c r="J180" s="32" t="n"/>
      <c r="K180" s="32" t="n"/>
      <c r="L180" s="32" t="n"/>
      <c r="M180" s="32" t="n"/>
      <c r="P180" s="33">
        <f>IF($A180="","",IFERROR(MATCH($A180,'Last week'!$A$2:$A$1001,0),0))</f>
        <v/>
      </c>
      <c r="Q180" s="33">
        <f>IF(OR($A180="",$P180=0),"",INDEX('Last week'!$F$2:$F$1001,$P180))</f>
        <v/>
      </c>
      <c r="R180" s="34">
        <f>IF(OR($A180="",$P180=0),"",INDEX('Last week'!$G$2:$G$1001,$P180))</f>
        <v/>
      </c>
      <c r="S180" s="35">
        <f>IF(OR($A180="",$P180=0),"",INDEX('Last week'!$H$2:$H$1001,$P180))</f>
        <v/>
      </c>
      <c r="T180" s="33">
        <f>IF(OR($A180="",$P180=0),"",INDEX('Last week'!$I$2:$I$1001,$P180))</f>
        <v/>
      </c>
      <c r="U180" s="33">
        <f>IF($A180="","",IF(AND($P180&gt;0,$T180="Open",$S180&gt;=Settings!$C$4,$S180&lt;=Settings!$C$5),1,0))</f>
        <v/>
      </c>
      <c r="V180" s="33">
        <f>IF($A180="","",IF(AND($I180="Open",$H180&gt;=Settings!$C$4,$H180&lt;=Settings!$C$5),1,0))</f>
        <v/>
      </c>
      <c r="W180" s="34">
        <f>IF($A180="","",IF($U180=1,$R180,0))</f>
        <v/>
      </c>
      <c r="X180" s="34">
        <f>IF($A180="","",IF($V180=1,$G180,0))</f>
        <v/>
      </c>
      <c r="Y180" s="34">
        <f>IF($A180="","",IF(AND($P180=0,OR($I180="Open",$I180="Won"),$H180&gt;=Settings!$C$4,$H180&lt;=Settings!$C$5,$J180&gt;Settings!$C$6),$G180,0))</f>
        <v/>
      </c>
      <c r="Z180" s="34">
        <f>IF($A180="","",IF(AND($P180&gt;0,$T180="Open",$U180=0,OR($I180="Open",$I180="Won"),$H180&gt;=Settings!$C$4,$H180&lt;=Settings!$C$5),$G180,0))</f>
        <v/>
      </c>
      <c r="AA180" s="34">
        <f>IF($A180="","",IF(AND($U180=1,OR($V180=1,$I180="Won")),$G180-$R180,0))</f>
        <v/>
      </c>
      <c r="AB180" s="34">
        <f>IF($A180="","",IF(AND($U180=1,$I180="Open",$V180=0),$R180,0))</f>
        <v/>
      </c>
      <c r="AC180" s="34">
        <f>IF($A180="","",IF(AND($U180=1,$I180="Lost"),$R180,0))</f>
        <v/>
      </c>
      <c r="AD180" s="34">
        <f>IF($A180="","",IF(AND($I180="Won",OR($U180=1,$Y180&gt;0,$Z180&gt;0)),$G180,0))</f>
        <v/>
      </c>
      <c r="AE180" s="33">
        <f>IF(OR($A180="",$P180=0),"",IFERROR(MATCH($Q180,Settings!$B$24:$B$31,0),""))</f>
        <v/>
      </c>
      <c r="AF180" s="33">
        <f>IF($A180="","",IFERROR(MATCH($F180,Settings!$B$24:$B$31,0),""))</f>
        <v/>
      </c>
      <c r="AG180" s="33">
        <f>IF($A180="","",IF($P180=0,IF($Y180&gt;0,IF($I180="Won","Created and won","Created"),IF($J180&gt;Settings!$C$6,"Created, outside period",IF($V180=1,"Not in last snapshot","Outside period"))),IF($T180&lt;&gt;"Open","Closed before",IF($U180=0,IF($Z180&gt;0,IF($I180="Won","Pulled in and won","Pulled in"),"Outside period"),IF($I180="Won","Won",IF($I180="Lost","Lost",IF($V180=0,"Slipped out",IF($AF180&gt;$AE180,"Advanced",IF($AF180&lt;$AE180,"Regressed",IF($G180&gt;$R180,"Amount up",IF($G180&lt;$R180,"Amount down","No change")))))))))))</f>
        <v/>
      </c>
      <c r="AH180" s="33">
        <f>IF($A180="","",IF($V180=1,Settings!$C$7-MAX($J180,$K180,$L180,$M180),""))</f>
        <v/>
      </c>
      <c r="AI180" s="33">
        <f>IF($A180="","",IF($V180=1,IF($AH180&gt;=Settings!$C$12,1,0),""))</f>
        <v/>
      </c>
      <c r="AJ180" s="33">
        <f>IF($A180="","",IF($V180=1,IF($N180&gt;=Settings!$C$13,1,0),""))</f>
        <v/>
      </c>
    </row>
    <row r="181">
      <c r="G181" s="31" t="n"/>
      <c r="H181" s="32" t="n"/>
      <c r="J181" s="32" t="n"/>
      <c r="K181" s="32" t="n"/>
      <c r="L181" s="32" t="n"/>
      <c r="M181" s="32" t="n"/>
      <c r="P181" s="33">
        <f>IF($A181="","",IFERROR(MATCH($A181,'Last week'!$A$2:$A$1001,0),0))</f>
        <v/>
      </c>
      <c r="Q181" s="33">
        <f>IF(OR($A181="",$P181=0),"",INDEX('Last week'!$F$2:$F$1001,$P181))</f>
        <v/>
      </c>
      <c r="R181" s="34">
        <f>IF(OR($A181="",$P181=0),"",INDEX('Last week'!$G$2:$G$1001,$P181))</f>
        <v/>
      </c>
      <c r="S181" s="35">
        <f>IF(OR($A181="",$P181=0),"",INDEX('Last week'!$H$2:$H$1001,$P181))</f>
        <v/>
      </c>
      <c r="T181" s="33">
        <f>IF(OR($A181="",$P181=0),"",INDEX('Last week'!$I$2:$I$1001,$P181))</f>
        <v/>
      </c>
      <c r="U181" s="33">
        <f>IF($A181="","",IF(AND($P181&gt;0,$T181="Open",$S181&gt;=Settings!$C$4,$S181&lt;=Settings!$C$5),1,0))</f>
        <v/>
      </c>
      <c r="V181" s="33">
        <f>IF($A181="","",IF(AND($I181="Open",$H181&gt;=Settings!$C$4,$H181&lt;=Settings!$C$5),1,0))</f>
        <v/>
      </c>
      <c r="W181" s="34">
        <f>IF($A181="","",IF($U181=1,$R181,0))</f>
        <v/>
      </c>
      <c r="X181" s="34">
        <f>IF($A181="","",IF($V181=1,$G181,0))</f>
        <v/>
      </c>
      <c r="Y181" s="34">
        <f>IF($A181="","",IF(AND($P181=0,OR($I181="Open",$I181="Won"),$H181&gt;=Settings!$C$4,$H181&lt;=Settings!$C$5,$J181&gt;Settings!$C$6),$G181,0))</f>
        <v/>
      </c>
      <c r="Z181" s="34">
        <f>IF($A181="","",IF(AND($P181&gt;0,$T181="Open",$U181=0,OR($I181="Open",$I181="Won"),$H181&gt;=Settings!$C$4,$H181&lt;=Settings!$C$5),$G181,0))</f>
        <v/>
      </c>
      <c r="AA181" s="34">
        <f>IF($A181="","",IF(AND($U181=1,OR($V181=1,$I181="Won")),$G181-$R181,0))</f>
        <v/>
      </c>
      <c r="AB181" s="34">
        <f>IF($A181="","",IF(AND($U181=1,$I181="Open",$V181=0),$R181,0))</f>
        <v/>
      </c>
      <c r="AC181" s="34">
        <f>IF($A181="","",IF(AND($U181=1,$I181="Lost"),$R181,0))</f>
        <v/>
      </c>
      <c r="AD181" s="34">
        <f>IF($A181="","",IF(AND($I181="Won",OR($U181=1,$Y181&gt;0,$Z181&gt;0)),$G181,0))</f>
        <v/>
      </c>
      <c r="AE181" s="33">
        <f>IF(OR($A181="",$P181=0),"",IFERROR(MATCH($Q181,Settings!$B$24:$B$31,0),""))</f>
        <v/>
      </c>
      <c r="AF181" s="33">
        <f>IF($A181="","",IFERROR(MATCH($F181,Settings!$B$24:$B$31,0),""))</f>
        <v/>
      </c>
      <c r="AG181" s="33">
        <f>IF($A181="","",IF($P181=0,IF($Y181&gt;0,IF($I181="Won","Created and won","Created"),IF($J181&gt;Settings!$C$6,"Created, outside period",IF($V181=1,"Not in last snapshot","Outside period"))),IF($T181&lt;&gt;"Open","Closed before",IF($U181=0,IF($Z181&gt;0,IF($I181="Won","Pulled in and won","Pulled in"),"Outside period"),IF($I181="Won","Won",IF($I181="Lost","Lost",IF($V181=0,"Slipped out",IF($AF181&gt;$AE181,"Advanced",IF($AF181&lt;$AE181,"Regressed",IF($G181&gt;$R181,"Amount up",IF($G181&lt;$R181,"Amount down","No change")))))))))))</f>
        <v/>
      </c>
      <c r="AH181" s="33">
        <f>IF($A181="","",IF($V181=1,Settings!$C$7-MAX($J181,$K181,$L181,$M181),""))</f>
        <v/>
      </c>
      <c r="AI181" s="33">
        <f>IF($A181="","",IF($V181=1,IF($AH181&gt;=Settings!$C$12,1,0),""))</f>
        <v/>
      </c>
      <c r="AJ181" s="33">
        <f>IF($A181="","",IF($V181=1,IF($N181&gt;=Settings!$C$13,1,0),""))</f>
        <v/>
      </c>
    </row>
    <row r="182">
      <c r="G182" s="31" t="n"/>
      <c r="H182" s="32" t="n"/>
      <c r="J182" s="32" t="n"/>
      <c r="K182" s="32" t="n"/>
      <c r="L182" s="32" t="n"/>
      <c r="M182" s="32" t="n"/>
      <c r="P182" s="33">
        <f>IF($A182="","",IFERROR(MATCH($A182,'Last week'!$A$2:$A$1001,0),0))</f>
        <v/>
      </c>
      <c r="Q182" s="33">
        <f>IF(OR($A182="",$P182=0),"",INDEX('Last week'!$F$2:$F$1001,$P182))</f>
        <v/>
      </c>
      <c r="R182" s="34">
        <f>IF(OR($A182="",$P182=0),"",INDEX('Last week'!$G$2:$G$1001,$P182))</f>
        <v/>
      </c>
      <c r="S182" s="35">
        <f>IF(OR($A182="",$P182=0),"",INDEX('Last week'!$H$2:$H$1001,$P182))</f>
        <v/>
      </c>
      <c r="T182" s="33">
        <f>IF(OR($A182="",$P182=0),"",INDEX('Last week'!$I$2:$I$1001,$P182))</f>
        <v/>
      </c>
      <c r="U182" s="33">
        <f>IF($A182="","",IF(AND($P182&gt;0,$T182="Open",$S182&gt;=Settings!$C$4,$S182&lt;=Settings!$C$5),1,0))</f>
        <v/>
      </c>
      <c r="V182" s="33">
        <f>IF($A182="","",IF(AND($I182="Open",$H182&gt;=Settings!$C$4,$H182&lt;=Settings!$C$5),1,0))</f>
        <v/>
      </c>
      <c r="W182" s="34">
        <f>IF($A182="","",IF($U182=1,$R182,0))</f>
        <v/>
      </c>
      <c r="X182" s="34">
        <f>IF($A182="","",IF($V182=1,$G182,0))</f>
        <v/>
      </c>
      <c r="Y182" s="34">
        <f>IF($A182="","",IF(AND($P182=0,OR($I182="Open",$I182="Won"),$H182&gt;=Settings!$C$4,$H182&lt;=Settings!$C$5,$J182&gt;Settings!$C$6),$G182,0))</f>
        <v/>
      </c>
      <c r="Z182" s="34">
        <f>IF($A182="","",IF(AND($P182&gt;0,$T182="Open",$U182=0,OR($I182="Open",$I182="Won"),$H182&gt;=Settings!$C$4,$H182&lt;=Settings!$C$5),$G182,0))</f>
        <v/>
      </c>
      <c r="AA182" s="34">
        <f>IF($A182="","",IF(AND($U182=1,OR($V182=1,$I182="Won")),$G182-$R182,0))</f>
        <v/>
      </c>
      <c r="AB182" s="34">
        <f>IF($A182="","",IF(AND($U182=1,$I182="Open",$V182=0),$R182,0))</f>
        <v/>
      </c>
      <c r="AC182" s="34">
        <f>IF($A182="","",IF(AND($U182=1,$I182="Lost"),$R182,0))</f>
        <v/>
      </c>
      <c r="AD182" s="34">
        <f>IF($A182="","",IF(AND($I182="Won",OR($U182=1,$Y182&gt;0,$Z182&gt;0)),$G182,0))</f>
        <v/>
      </c>
      <c r="AE182" s="33">
        <f>IF(OR($A182="",$P182=0),"",IFERROR(MATCH($Q182,Settings!$B$24:$B$31,0),""))</f>
        <v/>
      </c>
      <c r="AF182" s="33">
        <f>IF($A182="","",IFERROR(MATCH($F182,Settings!$B$24:$B$31,0),""))</f>
        <v/>
      </c>
      <c r="AG182" s="33">
        <f>IF($A182="","",IF($P182=0,IF($Y182&gt;0,IF($I182="Won","Created and won","Created"),IF($J182&gt;Settings!$C$6,"Created, outside period",IF($V182=1,"Not in last snapshot","Outside period"))),IF($T182&lt;&gt;"Open","Closed before",IF($U182=0,IF($Z182&gt;0,IF($I182="Won","Pulled in and won","Pulled in"),"Outside period"),IF($I182="Won","Won",IF($I182="Lost","Lost",IF($V182=0,"Slipped out",IF($AF182&gt;$AE182,"Advanced",IF($AF182&lt;$AE182,"Regressed",IF($G182&gt;$R182,"Amount up",IF($G182&lt;$R182,"Amount down","No change")))))))))))</f>
        <v/>
      </c>
      <c r="AH182" s="33">
        <f>IF($A182="","",IF($V182=1,Settings!$C$7-MAX($J182,$K182,$L182,$M182),""))</f>
        <v/>
      </c>
      <c r="AI182" s="33">
        <f>IF($A182="","",IF($V182=1,IF($AH182&gt;=Settings!$C$12,1,0),""))</f>
        <v/>
      </c>
      <c r="AJ182" s="33">
        <f>IF($A182="","",IF($V182=1,IF($N182&gt;=Settings!$C$13,1,0),""))</f>
        <v/>
      </c>
    </row>
    <row r="183">
      <c r="G183" s="31" t="n"/>
      <c r="H183" s="32" t="n"/>
      <c r="J183" s="32" t="n"/>
      <c r="K183" s="32" t="n"/>
      <c r="L183" s="32" t="n"/>
      <c r="M183" s="32" t="n"/>
      <c r="P183" s="33">
        <f>IF($A183="","",IFERROR(MATCH($A183,'Last week'!$A$2:$A$1001,0),0))</f>
        <v/>
      </c>
      <c r="Q183" s="33">
        <f>IF(OR($A183="",$P183=0),"",INDEX('Last week'!$F$2:$F$1001,$P183))</f>
        <v/>
      </c>
      <c r="R183" s="34">
        <f>IF(OR($A183="",$P183=0),"",INDEX('Last week'!$G$2:$G$1001,$P183))</f>
        <v/>
      </c>
      <c r="S183" s="35">
        <f>IF(OR($A183="",$P183=0),"",INDEX('Last week'!$H$2:$H$1001,$P183))</f>
        <v/>
      </c>
      <c r="T183" s="33">
        <f>IF(OR($A183="",$P183=0),"",INDEX('Last week'!$I$2:$I$1001,$P183))</f>
        <v/>
      </c>
      <c r="U183" s="33">
        <f>IF($A183="","",IF(AND($P183&gt;0,$T183="Open",$S183&gt;=Settings!$C$4,$S183&lt;=Settings!$C$5),1,0))</f>
        <v/>
      </c>
      <c r="V183" s="33">
        <f>IF($A183="","",IF(AND($I183="Open",$H183&gt;=Settings!$C$4,$H183&lt;=Settings!$C$5),1,0))</f>
        <v/>
      </c>
      <c r="W183" s="34">
        <f>IF($A183="","",IF($U183=1,$R183,0))</f>
        <v/>
      </c>
      <c r="X183" s="34">
        <f>IF($A183="","",IF($V183=1,$G183,0))</f>
        <v/>
      </c>
      <c r="Y183" s="34">
        <f>IF($A183="","",IF(AND($P183=0,OR($I183="Open",$I183="Won"),$H183&gt;=Settings!$C$4,$H183&lt;=Settings!$C$5,$J183&gt;Settings!$C$6),$G183,0))</f>
        <v/>
      </c>
      <c r="Z183" s="34">
        <f>IF($A183="","",IF(AND($P183&gt;0,$T183="Open",$U183=0,OR($I183="Open",$I183="Won"),$H183&gt;=Settings!$C$4,$H183&lt;=Settings!$C$5),$G183,0))</f>
        <v/>
      </c>
      <c r="AA183" s="34">
        <f>IF($A183="","",IF(AND($U183=1,OR($V183=1,$I183="Won")),$G183-$R183,0))</f>
        <v/>
      </c>
      <c r="AB183" s="34">
        <f>IF($A183="","",IF(AND($U183=1,$I183="Open",$V183=0),$R183,0))</f>
        <v/>
      </c>
      <c r="AC183" s="34">
        <f>IF($A183="","",IF(AND($U183=1,$I183="Lost"),$R183,0))</f>
        <v/>
      </c>
      <c r="AD183" s="34">
        <f>IF($A183="","",IF(AND($I183="Won",OR($U183=1,$Y183&gt;0,$Z183&gt;0)),$G183,0))</f>
        <v/>
      </c>
      <c r="AE183" s="33">
        <f>IF(OR($A183="",$P183=0),"",IFERROR(MATCH($Q183,Settings!$B$24:$B$31,0),""))</f>
        <v/>
      </c>
      <c r="AF183" s="33">
        <f>IF($A183="","",IFERROR(MATCH($F183,Settings!$B$24:$B$31,0),""))</f>
        <v/>
      </c>
      <c r="AG183" s="33">
        <f>IF($A183="","",IF($P183=0,IF($Y183&gt;0,IF($I183="Won","Created and won","Created"),IF($J183&gt;Settings!$C$6,"Created, outside period",IF($V183=1,"Not in last snapshot","Outside period"))),IF($T183&lt;&gt;"Open","Closed before",IF($U183=0,IF($Z183&gt;0,IF($I183="Won","Pulled in and won","Pulled in"),"Outside period"),IF($I183="Won","Won",IF($I183="Lost","Lost",IF($V183=0,"Slipped out",IF($AF183&gt;$AE183,"Advanced",IF($AF183&lt;$AE183,"Regressed",IF($G183&gt;$R183,"Amount up",IF($G183&lt;$R183,"Amount down","No change")))))))))))</f>
        <v/>
      </c>
      <c r="AH183" s="33">
        <f>IF($A183="","",IF($V183=1,Settings!$C$7-MAX($J183,$K183,$L183,$M183),""))</f>
        <v/>
      </c>
      <c r="AI183" s="33">
        <f>IF($A183="","",IF($V183=1,IF($AH183&gt;=Settings!$C$12,1,0),""))</f>
        <v/>
      </c>
      <c r="AJ183" s="33">
        <f>IF($A183="","",IF($V183=1,IF($N183&gt;=Settings!$C$13,1,0),""))</f>
        <v/>
      </c>
    </row>
    <row r="184">
      <c r="G184" s="31" t="n"/>
      <c r="H184" s="32" t="n"/>
      <c r="J184" s="32" t="n"/>
      <c r="K184" s="32" t="n"/>
      <c r="L184" s="32" t="n"/>
      <c r="M184" s="32" t="n"/>
      <c r="P184" s="33">
        <f>IF($A184="","",IFERROR(MATCH($A184,'Last week'!$A$2:$A$1001,0),0))</f>
        <v/>
      </c>
      <c r="Q184" s="33">
        <f>IF(OR($A184="",$P184=0),"",INDEX('Last week'!$F$2:$F$1001,$P184))</f>
        <v/>
      </c>
      <c r="R184" s="34">
        <f>IF(OR($A184="",$P184=0),"",INDEX('Last week'!$G$2:$G$1001,$P184))</f>
        <v/>
      </c>
      <c r="S184" s="35">
        <f>IF(OR($A184="",$P184=0),"",INDEX('Last week'!$H$2:$H$1001,$P184))</f>
        <v/>
      </c>
      <c r="T184" s="33">
        <f>IF(OR($A184="",$P184=0),"",INDEX('Last week'!$I$2:$I$1001,$P184))</f>
        <v/>
      </c>
      <c r="U184" s="33">
        <f>IF($A184="","",IF(AND($P184&gt;0,$T184="Open",$S184&gt;=Settings!$C$4,$S184&lt;=Settings!$C$5),1,0))</f>
        <v/>
      </c>
      <c r="V184" s="33">
        <f>IF($A184="","",IF(AND($I184="Open",$H184&gt;=Settings!$C$4,$H184&lt;=Settings!$C$5),1,0))</f>
        <v/>
      </c>
      <c r="W184" s="34">
        <f>IF($A184="","",IF($U184=1,$R184,0))</f>
        <v/>
      </c>
      <c r="X184" s="34">
        <f>IF($A184="","",IF($V184=1,$G184,0))</f>
        <v/>
      </c>
      <c r="Y184" s="34">
        <f>IF($A184="","",IF(AND($P184=0,OR($I184="Open",$I184="Won"),$H184&gt;=Settings!$C$4,$H184&lt;=Settings!$C$5,$J184&gt;Settings!$C$6),$G184,0))</f>
        <v/>
      </c>
      <c r="Z184" s="34">
        <f>IF($A184="","",IF(AND($P184&gt;0,$T184="Open",$U184=0,OR($I184="Open",$I184="Won"),$H184&gt;=Settings!$C$4,$H184&lt;=Settings!$C$5),$G184,0))</f>
        <v/>
      </c>
      <c r="AA184" s="34">
        <f>IF($A184="","",IF(AND($U184=1,OR($V184=1,$I184="Won")),$G184-$R184,0))</f>
        <v/>
      </c>
      <c r="AB184" s="34">
        <f>IF($A184="","",IF(AND($U184=1,$I184="Open",$V184=0),$R184,0))</f>
        <v/>
      </c>
      <c r="AC184" s="34">
        <f>IF($A184="","",IF(AND($U184=1,$I184="Lost"),$R184,0))</f>
        <v/>
      </c>
      <c r="AD184" s="34">
        <f>IF($A184="","",IF(AND($I184="Won",OR($U184=1,$Y184&gt;0,$Z184&gt;0)),$G184,0))</f>
        <v/>
      </c>
      <c r="AE184" s="33">
        <f>IF(OR($A184="",$P184=0),"",IFERROR(MATCH($Q184,Settings!$B$24:$B$31,0),""))</f>
        <v/>
      </c>
      <c r="AF184" s="33">
        <f>IF($A184="","",IFERROR(MATCH($F184,Settings!$B$24:$B$31,0),""))</f>
        <v/>
      </c>
      <c r="AG184" s="33">
        <f>IF($A184="","",IF($P184=0,IF($Y184&gt;0,IF($I184="Won","Created and won","Created"),IF($J184&gt;Settings!$C$6,"Created, outside period",IF($V184=1,"Not in last snapshot","Outside period"))),IF($T184&lt;&gt;"Open","Closed before",IF($U184=0,IF($Z184&gt;0,IF($I184="Won","Pulled in and won","Pulled in"),"Outside period"),IF($I184="Won","Won",IF($I184="Lost","Lost",IF($V184=0,"Slipped out",IF($AF184&gt;$AE184,"Advanced",IF($AF184&lt;$AE184,"Regressed",IF($G184&gt;$R184,"Amount up",IF($G184&lt;$R184,"Amount down","No change")))))))))))</f>
        <v/>
      </c>
      <c r="AH184" s="33">
        <f>IF($A184="","",IF($V184=1,Settings!$C$7-MAX($J184,$K184,$L184,$M184),""))</f>
        <v/>
      </c>
      <c r="AI184" s="33">
        <f>IF($A184="","",IF($V184=1,IF($AH184&gt;=Settings!$C$12,1,0),""))</f>
        <v/>
      </c>
      <c r="AJ184" s="33">
        <f>IF($A184="","",IF($V184=1,IF($N184&gt;=Settings!$C$13,1,0),""))</f>
        <v/>
      </c>
    </row>
    <row r="185">
      <c r="G185" s="31" t="n"/>
      <c r="H185" s="32" t="n"/>
      <c r="J185" s="32" t="n"/>
      <c r="K185" s="32" t="n"/>
      <c r="L185" s="32" t="n"/>
      <c r="M185" s="32" t="n"/>
      <c r="P185" s="33">
        <f>IF($A185="","",IFERROR(MATCH($A185,'Last week'!$A$2:$A$1001,0),0))</f>
        <v/>
      </c>
      <c r="Q185" s="33">
        <f>IF(OR($A185="",$P185=0),"",INDEX('Last week'!$F$2:$F$1001,$P185))</f>
        <v/>
      </c>
      <c r="R185" s="34">
        <f>IF(OR($A185="",$P185=0),"",INDEX('Last week'!$G$2:$G$1001,$P185))</f>
        <v/>
      </c>
      <c r="S185" s="35">
        <f>IF(OR($A185="",$P185=0),"",INDEX('Last week'!$H$2:$H$1001,$P185))</f>
        <v/>
      </c>
      <c r="T185" s="33">
        <f>IF(OR($A185="",$P185=0),"",INDEX('Last week'!$I$2:$I$1001,$P185))</f>
        <v/>
      </c>
      <c r="U185" s="33">
        <f>IF($A185="","",IF(AND($P185&gt;0,$T185="Open",$S185&gt;=Settings!$C$4,$S185&lt;=Settings!$C$5),1,0))</f>
        <v/>
      </c>
      <c r="V185" s="33">
        <f>IF($A185="","",IF(AND($I185="Open",$H185&gt;=Settings!$C$4,$H185&lt;=Settings!$C$5),1,0))</f>
        <v/>
      </c>
      <c r="W185" s="34">
        <f>IF($A185="","",IF($U185=1,$R185,0))</f>
        <v/>
      </c>
      <c r="X185" s="34">
        <f>IF($A185="","",IF($V185=1,$G185,0))</f>
        <v/>
      </c>
      <c r="Y185" s="34">
        <f>IF($A185="","",IF(AND($P185=0,OR($I185="Open",$I185="Won"),$H185&gt;=Settings!$C$4,$H185&lt;=Settings!$C$5,$J185&gt;Settings!$C$6),$G185,0))</f>
        <v/>
      </c>
      <c r="Z185" s="34">
        <f>IF($A185="","",IF(AND($P185&gt;0,$T185="Open",$U185=0,OR($I185="Open",$I185="Won"),$H185&gt;=Settings!$C$4,$H185&lt;=Settings!$C$5),$G185,0))</f>
        <v/>
      </c>
      <c r="AA185" s="34">
        <f>IF($A185="","",IF(AND($U185=1,OR($V185=1,$I185="Won")),$G185-$R185,0))</f>
        <v/>
      </c>
      <c r="AB185" s="34">
        <f>IF($A185="","",IF(AND($U185=1,$I185="Open",$V185=0),$R185,0))</f>
        <v/>
      </c>
      <c r="AC185" s="34">
        <f>IF($A185="","",IF(AND($U185=1,$I185="Lost"),$R185,0))</f>
        <v/>
      </c>
      <c r="AD185" s="34">
        <f>IF($A185="","",IF(AND($I185="Won",OR($U185=1,$Y185&gt;0,$Z185&gt;0)),$G185,0))</f>
        <v/>
      </c>
      <c r="AE185" s="33">
        <f>IF(OR($A185="",$P185=0),"",IFERROR(MATCH($Q185,Settings!$B$24:$B$31,0),""))</f>
        <v/>
      </c>
      <c r="AF185" s="33">
        <f>IF($A185="","",IFERROR(MATCH($F185,Settings!$B$24:$B$31,0),""))</f>
        <v/>
      </c>
      <c r="AG185" s="33">
        <f>IF($A185="","",IF($P185=0,IF($Y185&gt;0,IF($I185="Won","Created and won","Created"),IF($J185&gt;Settings!$C$6,"Created, outside period",IF($V185=1,"Not in last snapshot","Outside period"))),IF($T185&lt;&gt;"Open","Closed before",IF($U185=0,IF($Z185&gt;0,IF($I185="Won","Pulled in and won","Pulled in"),"Outside period"),IF($I185="Won","Won",IF($I185="Lost","Lost",IF($V185=0,"Slipped out",IF($AF185&gt;$AE185,"Advanced",IF($AF185&lt;$AE185,"Regressed",IF($G185&gt;$R185,"Amount up",IF($G185&lt;$R185,"Amount down","No change")))))))))))</f>
        <v/>
      </c>
      <c r="AH185" s="33">
        <f>IF($A185="","",IF($V185=1,Settings!$C$7-MAX($J185,$K185,$L185,$M185),""))</f>
        <v/>
      </c>
      <c r="AI185" s="33">
        <f>IF($A185="","",IF($V185=1,IF($AH185&gt;=Settings!$C$12,1,0),""))</f>
        <v/>
      </c>
      <c r="AJ185" s="33">
        <f>IF($A185="","",IF($V185=1,IF($N185&gt;=Settings!$C$13,1,0),""))</f>
        <v/>
      </c>
    </row>
    <row r="186">
      <c r="G186" s="31" t="n"/>
      <c r="H186" s="32" t="n"/>
      <c r="J186" s="32" t="n"/>
      <c r="K186" s="32" t="n"/>
      <c r="L186" s="32" t="n"/>
      <c r="M186" s="32" t="n"/>
      <c r="P186" s="33">
        <f>IF($A186="","",IFERROR(MATCH($A186,'Last week'!$A$2:$A$1001,0),0))</f>
        <v/>
      </c>
      <c r="Q186" s="33">
        <f>IF(OR($A186="",$P186=0),"",INDEX('Last week'!$F$2:$F$1001,$P186))</f>
        <v/>
      </c>
      <c r="R186" s="34">
        <f>IF(OR($A186="",$P186=0),"",INDEX('Last week'!$G$2:$G$1001,$P186))</f>
        <v/>
      </c>
      <c r="S186" s="35">
        <f>IF(OR($A186="",$P186=0),"",INDEX('Last week'!$H$2:$H$1001,$P186))</f>
        <v/>
      </c>
      <c r="T186" s="33">
        <f>IF(OR($A186="",$P186=0),"",INDEX('Last week'!$I$2:$I$1001,$P186))</f>
        <v/>
      </c>
      <c r="U186" s="33">
        <f>IF($A186="","",IF(AND($P186&gt;0,$T186="Open",$S186&gt;=Settings!$C$4,$S186&lt;=Settings!$C$5),1,0))</f>
        <v/>
      </c>
      <c r="V186" s="33">
        <f>IF($A186="","",IF(AND($I186="Open",$H186&gt;=Settings!$C$4,$H186&lt;=Settings!$C$5),1,0))</f>
        <v/>
      </c>
      <c r="W186" s="34">
        <f>IF($A186="","",IF($U186=1,$R186,0))</f>
        <v/>
      </c>
      <c r="X186" s="34">
        <f>IF($A186="","",IF($V186=1,$G186,0))</f>
        <v/>
      </c>
      <c r="Y186" s="34">
        <f>IF($A186="","",IF(AND($P186=0,OR($I186="Open",$I186="Won"),$H186&gt;=Settings!$C$4,$H186&lt;=Settings!$C$5,$J186&gt;Settings!$C$6),$G186,0))</f>
        <v/>
      </c>
      <c r="Z186" s="34">
        <f>IF($A186="","",IF(AND($P186&gt;0,$T186="Open",$U186=0,OR($I186="Open",$I186="Won"),$H186&gt;=Settings!$C$4,$H186&lt;=Settings!$C$5),$G186,0))</f>
        <v/>
      </c>
      <c r="AA186" s="34">
        <f>IF($A186="","",IF(AND($U186=1,OR($V186=1,$I186="Won")),$G186-$R186,0))</f>
        <v/>
      </c>
      <c r="AB186" s="34">
        <f>IF($A186="","",IF(AND($U186=1,$I186="Open",$V186=0),$R186,0))</f>
        <v/>
      </c>
      <c r="AC186" s="34">
        <f>IF($A186="","",IF(AND($U186=1,$I186="Lost"),$R186,0))</f>
        <v/>
      </c>
      <c r="AD186" s="34">
        <f>IF($A186="","",IF(AND($I186="Won",OR($U186=1,$Y186&gt;0,$Z186&gt;0)),$G186,0))</f>
        <v/>
      </c>
      <c r="AE186" s="33">
        <f>IF(OR($A186="",$P186=0),"",IFERROR(MATCH($Q186,Settings!$B$24:$B$31,0),""))</f>
        <v/>
      </c>
      <c r="AF186" s="33">
        <f>IF($A186="","",IFERROR(MATCH($F186,Settings!$B$24:$B$31,0),""))</f>
        <v/>
      </c>
      <c r="AG186" s="33">
        <f>IF($A186="","",IF($P186=0,IF($Y186&gt;0,IF($I186="Won","Created and won","Created"),IF($J186&gt;Settings!$C$6,"Created, outside period",IF($V186=1,"Not in last snapshot","Outside period"))),IF($T186&lt;&gt;"Open","Closed before",IF($U186=0,IF($Z186&gt;0,IF($I186="Won","Pulled in and won","Pulled in"),"Outside period"),IF($I186="Won","Won",IF($I186="Lost","Lost",IF($V186=0,"Slipped out",IF($AF186&gt;$AE186,"Advanced",IF($AF186&lt;$AE186,"Regressed",IF($G186&gt;$R186,"Amount up",IF($G186&lt;$R186,"Amount down","No change")))))))))))</f>
        <v/>
      </c>
      <c r="AH186" s="33">
        <f>IF($A186="","",IF($V186=1,Settings!$C$7-MAX($J186,$K186,$L186,$M186),""))</f>
        <v/>
      </c>
      <c r="AI186" s="33">
        <f>IF($A186="","",IF($V186=1,IF($AH186&gt;=Settings!$C$12,1,0),""))</f>
        <v/>
      </c>
      <c r="AJ186" s="33">
        <f>IF($A186="","",IF($V186=1,IF($N186&gt;=Settings!$C$13,1,0),""))</f>
        <v/>
      </c>
    </row>
    <row r="187">
      <c r="G187" s="31" t="n"/>
      <c r="H187" s="32" t="n"/>
      <c r="J187" s="32" t="n"/>
      <c r="K187" s="32" t="n"/>
      <c r="L187" s="32" t="n"/>
      <c r="M187" s="32" t="n"/>
      <c r="P187" s="33">
        <f>IF($A187="","",IFERROR(MATCH($A187,'Last week'!$A$2:$A$1001,0),0))</f>
        <v/>
      </c>
      <c r="Q187" s="33">
        <f>IF(OR($A187="",$P187=0),"",INDEX('Last week'!$F$2:$F$1001,$P187))</f>
        <v/>
      </c>
      <c r="R187" s="34">
        <f>IF(OR($A187="",$P187=0),"",INDEX('Last week'!$G$2:$G$1001,$P187))</f>
        <v/>
      </c>
      <c r="S187" s="35">
        <f>IF(OR($A187="",$P187=0),"",INDEX('Last week'!$H$2:$H$1001,$P187))</f>
        <v/>
      </c>
      <c r="T187" s="33">
        <f>IF(OR($A187="",$P187=0),"",INDEX('Last week'!$I$2:$I$1001,$P187))</f>
        <v/>
      </c>
      <c r="U187" s="33">
        <f>IF($A187="","",IF(AND($P187&gt;0,$T187="Open",$S187&gt;=Settings!$C$4,$S187&lt;=Settings!$C$5),1,0))</f>
        <v/>
      </c>
      <c r="V187" s="33">
        <f>IF($A187="","",IF(AND($I187="Open",$H187&gt;=Settings!$C$4,$H187&lt;=Settings!$C$5),1,0))</f>
        <v/>
      </c>
      <c r="W187" s="34">
        <f>IF($A187="","",IF($U187=1,$R187,0))</f>
        <v/>
      </c>
      <c r="X187" s="34">
        <f>IF($A187="","",IF($V187=1,$G187,0))</f>
        <v/>
      </c>
      <c r="Y187" s="34">
        <f>IF($A187="","",IF(AND($P187=0,OR($I187="Open",$I187="Won"),$H187&gt;=Settings!$C$4,$H187&lt;=Settings!$C$5,$J187&gt;Settings!$C$6),$G187,0))</f>
        <v/>
      </c>
      <c r="Z187" s="34">
        <f>IF($A187="","",IF(AND($P187&gt;0,$T187="Open",$U187=0,OR($I187="Open",$I187="Won"),$H187&gt;=Settings!$C$4,$H187&lt;=Settings!$C$5),$G187,0))</f>
        <v/>
      </c>
      <c r="AA187" s="34">
        <f>IF($A187="","",IF(AND($U187=1,OR($V187=1,$I187="Won")),$G187-$R187,0))</f>
        <v/>
      </c>
      <c r="AB187" s="34">
        <f>IF($A187="","",IF(AND($U187=1,$I187="Open",$V187=0),$R187,0))</f>
        <v/>
      </c>
      <c r="AC187" s="34">
        <f>IF($A187="","",IF(AND($U187=1,$I187="Lost"),$R187,0))</f>
        <v/>
      </c>
      <c r="AD187" s="34">
        <f>IF($A187="","",IF(AND($I187="Won",OR($U187=1,$Y187&gt;0,$Z187&gt;0)),$G187,0))</f>
        <v/>
      </c>
      <c r="AE187" s="33">
        <f>IF(OR($A187="",$P187=0),"",IFERROR(MATCH($Q187,Settings!$B$24:$B$31,0),""))</f>
        <v/>
      </c>
      <c r="AF187" s="33">
        <f>IF($A187="","",IFERROR(MATCH($F187,Settings!$B$24:$B$31,0),""))</f>
        <v/>
      </c>
      <c r="AG187" s="33">
        <f>IF($A187="","",IF($P187=0,IF($Y187&gt;0,IF($I187="Won","Created and won","Created"),IF($J187&gt;Settings!$C$6,"Created, outside period",IF($V187=1,"Not in last snapshot","Outside period"))),IF($T187&lt;&gt;"Open","Closed before",IF($U187=0,IF($Z187&gt;0,IF($I187="Won","Pulled in and won","Pulled in"),"Outside period"),IF($I187="Won","Won",IF($I187="Lost","Lost",IF($V187=0,"Slipped out",IF($AF187&gt;$AE187,"Advanced",IF($AF187&lt;$AE187,"Regressed",IF($G187&gt;$R187,"Amount up",IF($G187&lt;$R187,"Amount down","No change")))))))))))</f>
        <v/>
      </c>
      <c r="AH187" s="33">
        <f>IF($A187="","",IF($V187=1,Settings!$C$7-MAX($J187,$K187,$L187,$M187),""))</f>
        <v/>
      </c>
      <c r="AI187" s="33">
        <f>IF($A187="","",IF($V187=1,IF($AH187&gt;=Settings!$C$12,1,0),""))</f>
        <v/>
      </c>
      <c r="AJ187" s="33">
        <f>IF($A187="","",IF($V187=1,IF($N187&gt;=Settings!$C$13,1,0),""))</f>
        <v/>
      </c>
    </row>
    <row r="188">
      <c r="G188" s="31" t="n"/>
      <c r="H188" s="32" t="n"/>
      <c r="J188" s="32" t="n"/>
      <c r="K188" s="32" t="n"/>
      <c r="L188" s="32" t="n"/>
      <c r="M188" s="32" t="n"/>
      <c r="P188" s="33">
        <f>IF($A188="","",IFERROR(MATCH($A188,'Last week'!$A$2:$A$1001,0),0))</f>
        <v/>
      </c>
      <c r="Q188" s="33">
        <f>IF(OR($A188="",$P188=0),"",INDEX('Last week'!$F$2:$F$1001,$P188))</f>
        <v/>
      </c>
      <c r="R188" s="34">
        <f>IF(OR($A188="",$P188=0),"",INDEX('Last week'!$G$2:$G$1001,$P188))</f>
        <v/>
      </c>
      <c r="S188" s="35">
        <f>IF(OR($A188="",$P188=0),"",INDEX('Last week'!$H$2:$H$1001,$P188))</f>
        <v/>
      </c>
      <c r="T188" s="33">
        <f>IF(OR($A188="",$P188=0),"",INDEX('Last week'!$I$2:$I$1001,$P188))</f>
        <v/>
      </c>
      <c r="U188" s="33">
        <f>IF($A188="","",IF(AND($P188&gt;0,$T188="Open",$S188&gt;=Settings!$C$4,$S188&lt;=Settings!$C$5),1,0))</f>
        <v/>
      </c>
      <c r="V188" s="33">
        <f>IF($A188="","",IF(AND($I188="Open",$H188&gt;=Settings!$C$4,$H188&lt;=Settings!$C$5),1,0))</f>
        <v/>
      </c>
      <c r="W188" s="34">
        <f>IF($A188="","",IF($U188=1,$R188,0))</f>
        <v/>
      </c>
      <c r="X188" s="34">
        <f>IF($A188="","",IF($V188=1,$G188,0))</f>
        <v/>
      </c>
      <c r="Y188" s="34">
        <f>IF($A188="","",IF(AND($P188=0,OR($I188="Open",$I188="Won"),$H188&gt;=Settings!$C$4,$H188&lt;=Settings!$C$5,$J188&gt;Settings!$C$6),$G188,0))</f>
        <v/>
      </c>
      <c r="Z188" s="34">
        <f>IF($A188="","",IF(AND($P188&gt;0,$T188="Open",$U188=0,OR($I188="Open",$I188="Won"),$H188&gt;=Settings!$C$4,$H188&lt;=Settings!$C$5),$G188,0))</f>
        <v/>
      </c>
      <c r="AA188" s="34">
        <f>IF($A188="","",IF(AND($U188=1,OR($V188=1,$I188="Won")),$G188-$R188,0))</f>
        <v/>
      </c>
      <c r="AB188" s="34">
        <f>IF($A188="","",IF(AND($U188=1,$I188="Open",$V188=0),$R188,0))</f>
        <v/>
      </c>
      <c r="AC188" s="34">
        <f>IF($A188="","",IF(AND($U188=1,$I188="Lost"),$R188,0))</f>
        <v/>
      </c>
      <c r="AD188" s="34">
        <f>IF($A188="","",IF(AND($I188="Won",OR($U188=1,$Y188&gt;0,$Z188&gt;0)),$G188,0))</f>
        <v/>
      </c>
      <c r="AE188" s="33">
        <f>IF(OR($A188="",$P188=0),"",IFERROR(MATCH($Q188,Settings!$B$24:$B$31,0),""))</f>
        <v/>
      </c>
      <c r="AF188" s="33">
        <f>IF($A188="","",IFERROR(MATCH($F188,Settings!$B$24:$B$31,0),""))</f>
        <v/>
      </c>
      <c r="AG188" s="33">
        <f>IF($A188="","",IF($P188=0,IF($Y188&gt;0,IF($I188="Won","Created and won","Created"),IF($J188&gt;Settings!$C$6,"Created, outside period",IF($V188=1,"Not in last snapshot","Outside period"))),IF($T188&lt;&gt;"Open","Closed before",IF($U188=0,IF($Z188&gt;0,IF($I188="Won","Pulled in and won","Pulled in"),"Outside period"),IF($I188="Won","Won",IF($I188="Lost","Lost",IF($V188=0,"Slipped out",IF($AF188&gt;$AE188,"Advanced",IF($AF188&lt;$AE188,"Regressed",IF($G188&gt;$R188,"Amount up",IF($G188&lt;$R188,"Amount down","No change")))))))))))</f>
        <v/>
      </c>
      <c r="AH188" s="33">
        <f>IF($A188="","",IF($V188=1,Settings!$C$7-MAX($J188,$K188,$L188,$M188),""))</f>
        <v/>
      </c>
      <c r="AI188" s="33">
        <f>IF($A188="","",IF($V188=1,IF($AH188&gt;=Settings!$C$12,1,0),""))</f>
        <v/>
      </c>
      <c r="AJ188" s="33">
        <f>IF($A188="","",IF($V188=1,IF($N188&gt;=Settings!$C$13,1,0),""))</f>
        <v/>
      </c>
    </row>
    <row r="189">
      <c r="G189" s="31" t="n"/>
      <c r="H189" s="32" t="n"/>
      <c r="J189" s="32" t="n"/>
      <c r="K189" s="32" t="n"/>
      <c r="L189" s="32" t="n"/>
      <c r="M189" s="32" t="n"/>
      <c r="P189" s="33">
        <f>IF($A189="","",IFERROR(MATCH($A189,'Last week'!$A$2:$A$1001,0),0))</f>
        <v/>
      </c>
      <c r="Q189" s="33">
        <f>IF(OR($A189="",$P189=0),"",INDEX('Last week'!$F$2:$F$1001,$P189))</f>
        <v/>
      </c>
      <c r="R189" s="34">
        <f>IF(OR($A189="",$P189=0),"",INDEX('Last week'!$G$2:$G$1001,$P189))</f>
        <v/>
      </c>
      <c r="S189" s="35">
        <f>IF(OR($A189="",$P189=0),"",INDEX('Last week'!$H$2:$H$1001,$P189))</f>
        <v/>
      </c>
      <c r="T189" s="33">
        <f>IF(OR($A189="",$P189=0),"",INDEX('Last week'!$I$2:$I$1001,$P189))</f>
        <v/>
      </c>
      <c r="U189" s="33">
        <f>IF($A189="","",IF(AND($P189&gt;0,$T189="Open",$S189&gt;=Settings!$C$4,$S189&lt;=Settings!$C$5),1,0))</f>
        <v/>
      </c>
      <c r="V189" s="33">
        <f>IF($A189="","",IF(AND($I189="Open",$H189&gt;=Settings!$C$4,$H189&lt;=Settings!$C$5),1,0))</f>
        <v/>
      </c>
      <c r="W189" s="34">
        <f>IF($A189="","",IF($U189=1,$R189,0))</f>
        <v/>
      </c>
      <c r="X189" s="34">
        <f>IF($A189="","",IF($V189=1,$G189,0))</f>
        <v/>
      </c>
      <c r="Y189" s="34">
        <f>IF($A189="","",IF(AND($P189=0,OR($I189="Open",$I189="Won"),$H189&gt;=Settings!$C$4,$H189&lt;=Settings!$C$5,$J189&gt;Settings!$C$6),$G189,0))</f>
        <v/>
      </c>
      <c r="Z189" s="34">
        <f>IF($A189="","",IF(AND($P189&gt;0,$T189="Open",$U189=0,OR($I189="Open",$I189="Won"),$H189&gt;=Settings!$C$4,$H189&lt;=Settings!$C$5),$G189,0))</f>
        <v/>
      </c>
      <c r="AA189" s="34">
        <f>IF($A189="","",IF(AND($U189=1,OR($V189=1,$I189="Won")),$G189-$R189,0))</f>
        <v/>
      </c>
      <c r="AB189" s="34">
        <f>IF($A189="","",IF(AND($U189=1,$I189="Open",$V189=0),$R189,0))</f>
        <v/>
      </c>
      <c r="AC189" s="34">
        <f>IF($A189="","",IF(AND($U189=1,$I189="Lost"),$R189,0))</f>
        <v/>
      </c>
      <c r="AD189" s="34">
        <f>IF($A189="","",IF(AND($I189="Won",OR($U189=1,$Y189&gt;0,$Z189&gt;0)),$G189,0))</f>
        <v/>
      </c>
      <c r="AE189" s="33">
        <f>IF(OR($A189="",$P189=0),"",IFERROR(MATCH($Q189,Settings!$B$24:$B$31,0),""))</f>
        <v/>
      </c>
      <c r="AF189" s="33">
        <f>IF($A189="","",IFERROR(MATCH($F189,Settings!$B$24:$B$31,0),""))</f>
        <v/>
      </c>
      <c r="AG189" s="33">
        <f>IF($A189="","",IF($P189=0,IF($Y189&gt;0,IF($I189="Won","Created and won","Created"),IF($J189&gt;Settings!$C$6,"Created, outside period",IF($V189=1,"Not in last snapshot","Outside period"))),IF($T189&lt;&gt;"Open","Closed before",IF($U189=0,IF($Z189&gt;0,IF($I189="Won","Pulled in and won","Pulled in"),"Outside period"),IF($I189="Won","Won",IF($I189="Lost","Lost",IF($V189=0,"Slipped out",IF($AF189&gt;$AE189,"Advanced",IF($AF189&lt;$AE189,"Regressed",IF($G189&gt;$R189,"Amount up",IF($G189&lt;$R189,"Amount down","No change")))))))))))</f>
        <v/>
      </c>
      <c r="AH189" s="33">
        <f>IF($A189="","",IF($V189=1,Settings!$C$7-MAX($J189,$K189,$L189,$M189),""))</f>
        <v/>
      </c>
      <c r="AI189" s="33">
        <f>IF($A189="","",IF($V189=1,IF($AH189&gt;=Settings!$C$12,1,0),""))</f>
        <v/>
      </c>
      <c r="AJ189" s="33">
        <f>IF($A189="","",IF($V189=1,IF($N189&gt;=Settings!$C$13,1,0),""))</f>
        <v/>
      </c>
    </row>
    <row r="190">
      <c r="G190" s="31" t="n"/>
      <c r="H190" s="32" t="n"/>
      <c r="J190" s="32" t="n"/>
      <c r="K190" s="32" t="n"/>
      <c r="L190" s="32" t="n"/>
      <c r="M190" s="32" t="n"/>
      <c r="P190" s="33">
        <f>IF($A190="","",IFERROR(MATCH($A190,'Last week'!$A$2:$A$1001,0),0))</f>
        <v/>
      </c>
      <c r="Q190" s="33">
        <f>IF(OR($A190="",$P190=0),"",INDEX('Last week'!$F$2:$F$1001,$P190))</f>
        <v/>
      </c>
      <c r="R190" s="34">
        <f>IF(OR($A190="",$P190=0),"",INDEX('Last week'!$G$2:$G$1001,$P190))</f>
        <v/>
      </c>
      <c r="S190" s="35">
        <f>IF(OR($A190="",$P190=0),"",INDEX('Last week'!$H$2:$H$1001,$P190))</f>
        <v/>
      </c>
      <c r="T190" s="33">
        <f>IF(OR($A190="",$P190=0),"",INDEX('Last week'!$I$2:$I$1001,$P190))</f>
        <v/>
      </c>
      <c r="U190" s="33">
        <f>IF($A190="","",IF(AND($P190&gt;0,$T190="Open",$S190&gt;=Settings!$C$4,$S190&lt;=Settings!$C$5),1,0))</f>
        <v/>
      </c>
      <c r="V190" s="33">
        <f>IF($A190="","",IF(AND($I190="Open",$H190&gt;=Settings!$C$4,$H190&lt;=Settings!$C$5),1,0))</f>
        <v/>
      </c>
      <c r="W190" s="34">
        <f>IF($A190="","",IF($U190=1,$R190,0))</f>
        <v/>
      </c>
      <c r="X190" s="34">
        <f>IF($A190="","",IF($V190=1,$G190,0))</f>
        <v/>
      </c>
      <c r="Y190" s="34">
        <f>IF($A190="","",IF(AND($P190=0,OR($I190="Open",$I190="Won"),$H190&gt;=Settings!$C$4,$H190&lt;=Settings!$C$5,$J190&gt;Settings!$C$6),$G190,0))</f>
        <v/>
      </c>
      <c r="Z190" s="34">
        <f>IF($A190="","",IF(AND($P190&gt;0,$T190="Open",$U190=0,OR($I190="Open",$I190="Won"),$H190&gt;=Settings!$C$4,$H190&lt;=Settings!$C$5),$G190,0))</f>
        <v/>
      </c>
      <c r="AA190" s="34">
        <f>IF($A190="","",IF(AND($U190=1,OR($V190=1,$I190="Won")),$G190-$R190,0))</f>
        <v/>
      </c>
      <c r="AB190" s="34">
        <f>IF($A190="","",IF(AND($U190=1,$I190="Open",$V190=0),$R190,0))</f>
        <v/>
      </c>
      <c r="AC190" s="34">
        <f>IF($A190="","",IF(AND($U190=1,$I190="Lost"),$R190,0))</f>
        <v/>
      </c>
      <c r="AD190" s="34">
        <f>IF($A190="","",IF(AND($I190="Won",OR($U190=1,$Y190&gt;0,$Z190&gt;0)),$G190,0))</f>
        <v/>
      </c>
      <c r="AE190" s="33">
        <f>IF(OR($A190="",$P190=0),"",IFERROR(MATCH($Q190,Settings!$B$24:$B$31,0),""))</f>
        <v/>
      </c>
      <c r="AF190" s="33">
        <f>IF($A190="","",IFERROR(MATCH($F190,Settings!$B$24:$B$31,0),""))</f>
        <v/>
      </c>
      <c r="AG190" s="33">
        <f>IF($A190="","",IF($P190=0,IF($Y190&gt;0,IF($I190="Won","Created and won","Created"),IF($J190&gt;Settings!$C$6,"Created, outside period",IF($V190=1,"Not in last snapshot","Outside period"))),IF($T190&lt;&gt;"Open","Closed before",IF($U190=0,IF($Z190&gt;0,IF($I190="Won","Pulled in and won","Pulled in"),"Outside period"),IF($I190="Won","Won",IF($I190="Lost","Lost",IF($V190=0,"Slipped out",IF($AF190&gt;$AE190,"Advanced",IF($AF190&lt;$AE190,"Regressed",IF($G190&gt;$R190,"Amount up",IF($G190&lt;$R190,"Amount down","No change")))))))))))</f>
        <v/>
      </c>
      <c r="AH190" s="33">
        <f>IF($A190="","",IF($V190=1,Settings!$C$7-MAX($J190,$K190,$L190,$M190),""))</f>
        <v/>
      </c>
      <c r="AI190" s="33">
        <f>IF($A190="","",IF($V190=1,IF($AH190&gt;=Settings!$C$12,1,0),""))</f>
        <v/>
      </c>
      <c r="AJ190" s="33">
        <f>IF($A190="","",IF($V190=1,IF($N190&gt;=Settings!$C$13,1,0),""))</f>
        <v/>
      </c>
    </row>
    <row r="191">
      <c r="G191" s="31" t="n"/>
      <c r="H191" s="32" t="n"/>
      <c r="J191" s="32" t="n"/>
      <c r="K191" s="32" t="n"/>
      <c r="L191" s="32" t="n"/>
      <c r="M191" s="32" t="n"/>
      <c r="P191" s="33">
        <f>IF($A191="","",IFERROR(MATCH($A191,'Last week'!$A$2:$A$1001,0),0))</f>
        <v/>
      </c>
      <c r="Q191" s="33">
        <f>IF(OR($A191="",$P191=0),"",INDEX('Last week'!$F$2:$F$1001,$P191))</f>
        <v/>
      </c>
      <c r="R191" s="34">
        <f>IF(OR($A191="",$P191=0),"",INDEX('Last week'!$G$2:$G$1001,$P191))</f>
        <v/>
      </c>
      <c r="S191" s="35">
        <f>IF(OR($A191="",$P191=0),"",INDEX('Last week'!$H$2:$H$1001,$P191))</f>
        <v/>
      </c>
      <c r="T191" s="33">
        <f>IF(OR($A191="",$P191=0),"",INDEX('Last week'!$I$2:$I$1001,$P191))</f>
        <v/>
      </c>
      <c r="U191" s="33">
        <f>IF($A191="","",IF(AND($P191&gt;0,$T191="Open",$S191&gt;=Settings!$C$4,$S191&lt;=Settings!$C$5),1,0))</f>
        <v/>
      </c>
      <c r="V191" s="33">
        <f>IF($A191="","",IF(AND($I191="Open",$H191&gt;=Settings!$C$4,$H191&lt;=Settings!$C$5),1,0))</f>
        <v/>
      </c>
      <c r="W191" s="34">
        <f>IF($A191="","",IF($U191=1,$R191,0))</f>
        <v/>
      </c>
      <c r="X191" s="34">
        <f>IF($A191="","",IF($V191=1,$G191,0))</f>
        <v/>
      </c>
      <c r="Y191" s="34">
        <f>IF($A191="","",IF(AND($P191=0,OR($I191="Open",$I191="Won"),$H191&gt;=Settings!$C$4,$H191&lt;=Settings!$C$5,$J191&gt;Settings!$C$6),$G191,0))</f>
        <v/>
      </c>
      <c r="Z191" s="34">
        <f>IF($A191="","",IF(AND($P191&gt;0,$T191="Open",$U191=0,OR($I191="Open",$I191="Won"),$H191&gt;=Settings!$C$4,$H191&lt;=Settings!$C$5),$G191,0))</f>
        <v/>
      </c>
      <c r="AA191" s="34">
        <f>IF($A191="","",IF(AND($U191=1,OR($V191=1,$I191="Won")),$G191-$R191,0))</f>
        <v/>
      </c>
      <c r="AB191" s="34">
        <f>IF($A191="","",IF(AND($U191=1,$I191="Open",$V191=0),$R191,0))</f>
        <v/>
      </c>
      <c r="AC191" s="34">
        <f>IF($A191="","",IF(AND($U191=1,$I191="Lost"),$R191,0))</f>
        <v/>
      </c>
      <c r="AD191" s="34">
        <f>IF($A191="","",IF(AND($I191="Won",OR($U191=1,$Y191&gt;0,$Z191&gt;0)),$G191,0))</f>
        <v/>
      </c>
      <c r="AE191" s="33">
        <f>IF(OR($A191="",$P191=0),"",IFERROR(MATCH($Q191,Settings!$B$24:$B$31,0),""))</f>
        <v/>
      </c>
      <c r="AF191" s="33">
        <f>IF($A191="","",IFERROR(MATCH($F191,Settings!$B$24:$B$31,0),""))</f>
        <v/>
      </c>
      <c r="AG191" s="33">
        <f>IF($A191="","",IF($P191=0,IF($Y191&gt;0,IF($I191="Won","Created and won","Created"),IF($J191&gt;Settings!$C$6,"Created, outside period",IF($V191=1,"Not in last snapshot","Outside period"))),IF($T191&lt;&gt;"Open","Closed before",IF($U191=0,IF($Z191&gt;0,IF($I191="Won","Pulled in and won","Pulled in"),"Outside period"),IF($I191="Won","Won",IF($I191="Lost","Lost",IF($V191=0,"Slipped out",IF($AF191&gt;$AE191,"Advanced",IF($AF191&lt;$AE191,"Regressed",IF($G191&gt;$R191,"Amount up",IF($G191&lt;$R191,"Amount down","No change")))))))))))</f>
        <v/>
      </c>
      <c r="AH191" s="33">
        <f>IF($A191="","",IF($V191=1,Settings!$C$7-MAX($J191,$K191,$L191,$M191),""))</f>
        <v/>
      </c>
      <c r="AI191" s="33">
        <f>IF($A191="","",IF($V191=1,IF($AH191&gt;=Settings!$C$12,1,0),""))</f>
        <v/>
      </c>
      <c r="AJ191" s="33">
        <f>IF($A191="","",IF($V191=1,IF($N191&gt;=Settings!$C$13,1,0),""))</f>
        <v/>
      </c>
    </row>
    <row r="192">
      <c r="G192" s="31" t="n"/>
      <c r="H192" s="32" t="n"/>
      <c r="J192" s="32" t="n"/>
      <c r="K192" s="32" t="n"/>
      <c r="L192" s="32" t="n"/>
      <c r="M192" s="32" t="n"/>
      <c r="P192" s="33">
        <f>IF($A192="","",IFERROR(MATCH($A192,'Last week'!$A$2:$A$1001,0),0))</f>
        <v/>
      </c>
      <c r="Q192" s="33">
        <f>IF(OR($A192="",$P192=0),"",INDEX('Last week'!$F$2:$F$1001,$P192))</f>
        <v/>
      </c>
      <c r="R192" s="34">
        <f>IF(OR($A192="",$P192=0),"",INDEX('Last week'!$G$2:$G$1001,$P192))</f>
        <v/>
      </c>
      <c r="S192" s="35">
        <f>IF(OR($A192="",$P192=0),"",INDEX('Last week'!$H$2:$H$1001,$P192))</f>
        <v/>
      </c>
      <c r="T192" s="33">
        <f>IF(OR($A192="",$P192=0),"",INDEX('Last week'!$I$2:$I$1001,$P192))</f>
        <v/>
      </c>
      <c r="U192" s="33">
        <f>IF($A192="","",IF(AND($P192&gt;0,$T192="Open",$S192&gt;=Settings!$C$4,$S192&lt;=Settings!$C$5),1,0))</f>
        <v/>
      </c>
      <c r="V192" s="33">
        <f>IF($A192="","",IF(AND($I192="Open",$H192&gt;=Settings!$C$4,$H192&lt;=Settings!$C$5),1,0))</f>
        <v/>
      </c>
      <c r="W192" s="34">
        <f>IF($A192="","",IF($U192=1,$R192,0))</f>
        <v/>
      </c>
      <c r="X192" s="34">
        <f>IF($A192="","",IF($V192=1,$G192,0))</f>
        <v/>
      </c>
      <c r="Y192" s="34">
        <f>IF($A192="","",IF(AND($P192=0,OR($I192="Open",$I192="Won"),$H192&gt;=Settings!$C$4,$H192&lt;=Settings!$C$5,$J192&gt;Settings!$C$6),$G192,0))</f>
        <v/>
      </c>
      <c r="Z192" s="34">
        <f>IF($A192="","",IF(AND($P192&gt;0,$T192="Open",$U192=0,OR($I192="Open",$I192="Won"),$H192&gt;=Settings!$C$4,$H192&lt;=Settings!$C$5),$G192,0))</f>
        <v/>
      </c>
      <c r="AA192" s="34">
        <f>IF($A192="","",IF(AND($U192=1,OR($V192=1,$I192="Won")),$G192-$R192,0))</f>
        <v/>
      </c>
      <c r="AB192" s="34">
        <f>IF($A192="","",IF(AND($U192=1,$I192="Open",$V192=0),$R192,0))</f>
        <v/>
      </c>
      <c r="AC192" s="34">
        <f>IF($A192="","",IF(AND($U192=1,$I192="Lost"),$R192,0))</f>
        <v/>
      </c>
      <c r="AD192" s="34">
        <f>IF($A192="","",IF(AND($I192="Won",OR($U192=1,$Y192&gt;0,$Z192&gt;0)),$G192,0))</f>
        <v/>
      </c>
      <c r="AE192" s="33">
        <f>IF(OR($A192="",$P192=0),"",IFERROR(MATCH($Q192,Settings!$B$24:$B$31,0),""))</f>
        <v/>
      </c>
      <c r="AF192" s="33">
        <f>IF($A192="","",IFERROR(MATCH($F192,Settings!$B$24:$B$31,0),""))</f>
        <v/>
      </c>
      <c r="AG192" s="33">
        <f>IF($A192="","",IF($P192=0,IF($Y192&gt;0,IF($I192="Won","Created and won","Created"),IF($J192&gt;Settings!$C$6,"Created, outside period",IF($V192=1,"Not in last snapshot","Outside period"))),IF($T192&lt;&gt;"Open","Closed before",IF($U192=0,IF($Z192&gt;0,IF($I192="Won","Pulled in and won","Pulled in"),"Outside period"),IF($I192="Won","Won",IF($I192="Lost","Lost",IF($V192=0,"Slipped out",IF($AF192&gt;$AE192,"Advanced",IF($AF192&lt;$AE192,"Regressed",IF($G192&gt;$R192,"Amount up",IF($G192&lt;$R192,"Amount down","No change")))))))))))</f>
        <v/>
      </c>
      <c r="AH192" s="33">
        <f>IF($A192="","",IF($V192=1,Settings!$C$7-MAX($J192,$K192,$L192,$M192),""))</f>
        <v/>
      </c>
      <c r="AI192" s="33">
        <f>IF($A192="","",IF($V192=1,IF($AH192&gt;=Settings!$C$12,1,0),""))</f>
        <v/>
      </c>
      <c r="AJ192" s="33">
        <f>IF($A192="","",IF($V192=1,IF($N192&gt;=Settings!$C$13,1,0),""))</f>
        <v/>
      </c>
    </row>
    <row r="193">
      <c r="G193" s="31" t="n"/>
      <c r="H193" s="32" t="n"/>
      <c r="J193" s="32" t="n"/>
      <c r="K193" s="32" t="n"/>
      <c r="L193" s="32" t="n"/>
      <c r="M193" s="32" t="n"/>
      <c r="P193" s="33">
        <f>IF($A193="","",IFERROR(MATCH($A193,'Last week'!$A$2:$A$1001,0),0))</f>
        <v/>
      </c>
      <c r="Q193" s="33">
        <f>IF(OR($A193="",$P193=0),"",INDEX('Last week'!$F$2:$F$1001,$P193))</f>
        <v/>
      </c>
      <c r="R193" s="34">
        <f>IF(OR($A193="",$P193=0),"",INDEX('Last week'!$G$2:$G$1001,$P193))</f>
        <v/>
      </c>
      <c r="S193" s="35">
        <f>IF(OR($A193="",$P193=0),"",INDEX('Last week'!$H$2:$H$1001,$P193))</f>
        <v/>
      </c>
      <c r="T193" s="33">
        <f>IF(OR($A193="",$P193=0),"",INDEX('Last week'!$I$2:$I$1001,$P193))</f>
        <v/>
      </c>
      <c r="U193" s="33">
        <f>IF($A193="","",IF(AND($P193&gt;0,$T193="Open",$S193&gt;=Settings!$C$4,$S193&lt;=Settings!$C$5),1,0))</f>
        <v/>
      </c>
      <c r="V193" s="33">
        <f>IF($A193="","",IF(AND($I193="Open",$H193&gt;=Settings!$C$4,$H193&lt;=Settings!$C$5),1,0))</f>
        <v/>
      </c>
      <c r="W193" s="34">
        <f>IF($A193="","",IF($U193=1,$R193,0))</f>
        <v/>
      </c>
      <c r="X193" s="34">
        <f>IF($A193="","",IF($V193=1,$G193,0))</f>
        <v/>
      </c>
      <c r="Y193" s="34">
        <f>IF($A193="","",IF(AND($P193=0,OR($I193="Open",$I193="Won"),$H193&gt;=Settings!$C$4,$H193&lt;=Settings!$C$5,$J193&gt;Settings!$C$6),$G193,0))</f>
        <v/>
      </c>
      <c r="Z193" s="34">
        <f>IF($A193="","",IF(AND($P193&gt;0,$T193="Open",$U193=0,OR($I193="Open",$I193="Won"),$H193&gt;=Settings!$C$4,$H193&lt;=Settings!$C$5),$G193,0))</f>
        <v/>
      </c>
      <c r="AA193" s="34">
        <f>IF($A193="","",IF(AND($U193=1,OR($V193=1,$I193="Won")),$G193-$R193,0))</f>
        <v/>
      </c>
      <c r="AB193" s="34">
        <f>IF($A193="","",IF(AND($U193=1,$I193="Open",$V193=0),$R193,0))</f>
        <v/>
      </c>
      <c r="AC193" s="34">
        <f>IF($A193="","",IF(AND($U193=1,$I193="Lost"),$R193,0))</f>
        <v/>
      </c>
      <c r="AD193" s="34">
        <f>IF($A193="","",IF(AND($I193="Won",OR($U193=1,$Y193&gt;0,$Z193&gt;0)),$G193,0))</f>
        <v/>
      </c>
      <c r="AE193" s="33">
        <f>IF(OR($A193="",$P193=0),"",IFERROR(MATCH($Q193,Settings!$B$24:$B$31,0),""))</f>
        <v/>
      </c>
      <c r="AF193" s="33">
        <f>IF($A193="","",IFERROR(MATCH($F193,Settings!$B$24:$B$31,0),""))</f>
        <v/>
      </c>
      <c r="AG193" s="33">
        <f>IF($A193="","",IF($P193=0,IF($Y193&gt;0,IF($I193="Won","Created and won","Created"),IF($J193&gt;Settings!$C$6,"Created, outside period",IF($V193=1,"Not in last snapshot","Outside period"))),IF($T193&lt;&gt;"Open","Closed before",IF($U193=0,IF($Z193&gt;0,IF($I193="Won","Pulled in and won","Pulled in"),"Outside period"),IF($I193="Won","Won",IF($I193="Lost","Lost",IF($V193=0,"Slipped out",IF($AF193&gt;$AE193,"Advanced",IF($AF193&lt;$AE193,"Regressed",IF($G193&gt;$R193,"Amount up",IF($G193&lt;$R193,"Amount down","No change")))))))))))</f>
        <v/>
      </c>
      <c r="AH193" s="33">
        <f>IF($A193="","",IF($V193=1,Settings!$C$7-MAX($J193,$K193,$L193,$M193),""))</f>
        <v/>
      </c>
      <c r="AI193" s="33">
        <f>IF($A193="","",IF($V193=1,IF($AH193&gt;=Settings!$C$12,1,0),""))</f>
        <v/>
      </c>
      <c r="AJ193" s="33">
        <f>IF($A193="","",IF($V193=1,IF($N193&gt;=Settings!$C$13,1,0),""))</f>
        <v/>
      </c>
    </row>
    <row r="194">
      <c r="G194" s="31" t="n"/>
      <c r="H194" s="32" t="n"/>
      <c r="J194" s="32" t="n"/>
      <c r="K194" s="32" t="n"/>
      <c r="L194" s="32" t="n"/>
      <c r="M194" s="32" t="n"/>
      <c r="P194" s="33">
        <f>IF($A194="","",IFERROR(MATCH($A194,'Last week'!$A$2:$A$1001,0),0))</f>
        <v/>
      </c>
      <c r="Q194" s="33">
        <f>IF(OR($A194="",$P194=0),"",INDEX('Last week'!$F$2:$F$1001,$P194))</f>
        <v/>
      </c>
      <c r="R194" s="34">
        <f>IF(OR($A194="",$P194=0),"",INDEX('Last week'!$G$2:$G$1001,$P194))</f>
        <v/>
      </c>
      <c r="S194" s="35">
        <f>IF(OR($A194="",$P194=0),"",INDEX('Last week'!$H$2:$H$1001,$P194))</f>
        <v/>
      </c>
      <c r="T194" s="33">
        <f>IF(OR($A194="",$P194=0),"",INDEX('Last week'!$I$2:$I$1001,$P194))</f>
        <v/>
      </c>
      <c r="U194" s="33">
        <f>IF($A194="","",IF(AND($P194&gt;0,$T194="Open",$S194&gt;=Settings!$C$4,$S194&lt;=Settings!$C$5),1,0))</f>
        <v/>
      </c>
      <c r="V194" s="33">
        <f>IF($A194="","",IF(AND($I194="Open",$H194&gt;=Settings!$C$4,$H194&lt;=Settings!$C$5),1,0))</f>
        <v/>
      </c>
      <c r="W194" s="34">
        <f>IF($A194="","",IF($U194=1,$R194,0))</f>
        <v/>
      </c>
      <c r="X194" s="34">
        <f>IF($A194="","",IF($V194=1,$G194,0))</f>
        <v/>
      </c>
      <c r="Y194" s="34">
        <f>IF($A194="","",IF(AND($P194=0,OR($I194="Open",$I194="Won"),$H194&gt;=Settings!$C$4,$H194&lt;=Settings!$C$5,$J194&gt;Settings!$C$6),$G194,0))</f>
        <v/>
      </c>
      <c r="Z194" s="34">
        <f>IF($A194="","",IF(AND($P194&gt;0,$T194="Open",$U194=0,OR($I194="Open",$I194="Won"),$H194&gt;=Settings!$C$4,$H194&lt;=Settings!$C$5),$G194,0))</f>
        <v/>
      </c>
      <c r="AA194" s="34">
        <f>IF($A194="","",IF(AND($U194=1,OR($V194=1,$I194="Won")),$G194-$R194,0))</f>
        <v/>
      </c>
      <c r="AB194" s="34">
        <f>IF($A194="","",IF(AND($U194=1,$I194="Open",$V194=0),$R194,0))</f>
        <v/>
      </c>
      <c r="AC194" s="34">
        <f>IF($A194="","",IF(AND($U194=1,$I194="Lost"),$R194,0))</f>
        <v/>
      </c>
      <c r="AD194" s="34">
        <f>IF($A194="","",IF(AND($I194="Won",OR($U194=1,$Y194&gt;0,$Z194&gt;0)),$G194,0))</f>
        <v/>
      </c>
      <c r="AE194" s="33">
        <f>IF(OR($A194="",$P194=0),"",IFERROR(MATCH($Q194,Settings!$B$24:$B$31,0),""))</f>
        <v/>
      </c>
      <c r="AF194" s="33">
        <f>IF($A194="","",IFERROR(MATCH($F194,Settings!$B$24:$B$31,0),""))</f>
        <v/>
      </c>
      <c r="AG194" s="33">
        <f>IF($A194="","",IF($P194=0,IF($Y194&gt;0,IF($I194="Won","Created and won","Created"),IF($J194&gt;Settings!$C$6,"Created, outside period",IF($V194=1,"Not in last snapshot","Outside period"))),IF($T194&lt;&gt;"Open","Closed before",IF($U194=0,IF($Z194&gt;0,IF($I194="Won","Pulled in and won","Pulled in"),"Outside period"),IF($I194="Won","Won",IF($I194="Lost","Lost",IF($V194=0,"Slipped out",IF($AF194&gt;$AE194,"Advanced",IF($AF194&lt;$AE194,"Regressed",IF($G194&gt;$R194,"Amount up",IF($G194&lt;$R194,"Amount down","No change")))))))))))</f>
        <v/>
      </c>
      <c r="AH194" s="33">
        <f>IF($A194="","",IF($V194=1,Settings!$C$7-MAX($J194,$K194,$L194,$M194),""))</f>
        <v/>
      </c>
      <c r="AI194" s="33">
        <f>IF($A194="","",IF($V194=1,IF($AH194&gt;=Settings!$C$12,1,0),""))</f>
        <v/>
      </c>
      <c r="AJ194" s="33">
        <f>IF($A194="","",IF($V194=1,IF($N194&gt;=Settings!$C$13,1,0),""))</f>
        <v/>
      </c>
    </row>
    <row r="195">
      <c r="G195" s="31" t="n"/>
      <c r="H195" s="32" t="n"/>
      <c r="J195" s="32" t="n"/>
      <c r="K195" s="32" t="n"/>
      <c r="L195" s="32" t="n"/>
      <c r="M195" s="32" t="n"/>
      <c r="P195" s="33">
        <f>IF($A195="","",IFERROR(MATCH($A195,'Last week'!$A$2:$A$1001,0),0))</f>
        <v/>
      </c>
      <c r="Q195" s="33">
        <f>IF(OR($A195="",$P195=0),"",INDEX('Last week'!$F$2:$F$1001,$P195))</f>
        <v/>
      </c>
      <c r="R195" s="34">
        <f>IF(OR($A195="",$P195=0),"",INDEX('Last week'!$G$2:$G$1001,$P195))</f>
        <v/>
      </c>
      <c r="S195" s="35">
        <f>IF(OR($A195="",$P195=0),"",INDEX('Last week'!$H$2:$H$1001,$P195))</f>
        <v/>
      </c>
      <c r="T195" s="33">
        <f>IF(OR($A195="",$P195=0),"",INDEX('Last week'!$I$2:$I$1001,$P195))</f>
        <v/>
      </c>
      <c r="U195" s="33">
        <f>IF($A195="","",IF(AND($P195&gt;0,$T195="Open",$S195&gt;=Settings!$C$4,$S195&lt;=Settings!$C$5),1,0))</f>
        <v/>
      </c>
      <c r="V195" s="33">
        <f>IF($A195="","",IF(AND($I195="Open",$H195&gt;=Settings!$C$4,$H195&lt;=Settings!$C$5),1,0))</f>
        <v/>
      </c>
      <c r="W195" s="34">
        <f>IF($A195="","",IF($U195=1,$R195,0))</f>
        <v/>
      </c>
      <c r="X195" s="34">
        <f>IF($A195="","",IF($V195=1,$G195,0))</f>
        <v/>
      </c>
      <c r="Y195" s="34">
        <f>IF($A195="","",IF(AND($P195=0,OR($I195="Open",$I195="Won"),$H195&gt;=Settings!$C$4,$H195&lt;=Settings!$C$5,$J195&gt;Settings!$C$6),$G195,0))</f>
        <v/>
      </c>
      <c r="Z195" s="34">
        <f>IF($A195="","",IF(AND($P195&gt;0,$T195="Open",$U195=0,OR($I195="Open",$I195="Won"),$H195&gt;=Settings!$C$4,$H195&lt;=Settings!$C$5),$G195,0))</f>
        <v/>
      </c>
      <c r="AA195" s="34">
        <f>IF($A195="","",IF(AND($U195=1,OR($V195=1,$I195="Won")),$G195-$R195,0))</f>
        <v/>
      </c>
      <c r="AB195" s="34">
        <f>IF($A195="","",IF(AND($U195=1,$I195="Open",$V195=0),$R195,0))</f>
        <v/>
      </c>
      <c r="AC195" s="34">
        <f>IF($A195="","",IF(AND($U195=1,$I195="Lost"),$R195,0))</f>
        <v/>
      </c>
      <c r="AD195" s="34">
        <f>IF($A195="","",IF(AND($I195="Won",OR($U195=1,$Y195&gt;0,$Z195&gt;0)),$G195,0))</f>
        <v/>
      </c>
      <c r="AE195" s="33">
        <f>IF(OR($A195="",$P195=0),"",IFERROR(MATCH($Q195,Settings!$B$24:$B$31,0),""))</f>
        <v/>
      </c>
      <c r="AF195" s="33">
        <f>IF($A195="","",IFERROR(MATCH($F195,Settings!$B$24:$B$31,0),""))</f>
        <v/>
      </c>
      <c r="AG195" s="33">
        <f>IF($A195="","",IF($P195=0,IF($Y195&gt;0,IF($I195="Won","Created and won","Created"),IF($J195&gt;Settings!$C$6,"Created, outside period",IF($V195=1,"Not in last snapshot","Outside period"))),IF($T195&lt;&gt;"Open","Closed before",IF($U195=0,IF($Z195&gt;0,IF($I195="Won","Pulled in and won","Pulled in"),"Outside period"),IF($I195="Won","Won",IF($I195="Lost","Lost",IF($V195=0,"Slipped out",IF($AF195&gt;$AE195,"Advanced",IF($AF195&lt;$AE195,"Regressed",IF($G195&gt;$R195,"Amount up",IF($G195&lt;$R195,"Amount down","No change")))))))))))</f>
        <v/>
      </c>
      <c r="AH195" s="33">
        <f>IF($A195="","",IF($V195=1,Settings!$C$7-MAX($J195,$K195,$L195,$M195),""))</f>
        <v/>
      </c>
      <c r="AI195" s="33">
        <f>IF($A195="","",IF($V195=1,IF($AH195&gt;=Settings!$C$12,1,0),""))</f>
        <v/>
      </c>
      <c r="AJ195" s="33">
        <f>IF($A195="","",IF($V195=1,IF($N195&gt;=Settings!$C$13,1,0),""))</f>
        <v/>
      </c>
    </row>
    <row r="196">
      <c r="G196" s="31" t="n"/>
      <c r="H196" s="32" t="n"/>
      <c r="J196" s="32" t="n"/>
      <c r="K196" s="32" t="n"/>
      <c r="L196" s="32" t="n"/>
      <c r="M196" s="32" t="n"/>
      <c r="P196" s="33">
        <f>IF($A196="","",IFERROR(MATCH($A196,'Last week'!$A$2:$A$1001,0),0))</f>
        <v/>
      </c>
      <c r="Q196" s="33">
        <f>IF(OR($A196="",$P196=0),"",INDEX('Last week'!$F$2:$F$1001,$P196))</f>
        <v/>
      </c>
      <c r="R196" s="34">
        <f>IF(OR($A196="",$P196=0),"",INDEX('Last week'!$G$2:$G$1001,$P196))</f>
        <v/>
      </c>
      <c r="S196" s="35">
        <f>IF(OR($A196="",$P196=0),"",INDEX('Last week'!$H$2:$H$1001,$P196))</f>
        <v/>
      </c>
      <c r="T196" s="33">
        <f>IF(OR($A196="",$P196=0),"",INDEX('Last week'!$I$2:$I$1001,$P196))</f>
        <v/>
      </c>
      <c r="U196" s="33">
        <f>IF($A196="","",IF(AND($P196&gt;0,$T196="Open",$S196&gt;=Settings!$C$4,$S196&lt;=Settings!$C$5),1,0))</f>
        <v/>
      </c>
      <c r="V196" s="33">
        <f>IF($A196="","",IF(AND($I196="Open",$H196&gt;=Settings!$C$4,$H196&lt;=Settings!$C$5),1,0))</f>
        <v/>
      </c>
      <c r="W196" s="34">
        <f>IF($A196="","",IF($U196=1,$R196,0))</f>
        <v/>
      </c>
      <c r="X196" s="34">
        <f>IF($A196="","",IF($V196=1,$G196,0))</f>
        <v/>
      </c>
      <c r="Y196" s="34">
        <f>IF($A196="","",IF(AND($P196=0,OR($I196="Open",$I196="Won"),$H196&gt;=Settings!$C$4,$H196&lt;=Settings!$C$5,$J196&gt;Settings!$C$6),$G196,0))</f>
        <v/>
      </c>
      <c r="Z196" s="34">
        <f>IF($A196="","",IF(AND($P196&gt;0,$T196="Open",$U196=0,OR($I196="Open",$I196="Won"),$H196&gt;=Settings!$C$4,$H196&lt;=Settings!$C$5),$G196,0))</f>
        <v/>
      </c>
      <c r="AA196" s="34">
        <f>IF($A196="","",IF(AND($U196=1,OR($V196=1,$I196="Won")),$G196-$R196,0))</f>
        <v/>
      </c>
      <c r="AB196" s="34">
        <f>IF($A196="","",IF(AND($U196=1,$I196="Open",$V196=0),$R196,0))</f>
        <v/>
      </c>
      <c r="AC196" s="34">
        <f>IF($A196="","",IF(AND($U196=1,$I196="Lost"),$R196,0))</f>
        <v/>
      </c>
      <c r="AD196" s="34">
        <f>IF($A196="","",IF(AND($I196="Won",OR($U196=1,$Y196&gt;0,$Z196&gt;0)),$G196,0))</f>
        <v/>
      </c>
      <c r="AE196" s="33">
        <f>IF(OR($A196="",$P196=0),"",IFERROR(MATCH($Q196,Settings!$B$24:$B$31,0),""))</f>
        <v/>
      </c>
      <c r="AF196" s="33">
        <f>IF($A196="","",IFERROR(MATCH($F196,Settings!$B$24:$B$31,0),""))</f>
        <v/>
      </c>
      <c r="AG196" s="33">
        <f>IF($A196="","",IF($P196=0,IF($Y196&gt;0,IF($I196="Won","Created and won","Created"),IF($J196&gt;Settings!$C$6,"Created, outside period",IF($V196=1,"Not in last snapshot","Outside period"))),IF($T196&lt;&gt;"Open","Closed before",IF($U196=0,IF($Z196&gt;0,IF($I196="Won","Pulled in and won","Pulled in"),"Outside period"),IF($I196="Won","Won",IF($I196="Lost","Lost",IF($V196=0,"Slipped out",IF($AF196&gt;$AE196,"Advanced",IF($AF196&lt;$AE196,"Regressed",IF($G196&gt;$R196,"Amount up",IF($G196&lt;$R196,"Amount down","No change")))))))))))</f>
        <v/>
      </c>
      <c r="AH196" s="33">
        <f>IF($A196="","",IF($V196=1,Settings!$C$7-MAX($J196,$K196,$L196,$M196),""))</f>
        <v/>
      </c>
      <c r="AI196" s="33">
        <f>IF($A196="","",IF($V196=1,IF($AH196&gt;=Settings!$C$12,1,0),""))</f>
        <v/>
      </c>
      <c r="AJ196" s="33">
        <f>IF($A196="","",IF($V196=1,IF($N196&gt;=Settings!$C$13,1,0),""))</f>
        <v/>
      </c>
    </row>
    <row r="197">
      <c r="G197" s="31" t="n"/>
      <c r="H197" s="32" t="n"/>
      <c r="J197" s="32" t="n"/>
      <c r="K197" s="32" t="n"/>
      <c r="L197" s="32" t="n"/>
      <c r="M197" s="32" t="n"/>
      <c r="P197" s="33">
        <f>IF($A197="","",IFERROR(MATCH($A197,'Last week'!$A$2:$A$1001,0),0))</f>
        <v/>
      </c>
      <c r="Q197" s="33">
        <f>IF(OR($A197="",$P197=0),"",INDEX('Last week'!$F$2:$F$1001,$P197))</f>
        <v/>
      </c>
      <c r="R197" s="34">
        <f>IF(OR($A197="",$P197=0),"",INDEX('Last week'!$G$2:$G$1001,$P197))</f>
        <v/>
      </c>
      <c r="S197" s="35">
        <f>IF(OR($A197="",$P197=0),"",INDEX('Last week'!$H$2:$H$1001,$P197))</f>
        <v/>
      </c>
      <c r="T197" s="33">
        <f>IF(OR($A197="",$P197=0),"",INDEX('Last week'!$I$2:$I$1001,$P197))</f>
        <v/>
      </c>
      <c r="U197" s="33">
        <f>IF($A197="","",IF(AND($P197&gt;0,$T197="Open",$S197&gt;=Settings!$C$4,$S197&lt;=Settings!$C$5),1,0))</f>
        <v/>
      </c>
      <c r="V197" s="33">
        <f>IF($A197="","",IF(AND($I197="Open",$H197&gt;=Settings!$C$4,$H197&lt;=Settings!$C$5),1,0))</f>
        <v/>
      </c>
      <c r="W197" s="34">
        <f>IF($A197="","",IF($U197=1,$R197,0))</f>
        <v/>
      </c>
      <c r="X197" s="34">
        <f>IF($A197="","",IF($V197=1,$G197,0))</f>
        <v/>
      </c>
      <c r="Y197" s="34">
        <f>IF($A197="","",IF(AND($P197=0,OR($I197="Open",$I197="Won"),$H197&gt;=Settings!$C$4,$H197&lt;=Settings!$C$5,$J197&gt;Settings!$C$6),$G197,0))</f>
        <v/>
      </c>
      <c r="Z197" s="34">
        <f>IF($A197="","",IF(AND($P197&gt;0,$T197="Open",$U197=0,OR($I197="Open",$I197="Won"),$H197&gt;=Settings!$C$4,$H197&lt;=Settings!$C$5),$G197,0))</f>
        <v/>
      </c>
      <c r="AA197" s="34">
        <f>IF($A197="","",IF(AND($U197=1,OR($V197=1,$I197="Won")),$G197-$R197,0))</f>
        <v/>
      </c>
      <c r="AB197" s="34">
        <f>IF($A197="","",IF(AND($U197=1,$I197="Open",$V197=0),$R197,0))</f>
        <v/>
      </c>
      <c r="AC197" s="34">
        <f>IF($A197="","",IF(AND($U197=1,$I197="Lost"),$R197,0))</f>
        <v/>
      </c>
      <c r="AD197" s="34">
        <f>IF($A197="","",IF(AND($I197="Won",OR($U197=1,$Y197&gt;0,$Z197&gt;0)),$G197,0))</f>
        <v/>
      </c>
      <c r="AE197" s="33">
        <f>IF(OR($A197="",$P197=0),"",IFERROR(MATCH($Q197,Settings!$B$24:$B$31,0),""))</f>
        <v/>
      </c>
      <c r="AF197" s="33">
        <f>IF($A197="","",IFERROR(MATCH($F197,Settings!$B$24:$B$31,0),""))</f>
        <v/>
      </c>
      <c r="AG197" s="33">
        <f>IF($A197="","",IF($P197=0,IF($Y197&gt;0,IF($I197="Won","Created and won","Created"),IF($J197&gt;Settings!$C$6,"Created, outside period",IF($V197=1,"Not in last snapshot","Outside period"))),IF($T197&lt;&gt;"Open","Closed before",IF($U197=0,IF($Z197&gt;0,IF($I197="Won","Pulled in and won","Pulled in"),"Outside period"),IF($I197="Won","Won",IF($I197="Lost","Lost",IF($V197=0,"Slipped out",IF($AF197&gt;$AE197,"Advanced",IF($AF197&lt;$AE197,"Regressed",IF($G197&gt;$R197,"Amount up",IF($G197&lt;$R197,"Amount down","No change")))))))))))</f>
        <v/>
      </c>
      <c r="AH197" s="33">
        <f>IF($A197="","",IF($V197=1,Settings!$C$7-MAX($J197,$K197,$L197,$M197),""))</f>
        <v/>
      </c>
      <c r="AI197" s="33">
        <f>IF($A197="","",IF($V197=1,IF($AH197&gt;=Settings!$C$12,1,0),""))</f>
        <v/>
      </c>
      <c r="AJ197" s="33">
        <f>IF($A197="","",IF($V197=1,IF($N197&gt;=Settings!$C$13,1,0),""))</f>
        <v/>
      </c>
    </row>
    <row r="198">
      <c r="G198" s="31" t="n"/>
      <c r="H198" s="32" t="n"/>
      <c r="J198" s="32" t="n"/>
      <c r="K198" s="32" t="n"/>
      <c r="L198" s="32" t="n"/>
      <c r="M198" s="32" t="n"/>
      <c r="P198" s="33">
        <f>IF($A198="","",IFERROR(MATCH($A198,'Last week'!$A$2:$A$1001,0),0))</f>
        <v/>
      </c>
      <c r="Q198" s="33">
        <f>IF(OR($A198="",$P198=0),"",INDEX('Last week'!$F$2:$F$1001,$P198))</f>
        <v/>
      </c>
      <c r="R198" s="34">
        <f>IF(OR($A198="",$P198=0),"",INDEX('Last week'!$G$2:$G$1001,$P198))</f>
        <v/>
      </c>
      <c r="S198" s="35">
        <f>IF(OR($A198="",$P198=0),"",INDEX('Last week'!$H$2:$H$1001,$P198))</f>
        <v/>
      </c>
      <c r="T198" s="33">
        <f>IF(OR($A198="",$P198=0),"",INDEX('Last week'!$I$2:$I$1001,$P198))</f>
        <v/>
      </c>
      <c r="U198" s="33">
        <f>IF($A198="","",IF(AND($P198&gt;0,$T198="Open",$S198&gt;=Settings!$C$4,$S198&lt;=Settings!$C$5),1,0))</f>
        <v/>
      </c>
      <c r="V198" s="33">
        <f>IF($A198="","",IF(AND($I198="Open",$H198&gt;=Settings!$C$4,$H198&lt;=Settings!$C$5),1,0))</f>
        <v/>
      </c>
      <c r="W198" s="34">
        <f>IF($A198="","",IF($U198=1,$R198,0))</f>
        <v/>
      </c>
      <c r="X198" s="34">
        <f>IF($A198="","",IF($V198=1,$G198,0))</f>
        <v/>
      </c>
      <c r="Y198" s="34">
        <f>IF($A198="","",IF(AND($P198=0,OR($I198="Open",$I198="Won"),$H198&gt;=Settings!$C$4,$H198&lt;=Settings!$C$5,$J198&gt;Settings!$C$6),$G198,0))</f>
        <v/>
      </c>
      <c r="Z198" s="34">
        <f>IF($A198="","",IF(AND($P198&gt;0,$T198="Open",$U198=0,OR($I198="Open",$I198="Won"),$H198&gt;=Settings!$C$4,$H198&lt;=Settings!$C$5),$G198,0))</f>
        <v/>
      </c>
      <c r="AA198" s="34">
        <f>IF($A198="","",IF(AND($U198=1,OR($V198=1,$I198="Won")),$G198-$R198,0))</f>
        <v/>
      </c>
      <c r="AB198" s="34">
        <f>IF($A198="","",IF(AND($U198=1,$I198="Open",$V198=0),$R198,0))</f>
        <v/>
      </c>
      <c r="AC198" s="34">
        <f>IF($A198="","",IF(AND($U198=1,$I198="Lost"),$R198,0))</f>
        <v/>
      </c>
      <c r="AD198" s="34">
        <f>IF($A198="","",IF(AND($I198="Won",OR($U198=1,$Y198&gt;0,$Z198&gt;0)),$G198,0))</f>
        <v/>
      </c>
      <c r="AE198" s="33">
        <f>IF(OR($A198="",$P198=0),"",IFERROR(MATCH($Q198,Settings!$B$24:$B$31,0),""))</f>
        <v/>
      </c>
      <c r="AF198" s="33">
        <f>IF($A198="","",IFERROR(MATCH($F198,Settings!$B$24:$B$31,0),""))</f>
        <v/>
      </c>
      <c r="AG198" s="33">
        <f>IF($A198="","",IF($P198=0,IF($Y198&gt;0,IF($I198="Won","Created and won","Created"),IF($J198&gt;Settings!$C$6,"Created, outside period",IF($V198=1,"Not in last snapshot","Outside period"))),IF($T198&lt;&gt;"Open","Closed before",IF($U198=0,IF($Z198&gt;0,IF($I198="Won","Pulled in and won","Pulled in"),"Outside period"),IF($I198="Won","Won",IF($I198="Lost","Lost",IF($V198=0,"Slipped out",IF($AF198&gt;$AE198,"Advanced",IF($AF198&lt;$AE198,"Regressed",IF($G198&gt;$R198,"Amount up",IF($G198&lt;$R198,"Amount down","No change")))))))))))</f>
        <v/>
      </c>
      <c r="AH198" s="33">
        <f>IF($A198="","",IF($V198=1,Settings!$C$7-MAX($J198,$K198,$L198,$M198),""))</f>
        <v/>
      </c>
      <c r="AI198" s="33">
        <f>IF($A198="","",IF($V198=1,IF($AH198&gt;=Settings!$C$12,1,0),""))</f>
        <v/>
      </c>
      <c r="AJ198" s="33">
        <f>IF($A198="","",IF($V198=1,IF($N198&gt;=Settings!$C$13,1,0),""))</f>
        <v/>
      </c>
    </row>
    <row r="199">
      <c r="G199" s="31" t="n"/>
      <c r="H199" s="32" t="n"/>
      <c r="J199" s="32" t="n"/>
      <c r="K199" s="32" t="n"/>
      <c r="L199" s="32" t="n"/>
      <c r="M199" s="32" t="n"/>
      <c r="P199" s="33">
        <f>IF($A199="","",IFERROR(MATCH($A199,'Last week'!$A$2:$A$1001,0),0))</f>
        <v/>
      </c>
      <c r="Q199" s="33">
        <f>IF(OR($A199="",$P199=0),"",INDEX('Last week'!$F$2:$F$1001,$P199))</f>
        <v/>
      </c>
      <c r="R199" s="34">
        <f>IF(OR($A199="",$P199=0),"",INDEX('Last week'!$G$2:$G$1001,$P199))</f>
        <v/>
      </c>
      <c r="S199" s="35">
        <f>IF(OR($A199="",$P199=0),"",INDEX('Last week'!$H$2:$H$1001,$P199))</f>
        <v/>
      </c>
      <c r="T199" s="33">
        <f>IF(OR($A199="",$P199=0),"",INDEX('Last week'!$I$2:$I$1001,$P199))</f>
        <v/>
      </c>
      <c r="U199" s="33">
        <f>IF($A199="","",IF(AND($P199&gt;0,$T199="Open",$S199&gt;=Settings!$C$4,$S199&lt;=Settings!$C$5),1,0))</f>
        <v/>
      </c>
      <c r="V199" s="33">
        <f>IF($A199="","",IF(AND($I199="Open",$H199&gt;=Settings!$C$4,$H199&lt;=Settings!$C$5),1,0))</f>
        <v/>
      </c>
      <c r="W199" s="34">
        <f>IF($A199="","",IF($U199=1,$R199,0))</f>
        <v/>
      </c>
      <c r="X199" s="34">
        <f>IF($A199="","",IF($V199=1,$G199,0))</f>
        <v/>
      </c>
      <c r="Y199" s="34">
        <f>IF($A199="","",IF(AND($P199=0,OR($I199="Open",$I199="Won"),$H199&gt;=Settings!$C$4,$H199&lt;=Settings!$C$5,$J199&gt;Settings!$C$6),$G199,0))</f>
        <v/>
      </c>
      <c r="Z199" s="34">
        <f>IF($A199="","",IF(AND($P199&gt;0,$T199="Open",$U199=0,OR($I199="Open",$I199="Won"),$H199&gt;=Settings!$C$4,$H199&lt;=Settings!$C$5),$G199,0))</f>
        <v/>
      </c>
      <c r="AA199" s="34">
        <f>IF($A199="","",IF(AND($U199=1,OR($V199=1,$I199="Won")),$G199-$R199,0))</f>
        <v/>
      </c>
      <c r="AB199" s="34">
        <f>IF($A199="","",IF(AND($U199=1,$I199="Open",$V199=0),$R199,0))</f>
        <v/>
      </c>
      <c r="AC199" s="34">
        <f>IF($A199="","",IF(AND($U199=1,$I199="Lost"),$R199,0))</f>
        <v/>
      </c>
      <c r="AD199" s="34">
        <f>IF($A199="","",IF(AND($I199="Won",OR($U199=1,$Y199&gt;0,$Z199&gt;0)),$G199,0))</f>
        <v/>
      </c>
      <c r="AE199" s="33">
        <f>IF(OR($A199="",$P199=0),"",IFERROR(MATCH($Q199,Settings!$B$24:$B$31,0),""))</f>
        <v/>
      </c>
      <c r="AF199" s="33">
        <f>IF($A199="","",IFERROR(MATCH($F199,Settings!$B$24:$B$31,0),""))</f>
        <v/>
      </c>
      <c r="AG199" s="33">
        <f>IF($A199="","",IF($P199=0,IF($Y199&gt;0,IF($I199="Won","Created and won","Created"),IF($J199&gt;Settings!$C$6,"Created, outside period",IF($V199=1,"Not in last snapshot","Outside period"))),IF($T199&lt;&gt;"Open","Closed before",IF($U199=0,IF($Z199&gt;0,IF($I199="Won","Pulled in and won","Pulled in"),"Outside period"),IF($I199="Won","Won",IF($I199="Lost","Lost",IF($V199=0,"Slipped out",IF($AF199&gt;$AE199,"Advanced",IF($AF199&lt;$AE199,"Regressed",IF($G199&gt;$R199,"Amount up",IF($G199&lt;$R199,"Amount down","No change")))))))))))</f>
        <v/>
      </c>
      <c r="AH199" s="33">
        <f>IF($A199="","",IF($V199=1,Settings!$C$7-MAX($J199,$K199,$L199,$M199),""))</f>
        <v/>
      </c>
      <c r="AI199" s="33">
        <f>IF($A199="","",IF($V199=1,IF($AH199&gt;=Settings!$C$12,1,0),""))</f>
        <v/>
      </c>
      <c r="AJ199" s="33">
        <f>IF($A199="","",IF($V199=1,IF($N199&gt;=Settings!$C$13,1,0),""))</f>
        <v/>
      </c>
    </row>
    <row r="200">
      <c r="G200" s="31" t="n"/>
      <c r="H200" s="32" t="n"/>
      <c r="J200" s="32" t="n"/>
      <c r="K200" s="32" t="n"/>
      <c r="L200" s="32" t="n"/>
      <c r="M200" s="32" t="n"/>
      <c r="P200" s="33">
        <f>IF($A200="","",IFERROR(MATCH($A200,'Last week'!$A$2:$A$1001,0),0))</f>
        <v/>
      </c>
      <c r="Q200" s="33">
        <f>IF(OR($A200="",$P200=0),"",INDEX('Last week'!$F$2:$F$1001,$P200))</f>
        <v/>
      </c>
      <c r="R200" s="34">
        <f>IF(OR($A200="",$P200=0),"",INDEX('Last week'!$G$2:$G$1001,$P200))</f>
        <v/>
      </c>
      <c r="S200" s="35">
        <f>IF(OR($A200="",$P200=0),"",INDEX('Last week'!$H$2:$H$1001,$P200))</f>
        <v/>
      </c>
      <c r="T200" s="33">
        <f>IF(OR($A200="",$P200=0),"",INDEX('Last week'!$I$2:$I$1001,$P200))</f>
        <v/>
      </c>
      <c r="U200" s="33">
        <f>IF($A200="","",IF(AND($P200&gt;0,$T200="Open",$S200&gt;=Settings!$C$4,$S200&lt;=Settings!$C$5),1,0))</f>
        <v/>
      </c>
      <c r="V200" s="33">
        <f>IF($A200="","",IF(AND($I200="Open",$H200&gt;=Settings!$C$4,$H200&lt;=Settings!$C$5),1,0))</f>
        <v/>
      </c>
      <c r="W200" s="34">
        <f>IF($A200="","",IF($U200=1,$R200,0))</f>
        <v/>
      </c>
      <c r="X200" s="34">
        <f>IF($A200="","",IF($V200=1,$G200,0))</f>
        <v/>
      </c>
      <c r="Y200" s="34">
        <f>IF($A200="","",IF(AND($P200=0,OR($I200="Open",$I200="Won"),$H200&gt;=Settings!$C$4,$H200&lt;=Settings!$C$5,$J200&gt;Settings!$C$6),$G200,0))</f>
        <v/>
      </c>
      <c r="Z200" s="34">
        <f>IF($A200="","",IF(AND($P200&gt;0,$T200="Open",$U200=0,OR($I200="Open",$I200="Won"),$H200&gt;=Settings!$C$4,$H200&lt;=Settings!$C$5),$G200,0))</f>
        <v/>
      </c>
      <c r="AA200" s="34">
        <f>IF($A200="","",IF(AND($U200=1,OR($V200=1,$I200="Won")),$G200-$R200,0))</f>
        <v/>
      </c>
      <c r="AB200" s="34">
        <f>IF($A200="","",IF(AND($U200=1,$I200="Open",$V200=0),$R200,0))</f>
        <v/>
      </c>
      <c r="AC200" s="34">
        <f>IF($A200="","",IF(AND($U200=1,$I200="Lost"),$R200,0))</f>
        <v/>
      </c>
      <c r="AD200" s="34">
        <f>IF($A200="","",IF(AND($I200="Won",OR($U200=1,$Y200&gt;0,$Z200&gt;0)),$G200,0))</f>
        <v/>
      </c>
      <c r="AE200" s="33">
        <f>IF(OR($A200="",$P200=0),"",IFERROR(MATCH($Q200,Settings!$B$24:$B$31,0),""))</f>
        <v/>
      </c>
      <c r="AF200" s="33">
        <f>IF($A200="","",IFERROR(MATCH($F200,Settings!$B$24:$B$31,0),""))</f>
        <v/>
      </c>
      <c r="AG200" s="33">
        <f>IF($A200="","",IF($P200=0,IF($Y200&gt;0,IF($I200="Won","Created and won","Created"),IF($J200&gt;Settings!$C$6,"Created, outside period",IF($V200=1,"Not in last snapshot","Outside period"))),IF($T200&lt;&gt;"Open","Closed before",IF($U200=0,IF($Z200&gt;0,IF($I200="Won","Pulled in and won","Pulled in"),"Outside period"),IF($I200="Won","Won",IF($I200="Lost","Lost",IF($V200=0,"Slipped out",IF($AF200&gt;$AE200,"Advanced",IF($AF200&lt;$AE200,"Regressed",IF($G200&gt;$R200,"Amount up",IF($G200&lt;$R200,"Amount down","No change")))))))))))</f>
        <v/>
      </c>
      <c r="AH200" s="33">
        <f>IF($A200="","",IF($V200=1,Settings!$C$7-MAX($J200,$K200,$L200,$M200),""))</f>
        <v/>
      </c>
      <c r="AI200" s="33">
        <f>IF($A200="","",IF($V200=1,IF($AH200&gt;=Settings!$C$12,1,0),""))</f>
        <v/>
      </c>
      <c r="AJ200" s="33">
        <f>IF($A200="","",IF($V200=1,IF($N200&gt;=Settings!$C$13,1,0),""))</f>
        <v/>
      </c>
    </row>
    <row r="201">
      <c r="G201" s="31" t="n"/>
      <c r="H201" s="32" t="n"/>
      <c r="J201" s="32" t="n"/>
      <c r="K201" s="32" t="n"/>
      <c r="L201" s="32" t="n"/>
      <c r="M201" s="32" t="n"/>
      <c r="P201" s="33">
        <f>IF($A201="","",IFERROR(MATCH($A201,'Last week'!$A$2:$A$1001,0),0))</f>
        <v/>
      </c>
      <c r="Q201" s="33">
        <f>IF(OR($A201="",$P201=0),"",INDEX('Last week'!$F$2:$F$1001,$P201))</f>
        <v/>
      </c>
      <c r="R201" s="34">
        <f>IF(OR($A201="",$P201=0),"",INDEX('Last week'!$G$2:$G$1001,$P201))</f>
        <v/>
      </c>
      <c r="S201" s="35">
        <f>IF(OR($A201="",$P201=0),"",INDEX('Last week'!$H$2:$H$1001,$P201))</f>
        <v/>
      </c>
      <c r="T201" s="33">
        <f>IF(OR($A201="",$P201=0),"",INDEX('Last week'!$I$2:$I$1001,$P201))</f>
        <v/>
      </c>
      <c r="U201" s="33">
        <f>IF($A201="","",IF(AND($P201&gt;0,$T201="Open",$S201&gt;=Settings!$C$4,$S201&lt;=Settings!$C$5),1,0))</f>
        <v/>
      </c>
      <c r="V201" s="33">
        <f>IF($A201="","",IF(AND($I201="Open",$H201&gt;=Settings!$C$4,$H201&lt;=Settings!$C$5),1,0))</f>
        <v/>
      </c>
      <c r="W201" s="34">
        <f>IF($A201="","",IF($U201=1,$R201,0))</f>
        <v/>
      </c>
      <c r="X201" s="34">
        <f>IF($A201="","",IF($V201=1,$G201,0))</f>
        <v/>
      </c>
      <c r="Y201" s="34">
        <f>IF($A201="","",IF(AND($P201=0,OR($I201="Open",$I201="Won"),$H201&gt;=Settings!$C$4,$H201&lt;=Settings!$C$5,$J201&gt;Settings!$C$6),$G201,0))</f>
        <v/>
      </c>
      <c r="Z201" s="34">
        <f>IF($A201="","",IF(AND($P201&gt;0,$T201="Open",$U201=0,OR($I201="Open",$I201="Won"),$H201&gt;=Settings!$C$4,$H201&lt;=Settings!$C$5),$G201,0))</f>
        <v/>
      </c>
      <c r="AA201" s="34">
        <f>IF($A201="","",IF(AND($U201=1,OR($V201=1,$I201="Won")),$G201-$R201,0))</f>
        <v/>
      </c>
      <c r="AB201" s="34">
        <f>IF($A201="","",IF(AND($U201=1,$I201="Open",$V201=0),$R201,0))</f>
        <v/>
      </c>
      <c r="AC201" s="34">
        <f>IF($A201="","",IF(AND($U201=1,$I201="Lost"),$R201,0))</f>
        <v/>
      </c>
      <c r="AD201" s="34">
        <f>IF($A201="","",IF(AND($I201="Won",OR($U201=1,$Y201&gt;0,$Z201&gt;0)),$G201,0))</f>
        <v/>
      </c>
      <c r="AE201" s="33">
        <f>IF(OR($A201="",$P201=0),"",IFERROR(MATCH($Q201,Settings!$B$24:$B$31,0),""))</f>
        <v/>
      </c>
      <c r="AF201" s="33">
        <f>IF($A201="","",IFERROR(MATCH($F201,Settings!$B$24:$B$31,0),""))</f>
        <v/>
      </c>
      <c r="AG201" s="33">
        <f>IF($A201="","",IF($P201=0,IF($Y201&gt;0,IF($I201="Won","Created and won","Created"),IF($J201&gt;Settings!$C$6,"Created, outside period",IF($V201=1,"Not in last snapshot","Outside period"))),IF($T201&lt;&gt;"Open","Closed before",IF($U201=0,IF($Z201&gt;0,IF($I201="Won","Pulled in and won","Pulled in"),"Outside period"),IF($I201="Won","Won",IF($I201="Lost","Lost",IF($V201=0,"Slipped out",IF($AF201&gt;$AE201,"Advanced",IF($AF201&lt;$AE201,"Regressed",IF($G201&gt;$R201,"Amount up",IF($G201&lt;$R201,"Amount down","No change")))))))))))</f>
        <v/>
      </c>
      <c r="AH201" s="33">
        <f>IF($A201="","",IF($V201=1,Settings!$C$7-MAX($J201,$K201,$L201,$M201),""))</f>
        <v/>
      </c>
      <c r="AI201" s="33">
        <f>IF($A201="","",IF($V201=1,IF($AH201&gt;=Settings!$C$12,1,0),""))</f>
        <v/>
      </c>
      <c r="AJ201" s="33">
        <f>IF($A201="","",IF($V201=1,IF($N201&gt;=Settings!$C$13,1,0),""))</f>
        <v/>
      </c>
    </row>
    <row r="202">
      <c r="G202" s="31" t="n"/>
      <c r="H202" s="32" t="n"/>
      <c r="J202" s="32" t="n"/>
      <c r="K202" s="32" t="n"/>
      <c r="L202" s="32" t="n"/>
      <c r="M202" s="32" t="n"/>
      <c r="P202" s="33">
        <f>IF($A202="","",IFERROR(MATCH($A202,'Last week'!$A$2:$A$1001,0),0))</f>
        <v/>
      </c>
      <c r="Q202" s="33">
        <f>IF(OR($A202="",$P202=0),"",INDEX('Last week'!$F$2:$F$1001,$P202))</f>
        <v/>
      </c>
      <c r="R202" s="34">
        <f>IF(OR($A202="",$P202=0),"",INDEX('Last week'!$G$2:$G$1001,$P202))</f>
        <v/>
      </c>
      <c r="S202" s="35">
        <f>IF(OR($A202="",$P202=0),"",INDEX('Last week'!$H$2:$H$1001,$P202))</f>
        <v/>
      </c>
      <c r="T202" s="33">
        <f>IF(OR($A202="",$P202=0),"",INDEX('Last week'!$I$2:$I$1001,$P202))</f>
        <v/>
      </c>
      <c r="U202" s="33">
        <f>IF($A202="","",IF(AND($P202&gt;0,$T202="Open",$S202&gt;=Settings!$C$4,$S202&lt;=Settings!$C$5),1,0))</f>
        <v/>
      </c>
      <c r="V202" s="33">
        <f>IF($A202="","",IF(AND($I202="Open",$H202&gt;=Settings!$C$4,$H202&lt;=Settings!$C$5),1,0))</f>
        <v/>
      </c>
      <c r="W202" s="34">
        <f>IF($A202="","",IF($U202=1,$R202,0))</f>
        <v/>
      </c>
      <c r="X202" s="34">
        <f>IF($A202="","",IF($V202=1,$G202,0))</f>
        <v/>
      </c>
      <c r="Y202" s="34">
        <f>IF($A202="","",IF(AND($P202=0,OR($I202="Open",$I202="Won"),$H202&gt;=Settings!$C$4,$H202&lt;=Settings!$C$5,$J202&gt;Settings!$C$6),$G202,0))</f>
        <v/>
      </c>
      <c r="Z202" s="34">
        <f>IF($A202="","",IF(AND($P202&gt;0,$T202="Open",$U202=0,OR($I202="Open",$I202="Won"),$H202&gt;=Settings!$C$4,$H202&lt;=Settings!$C$5),$G202,0))</f>
        <v/>
      </c>
      <c r="AA202" s="34">
        <f>IF($A202="","",IF(AND($U202=1,OR($V202=1,$I202="Won")),$G202-$R202,0))</f>
        <v/>
      </c>
      <c r="AB202" s="34">
        <f>IF($A202="","",IF(AND($U202=1,$I202="Open",$V202=0),$R202,0))</f>
        <v/>
      </c>
      <c r="AC202" s="34">
        <f>IF($A202="","",IF(AND($U202=1,$I202="Lost"),$R202,0))</f>
        <v/>
      </c>
      <c r="AD202" s="34">
        <f>IF($A202="","",IF(AND($I202="Won",OR($U202=1,$Y202&gt;0,$Z202&gt;0)),$G202,0))</f>
        <v/>
      </c>
      <c r="AE202" s="33">
        <f>IF(OR($A202="",$P202=0),"",IFERROR(MATCH($Q202,Settings!$B$24:$B$31,0),""))</f>
        <v/>
      </c>
      <c r="AF202" s="33">
        <f>IF($A202="","",IFERROR(MATCH($F202,Settings!$B$24:$B$31,0),""))</f>
        <v/>
      </c>
      <c r="AG202" s="33">
        <f>IF($A202="","",IF($P202=0,IF($Y202&gt;0,IF($I202="Won","Created and won","Created"),IF($J202&gt;Settings!$C$6,"Created, outside period",IF($V202=1,"Not in last snapshot","Outside period"))),IF($T202&lt;&gt;"Open","Closed before",IF($U202=0,IF($Z202&gt;0,IF($I202="Won","Pulled in and won","Pulled in"),"Outside period"),IF($I202="Won","Won",IF($I202="Lost","Lost",IF($V202=0,"Slipped out",IF($AF202&gt;$AE202,"Advanced",IF($AF202&lt;$AE202,"Regressed",IF($G202&gt;$R202,"Amount up",IF($G202&lt;$R202,"Amount down","No change")))))))))))</f>
        <v/>
      </c>
      <c r="AH202" s="33">
        <f>IF($A202="","",IF($V202=1,Settings!$C$7-MAX($J202,$K202,$L202,$M202),""))</f>
        <v/>
      </c>
      <c r="AI202" s="33">
        <f>IF($A202="","",IF($V202=1,IF($AH202&gt;=Settings!$C$12,1,0),""))</f>
        <v/>
      </c>
      <c r="AJ202" s="33">
        <f>IF($A202="","",IF($V202=1,IF($N202&gt;=Settings!$C$13,1,0),""))</f>
        <v/>
      </c>
    </row>
    <row r="203">
      <c r="G203" s="31" t="n"/>
      <c r="H203" s="32" t="n"/>
      <c r="J203" s="32" t="n"/>
      <c r="K203" s="32" t="n"/>
      <c r="L203" s="32" t="n"/>
      <c r="M203" s="32" t="n"/>
      <c r="P203" s="33">
        <f>IF($A203="","",IFERROR(MATCH($A203,'Last week'!$A$2:$A$1001,0),0))</f>
        <v/>
      </c>
      <c r="Q203" s="33">
        <f>IF(OR($A203="",$P203=0),"",INDEX('Last week'!$F$2:$F$1001,$P203))</f>
        <v/>
      </c>
      <c r="R203" s="34">
        <f>IF(OR($A203="",$P203=0),"",INDEX('Last week'!$G$2:$G$1001,$P203))</f>
        <v/>
      </c>
      <c r="S203" s="35">
        <f>IF(OR($A203="",$P203=0),"",INDEX('Last week'!$H$2:$H$1001,$P203))</f>
        <v/>
      </c>
      <c r="T203" s="33">
        <f>IF(OR($A203="",$P203=0),"",INDEX('Last week'!$I$2:$I$1001,$P203))</f>
        <v/>
      </c>
      <c r="U203" s="33">
        <f>IF($A203="","",IF(AND($P203&gt;0,$T203="Open",$S203&gt;=Settings!$C$4,$S203&lt;=Settings!$C$5),1,0))</f>
        <v/>
      </c>
      <c r="V203" s="33">
        <f>IF($A203="","",IF(AND($I203="Open",$H203&gt;=Settings!$C$4,$H203&lt;=Settings!$C$5),1,0))</f>
        <v/>
      </c>
      <c r="W203" s="34">
        <f>IF($A203="","",IF($U203=1,$R203,0))</f>
        <v/>
      </c>
      <c r="X203" s="34">
        <f>IF($A203="","",IF($V203=1,$G203,0))</f>
        <v/>
      </c>
      <c r="Y203" s="34">
        <f>IF($A203="","",IF(AND($P203=0,OR($I203="Open",$I203="Won"),$H203&gt;=Settings!$C$4,$H203&lt;=Settings!$C$5,$J203&gt;Settings!$C$6),$G203,0))</f>
        <v/>
      </c>
      <c r="Z203" s="34">
        <f>IF($A203="","",IF(AND($P203&gt;0,$T203="Open",$U203=0,OR($I203="Open",$I203="Won"),$H203&gt;=Settings!$C$4,$H203&lt;=Settings!$C$5),$G203,0))</f>
        <v/>
      </c>
      <c r="AA203" s="34">
        <f>IF($A203="","",IF(AND($U203=1,OR($V203=1,$I203="Won")),$G203-$R203,0))</f>
        <v/>
      </c>
      <c r="AB203" s="34">
        <f>IF($A203="","",IF(AND($U203=1,$I203="Open",$V203=0),$R203,0))</f>
        <v/>
      </c>
      <c r="AC203" s="34">
        <f>IF($A203="","",IF(AND($U203=1,$I203="Lost"),$R203,0))</f>
        <v/>
      </c>
      <c r="AD203" s="34">
        <f>IF($A203="","",IF(AND($I203="Won",OR($U203=1,$Y203&gt;0,$Z203&gt;0)),$G203,0))</f>
        <v/>
      </c>
      <c r="AE203" s="33">
        <f>IF(OR($A203="",$P203=0),"",IFERROR(MATCH($Q203,Settings!$B$24:$B$31,0),""))</f>
        <v/>
      </c>
      <c r="AF203" s="33">
        <f>IF($A203="","",IFERROR(MATCH($F203,Settings!$B$24:$B$31,0),""))</f>
        <v/>
      </c>
      <c r="AG203" s="33">
        <f>IF($A203="","",IF($P203=0,IF($Y203&gt;0,IF($I203="Won","Created and won","Created"),IF($J203&gt;Settings!$C$6,"Created, outside period",IF($V203=1,"Not in last snapshot","Outside period"))),IF($T203&lt;&gt;"Open","Closed before",IF($U203=0,IF($Z203&gt;0,IF($I203="Won","Pulled in and won","Pulled in"),"Outside period"),IF($I203="Won","Won",IF($I203="Lost","Lost",IF($V203=0,"Slipped out",IF($AF203&gt;$AE203,"Advanced",IF($AF203&lt;$AE203,"Regressed",IF($G203&gt;$R203,"Amount up",IF($G203&lt;$R203,"Amount down","No change")))))))))))</f>
        <v/>
      </c>
      <c r="AH203" s="33">
        <f>IF($A203="","",IF($V203=1,Settings!$C$7-MAX($J203,$K203,$L203,$M203),""))</f>
        <v/>
      </c>
      <c r="AI203" s="33">
        <f>IF($A203="","",IF($V203=1,IF($AH203&gt;=Settings!$C$12,1,0),""))</f>
        <v/>
      </c>
      <c r="AJ203" s="33">
        <f>IF($A203="","",IF($V203=1,IF($N203&gt;=Settings!$C$13,1,0),""))</f>
        <v/>
      </c>
    </row>
    <row r="204">
      <c r="G204" s="31" t="n"/>
      <c r="H204" s="32" t="n"/>
      <c r="J204" s="32" t="n"/>
      <c r="K204" s="32" t="n"/>
      <c r="L204" s="32" t="n"/>
      <c r="M204" s="32" t="n"/>
      <c r="P204" s="33">
        <f>IF($A204="","",IFERROR(MATCH($A204,'Last week'!$A$2:$A$1001,0),0))</f>
        <v/>
      </c>
      <c r="Q204" s="33">
        <f>IF(OR($A204="",$P204=0),"",INDEX('Last week'!$F$2:$F$1001,$P204))</f>
        <v/>
      </c>
      <c r="R204" s="34">
        <f>IF(OR($A204="",$P204=0),"",INDEX('Last week'!$G$2:$G$1001,$P204))</f>
        <v/>
      </c>
      <c r="S204" s="35">
        <f>IF(OR($A204="",$P204=0),"",INDEX('Last week'!$H$2:$H$1001,$P204))</f>
        <v/>
      </c>
      <c r="T204" s="33">
        <f>IF(OR($A204="",$P204=0),"",INDEX('Last week'!$I$2:$I$1001,$P204))</f>
        <v/>
      </c>
      <c r="U204" s="33">
        <f>IF($A204="","",IF(AND($P204&gt;0,$T204="Open",$S204&gt;=Settings!$C$4,$S204&lt;=Settings!$C$5),1,0))</f>
        <v/>
      </c>
      <c r="V204" s="33">
        <f>IF($A204="","",IF(AND($I204="Open",$H204&gt;=Settings!$C$4,$H204&lt;=Settings!$C$5),1,0))</f>
        <v/>
      </c>
      <c r="W204" s="34">
        <f>IF($A204="","",IF($U204=1,$R204,0))</f>
        <v/>
      </c>
      <c r="X204" s="34">
        <f>IF($A204="","",IF($V204=1,$G204,0))</f>
        <v/>
      </c>
      <c r="Y204" s="34">
        <f>IF($A204="","",IF(AND($P204=0,OR($I204="Open",$I204="Won"),$H204&gt;=Settings!$C$4,$H204&lt;=Settings!$C$5,$J204&gt;Settings!$C$6),$G204,0))</f>
        <v/>
      </c>
      <c r="Z204" s="34">
        <f>IF($A204="","",IF(AND($P204&gt;0,$T204="Open",$U204=0,OR($I204="Open",$I204="Won"),$H204&gt;=Settings!$C$4,$H204&lt;=Settings!$C$5),$G204,0))</f>
        <v/>
      </c>
      <c r="AA204" s="34">
        <f>IF($A204="","",IF(AND($U204=1,OR($V204=1,$I204="Won")),$G204-$R204,0))</f>
        <v/>
      </c>
      <c r="AB204" s="34">
        <f>IF($A204="","",IF(AND($U204=1,$I204="Open",$V204=0),$R204,0))</f>
        <v/>
      </c>
      <c r="AC204" s="34">
        <f>IF($A204="","",IF(AND($U204=1,$I204="Lost"),$R204,0))</f>
        <v/>
      </c>
      <c r="AD204" s="34">
        <f>IF($A204="","",IF(AND($I204="Won",OR($U204=1,$Y204&gt;0,$Z204&gt;0)),$G204,0))</f>
        <v/>
      </c>
      <c r="AE204" s="33">
        <f>IF(OR($A204="",$P204=0),"",IFERROR(MATCH($Q204,Settings!$B$24:$B$31,0),""))</f>
        <v/>
      </c>
      <c r="AF204" s="33">
        <f>IF($A204="","",IFERROR(MATCH($F204,Settings!$B$24:$B$31,0),""))</f>
        <v/>
      </c>
      <c r="AG204" s="33">
        <f>IF($A204="","",IF($P204=0,IF($Y204&gt;0,IF($I204="Won","Created and won","Created"),IF($J204&gt;Settings!$C$6,"Created, outside period",IF($V204=1,"Not in last snapshot","Outside period"))),IF($T204&lt;&gt;"Open","Closed before",IF($U204=0,IF($Z204&gt;0,IF($I204="Won","Pulled in and won","Pulled in"),"Outside period"),IF($I204="Won","Won",IF($I204="Lost","Lost",IF($V204=0,"Slipped out",IF($AF204&gt;$AE204,"Advanced",IF($AF204&lt;$AE204,"Regressed",IF($G204&gt;$R204,"Amount up",IF($G204&lt;$R204,"Amount down","No change")))))))))))</f>
        <v/>
      </c>
      <c r="AH204" s="33">
        <f>IF($A204="","",IF($V204=1,Settings!$C$7-MAX($J204,$K204,$L204,$M204),""))</f>
        <v/>
      </c>
      <c r="AI204" s="33">
        <f>IF($A204="","",IF($V204=1,IF($AH204&gt;=Settings!$C$12,1,0),""))</f>
        <v/>
      </c>
      <c r="AJ204" s="33">
        <f>IF($A204="","",IF($V204=1,IF($N204&gt;=Settings!$C$13,1,0),""))</f>
        <v/>
      </c>
    </row>
    <row r="205">
      <c r="G205" s="31" t="n"/>
      <c r="H205" s="32" t="n"/>
      <c r="J205" s="32" t="n"/>
      <c r="K205" s="32" t="n"/>
      <c r="L205" s="32" t="n"/>
      <c r="M205" s="32" t="n"/>
      <c r="P205" s="33">
        <f>IF($A205="","",IFERROR(MATCH($A205,'Last week'!$A$2:$A$1001,0),0))</f>
        <v/>
      </c>
      <c r="Q205" s="33">
        <f>IF(OR($A205="",$P205=0),"",INDEX('Last week'!$F$2:$F$1001,$P205))</f>
        <v/>
      </c>
      <c r="R205" s="34">
        <f>IF(OR($A205="",$P205=0),"",INDEX('Last week'!$G$2:$G$1001,$P205))</f>
        <v/>
      </c>
      <c r="S205" s="35">
        <f>IF(OR($A205="",$P205=0),"",INDEX('Last week'!$H$2:$H$1001,$P205))</f>
        <v/>
      </c>
      <c r="T205" s="33">
        <f>IF(OR($A205="",$P205=0),"",INDEX('Last week'!$I$2:$I$1001,$P205))</f>
        <v/>
      </c>
      <c r="U205" s="33">
        <f>IF($A205="","",IF(AND($P205&gt;0,$T205="Open",$S205&gt;=Settings!$C$4,$S205&lt;=Settings!$C$5),1,0))</f>
        <v/>
      </c>
      <c r="V205" s="33">
        <f>IF($A205="","",IF(AND($I205="Open",$H205&gt;=Settings!$C$4,$H205&lt;=Settings!$C$5),1,0))</f>
        <v/>
      </c>
      <c r="W205" s="34">
        <f>IF($A205="","",IF($U205=1,$R205,0))</f>
        <v/>
      </c>
      <c r="X205" s="34">
        <f>IF($A205="","",IF($V205=1,$G205,0))</f>
        <v/>
      </c>
      <c r="Y205" s="34">
        <f>IF($A205="","",IF(AND($P205=0,OR($I205="Open",$I205="Won"),$H205&gt;=Settings!$C$4,$H205&lt;=Settings!$C$5,$J205&gt;Settings!$C$6),$G205,0))</f>
        <v/>
      </c>
      <c r="Z205" s="34">
        <f>IF($A205="","",IF(AND($P205&gt;0,$T205="Open",$U205=0,OR($I205="Open",$I205="Won"),$H205&gt;=Settings!$C$4,$H205&lt;=Settings!$C$5),$G205,0))</f>
        <v/>
      </c>
      <c r="AA205" s="34">
        <f>IF($A205="","",IF(AND($U205=1,OR($V205=1,$I205="Won")),$G205-$R205,0))</f>
        <v/>
      </c>
      <c r="AB205" s="34">
        <f>IF($A205="","",IF(AND($U205=1,$I205="Open",$V205=0),$R205,0))</f>
        <v/>
      </c>
      <c r="AC205" s="34">
        <f>IF($A205="","",IF(AND($U205=1,$I205="Lost"),$R205,0))</f>
        <v/>
      </c>
      <c r="AD205" s="34">
        <f>IF($A205="","",IF(AND($I205="Won",OR($U205=1,$Y205&gt;0,$Z205&gt;0)),$G205,0))</f>
        <v/>
      </c>
      <c r="AE205" s="33">
        <f>IF(OR($A205="",$P205=0),"",IFERROR(MATCH($Q205,Settings!$B$24:$B$31,0),""))</f>
        <v/>
      </c>
      <c r="AF205" s="33">
        <f>IF($A205="","",IFERROR(MATCH($F205,Settings!$B$24:$B$31,0),""))</f>
        <v/>
      </c>
      <c r="AG205" s="33">
        <f>IF($A205="","",IF($P205=0,IF($Y205&gt;0,IF($I205="Won","Created and won","Created"),IF($J205&gt;Settings!$C$6,"Created, outside period",IF($V205=1,"Not in last snapshot","Outside period"))),IF($T205&lt;&gt;"Open","Closed before",IF($U205=0,IF($Z205&gt;0,IF($I205="Won","Pulled in and won","Pulled in"),"Outside period"),IF($I205="Won","Won",IF($I205="Lost","Lost",IF($V205=0,"Slipped out",IF($AF205&gt;$AE205,"Advanced",IF($AF205&lt;$AE205,"Regressed",IF($G205&gt;$R205,"Amount up",IF($G205&lt;$R205,"Amount down","No change")))))))))))</f>
        <v/>
      </c>
      <c r="AH205" s="33">
        <f>IF($A205="","",IF($V205=1,Settings!$C$7-MAX($J205,$K205,$L205,$M205),""))</f>
        <v/>
      </c>
      <c r="AI205" s="33">
        <f>IF($A205="","",IF($V205=1,IF($AH205&gt;=Settings!$C$12,1,0),""))</f>
        <v/>
      </c>
      <c r="AJ205" s="33">
        <f>IF($A205="","",IF($V205=1,IF($N205&gt;=Settings!$C$13,1,0),""))</f>
        <v/>
      </c>
    </row>
    <row r="206">
      <c r="G206" s="31" t="n"/>
      <c r="H206" s="32" t="n"/>
      <c r="J206" s="32" t="n"/>
      <c r="K206" s="32" t="n"/>
      <c r="L206" s="32" t="n"/>
      <c r="M206" s="32" t="n"/>
      <c r="P206" s="33">
        <f>IF($A206="","",IFERROR(MATCH($A206,'Last week'!$A$2:$A$1001,0),0))</f>
        <v/>
      </c>
      <c r="Q206" s="33">
        <f>IF(OR($A206="",$P206=0),"",INDEX('Last week'!$F$2:$F$1001,$P206))</f>
        <v/>
      </c>
      <c r="R206" s="34">
        <f>IF(OR($A206="",$P206=0),"",INDEX('Last week'!$G$2:$G$1001,$P206))</f>
        <v/>
      </c>
      <c r="S206" s="35">
        <f>IF(OR($A206="",$P206=0),"",INDEX('Last week'!$H$2:$H$1001,$P206))</f>
        <v/>
      </c>
      <c r="T206" s="33">
        <f>IF(OR($A206="",$P206=0),"",INDEX('Last week'!$I$2:$I$1001,$P206))</f>
        <v/>
      </c>
      <c r="U206" s="33">
        <f>IF($A206="","",IF(AND($P206&gt;0,$T206="Open",$S206&gt;=Settings!$C$4,$S206&lt;=Settings!$C$5),1,0))</f>
        <v/>
      </c>
      <c r="V206" s="33">
        <f>IF($A206="","",IF(AND($I206="Open",$H206&gt;=Settings!$C$4,$H206&lt;=Settings!$C$5),1,0))</f>
        <v/>
      </c>
      <c r="W206" s="34">
        <f>IF($A206="","",IF($U206=1,$R206,0))</f>
        <v/>
      </c>
      <c r="X206" s="34">
        <f>IF($A206="","",IF($V206=1,$G206,0))</f>
        <v/>
      </c>
      <c r="Y206" s="34">
        <f>IF($A206="","",IF(AND($P206=0,OR($I206="Open",$I206="Won"),$H206&gt;=Settings!$C$4,$H206&lt;=Settings!$C$5,$J206&gt;Settings!$C$6),$G206,0))</f>
        <v/>
      </c>
      <c r="Z206" s="34">
        <f>IF($A206="","",IF(AND($P206&gt;0,$T206="Open",$U206=0,OR($I206="Open",$I206="Won"),$H206&gt;=Settings!$C$4,$H206&lt;=Settings!$C$5),$G206,0))</f>
        <v/>
      </c>
      <c r="AA206" s="34">
        <f>IF($A206="","",IF(AND($U206=1,OR($V206=1,$I206="Won")),$G206-$R206,0))</f>
        <v/>
      </c>
      <c r="AB206" s="34">
        <f>IF($A206="","",IF(AND($U206=1,$I206="Open",$V206=0),$R206,0))</f>
        <v/>
      </c>
      <c r="AC206" s="34">
        <f>IF($A206="","",IF(AND($U206=1,$I206="Lost"),$R206,0))</f>
        <v/>
      </c>
      <c r="AD206" s="34">
        <f>IF($A206="","",IF(AND($I206="Won",OR($U206=1,$Y206&gt;0,$Z206&gt;0)),$G206,0))</f>
        <v/>
      </c>
      <c r="AE206" s="33">
        <f>IF(OR($A206="",$P206=0),"",IFERROR(MATCH($Q206,Settings!$B$24:$B$31,0),""))</f>
        <v/>
      </c>
      <c r="AF206" s="33">
        <f>IF($A206="","",IFERROR(MATCH($F206,Settings!$B$24:$B$31,0),""))</f>
        <v/>
      </c>
      <c r="AG206" s="33">
        <f>IF($A206="","",IF($P206=0,IF($Y206&gt;0,IF($I206="Won","Created and won","Created"),IF($J206&gt;Settings!$C$6,"Created, outside period",IF($V206=1,"Not in last snapshot","Outside period"))),IF($T206&lt;&gt;"Open","Closed before",IF($U206=0,IF($Z206&gt;0,IF($I206="Won","Pulled in and won","Pulled in"),"Outside period"),IF($I206="Won","Won",IF($I206="Lost","Lost",IF($V206=0,"Slipped out",IF($AF206&gt;$AE206,"Advanced",IF($AF206&lt;$AE206,"Regressed",IF($G206&gt;$R206,"Amount up",IF($G206&lt;$R206,"Amount down","No change")))))))))))</f>
        <v/>
      </c>
      <c r="AH206" s="33">
        <f>IF($A206="","",IF($V206=1,Settings!$C$7-MAX($J206,$K206,$L206,$M206),""))</f>
        <v/>
      </c>
      <c r="AI206" s="33">
        <f>IF($A206="","",IF($V206=1,IF($AH206&gt;=Settings!$C$12,1,0),""))</f>
        <v/>
      </c>
      <c r="AJ206" s="33">
        <f>IF($A206="","",IF($V206=1,IF($N206&gt;=Settings!$C$13,1,0),""))</f>
        <v/>
      </c>
    </row>
    <row r="207">
      <c r="G207" s="31" t="n"/>
      <c r="H207" s="32" t="n"/>
      <c r="J207" s="32" t="n"/>
      <c r="K207" s="32" t="n"/>
      <c r="L207" s="32" t="n"/>
      <c r="M207" s="32" t="n"/>
      <c r="P207" s="33">
        <f>IF($A207="","",IFERROR(MATCH($A207,'Last week'!$A$2:$A$1001,0),0))</f>
        <v/>
      </c>
      <c r="Q207" s="33">
        <f>IF(OR($A207="",$P207=0),"",INDEX('Last week'!$F$2:$F$1001,$P207))</f>
        <v/>
      </c>
      <c r="R207" s="34">
        <f>IF(OR($A207="",$P207=0),"",INDEX('Last week'!$G$2:$G$1001,$P207))</f>
        <v/>
      </c>
      <c r="S207" s="35">
        <f>IF(OR($A207="",$P207=0),"",INDEX('Last week'!$H$2:$H$1001,$P207))</f>
        <v/>
      </c>
      <c r="T207" s="33">
        <f>IF(OR($A207="",$P207=0),"",INDEX('Last week'!$I$2:$I$1001,$P207))</f>
        <v/>
      </c>
      <c r="U207" s="33">
        <f>IF($A207="","",IF(AND($P207&gt;0,$T207="Open",$S207&gt;=Settings!$C$4,$S207&lt;=Settings!$C$5),1,0))</f>
        <v/>
      </c>
      <c r="V207" s="33">
        <f>IF($A207="","",IF(AND($I207="Open",$H207&gt;=Settings!$C$4,$H207&lt;=Settings!$C$5),1,0))</f>
        <v/>
      </c>
      <c r="W207" s="34">
        <f>IF($A207="","",IF($U207=1,$R207,0))</f>
        <v/>
      </c>
      <c r="X207" s="34">
        <f>IF($A207="","",IF($V207=1,$G207,0))</f>
        <v/>
      </c>
      <c r="Y207" s="34">
        <f>IF($A207="","",IF(AND($P207=0,OR($I207="Open",$I207="Won"),$H207&gt;=Settings!$C$4,$H207&lt;=Settings!$C$5,$J207&gt;Settings!$C$6),$G207,0))</f>
        <v/>
      </c>
      <c r="Z207" s="34">
        <f>IF($A207="","",IF(AND($P207&gt;0,$T207="Open",$U207=0,OR($I207="Open",$I207="Won"),$H207&gt;=Settings!$C$4,$H207&lt;=Settings!$C$5),$G207,0))</f>
        <v/>
      </c>
      <c r="AA207" s="34">
        <f>IF($A207="","",IF(AND($U207=1,OR($V207=1,$I207="Won")),$G207-$R207,0))</f>
        <v/>
      </c>
      <c r="AB207" s="34">
        <f>IF($A207="","",IF(AND($U207=1,$I207="Open",$V207=0),$R207,0))</f>
        <v/>
      </c>
      <c r="AC207" s="34">
        <f>IF($A207="","",IF(AND($U207=1,$I207="Lost"),$R207,0))</f>
        <v/>
      </c>
      <c r="AD207" s="34">
        <f>IF($A207="","",IF(AND($I207="Won",OR($U207=1,$Y207&gt;0,$Z207&gt;0)),$G207,0))</f>
        <v/>
      </c>
      <c r="AE207" s="33">
        <f>IF(OR($A207="",$P207=0),"",IFERROR(MATCH($Q207,Settings!$B$24:$B$31,0),""))</f>
        <v/>
      </c>
      <c r="AF207" s="33">
        <f>IF($A207="","",IFERROR(MATCH($F207,Settings!$B$24:$B$31,0),""))</f>
        <v/>
      </c>
      <c r="AG207" s="33">
        <f>IF($A207="","",IF($P207=0,IF($Y207&gt;0,IF($I207="Won","Created and won","Created"),IF($J207&gt;Settings!$C$6,"Created, outside period",IF($V207=1,"Not in last snapshot","Outside period"))),IF($T207&lt;&gt;"Open","Closed before",IF($U207=0,IF($Z207&gt;0,IF($I207="Won","Pulled in and won","Pulled in"),"Outside period"),IF($I207="Won","Won",IF($I207="Lost","Lost",IF($V207=0,"Slipped out",IF($AF207&gt;$AE207,"Advanced",IF($AF207&lt;$AE207,"Regressed",IF($G207&gt;$R207,"Amount up",IF($G207&lt;$R207,"Amount down","No change")))))))))))</f>
        <v/>
      </c>
      <c r="AH207" s="33">
        <f>IF($A207="","",IF($V207=1,Settings!$C$7-MAX($J207,$K207,$L207,$M207),""))</f>
        <v/>
      </c>
      <c r="AI207" s="33">
        <f>IF($A207="","",IF($V207=1,IF($AH207&gt;=Settings!$C$12,1,0),""))</f>
        <v/>
      </c>
      <c r="AJ207" s="33">
        <f>IF($A207="","",IF($V207=1,IF($N207&gt;=Settings!$C$13,1,0),""))</f>
        <v/>
      </c>
    </row>
    <row r="208">
      <c r="G208" s="31" t="n"/>
      <c r="H208" s="32" t="n"/>
      <c r="J208" s="32" t="n"/>
      <c r="K208" s="32" t="n"/>
      <c r="L208" s="32" t="n"/>
      <c r="M208" s="32" t="n"/>
      <c r="P208" s="33">
        <f>IF($A208="","",IFERROR(MATCH($A208,'Last week'!$A$2:$A$1001,0),0))</f>
        <v/>
      </c>
      <c r="Q208" s="33">
        <f>IF(OR($A208="",$P208=0),"",INDEX('Last week'!$F$2:$F$1001,$P208))</f>
        <v/>
      </c>
      <c r="R208" s="34">
        <f>IF(OR($A208="",$P208=0),"",INDEX('Last week'!$G$2:$G$1001,$P208))</f>
        <v/>
      </c>
      <c r="S208" s="35">
        <f>IF(OR($A208="",$P208=0),"",INDEX('Last week'!$H$2:$H$1001,$P208))</f>
        <v/>
      </c>
      <c r="T208" s="33">
        <f>IF(OR($A208="",$P208=0),"",INDEX('Last week'!$I$2:$I$1001,$P208))</f>
        <v/>
      </c>
      <c r="U208" s="33">
        <f>IF($A208="","",IF(AND($P208&gt;0,$T208="Open",$S208&gt;=Settings!$C$4,$S208&lt;=Settings!$C$5),1,0))</f>
        <v/>
      </c>
      <c r="V208" s="33">
        <f>IF($A208="","",IF(AND($I208="Open",$H208&gt;=Settings!$C$4,$H208&lt;=Settings!$C$5),1,0))</f>
        <v/>
      </c>
      <c r="W208" s="34">
        <f>IF($A208="","",IF($U208=1,$R208,0))</f>
        <v/>
      </c>
      <c r="X208" s="34">
        <f>IF($A208="","",IF($V208=1,$G208,0))</f>
        <v/>
      </c>
      <c r="Y208" s="34">
        <f>IF($A208="","",IF(AND($P208=0,OR($I208="Open",$I208="Won"),$H208&gt;=Settings!$C$4,$H208&lt;=Settings!$C$5,$J208&gt;Settings!$C$6),$G208,0))</f>
        <v/>
      </c>
      <c r="Z208" s="34">
        <f>IF($A208="","",IF(AND($P208&gt;0,$T208="Open",$U208=0,OR($I208="Open",$I208="Won"),$H208&gt;=Settings!$C$4,$H208&lt;=Settings!$C$5),$G208,0))</f>
        <v/>
      </c>
      <c r="AA208" s="34">
        <f>IF($A208="","",IF(AND($U208=1,OR($V208=1,$I208="Won")),$G208-$R208,0))</f>
        <v/>
      </c>
      <c r="AB208" s="34">
        <f>IF($A208="","",IF(AND($U208=1,$I208="Open",$V208=0),$R208,0))</f>
        <v/>
      </c>
      <c r="AC208" s="34">
        <f>IF($A208="","",IF(AND($U208=1,$I208="Lost"),$R208,0))</f>
        <v/>
      </c>
      <c r="AD208" s="34">
        <f>IF($A208="","",IF(AND($I208="Won",OR($U208=1,$Y208&gt;0,$Z208&gt;0)),$G208,0))</f>
        <v/>
      </c>
      <c r="AE208" s="33">
        <f>IF(OR($A208="",$P208=0),"",IFERROR(MATCH($Q208,Settings!$B$24:$B$31,0),""))</f>
        <v/>
      </c>
      <c r="AF208" s="33">
        <f>IF($A208="","",IFERROR(MATCH($F208,Settings!$B$24:$B$31,0),""))</f>
        <v/>
      </c>
      <c r="AG208" s="33">
        <f>IF($A208="","",IF($P208=0,IF($Y208&gt;0,IF($I208="Won","Created and won","Created"),IF($J208&gt;Settings!$C$6,"Created, outside period",IF($V208=1,"Not in last snapshot","Outside period"))),IF($T208&lt;&gt;"Open","Closed before",IF($U208=0,IF($Z208&gt;0,IF($I208="Won","Pulled in and won","Pulled in"),"Outside period"),IF($I208="Won","Won",IF($I208="Lost","Lost",IF($V208=0,"Slipped out",IF($AF208&gt;$AE208,"Advanced",IF($AF208&lt;$AE208,"Regressed",IF($G208&gt;$R208,"Amount up",IF($G208&lt;$R208,"Amount down","No change")))))))))))</f>
        <v/>
      </c>
      <c r="AH208" s="33">
        <f>IF($A208="","",IF($V208=1,Settings!$C$7-MAX($J208,$K208,$L208,$M208),""))</f>
        <v/>
      </c>
      <c r="AI208" s="33">
        <f>IF($A208="","",IF($V208=1,IF($AH208&gt;=Settings!$C$12,1,0),""))</f>
        <v/>
      </c>
      <c r="AJ208" s="33">
        <f>IF($A208="","",IF($V208=1,IF($N208&gt;=Settings!$C$13,1,0),""))</f>
        <v/>
      </c>
    </row>
    <row r="209">
      <c r="G209" s="31" t="n"/>
      <c r="H209" s="32" t="n"/>
      <c r="J209" s="32" t="n"/>
      <c r="K209" s="32" t="n"/>
      <c r="L209" s="32" t="n"/>
      <c r="M209" s="32" t="n"/>
      <c r="P209" s="33">
        <f>IF($A209="","",IFERROR(MATCH($A209,'Last week'!$A$2:$A$1001,0),0))</f>
        <v/>
      </c>
      <c r="Q209" s="33">
        <f>IF(OR($A209="",$P209=0),"",INDEX('Last week'!$F$2:$F$1001,$P209))</f>
        <v/>
      </c>
      <c r="R209" s="34">
        <f>IF(OR($A209="",$P209=0),"",INDEX('Last week'!$G$2:$G$1001,$P209))</f>
        <v/>
      </c>
      <c r="S209" s="35">
        <f>IF(OR($A209="",$P209=0),"",INDEX('Last week'!$H$2:$H$1001,$P209))</f>
        <v/>
      </c>
      <c r="T209" s="33">
        <f>IF(OR($A209="",$P209=0),"",INDEX('Last week'!$I$2:$I$1001,$P209))</f>
        <v/>
      </c>
      <c r="U209" s="33">
        <f>IF($A209="","",IF(AND($P209&gt;0,$T209="Open",$S209&gt;=Settings!$C$4,$S209&lt;=Settings!$C$5),1,0))</f>
        <v/>
      </c>
      <c r="V209" s="33">
        <f>IF($A209="","",IF(AND($I209="Open",$H209&gt;=Settings!$C$4,$H209&lt;=Settings!$C$5),1,0))</f>
        <v/>
      </c>
      <c r="W209" s="34">
        <f>IF($A209="","",IF($U209=1,$R209,0))</f>
        <v/>
      </c>
      <c r="X209" s="34">
        <f>IF($A209="","",IF($V209=1,$G209,0))</f>
        <v/>
      </c>
      <c r="Y209" s="34">
        <f>IF($A209="","",IF(AND($P209=0,OR($I209="Open",$I209="Won"),$H209&gt;=Settings!$C$4,$H209&lt;=Settings!$C$5,$J209&gt;Settings!$C$6),$G209,0))</f>
        <v/>
      </c>
      <c r="Z209" s="34">
        <f>IF($A209="","",IF(AND($P209&gt;0,$T209="Open",$U209=0,OR($I209="Open",$I209="Won"),$H209&gt;=Settings!$C$4,$H209&lt;=Settings!$C$5),$G209,0))</f>
        <v/>
      </c>
      <c r="AA209" s="34">
        <f>IF($A209="","",IF(AND($U209=1,OR($V209=1,$I209="Won")),$G209-$R209,0))</f>
        <v/>
      </c>
      <c r="AB209" s="34">
        <f>IF($A209="","",IF(AND($U209=1,$I209="Open",$V209=0),$R209,0))</f>
        <v/>
      </c>
      <c r="AC209" s="34">
        <f>IF($A209="","",IF(AND($U209=1,$I209="Lost"),$R209,0))</f>
        <v/>
      </c>
      <c r="AD209" s="34">
        <f>IF($A209="","",IF(AND($I209="Won",OR($U209=1,$Y209&gt;0,$Z209&gt;0)),$G209,0))</f>
        <v/>
      </c>
      <c r="AE209" s="33">
        <f>IF(OR($A209="",$P209=0),"",IFERROR(MATCH($Q209,Settings!$B$24:$B$31,0),""))</f>
        <v/>
      </c>
      <c r="AF209" s="33">
        <f>IF($A209="","",IFERROR(MATCH($F209,Settings!$B$24:$B$31,0),""))</f>
        <v/>
      </c>
      <c r="AG209" s="33">
        <f>IF($A209="","",IF($P209=0,IF($Y209&gt;0,IF($I209="Won","Created and won","Created"),IF($J209&gt;Settings!$C$6,"Created, outside period",IF($V209=1,"Not in last snapshot","Outside period"))),IF($T209&lt;&gt;"Open","Closed before",IF($U209=0,IF($Z209&gt;0,IF($I209="Won","Pulled in and won","Pulled in"),"Outside period"),IF($I209="Won","Won",IF($I209="Lost","Lost",IF($V209=0,"Slipped out",IF($AF209&gt;$AE209,"Advanced",IF($AF209&lt;$AE209,"Regressed",IF($G209&gt;$R209,"Amount up",IF($G209&lt;$R209,"Amount down","No change")))))))))))</f>
        <v/>
      </c>
      <c r="AH209" s="33">
        <f>IF($A209="","",IF($V209=1,Settings!$C$7-MAX($J209,$K209,$L209,$M209),""))</f>
        <v/>
      </c>
      <c r="AI209" s="33">
        <f>IF($A209="","",IF($V209=1,IF($AH209&gt;=Settings!$C$12,1,0),""))</f>
        <v/>
      </c>
      <c r="AJ209" s="33">
        <f>IF($A209="","",IF($V209=1,IF($N209&gt;=Settings!$C$13,1,0),""))</f>
        <v/>
      </c>
    </row>
    <row r="210">
      <c r="G210" s="31" t="n"/>
      <c r="H210" s="32" t="n"/>
      <c r="J210" s="32" t="n"/>
      <c r="K210" s="32" t="n"/>
      <c r="L210" s="32" t="n"/>
      <c r="M210" s="32" t="n"/>
      <c r="P210" s="33">
        <f>IF($A210="","",IFERROR(MATCH($A210,'Last week'!$A$2:$A$1001,0),0))</f>
        <v/>
      </c>
      <c r="Q210" s="33">
        <f>IF(OR($A210="",$P210=0),"",INDEX('Last week'!$F$2:$F$1001,$P210))</f>
        <v/>
      </c>
      <c r="R210" s="34">
        <f>IF(OR($A210="",$P210=0),"",INDEX('Last week'!$G$2:$G$1001,$P210))</f>
        <v/>
      </c>
      <c r="S210" s="35">
        <f>IF(OR($A210="",$P210=0),"",INDEX('Last week'!$H$2:$H$1001,$P210))</f>
        <v/>
      </c>
      <c r="T210" s="33">
        <f>IF(OR($A210="",$P210=0),"",INDEX('Last week'!$I$2:$I$1001,$P210))</f>
        <v/>
      </c>
      <c r="U210" s="33">
        <f>IF($A210="","",IF(AND($P210&gt;0,$T210="Open",$S210&gt;=Settings!$C$4,$S210&lt;=Settings!$C$5),1,0))</f>
        <v/>
      </c>
      <c r="V210" s="33">
        <f>IF($A210="","",IF(AND($I210="Open",$H210&gt;=Settings!$C$4,$H210&lt;=Settings!$C$5),1,0))</f>
        <v/>
      </c>
      <c r="W210" s="34">
        <f>IF($A210="","",IF($U210=1,$R210,0))</f>
        <v/>
      </c>
      <c r="X210" s="34">
        <f>IF($A210="","",IF($V210=1,$G210,0))</f>
        <v/>
      </c>
      <c r="Y210" s="34">
        <f>IF($A210="","",IF(AND($P210=0,OR($I210="Open",$I210="Won"),$H210&gt;=Settings!$C$4,$H210&lt;=Settings!$C$5,$J210&gt;Settings!$C$6),$G210,0))</f>
        <v/>
      </c>
      <c r="Z210" s="34">
        <f>IF($A210="","",IF(AND($P210&gt;0,$T210="Open",$U210=0,OR($I210="Open",$I210="Won"),$H210&gt;=Settings!$C$4,$H210&lt;=Settings!$C$5),$G210,0))</f>
        <v/>
      </c>
      <c r="AA210" s="34">
        <f>IF($A210="","",IF(AND($U210=1,OR($V210=1,$I210="Won")),$G210-$R210,0))</f>
        <v/>
      </c>
      <c r="AB210" s="34">
        <f>IF($A210="","",IF(AND($U210=1,$I210="Open",$V210=0),$R210,0))</f>
        <v/>
      </c>
      <c r="AC210" s="34">
        <f>IF($A210="","",IF(AND($U210=1,$I210="Lost"),$R210,0))</f>
        <v/>
      </c>
      <c r="AD210" s="34">
        <f>IF($A210="","",IF(AND($I210="Won",OR($U210=1,$Y210&gt;0,$Z210&gt;0)),$G210,0))</f>
        <v/>
      </c>
      <c r="AE210" s="33">
        <f>IF(OR($A210="",$P210=0),"",IFERROR(MATCH($Q210,Settings!$B$24:$B$31,0),""))</f>
        <v/>
      </c>
      <c r="AF210" s="33">
        <f>IF($A210="","",IFERROR(MATCH($F210,Settings!$B$24:$B$31,0),""))</f>
        <v/>
      </c>
      <c r="AG210" s="33">
        <f>IF($A210="","",IF($P210=0,IF($Y210&gt;0,IF($I210="Won","Created and won","Created"),IF($J210&gt;Settings!$C$6,"Created, outside period",IF($V210=1,"Not in last snapshot","Outside period"))),IF($T210&lt;&gt;"Open","Closed before",IF($U210=0,IF($Z210&gt;0,IF($I210="Won","Pulled in and won","Pulled in"),"Outside period"),IF($I210="Won","Won",IF($I210="Lost","Lost",IF($V210=0,"Slipped out",IF($AF210&gt;$AE210,"Advanced",IF($AF210&lt;$AE210,"Regressed",IF($G210&gt;$R210,"Amount up",IF($G210&lt;$R210,"Amount down","No change")))))))))))</f>
        <v/>
      </c>
      <c r="AH210" s="33">
        <f>IF($A210="","",IF($V210=1,Settings!$C$7-MAX($J210,$K210,$L210,$M210),""))</f>
        <v/>
      </c>
      <c r="AI210" s="33">
        <f>IF($A210="","",IF($V210=1,IF($AH210&gt;=Settings!$C$12,1,0),""))</f>
        <v/>
      </c>
      <c r="AJ210" s="33">
        <f>IF($A210="","",IF($V210=1,IF($N210&gt;=Settings!$C$13,1,0),""))</f>
        <v/>
      </c>
    </row>
    <row r="211">
      <c r="G211" s="31" t="n"/>
      <c r="H211" s="32" t="n"/>
      <c r="J211" s="32" t="n"/>
      <c r="K211" s="32" t="n"/>
      <c r="L211" s="32" t="n"/>
      <c r="M211" s="32" t="n"/>
      <c r="P211" s="33">
        <f>IF($A211="","",IFERROR(MATCH($A211,'Last week'!$A$2:$A$1001,0),0))</f>
        <v/>
      </c>
      <c r="Q211" s="33">
        <f>IF(OR($A211="",$P211=0),"",INDEX('Last week'!$F$2:$F$1001,$P211))</f>
        <v/>
      </c>
      <c r="R211" s="34">
        <f>IF(OR($A211="",$P211=0),"",INDEX('Last week'!$G$2:$G$1001,$P211))</f>
        <v/>
      </c>
      <c r="S211" s="35">
        <f>IF(OR($A211="",$P211=0),"",INDEX('Last week'!$H$2:$H$1001,$P211))</f>
        <v/>
      </c>
      <c r="T211" s="33">
        <f>IF(OR($A211="",$P211=0),"",INDEX('Last week'!$I$2:$I$1001,$P211))</f>
        <v/>
      </c>
      <c r="U211" s="33">
        <f>IF($A211="","",IF(AND($P211&gt;0,$T211="Open",$S211&gt;=Settings!$C$4,$S211&lt;=Settings!$C$5),1,0))</f>
        <v/>
      </c>
      <c r="V211" s="33">
        <f>IF($A211="","",IF(AND($I211="Open",$H211&gt;=Settings!$C$4,$H211&lt;=Settings!$C$5),1,0))</f>
        <v/>
      </c>
      <c r="W211" s="34">
        <f>IF($A211="","",IF($U211=1,$R211,0))</f>
        <v/>
      </c>
      <c r="X211" s="34">
        <f>IF($A211="","",IF($V211=1,$G211,0))</f>
        <v/>
      </c>
      <c r="Y211" s="34">
        <f>IF($A211="","",IF(AND($P211=0,OR($I211="Open",$I211="Won"),$H211&gt;=Settings!$C$4,$H211&lt;=Settings!$C$5,$J211&gt;Settings!$C$6),$G211,0))</f>
        <v/>
      </c>
      <c r="Z211" s="34">
        <f>IF($A211="","",IF(AND($P211&gt;0,$T211="Open",$U211=0,OR($I211="Open",$I211="Won"),$H211&gt;=Settings!$C$4,$H211&lt;=Settings!$C$5),$G211,0))</f>
        <v/>
      </c>
      <c r="AA211" s="34">
        <f>IF($A211="","",IF(AND($U211=1,OR($V211=1,$I211="Won")),$G211-$R211,0))</f>
        <v/>
      </c>
      <c r="AB211" s="34">
        <f>IF($A211="","",IF(AND($U211=1,$I211="Open",$V211=0),$R211,0))</f>
        <v/>
      </c>
      <c r="AC211" s="34">
        <f>IF($A211="","",IF(AND($U211=1,$I211="Lost"),$R211,0))</f>
        <v/>
      </c>
      <c r="AD211" s="34">
        <f>IF($A211="","",IF(AND($I211="Won",OR($U211=1,$Y211&gt;0,$Z211&gt;0)),$G211,0))</f>
        <v/>
      </c>
      <c r="AE211" s="33">
        <f>IF(OR($A211="",$P211=0),"",IFERROR(MATCH($Q211,Settings!$B$24:$B$31,0),""))</f>
        <v/>
      </c>
      <c r="AF211" s="33">
        <f>IF($A211="","",IFERROR(MATCH($F211,Settings!$B$24:$B$31,0),""))</f>
        <v/>
      </c>
      <c r="AG211" s="33">
        <f>IF($A211="","",IF($P211=0,IF($Y211&gt;0,IF($I211="Won","Created and won","Created"),IF($J211&gt;Settings!$C$6,"Created, outside period",IF($V211=1,"Not in last snapshot","Outside period"))),IF($T211&lt;&gt;"Open","Closed before",IF($U211=0,IF($Z211&gt;0,IF($I211="Won","Pulled in and won","Pulled in"),"Outside period"),IF($I211="Won","Won",IF($I211="Lost","Lost",IF($V211=0,"Slipped out",IF($AF211&gt;$AE211,"Advanced",IF($AF211&lt;$AE211,"Regressed",IF($G211&gt;$R211,"Amount up",IF($G211&lt;$R211,"Amount down","No change")))))))))))</f>
        <v/>
      </c>
      <c r="AH211" s="33">
        <f>IF($A211="","",IF($V211=1,Settings!$C$7-MAX($J211,$K211,$L211,$M211),""))</f>
        <v/>
      </c>
      <c r="AI211" s="33">
        <f>IF($A211="","",IF($V211=1,IF($AH211&gt;=Settings!$C$12,1,0),""))</f>
        <v/>
      </c>
      <c r="AJ211" s="33">
        <f>IF($A211="","",IF($V211=1,IF($N211&gt;=Settings!$C$13,1,0),""))</f>
        <v/>
      </c>
    </row>
    <row r="212">
      <c r="G212" s="31" t="n"/>
      <c r="H212" s="32" t="n"/>
      <c r="J212" s="32" t="n"/>
      <c r="K212" s="32" t="n"/>
      <c r="L212" s="32" t="n"/>
      <c r="M212" s="32" t="n"/>
      <c r="P212" s="33">
        <f>IF($A212="","",IFERROR(MATCH($A212,'Last week'!$A$2:$A$1001,0),0))</f>
        <v/>
      </c>
      <c r="Q212" s="33">
        <f>IF(OR($A212="",$P212=0),"",INDEX('Last week'!$F$2:$F$1001,$P212))</f>
        <v/>
      </c>
      <c r="R212" s="34">
        <f>IF(OR($A212="",$P212=0),"",INDEX('Last week'!$G$2:$G$1001,$P212))</f>
        <v/>
      </c>
      <c r="S212" s="35">
        <f>IF(OR($A212="",$P212=0),"",INDEX('Last week'!$H$2:$H$1001,$P212))</f>
        <v/>
      </c>
      <c r="T212" s="33">
        <f>IF(OR($A212="",$P212=0),"",INDEX('Last week'!$I$2:$I$1001,$P212))</f>
        <v/>
      </c>
      <c r="U212" s="33">
        <f>IF($A212="","",IF(AND($P212&gt;0,$T212="Open",$S212&gt;=Settings!$C$4,$S212&lt;=Settings!$C$5),1,0))</f>
        <v/>
      </c>
      <c r="V212" s="33">
        <f>IF($A212="","",IF(AND($I212="Open",$H212&gt;=Settings!$C$4,$H212&lt;=Settings!$C$5),1,0))</f>
        <v/>
      </c>
      <c r="W212" s="34">
        <f>IF($A212="","",IF($U212=1,$R212,0))</f>
        <v/>
      </c>
      <c r="X212" s="34">
        <f>IF($A212="","",IF($V212=1,$G212,0))</f>
        <v/>
      </c>
      <c r="Y212" s="34">
        <f>IF($A212="","",IF(AND($P212=0,OR($I212="Open",$I212="Won"),$H212&gt;=Settings!$C$4,$H212&lt;=Settings!$C$5,$J212&gt;Settings!$C$6),$G212,0))</f>
        <v/>
      </c>
      <c r="Z212" s="34">
        <f>IF($A212="","",IF(AND($P212&gt;0,$T212="Open",$U212=0,OR($I212="Open",$I212="Won"),$H212&gt;=Settings!$C$4,$H212&lt;=Settings!$C$5),$G212,0))</f>
        <v/>
      </c>
      <c r="AA212" s="34">
        <f>IF($A212="","",IF(AND($U212=1,OR($V212=1,$I212="Won")),$G212-$R212,0))</f>
        <v/>
      </c>
      <c r="AB212" s="34">
        <f>IF($A212="","",IF(AND($U212=1,$I212="Open",$V212=0),$R212,0))</f>
        <v/>
      </c>
      <c r="AC212" s="34">
        <f>IF($A212="","",IF(AND($U212=1,$I212="Lost"),$R212,0))</f>
        <v/>
      </c>
      <c r="AD212" s="34">
        <f>IF($A212="","",IF(AND($I212="Won",OR($U212=1,$Y212&gt;0,$Z212&gt;0)),$G212,0))</f>
        <v/>
      </c>
      <c r="AE212" s="33">
        <f>IF(OR($A212="",$P212=0),"",IFERROR(MATCH($Q212,Settings!$B$24:$B$31,0),""))</f>
        <v/>
      </c>
      <c r="AF212" s="33">
        <f>IF($A212="","",IFERROR(MATCH($F212,Settings!$B$24:$B$31,0),""))</f>
        <v/>
      </c>
      <c r="AG212" s="33">
        <f>IF($A212="","",IF($P212=0,IF($Y212&gt;0,IF($I212="Won","Created and won","Created"),IF($J212&gt;Settings!$C$6,"Created, outside period",IF($V212=1,"Not in last snapshot","Outside period"))),IF($T212&lt;&gt;"Open","Closed before",IF($U212=0,IF($Z212&gt;0,IF($I212="Won","Pulled in and won","Pulled in"),"Outside period"),IF($I212="Won","Won",IF($I212="Lost","Lost",IF($V212=0,"Slipped out",IF($AF212&gt;$AE212,"Advanced",IF($AF212&lt;$AE212,"Regressed",IF($G212&gt;$R212,"Amount up",IF($G212&lt;$R212,"Amount down","No change")))))))))))</f>
        <v/>
      </c>
      <c r="AH212" s="33">
        <f>IF($A212="","",IF($V212=1,Settings!$C$7-MAX($J212,$K212,$L212,$M212),""))</f>
        <v/>
      </c>
      <c r="AI212" s="33">
        <f>IF($A212="","",IF($V212=1,IF($AH212&gt;=Settings!$C$12,1,0),""))</f>
        <v/>
      </c>
      <c r="AJ212" s="33">
        <f>IF($A212="","",IF($V212=1,IF($N212&gt;=Settings!$C$13,1,0),""))</f>
        <v/>
      </c>
    </row>
    <row r="213">
      <c r="G213" s="31" t="n"/>
      <c r="H213" s="32" t="n"/>
      <c r="J213" s="32" t="n"/>
      <c r="K213" s="32" t="n"/>
      <c r="L213" s="32" t="n"/>
      <c r="M213" s="32" t="n"/>
      <c r="P213" s="33">
        <f>IF($A213="","",IFERROR(MATCH($A213,'Last week'!$A$2:$A$1001,0),0))</f>
        <v/>
      </c>
      <c r="Q213" s="33">
        <f>IF(OR($A213="",$P213=0),"",INDEX('Last week'!$F$2:$F$1001,$P213))</f>
        <v/>
      </c>
      <c r="R213" s="34">
        <f>IF(OR($A213="",$P213=0),"",INDEX('Last week'!$G$2:$G$1001,$P213))</f>
        <v/>
      </c>
      <c r="S213" s="35">
        <f>IF(OR($A213="",$P213=0),"",INDEX('Last week'!$H$2:$H$1001,$P213))</f>
        <v/>
      </c>
      <c r="T213" s="33">
        <f>IF(OR($A213="",$P213=0),"",INDEX('Last week'!$I$2:$I$1001,$P213))</f>
        <v/>
      </c>
      <c r="U213" s="33">
        <f>IF($A213="","",IF(AND($P213&gt;0,$T213="Open",$S213&gt;=Settings!$C$4,$S213&lt;=Settings!$C$5),1,0))</f>
        <v/>
      </c>
      <c r="V213" s="33">
        <f>IF($A213="","",IF(AND($I213="Open",$H213&gt;=Settings!$C$4,$H213&lt;=Settings!$C$5),1,0))</f>
        <v/>
      </c>
      <c r="W213" s="34">
        <f>IF($A213="","",IF($U213=1,$R213,0))</f>
        <v/>
      </c>
      <c r="X213" s="34">
        <f>IF($A213="","",IF($V213=1,$G213,0))</f>
        <v/>
      </c>
      <c r="Y213" s="34">
        <f>IF($A213="","",IF(AND($P213=0,OR($I213="Open",$I213="Won"),$H213&gt;=Settings!$C$4,$H213&lt;=Settings!$C$5,$J213&gt;Settings!$C$6),$G213,0))</f>
        <v/>
      </c>
      <c r="Z213" s="34">
        <f>IF($A213="","",IF(AND($P213&gt;0,$T213="Open",$U213=0,OR($I213="Open",$I213="Won"),$H213&gt;=Settings!$C$4,$H213&lt;=Settings!$C$5),$G213,0))</f>
        <v/>
      </c>
      <c r="AA213" s="34">
        <f>IF($A213="","",IF(AND($U213=1,OR($V213=1,$I213="Won")),$G213-$R213,0))</f>
        <v/>
      </c>
      <c r="AB213" s="34">
        <f>IF($A213="","",IF(AND($U213=1,$I213="Open",$V213=0),$R213,0))</f>
        <v/>
      </c>
      <c r="AC213" s="34">
        <f>IF($A213="","",IF(AND($U213=1,$I213="Lost"),$R213,0))</f>
        <v/>
      </c>
      <c r="AD213" s="34">
        <f>IF($A213="","",IF(AND($I213="Won",OR($U213=1,$Y213&gt;0,$Z213&gt;0)),$G213,0))</f>
        <v/>
      </c>
      <c r="AE213" s="33">
        <f>IF(OR($A213="",$P213=0),"",IFERROR(MATCH($Q213,Settings!$B$24:$B$31,0),""))</f>
        <v/>
      </c>
      <c r="AF213" s="33">
        <f>IF($A213="","",IFERROR(MATCH($F213,Settings!$B$24:$B$31,0),""))</f>
        <v/>
      </c>
      <c r="AG213" s="33">
        <f>IF($A213="","",IF($P213=0,IF($Y213&gt;0,IF($I213="Won","Created and won","Created"),IF($J213&gt;Settings!$C$6,"Created, outside period",IF($V213=1,"Not in last snapshot","Outside period"))),IF($T213&lt;&gt;"Open","Closed before",IF($U213=0,IF($Z213&gt;0,IF($I213="Won","Pulled in and won","Pulled in"),"Outside period"),IF($I213="Won","Won",IF($I213="Lost","Lost",IF($V213=0,"Slipped out",IF($AF213&gt;$AE213,"Advanced",IF($AF213&lt;$AE213,"Regressed",IF($G213&gt;$R213,"Amount up",IF($G213&lt;$R213,"Amount down","No change")))))))))))</f>
        <v/>
      </c>
      <c r="AH213" s="33">
        <f>IF($A213="","",IF($V213=1,Settings!$C$7-MAX($J213,$K213,$L213,$M213),""))</f>
        <v/>
      </c>
      <c r="AI213" s="33">
        <f>IF($A213="","",IF($V213=1,IF($AH213&gt;=Settings!$C$12,1,0),""))</f>
        <v/>
      </c>
      <c r="AJ213" s="33">
        <f>IF($A213="","",IF($V213=1,IF($N213&gt;=Settings!$C$13,1,0),""))</f>
        <v/>
      </c>
    </row>
    <row r="214">
      <c r="G214" s="31" t="n"/>
      <c r="H214" s="32" t="n"/>
      <c r="J214" s="32" t="n"/>
      <c r="K214" s="32" t="n"/>
      <c r="L214" s="32" t="n"/>
      <c r="M214" s="32" t="n"/>
      <c r="P214" s="33">
        <f>IF($A214="","",IFERROR(MATCH($A214,'Last week'!$A$2:$A$1001,0),0))</f>
        <v/>
      </c>
      <c r="Q214" s="33">
        <f>IF(OR($A214="",$P214=0),"",INDEX('Last week'!$F$2:$F$1001,$P214))</f>
        <v/>
      </c>
      <c r="R214" s="34">
        <f>IF(OR($A214="",$P214=0),"",INDEX('Last week'!$G$2:$G$1001,$P214))</f>
        <v/>
      </c>
      <c r="S214" s="35">
        <f>IF(OR($A214="",$P214=0),"",INDEX('Last week'!$H$2:$H$1001,$P214))</f>
        <v/>
      </c>
      <c r="T214" s="33">
        <f>IF(OR($A214="",$P214=0),"",INDEX('Last week'!$I$2:$I$1001,$P214))</f>
        <v/>
      </c>
      <c r="U214" s="33">
        <f>IF($A214="","",IF(AND($P214&gt;0,$T214="Open",$S214&gt;=Settings!$C$4,$S214&lt;=Settings!$C$5),1,0))</f>
        <v/>
      </c>
      <c r="V214" s="33">
        <f>IF($A214="","",IF(AND($I214="Open",$H214&gt;=Settings!$C$4,$H214&lt;=Settings!$C$5),1,0))</f>
        <v/>
      </c>
      <c r="W214" s="34">
        <f>IF($A214="","",IF($U214=1,$R214,0))</f>
        <v/>
      </c>
      <c r="X214" s="34">
        <f>IF($A214="","",IF($V214=1,$G214,0))</f>
        <v/>
      </c>
      <c r="Y214" s="34">
        <f>IF($A214="","",IF(AND($P214=0,OR($I214="Open",$I214="Won"),$H214&gt;=Settings!$C$4,$H214&lt;=Settings!$C$5,$J214&gt;Settings!$C$6),$G214,0))</f>
        <v/>
      </c>
      <c r="Z214" s="34">
        <f>IF($A214="","",IF(AND($P214&gt;0,$T214="Open",$U214=0,OR($I214="Open",$I214="Won"),$H214&gt;=Settings!$C$4,$H214&lt;=Settings!$C$5),$G214,0))</f>
        <v/>
      </c>
      <c r="AA214" s="34">
        <f>IF($A214="","",IF(AND($U214=1,OR($V214=1,$I214="Won")),$G214-$R214,0))</f>
        <v/>
      </c>
      <c r="AB214" s="34">
        <f>IF($A214="","",IF(AND($U214=1,$I214="Open",$V214=0),$R214,0))</f>
        <v/>
      </c>
      <c r="AC214" s="34">
        <f>IF($A214="","",IF(AND($U214=1,$I214="Lost"),$R214,0))</f>
        <v/>
      </c>
      <c r="AD214" s="34">
        <f>IF($A214="","",IF(AND($I214="Won",OR($U214=1,$Y214&gt;0,$Z214&gt;0)),$G214,0))</f>
        <v/>
      </c>
      <c r="AE214" s="33">
        <f>IF(OR($A214="",$P214=0),"",IFERROR(MATCH($Q214,Settings!$B$24:$B$31,0),""))</f>
        <v/>
      </c>
      <c r="AF214" s="33">
        <f>IF($A214="","",IFERROR(MATCH($F214,Settings!$B$24:$B$31,0),""))</f>
        <v/>
      </c>
      <c r="AG214" s="33">
        <f>IF($A214="","",IF($P214=0,IF($Y214&gt;0,IF($I214="Won","Created and won","Created"),IF($J214&gt;Settings!$C$6,"Created, outside period",IF($V214=1,"Not in last snapshot","Outside period"))),IF($T214&lt;&gt;"Open","Closed before",IF($U214=0,IF($Z214&gt;0,IF($I214="Won","Pulled in and won","Pulled in"),"Outside period"),IF($I214="Won","Won",IF($I214="Lost","Lost",IF($V214=0,"Slipped out",IF($AF214&gt;$AE214,"Advanced",IF($AF214&lt;$AE214,"Regressed",IF($G214&gt;$R214,"Amount up",IF($G214&lt;$R214,"Amount down","No change")))))))))))</f>
        <v/>
      </c>
      <c r="AH214" s="33">
        <f>IF($A214="","",IF($V214=1,Settings!$C$7-MAX($J214,$K214,$L214,$M214),""))</f>
        <v/>
      </c>
      <c r="AI214" s="33">
        <f>IF($A214="","",IF($V214=1,IF($AH214&gt;=Settings!$C$12,1,0),""))</f>
        <v/>
      </c>
      <c r="AJ214" s="33">
        <f>IF($A214="","",IF($V214=1,IF($N214&gt;=Settings!$C$13,1,0),""))</f>
        <v/>
      </c>
    </row>
    <row r="215">
      <c r="G215" s="31" t="n"/>
      <c r="H215" s="32" t="n"/>
      <c r="J215" s="32" t="n"/>
      <c r="K215" s="32" t="n"/>
      <c r="L215" s="32" t="n"/>
      <c r="M215" s="32" t="n"/>
      <c r="P215" s="33">
        <f>IF($A215="","",IFERROR(MATCH($A215,'Last week'!$A$2:$A$1001,0),0))</f>
        <v/>
      </c>
      <c r="Q215" s="33">
        <f>IF(OR($A215="",$P215=0),"",INDEX('Last week'!$F$2:$F$1001,$P215))</f>
        <v/>
      </c>
      <c r="R215" s="34">
        <f>IF(OR($A215="",$P215=0),"",INDEX('Last week'!$G$2:$G$1001,$P215))</f>
        <v/>
      </c>
      <c r="S215" s="35">
        <f>IF(OR($A215="",$P215=0),"",INDEX('Last week'!$H$2:$H$1001,$P215))</f>
        <v/>
      </c>
      <c r="T215" s="33">
        <f>IF(OR($A215="",$P215=0),"",INDEX('Last week'!$I$2:$I$1001,$P215))</f>
        <v/>
      </c>
      <c r="U215" s="33">
        <f>IF($A215="","",IF(AND($P215&gt;0,$T215="Open",$S215&gt;=Settings!$C$4,$S215&lt;=Settings!$C$5),1,0))</f>
        <v/>
      </c>
      <c r="V215" s="33">
        <f>IF($A215="","",IF(AND($I215="Open",$H215&gt;=Settings!$C$4,$H215&lt;=Settings!$C$5),1,0))</f>
        <v/>
      </c>
      <c r="W215" s="34">
        <f>IF($A215="","",IF($U215=1,$R215,0))</f>
        <v/>
      </c>
      <c r="X215" s="34">
        <f>IF($A215="","",IF($V215=1,$G215,0))</f>
        <v/>
      </c>
      <c r="Y215" s="34">
        <f>IF($A215="","",IF(AND($P215=0,OR($I215="Open",$I215="Won"),$H215&gt;=Settings!$C$4,$H215&lt;=Settings!$C$5,$J215&gt;Settings!$C$6),$G215,0))</f>
        <v/>
      </c>
      <c r="Z215" s="34">
        <f>IF($A215="","",IF(AND($P215&gt;0,$T215="Open",$U215=0,OR($I215="Open",$I215="Won"),$H215&gt;=Settings!$C$4,$H215&lt;=Settings!$C$5),$G215,0))</f>
        <v/>
      </c>
      <c r="AA215" s="34">
        <f>IF($A215="","",IF(AND($U215=1,OR($V215=1,$I215="Won")),$G215-$R215,0))</f>
        <v/>
      </c>
      <c r="AB215" s="34">
        <f>IF($A215="","",IF(AND($U215=1,$I215="Open",$V215=0),$R215,0))</f>
        <v/>
      </c>
      <c r="AC215" s="34">
        <f>IF($A215="","",IF(AND($U215=1,$I215="Lost"),$R215,0))</f>
        <v/>
      </c>
      <c r="AD215" s="34">
        <f>IF($A215="","",IF(AND($I215="Won",OR($U215=1,$Y215&gt;0,$Z215&gt;0)),$G215,0))</f>
        <v/>
      </c>
      <c r="AE215" s="33">
        <f>IF(OR($A215="",$P215=0),"",IFERROR(MATCH($Q215,Settings!$B$24:$B$31,0),""))</f>
        <v/>
      </c>
      <c r="AF215" s="33">
        <f>IF($A215="","",IFERROR(MATCH($F215,Settings!$B$24:$B$31,0),""))</f>
        <v/>
      </c>
      <c r="AG215" s="33">
        <f>IF($A215="","",IF($P215=0,IF($Y215&gt;0,IF($I215="Won","Created and won","Created"),IF($J215&gt;Settings!$C$6,"Created, outside period",IF($V215=1,"Not in last snapshot","Outside period"))),IF($T215&lt;&gt;"Open","Closed before",IF($U215=0,IF($Z215&gt;0,IF($I215="Won","Pulled in and won","Pulled in"),"Outside period"),IF($I215="Won","Won",IF($I215="Lost","Lost",IF($V215=0,"Slipped out",IF($AF215&gt;$AE215,"Advanced",IF($AF215&lt;$AE215,"Regressed",IF($G215&gt;$R215,"Amount up",IF($G215&lt;$R215,"Amount down","No change")))))))))))</f>
        <v/>
      </c>
      <c r="AH215" s="33">
        <f>IF($A215="","",IF($V215=1,Settings!$C$7-MAX($J215,$K215,$L215,$M215),""))</f>
        <v/>
      </c>
      <c r="AI215" s="33">
        <f>IF($A215="","",IF($V215=1,IF($AH215&gt;=Settings!$C$12,1,0),""))</f>
        <v/>
      </c>
      <c r="AJ215" s="33">
        <f>IF($A215="","",IF($V215=1,IF($N215&gt;=Settings!$C$13,1,0),""))</f>
        <v/>
      </c>
    </row>
    <row r="216">
      <c r="G216" s="31" t="n"/>
      <c r="H216" s="32" t="n"/>
      <c r="J216" s="32" t="n"/>
      <c r="K216" s="32" t="n"/>
      <c r="L216" s="32" t="n"/>
      <c r="M216" s="32" t="n"/>
      <c r="P216" s="33">
        <f>IF($A216="","",IFERROR(MATCH($A216,'Last week'!$A$2:$A$1001,0),0))</f>
        <v/>
      </c>
      <c r="Q216" s="33">
        <f>IF(OR($A216="",$P216=0),"",INDEX('Last week'!$F$2:$F$1001,$P216))</f>
        <v/>
      </c>
      <c r="R216" s="34">
        <f>IF(OR($A216="",$P216=0),"",INDEX('Last week'!$G$2:$G$1001,$P216))</f>
        <v/>
      </c>
      <c r="S216" s="35">
        <f>IF(OR($A216="",$P216=0),"",INDEX('Last week'!$H$2:$H$1001,$P216))</f>
        <v/>
      </c>
      <c r="T216" s="33">
        <f>IF(OR($A216="",$P216=0),"",INDEX('Last week'!$I$2:$I$1001,$P216))</f>
        <v/>
      </c>
      <c r="U216" s="33">
        <f>IF($A216="","",IF(AND($P216&gt;0,$T216="Open",$S216&gt;=Settings!$C$4,$S216&lt;=Settings!$C$5),1,0))</f>
        <v/>
      </c>
      <c r="V216" s="33">
        <f>IF($A216="","",IF(AND($I216="Open",$H216&gt;=Settings!$C$4,$H216&lt;=Settings!$C$5),1,0))</f>
        <v/>
      </c>
      <c r="W216" s="34">
        <f>IF($A216="","",IF($U216=1,$R216,0))</f>
        <v/>
      </c>
      <c r="X216" s="34">
        <f>IF($A216="","",IF($V216=1,$G216,0))</f>
        <v/>
      </c>
      <c r="Y216" s="34">
        <f>IF($A216="","",IF(AND($P216=0,OR($I216="Open",$I216="Won"),$H216&gt;=Settings!$C$4,$H216&lt;=Settings!$C$5,$J216&gt;Settings!$C$6),$G216,0))</f>
        <v/>
      </c>
      <c r="Z216" s="34">
        <f>IF($A216="","",IF(AND($P216&gt;0,$T216="Open",$U216=0,OR($I216="Open",$I216="Won"),$H216&gt;=Settings!$C$4,$H216&lt;=Settings!$C$5),$G216,0))</f>
        <v/>
      </c>
      <c r="AA216" s="34">
        <f>IF($A216="","",IF(AND($U216=1,OR($V216=1,$I216="Won")),$G216-$R216,0))</f>
        <v/>
      </c>
      <c r="AB216" s="34">
        <f>IF($A216="","",IF(AND($U216=1,$I216="Open",$V216=0),$R216,0))</f>
        <v/>
      </c>
      <c r="AC216" s="34">
        <f>IF($A216="","",IF(AND($U216=1,$I216="Lost"),$R216,0))</f>
        <v/>
      </c>
      <c r="AD216" s="34">
        <f>IF($A216="","",IF(AND($I216="Won",OR($U216=1,$Y216&gt;0,$Z216&gt;0)),$G216,0))</f>
        <v/>
      </c>
      <c r="AE216" s="33">
        <f>IF(OR($A216="",$P216=0),"",IFERROR(MATCH($Q216,Settings!$B$24:$B$31,0),""))</f>
        <v/>
      </c>
      <c r="AF216" s="33">
        <f>IF($A216="","",IFERROR(MATCH($F216,Settings!$B$24:$B$31,0),""))</f>
        <v/>
      </c>
      <c r="AG216" s="33">
        <f>IF($A216="","",IF($P216=0,IF($Y216&gt;0,IF($I216="Won","Created and won","Created"),IF($J216&gt;Settings!$C$6,"Created, outside period",IF($V216=1,"Not in last snapshot","Outside period"))),IF($T216&lt;&gt;"Open","Closed before",IF($U216=0,IF($Z216&gt;0,IF($I216="Won","Pulled in and won","Pulled in"),"Outside period"),IF($I216="Won","Won",IF($I216="Lost","Lost",IF($V216=0,"Slipped out",IF($AF216&gt;$AE216,"Advanced",IF($AF216&lt;$AE216,"Regressed",IF($G216&gt;$R216,"Amount up",IF($G216&lt;$R216,"Amount down","No change")))))))))))</f>
        <v/>
      </c>
      <c r="AH216" s="33">
        <f>IF($A216="","",IF($V216=1,Settings!$C$7-MAX($J216,$K216,$L216,$M216),""))</f>
        <v/>
      </c>
      <c r="AI216" s="33">
        <f>IF($A216="","",IF($V216=1,IF($AH216&gt;=Settings!$C$12,1,0),""))</f>
        <v/>
      </c>
      <c r="AJ216" s="33">
        <f>IF($A216="","",IF($V216=1,IF($N216&gt;=Settings!$C$13,1,0),""))</f>
        <v/>
      </c>
    </row>
    <row r="217">
      <c r="G217" s="31" t="n"/>
      <c r="H217" s="32" t="n"/>
      <c r="J217" s="32" t="n"/>
      <c r="K217" s="32" t="n"/>
      <c r="L217" s="32" t="n"/>
      <c r="M217" s="32" t="n"/>
      <c r="P217" s="33">
        <f>IF($A217="","",IFERROR(MATCH($A217,'Last week'!$A$2:$A$1001,0),0))</f>
        <v/>
      </c>
      <c r="Q217" s="33">
        <f>IF(OR($A217="",$P217=0),"",INDEX('Last week'!$F$2:$F$1001,$P217))</f>
        <v/>
      </c>
      <c r="R217" s="34">
        <f>IF(OR($A217="",$P217=0),"",INDEX('Last week'!$G$2:$G$1001,$P217))</f>
        <v/>
      </c>
      <c r="S217" s="35">
        <f>IF(OR($A217="",$P217=0),"",INDEX('Last week'!$H$2:$H$1001,$P217))</f>
        <v/>
      </c>
      <c r="T217" s="33">
        <f>IF(OR($A217="",$P217=0),"",INDEX('Last week'!$I$2:$I$1001,$P217))</f>
        <v/>
      </c>
      <c r="U217" s="33">
        <f>IF($A217="","",IF(AND($P217&gt;0,$T217="Open",$S217&gt;=Settings!$C$4,$S217&lt;=Settings!$C$5),1,0))</f>
        <v/>
      </c>
      <c r="V217" s="33">
        <f>IF($A217="","",IF(AND($I217="Open",$H217&gt;=Settings!$C$4,$H217&lt;=Settings!$C$5),1,0))</f>
        <v/>
      </c>
      <c r="W217" s="34">
        <f>IF($A217="","",IF($U217=1,$R217,0))</f>
        <v/>
      </c>
      <c r="X217" s="34">
        <f>IF($A217="","",IF($V217=1,$G217,0))</f>
        <v/>
      </c>
      <c r="Y217" s="34">
        <f>IF($A217="","",IF(AND($P217=0,OR($I217="Open",$I217="Won"),$H217&gt;=Settings!$C$4,$H217&lt;=Settings!$C$5,$J217&gt;Settings!$C$6),$G217,0))</f>
        <v/>
      </c>
      <c r="Z217" s="34">
        <f>IF($A217="","",IF(AND($P217&gt;0,$T217="Open",$U217=0,OR($I217="Open",$I217="Won"),$H217&gt;=Settings!$C$4,$H217&lt;=Settings!$C$5),$G217,0))</f>
        <v/>
      </c>
      <c r="AA217" s="34">
        <f>IF($A217="","",IF(AND($U217=1,OR($V217=1,$I217="Won")),$G217-$R217,0))</f>
        <v/>
      </c>
      <c r="AB217" s="34">
        <f>IF($A217="","",IF(AND($U217=1,$I217="Open",$V217=0),$R217,0))</f>
        <v/>
      </c>
      <c r="AC217" s="34">
        <f>IF($A217="","",IF(AND($U217=1,$I217="Lost"),$R217,0))</f>
        <v/>
      </c>
      <c r="AD217" s="34">
        <f>IF($A217="","",IF(AND($I217="Won",OR($U217=1,$Y217&gt;0,$Z217&gt;0)),$G217,0))</f>
        <v/>
      </c>
      <c r="AE217" s="33">
        <f>IF(OR($A217="",$P217=0),"",IFERROR(MATCH($Q217,Settings!$B$24:$B$31,0),""))</f>
        <v/>
      </c>
      <c r="AF217" s="33">
        <f>IF($A217="","",IFERROR(MATCH($F217,Settings!$B$24:$B$31,0),""))</f>
        <v/>
      </c>
      <c r="AG217" s="33">
        <f>IF($A217="","",IF($P217=0,IF($Y217&gt;0,IF($I217="Won","Created and won","Created"),IF($J217&gt;Settings!$C$6,"Created, outside period",IF($V217=1,"Not in last snapshot","Outside period"))),IF($T217&lt;&gt;"Open","Closed before",IF($U217=0,IF($Z217&gt;0,IF($I217="Won","Pulled in and won","Pulled in"),"Outside period"),IF($I217="Won","Won",IF($I217="Lost","Lost",IF($V217=0,"Slipped out",IF($AF217&gt;$AE217,"Advanced",IF($AF217&lt;$AE217,"Regressed",IF($G217&gt;$R217,"Amount up",IF($G217&lt;$R217,"Amount down","No change")))))))))))</f>
        <v/>
      </c>
      <c r="AH217" s="33">
        <f>IF($A217="","",IF($V217=1,Settings!$C$7-MAX($J217,$K217,$L217,$M217),""))</f>
        <v/>
      </c>
      <c r="AI217" s="33">
        <f>IF($A217="","",IF($V217=1,IF($AH217&gt;=Settings!$C$12,1,0),""))</f>
        <v/>
      </c>
      <c r="AJ217" s="33">
        <f>IF($A217="","",IF($V217=1,IF($N217&gt;=Settings!$C$13,1,0),""))</f>
        <v/>
      </c>
    </row>
    <row r="218">
      <c r="G218" s="31" t="n"/>
      <c r="H218" s="32" t="n"/>
      <c r="J218" s="32" t="n"/>
      <c r="K218" s="32" t="n"/>
      <c r="L218" s="32" t="n"/>
      <c r="M218" s="32" t="n"/>
      <c r="P218" s="33">
        <f>IF($A218="","",IFERROR(MATCH($A218,'Last week'!$A$2:$A$1001,0),0))</f>
        <v/>
      </c>
      <c r="Q218" s="33">
        <f>IF(OR($A218="",$P218=0),"",INDEX('Last week'!$F$2:$F$1001,$P218))</f>
        <v/>
      </c>
      <c r="R218" s="34">
        <f>IF(OR($A218="",$P218=0),"",INDEX('Last week'!$G$2:$G$1001,$P218))</f>
        <v/>
      </c>
      <c r="S218" s="35">
        <f>IF(OR($A218="",$P218=0),"",INDEX('Last week'!$H$2:$H$1001,$P218))</f>
        <v/>
      </c>
      <c r="T218" s="33">
        <f>IF(OR($A218="",$P218=0),"",INDEX('Last week'!$I$2:$I$1001,$P218))</f>
        <v/>
      </c>
      <c r="U218" s="33">
        <f>IF($A218="","",IF(AND($P218&gt;0,$T218="Open",$S218&gt;=Settings!$C$4,$S218&lt;=Settings!$C$5),1,0))</f>
        <v/>
      </c>
      <c r="V218" s="33">
        <f>IF($A218="","",IF(AND($I218="Open",$H218&gt;=Settings!$C$4,$H218&lt;=Settings!$C$5),1,0))</f>
        <v/>
      </c>
      <c r="W218" s="34">
        <f>IF($A218="","",IF($U218=1,$R218,0))</f>
        <v/>
      </c>
      <c r="X218" s="34">
        <f>IF($A218="","",IF($V218=1,$G218,0))</f>
        <v/>
      </c>
      <c r="Y218" s="34">
        <f>IF($A218="","",IF(AND($P218=0,OR($I218="Open",$I218="Won"),$H218&gt;=Settings!$C$4,$H218&lt;=Settings!$C$5,$J218&gt;Settings!$C$6),$G218,0))</f>
        <v/>
      </c>
      <c r="Z218" s="34">
        <f>IF($A218="","",IF(AND($P218&gt;0,$T218="Open",$U218=0,OR($I218="Open",$I218="Won"),$H218&gt;=Settings!$C$4,$H218&lt;=Settings!$C$5),$G218,0))</f>
        <v/>
      </c>
      <c r="AA218" s="34">
        <f>IF($A218="","",IF(AND($U218=1,OR($V218=1,$I218="Won")),$G218-$R218,0))</f>
        <v/>
      </c>
      <c r="AB218" s="34">
        <f>IF($A218="","",IF(AND($U218=1,$I218="Open",$V218=0),$R218,0))</f>
        <v/>
      </c>
      <c r="AC218" s="34">
        <f>IF($A218="","",IF(AND($U218=1,$I218="Lost"),$R218,0))</f>
        <v/>
      </c>
      <c r="AD218" s="34">
        <f>IF($A218="","",IF(AND($I218="Won",OR($U218=1,$Y218&gt;0,$Z218&gt;0)),$G218,0))</f>
        <v/>
      </c>
      <c r="AE218" s="33">
        <f>IF(OR($A218="",$P218=0),"",IFERROR(MATCH($Q218,Settings!$B$24:$B$31,0),""))</f>
        <v/>
      </c>
      <c r="AF218" s="33">
        <f>IF($A218="","",IFERROR(MATCH($F218,Settings!$B$24:$B$31,0),""))</f>
        <v/>
      </c>
      <c r="AG218" s="33">
        <f>IF($A218="","",IF($P218=0,IF($Y218&gt;0,IF($I218="Won","Created and won","Created"),IF($J218&gt;Settings!$C$6,"Created, outside period",IF($V218=1,"Not in last snapshot","Outside period"))),IF($T218&lt;&gt;"Open","Closed before",IF($U218=0,IF($Z218&gt;0,IF($I218="Won","Pulled in and won","Pulled in"),"Outside period"),IF($I218="Won","Won",IF($I218="Lost","Lost",IF($V218=0,"Slipped out",IF($AF218&gt;$AE218,"Advanced",IF($AF218&lt;$AE218,"Regressed",IF($G218&gt;$R218,"Amount up",IF($G218&lt;$R218,"Amount down","No change")))))))))))</f>
        <v/>
      </c>
      <c r="AH218" s="33">
        <f>IF($A218="","",IF($V218=1,Settings!$C$7-MAX($J218,$K218,$L218,$M218),""))</f>
        <v/>
      </c>
      <c r="AI218" s="33">
        <f>IF($A218="","",IF($V218=1,IF($AH218&gt;=Settings!$C$12,1,0),""))</f>
        <v/>
      </c>
      <c r="AJ218" s="33">
        <f>IF($A218="","",IF($V218=1,IF($N218&gt;=Settings!$C$13,1,0),""))</f>
        <v/>
      </c>
    </row>
    <row r="219">
      <c r="G219" s="31" t="n"/>
      <c r="H219" s="32" t="n"/>
      <c r="J219" s="32" t="n"/>
      <c r="K219" s="32" t="n"/>
      <c r="L219" s="32" t="n"/>
      <c r="M219" s="32" t="n"/>
      <c r="P219" s="33">
        <f>IF($A219="","",IFERROR(MATCH($A219,'Last week'!$A$2:$A$1001,0),0))</f>
        <v/>
      </c>
      <c r="Q219" s="33">
        <f>IF(OR($A219="",$P219=0),"",INDEX('Last week'!$F$2:$F$1001,$P219))</f>
        <v/>
      </c>
      <c r="R219" s="34">
        <f>IF(OR($A219="",$P219=0),"",INDEX('Last week'!$G$2:$G$1001,$P219))</f>
        <v/>
      </c>
      <c r="S219" s="35">
        <f>IF(OR($A219="",$P219=0),"",INDEX('Last week'!$H$2:$H$1001,$P219))</f>
        <v/>
      </c>
      <c r="T219" s="33">
        <f>IF(OR($A219="",$P219=0),"",INDEX('Last week'!$I$2:$I$1001,$P219))</f>
        <v/>
      </c>
      <c r="U219" s="33">
        <f>IF($A219="","",IF(AND($P219&gt;0,$T219="Open",$S219&gt;=Settings!$C$4,$S219&lt;=Settings!$C$5),1,0))</f>
        <v/>
      </c>
      <c r="V219" s="33">
        <f>IF($A219="","",IF(AND($I219="Open",$H219&gt;=Settings!$C$4,$H219&lt;=Settings!$C$5),1,0))</f>
        <v/>
      </c>
      <c r="W219" s="34">
        <f>IF($A219="","",IF($U219=1,$R219,0))</f>
        <v/>
      </c>
      <c r="X219" s="34">
        <f>IF($A219="","",IF($V219=1,$G219,0))</f>
        <v/>
      </c>
      <c r="Y219" s="34">
        <f>IF($A219="","",IF(AND($P219=0,OR($I219="Open",$I219="Won"),$H219&gt;=Settings!$C$4,$H219&lt;=Settings!$C$5,$J219&gt;Settings!$C$6),$G219,0))</f>
        <v/>
      </c>
      <c r="Z219" s="34">
        <f>IF($A219="","",IF(AND($P219&gt;0,$T219="Open",$U219=0,OR($I219="Open",$I219="Won"),$H219&gt;=Settings!$C$4,$H219&lt;=Settings!$C$5),$G219,0))</f>
        <v/>
      </c>
      <c r="AA219" s="34">
        <f>IF($A219="","",IF(AND($U219=1,OR($V219=1,$I219="Won")),$G219-$R219,0))</f>
        <v/>
      </c>
      <c r="AB219" s="34">
        <f>IF($A219="","",IF(AND($U219=1,$I219="Open",$V219=0),$R219,0))</f>
        <v/>
      </c>
      <c r="AC219" s="34">
        <f>IF($A219="","",IF(AND($U219=1,$I219="Lost"),$R219,0))</f>
        <v/>
      </c>
      <c r="AD219" s="34">
        <f>IF($A219="","",IF(AND($I219="Won",OR($U219=1,$Y219&gt;0,$Z219&gt;0)),$G219,0))</f>
        <v/>
      </c>
      <c r="AE219" s="33">
        <f>IF(OR($A219="",$P219=0),"",IFERROR(MATCH($Q219,Settings!$B$24:$B$31,0),""))</f>
        <v/>
      </c>
      <c r="AF219" s="33">
        <f>IF($A219="","",IFERROR(MATCH($F219,Settings!$B$24:$B$31,0),""))</f>
        <v/>
      </c>
      <c r="AG219" s="33">
        <f>IF($A219="","",IF($P219=0,IF($Y219&gt;0,IF($I219="Won","Created and won","Created"),IF($J219&gt;Settings!$C$6,"Created, outside period",IF($V219=1,"Not in last snapshot","Outside period"))),IF($T219&lt;&gt;"Open","Closed before",IF($U219=0,IF($Z219&gt;0,IF($I219="Won","Pulled in and won","Pulled in"),"Outside period"),IF($I219="Won","Won",IF($I219="Lost","Lost",IF($V219=0,"Slipped out",IF($AF219&gt;$AE219,"Advanced",IF($AF219&lt;$AE219,"Regressed",IF($G219&gt;$R219,"Amount up",IF($G219&lt;$R219,"Amount down","No change")))))))))))</f>
        <v/>
      </c>
      <c r="AH219" s="33">
        <f>IF($A219="","",IF($V219=1,Settings!$C$7-MAX($J219,$K219,$L219,$M219),""))</f>
        <v/>
      </c>
      <c r="AI219" s="33">
        <f>IF($A219="","",IF($V219=1,IF($AH219&gt;=Settings!$C$12,1,0),""))</f>
        <v/>
      </c>
      <c r="AJ219" s="33">
        <f>IF($A219="","",IF($V219=1,IF($N219&gt;=Settings!$C$13,1,0),""))</f>
        <v/>
      </c>
    </row>
    <row r="220">
      <c r="G220" s="31" t="n"/>
      <c r="H220" s="32" t="n"/>
      <c r="J220" s="32" t="n"/>
      <c r="K220" s="32" t="n"/>
      <c r="L220" s="32" t="n"/>
      <c r="M220" s="32" t="n"/>
      <c r="P220" s="33">
        <f>IF($A220="","",IFERROR(MATCH($A220,'Last week'!$A$2:$A$1001,0),0))</f>
        <v/>
      </c>
      <c r="Q220" s="33">
        <f>IF(OR($A220="",$P220=0),"",INDEX('Last week'!$F$2:$F$1001,$P220))</f>
        <v/>
      </c>
      <c r="R220" s="34">
        <f>IF(OR($A220="",$P220=0),"",INDEX('Last week'!$G$2:$G$1001,$P220))</f>
        <v/>
      </c>
      <c r="S220" s="35">
        <f>IF(OR($A220="",$P220=0),"",INDEX('Last week'!$H$2:$H$1001,$P220))</f>
        <v/>
      </c>
      <c r="T220" s="33">
        <f>IF(OR($A220="",$P220=0),"",INDEX('Last week'!$I$2:$I$1001,$P220))</f>
        <v/>
      </c>
      <c r="U220" s="33">
        <f>IF($A220="","",IF(AND($P220&gt;0,$T220="Open",$S220&gt;=Settings!$C$4,$S220&lt;=Settings!$C$5),1,0))</f>
        <v/>
      </c>
      <c r="V220" s="33">
        <f>IF($A220="","",IF(AND($I220="Open",$H220&gt;=Settings!$C$4,$H220&lt;=Settings!$C$5),1,0))</f>
        <v/>
      </c>
      <c r="W220" s="34">
        <f>IF($A220="","",IF($U220=1,$R220,0))</f>
        <v/>
      </c>
      <c r="X220" s="34">
        <f>IF($A220="","",IF($V220=1,$G220,0))</f>
        <v/>
      </c>
      <c r="Y220" s="34">
        <f>IF($A220="","",IF(AND($P220=0,OR($I220="Open",$I220="Won"),$H220&gt;=Settings!$C$4,$H220&lt;=Settings!$C$5,$J220&gt;Settings!$C$6),$G220,0))</f>
        <v/>
      </c>
      <c r="Z220" s="34">
        <f>IF($A220="","",IF(AND($P220&gt;0,$T220="Open",$U220=0,OR($I220="Open",$I220="Won"),$H220&gt;=Settings!$C$4,$H220&lt;=Settings!$C$5),$G220,0))</f>
        <v/>
      </c>
      <c r="AA220" s="34">
        <f>IF($A220="","",IF(AND($U220=1,OR($V220=1,$I220="Won")),$G220-$R220,0))</f>
        <v/>
      </c>
      <c r="AB220" s="34">
        <f>IF($A220="","",IF(AND($U220=1,$I220="Open",$V220=0),$R220,0))</f>
        <v/>
      </c>
      <c r="AC220" s="34">
        <f>IF($A220="","",IF(AND($U220=1,$I220="Lost"),$R220,0))</f>
        <v/>
      </c>
      <c r="AD220" s="34">
        <f>IF($A220="","",IF(AND($I220="Won",OR($U220=1,$Y220&gt;0,$Z220&gt;0)),$G220,0))</f>
        <v/>
      </c>
      <c r="AE220" s="33">
        <f>IF(OR($A220="",$P220=0),"",IFERROR(MATCH($Q220,Settings!$B$24:$B$31,0),""))</f>
        <v/>
      </c>
      <c r="AF220" s="33">
        <f>IF($A220="","",IFERROR(MATCH($F220,Settings!$B$24:$B$31,0),""))</f>
        <v/>
      </c>
      <c r="AG220" s="33">
        <f>IF($A220="","",IF($P220=0,IF($Y220&gt;0,IF($I220="Won","Created and won","Created"),IF($J220&gt;Settings!$C$6,"Created, outside period",IF($V220=1,"Not in last snapshot","Outside period"))),IF($T220&lt;&gt;"Open","Closed before",IF($U220=0,IF($Z220&gt;0,IF($I220="Won","Pulled in and won","Pulled in"),"Outside period"),IF($I220="Won","Won",IF($I220="Lost","Lost",IF($V220=0,"Slipped out",IF($AF220&gt;$AE220,"Advanced",IF($AF220&lt;$AE220,"Regressed",IF($G220&gt;$R220,"Amount up",IF($G220&lt;$R220,"Amount down","No change")))))))))))</f>
        <v/>
      </c>
      <c r="AH220" s="33">
        <f>IF($A220="","",IF($V220=1,Settings!$C$7-MAX($J220,$K220,$L220,$M220),""))</f>
        <v/>
      </c>
      <c r="AI220" s="33">
        <f>IF($A220="","",IF($V220=1,IF($AH220&gt;=Settings!$C$12,1,0),""))</f>
        <v/>
      </c>
      <c r="AJ220" s="33">
        <f>IF($A220="","",IF($V220=1,IF($N220&gt;=Settings!$C$13,1,0),""))</f>
        <v/>
      </c>
    </row>
    <row r="221">
      <c r="G221" s="31" t="n"/>
      <c r="H221" s="32" t="n"/>
      <c r="J221" s="32" t="n"/>
      <c r="K221" s="32" t="n"/>
      <c r="L221" s="32" t="n"/>
      <c r="M221" s="32" t="n"/>
      <c r="P221" s="33">
        <f>IF($A221="","",IFERROR(MATCH($A221,'Last week'!$A$2:$A$1001,0),0))</f>
        <v/>
      </c>
      <c r="Q221" s="33">
        <f>IF(OR($A221="",$P221=0),"",INDEX('Last week'!$F$2:$F$1001,$P221))</f>
        <v/>
      </c>
      <c r="R221" s="34">
        <f>IF(OR($A221="",$P221=0),"",INDEX('Last week'!$G$2:$G$1001,$P221))</f>
        <v/>
      </c>
      <c r="S221" s="35">
        <f>IF(OR($A221="",$P221=0),"",INDEX('Last week'!$H$2:$H$1001,$P221))</f>
        <v/>
      </c>
      <c r="T221" s="33">
        <f>IF(OR($A221="",$P221=0),"",INDEX('Last week'!$I$2:$I$1001,$P221))</f>
        <v/>
      </c>
      <c r="U221" s="33">
        <f>IF($A221="","",IF(AND($P221&gt;0,$T221="Open",$S221&gt;=Settings!$C$4,$S221&lt;=Settings!$C$5),1,0))</f>
        <v/>
      </c>
      <c r="V221" s="33">
        <f>IF($A221="","",IF(AND($I221="Open",$H221&gt;=Settings!$C$4,$H221&lt;=Settings!$C$5),1,0))</f>
        <v/>
      </c>
      <c r="W221" s="34">
        <f>IF($A221="","",IF($U221=1,$R221,0))</f>
        <v/>
      </c>
      <c r="X221" s="34">
        <f>IF($A221="","",IF($V221=1,$G221,0))</f>
        <v/>
      </c>
      <c r="Y221" s="34">
        <f>IF($A221="","",IF(AND($P221=0,OR($I221="Open",$I221="Won"),$H221&gt;=Settings!$C$4,$H221&lt;=Settings!$C$5,$J221&gt;Settings!$C$6),$G221,0))</f>
        <v/>
      </c>
      <c r="Z221" s="34">
        <f>IF($A221="","",IF(AND($P221&gt;0,$T221="Open",$U221=0,OR($I221="Open",$I221="Won"),$H221&gt;=Settings!$C$4,$H221&lt;=Settings!$C$5),$G221,0))</f>
        <v/>
      </c>
      <c r="AA221" s="34">
        <f>IF($A221="","",IF(AND($U221=1,OR($V221=1,$I221="Won")),$G221-$R221,0))</f>
        <v/>
      </c>
      <c r="AB221" s="34">
        <f>IF($A221="","",IF(AND($U221=1,$I221="Open",$V221=0),$R221,0))</f>
        <v/>
      </c>
      <c r="AC221" s="34">
        <f>IF($A221="","",IF(AND($U221=1,$I221="Lost"),$R221,0))</f>
        <v/>
      </c>
      <c r="AD221" s="34">
        <f>IF($A221="","",IF(AND($I221="Won",OR($U221=1,$Y221&gt;0,$Z221&gt;0)),$G221,0))</f>
        <v/>
      </c>
      <c r="AE221" s="33">
        <f>IF(OR($A221="",$P221=0),"",IFERROR(MATCH($Q221,Settings!$B$24:$B$31,0),""))</f>
        <v/>
      </c>
      <c r="AF221" s="33">
        <f>IF($A221="","",IFERROR(MATCH($F221,Settings!$B$24:$B$31,0),""))</f>
        <v/>
      </c>
      <c r="AG221" s="33">
        <f>IF($A221="","",IF($P221=0,IF($Y221&gt;0,IF($I221="Won","Created and won","Created"),IF($J221&gt;Settings!$C$6,"Created, outside period",IF($V221=1,"Not in last snapshot","Outside period"))),IF($T221&lt;&gt;"Open","Closed before",IF($U221=0,IF($Z221&gt;0,IF($I221="Won","Pulled in and won","Pulled in"),"Outside period"),IF($I221="Won","Won",IF($I221="Lost","Lost",IF($V221=0,"Slipped out",IF($AF221&gt;$AE221,"Advanced",IF($AF221&lt;$AE221,"Regressed",IF($G221&gt;$R221,"Amount up",IF($G221&lt;$R221,"Amount down","No change")))))))))))</f>
        <v/>
      </c>
      <c r="AH221" s="33">
        <f>IF($A221="","",IF($V221=1,Settings!$C$7-MAX($J221,$K221,$L221,$M221),""))</f>
        <v/>
      </c>
      <c r="AI221" s="33">
        <f>IF($A221="","",IF($V221=1,IF($AH221&gt;=Settings!$C$12,1,0),""))</f>
        <v/>
      </c>
      <c r="AJ221" s="33">
        <f>IF($A221="","",IF($V221=1,IF($N221&gt;=Settings!$C$13,1,0),""))</f>
        <v/>
      </c>
    </row>
    <row r="222">
      <c r="G222" s="31" t="n"/>
      <c r="H222" s="32" t="n"/>
      <c r="J222" s="32" t="n"/>
      <c r="K222" s="32" t="n"/>
      <c r="L222" s="32" t="n"/>
      <c r="M222" s="32" t="n"/>
      <c r="P222" s="33">
        <f>IF($A222="","",IFERROR(MATCH($A222,'Last week'!$A$2:$A$1001,0),0))</f>
        <v/>
      </c>
      <c r="Q222" s="33">
        <f>IF(OR($A222="",$P222=0),"",INDEX('Last week'!$F$2:$F$1001,$P222))</f>
        <v/>
      </c>
      <c r="R222" s="34">
        <f>IF(OR($A222="",$P222=0),"",INDEX('Last week'!$G$2:$G$1001,$P222))</f>
        <v/>
      </c>
      <c r="S222" s="35">
        <f>IF(OR($A222="",$P222=0),"",INDEX('Last week'!$H$2:$H$1001,$P222))</f>
        <v/>
      </c>
      <c r="T222" s="33">
        <f>IF(OR($A222="",$P222=0),"",INDEX('Last week'!$I$2:$I$1001,$P222))</f>
        <v/>
      </c>
      <c r="U222" s="33">
        <f>IF($A222="","",IF(AND($P222&gt;0,$T222="Open",$S222&gt;=Settings!$C$4,$S222&lt;=Settings!$C$5),1,0))</f>
        <v/>
      </c>
      <c r="V222" s="33">
        <f>IF($A222="","",IF(AND($I222="Open",$H222&gt;=Settings!$C$4,$H222&lt;=Settings!$C$5),1,0))</f>
        <v/>
      </c>
      <c r="W222" s="34">
        <f>IF($A222="","",IF($U222=1,$R222,0))</f>
        <v/>
      </c>
      <c r="X222" s="34">
        <f>IF($A222="","",IF($V222=1,$G222,0))</f>
        <v/>
      </c>
      <c r="Y222" s="34">
        <f>IF($A222="","",IF(AND($P222=0,OR($I222="Open",$I222="Won"),$H222&gt;=Settings!$C$4,$H222&lt;=Settings!$C$5,$J222&gt;Settings!$C$6),$G222,0))</f>
        <v/>
      </c>
      <c r="Z222" s="34">
        <f>IF($A222="","",IF(AND($P222&gt;0,$T222="Open",$U222=0,OR($I222="Open",$I222="Won"),$H222&gt;=Settings!$C$4,$H222&lt;=Settings!$C$5),$G222,0))</f>
        <v/>
      </c>
      <c r="AA222" s="34">
        <f>IF($A222="","",IF(AND($U222=1,OR($V222=1,$I222="Won")),$G222-$R222,0))</f>
        <v/>
      </c>
      <c r="AB222" s="34">
        <f>IF($A222="","",IF(AND($U222=1,$I222="Open",$V222=0),$R222,0))</f>
        <v/>
      </c>
      <c r="AC222" s="34">
        <f>IF($A222="","",IF(AND($U222=1,$I222="Lost"),$R222,0))</f>
        <v/>
      </c>
      <c r="AD222" s="34">
        <f>IF($A222="","",IF(AND($I222="Won",OR($U222=1,$Y222&gt;0,$Z222&gt;0)),$G222,0))</f>
        <v/>
      </c>
      <c r="AE222" s="33">
        <f>IF(OR($A222="",$P222=0),"",IFERROR(MATCH($Q222,Settings!$B$24:$B$31,0),""))</f>
        <v/>
      </c>
      <c r="AF222" s="33">
        <f>IF($A222="","",IFERROR(MATCH($F222,Settings!$B$24:$B$31,0),""))</f>
        <v/>
      </c>
      <c r="AG222" s="33">
        <f>IF($A222="","",IF($P222=0,IF($Y222&gt;0,IF($I222="Won","Created and won","Created"),IF($J222&gt;Settings!$C$6,"Created, outside period",IF($V222=1,"Not in last snapshot","Outside period"))),IF($T222&lt;&gt;"Open","Closed before",IF($U222=0,IF($Z222&gt;0,IF($I222="Won","Pulled in and won","Pulled in"),"Outside period"),IF($I222="Won","Won",IF($I222="Lost","Lost",IF($V222=0,"Slipped out",IF($AF222&gt;$AE222,"Advanced",IF($AF222&lt;$AE222,"Regressed",IF($G222&gt;$R222,"Amount up",IF($G222&lt;$R222,"Amount down","No change")))))))))))</f>
        <v/>
      </c>
      <c r="AH222" s="33">
        <f>IF($A222="","",IF($V222=1,Settings!$C$7-MAX($J222,$K222,$L222,$M222),""))</f>
        <v/>
      </c>
      <c r="AI222" s="33">
        <f>IF($A222="","",IF($V222=1,IF($AH222&gt;=Settings!$C$12,1,0),""))</f>
        <v/>
      </c>
      <c r="AJ222" s="33">
        <f>IF($A222="","",IF($V222=1,IF($N222&gt;=Settings!$C$13,1,0),""))</f>
        <v/>
      </c>
    </row>
    <row r="223">
      <c r="G223" s="31" t="n"/>
      <c r="H223" s="32" t="n"/>
      <c r="J223" s="32" t="n"/>
      <c r="K223" s="32" t="n"/>
      <c r="L223" s="32" t="n"/>
      <c r="M223" s="32" t="n"/>
      <c r="P223" s="33">
        <f>IF($A223="","",IFERROR(MATCH($A223,'Last week'!$A$2:$A$1001,0),0))</f>
        <v/>
      </c>
      <c r="Q223" s="33">
        <f>IF(OR($A223="",$P223=0),"",INDEX('Last week'!$F$2:$F$1001,$P223))</f>
        <v/>
      </c>
      <c r="R223" s="34">
        <f>IF(OR($A223="",$P223=0),"",INDEX('Last week'!$G$2:$G$1001,$P223))</f>
        <v/>
      </c>
      <c r="S223" s="35">
        <f>IF(OR($A223="",$P223=0),"",INDEX('Last week'!$H$2:$H$1001,$P223))</f>
        <v/>
      </c>
      <c r="T223" s="33">
        <f>IF(OR($A223="",$P223=0),"",INDEX('Last week'!$I$2:$I$1001,$P223))</f>
        <v/>
      </c>
      <c r="U223" s="33">
        <f>IF($A223="","",IF(AND($P223&gt;0,$T223="Open",$S223&gt;=Settings!$C$4,$S223&lt;=Settings!$C$5),1,0))</f>
        <v/>
      </c>
      <c r="V223" s="33">
        <f>IF($A223="","",IF(AND($I223="Open",$H223&gt;=Settings!$C$4,$H223&lt;=Settings!$C$5),1,0))</f>
        <v/>
      </c>
      <c r="W223" s="34">
        <f>IF($A223="","",IF($U223=1,$R223,0))</f>
        <v/>
      </c>
      <c r="X223" s="34">
        <f>IF($A223="","",IF($V223=1,$G223,0))</f>
        <v/>
      </c>
      <c r="Y223" s="34">
        <f>IF($A223="","",IF(AND($P223=0,OR($I223="Open",$I223="Won"),$H223&gt;=Settings!$C$4,$H223&lt;=Settings!$C$5,$J223&gt;Settings!$C$6),$G223,0))</f>
        <v/>
      </c>
      <c r="Z223" s="34">
        <f>IF($A223="","",IF(AND($P223&gt;0,$T223="Open",$U223=0,OR($I223="Open",$I223="Won"),$H223&gt;=Settings!$C$4,$H223&lt;=Settings!$C$5),$G223,0))</f>
        <v/>
      </c>
      <c r="AA223" s="34">
        <f>IF($A223="","",IF(AND($U223=1,OR($V223=1,$I223="Won")),$G223-$R223,0))</f>
        <v/>
      </c>
      <c r="AB223" s="34">
        <f>IF($A223="","",IF(AND($U223=1,$I223="Open",$V223=0),$R223,0))</f>
        <v/>
      </c>
      <c r="AC223" s="34">
        <f>IF($A223="","",IF(AND($U223=1,$I223="Lost"),$R223,0))</f>
        <v/>
      </c>
      <c r="AD223" s="34">
        <f>IF($A223="","",IF(AND($I223="Won",OR($U223=1,$Y223&gt;0,$Z223&gt;0)),$G223,0))</f>
        <v/>
      </c>
      <c r="AE223" s="33">
        <f>IF(OR($A223="",$P223=0),"",IFERROR(MATCH($Q223,Settings!$B$24:$B$31,0),""))</f>
        <v/>
      </c>
      <c r="AF223" s="33">
        <f>IF($A223="","",IFERROR(MATCH($F223,Settings!$B$24:$B$31,0),""))</f>
        <v/>
      </c>
      <c r="AG223" s="33">
        <f>IF($A223="","",IF($P223=0,IF($Y223&gt;0,IF($I223="Won","Created and won","Created"),IF($J223&gt;Settings!$C$6,"Created, outside period",IF($V223=1,"Not in last snapshot","Outside period"))),IF($T223&lt;&gt;"Open","Closed before",IF($U223=0,IF($Z223&gt;0,IF($I223="Won","Pulled in and won","Pulled in"),"Outside period"),IF($I223="Won","Won",IF($I223="Lost","Lost",IF($V223=0,"Slipped out",IF($AF223&gt;$AE223,"Advanced",IF($AF223&lt;$AE223,"Regressed",IF($G223&gt;$R223,"Amount up",IF($G223&lt;$R223,"Amount down","No change")))))))))))</f>
        <v/>
      </c>
      <c r="AH223" s="33">
        <f>IF($A223="","",IF($V223=1,Settings!$C$7-MAX($J223,$K223,$L223,$M223),""))</f>
        <v/>
      </c>
      <c r="AI223" s="33">
        <f>IF($A223="","",IF($V223=1,IF($AH223&gt;=Settings!$C$12,1,0),""))</f>
        <v/>
      </c>
      <c r="AJ223" s="33">
        <f>IF($A223="","",IF($V223=1,IF($N223&gt;=Settings!$C$13,1,0),""))</f>
        <v/>
      </c>
    </row>
    <row r="224">
      <c r="G224" s="31" t="n"/>
      <c r="H224" s="32" t="n"/>
      <c r="J224" s="32" t="n"/>
      <c r="K224" s="32" t="n"/>
      <c r="L224" s="32" t="n"/>
      <c r="M224" s="32" t="n"/>
      <c r="P224" s="33">
        <f>IF($A224="","",IFERROR(MATCH($A224,'Last week'!$A$2:$A$1001,0),0))</f>
        <v/>
      </c>
      <c r="Q224" s="33">
        <f>IF(OR($A224="",$P224=0),"",INDEX('Last week'!$F$2:$F$1001,$P224))</f>
        <v/>
      </c>
      <c r="R224" s="34">
        <f>IF(OR($A224="",$P224=0),"",INDEX('Last week'!$G$2:$G$1001,$P224))</f>
        <v/>
      </c>
      <c r="S224" s="35">
        <f>IF(OR($A224="",$P224=0),"",INDEX('Last week'!$H$2:$H$1001,$P224))</f>
        <v/>
      </c>
      <c r="T224" s="33">
        <f>IF(OR($A224="",$P224=0),"",INDEX('Last week'!$I$2:$I$1001,$P224))</f>
        <v/>
      </c>
      <c r="U224" s="33">
        <f>IF($A224="","",IF(AND($P224&gt;0,$T224="Open",$S224&gt;=Settings!$C$4,$S224&lt;=Settings!$C$5),1,0))</f>
        <v/>
      </c>
      <c r="V224" s="33">
        <f>IF($A224="","",IF(AND($I224="Open",$H224&gt;=Settings!$C$4,$H224&lt;=Settings!$C$5),1,0))</f>
        <v/>
      </c>
      <c r="W224" s="34">
        <f>IF($A224="","",IF($U224=1,$R224,0))</f>
        <v/>
      </c>
      <c r="X224" s="34">
        <f>IF($A224="","",IF($V224=1,$G224,0))</f>
        <v/>
      </c>
      <c r="Y224" s="34">
        <f>IF($A224="","",IF(AND($P224=0,OR($I224="Open",$I224="Won"),$H224&gt;=Settings!$C$4,$H224&lt;=Settings!$C$5,$J224&gt;Settings!$C$6),$G224,0))</f>
        <v/>
      </c>
      <c r="Z224" s="34">
        <f>IF($A224="","",IF(AND($P224&gt;0,$T224="Open",$U224=0,OR($I224="Open",$I224="Won"),$H224&gt;=Settings!$C$4,$H224&lt;=Settings!$C$5),$G224,0))</f>
        <v/>
      </c>
      <c r="AA224" s="34">
        <f>IF($A224="","",IF(AND($U224=1,OR($V224=1,$I224="Won")),$G224-$R224,0))</f>
        <v/>
      </c>
      <c r="AB224" s="34">
        <f>IF($A224="","",IF(AND($U224=1,$I224="Open",$V224=0),$R224,0))</f>
        <v/>
      </c>
      <c r="AC224" s="34">
        <f>IF($A224="","",IF(AND($U224=1,$I224="Lost"),$R224,0))</f>
        <v/>
      </c>
      <c r="AD224" s="34">
        <f>IF($A224="","",IF(AND($I224="Won",OR($U224=1,$Y224&gt;0,$Z224&gt;0)),$G224,0))</f>
        <v/>
      </c>
      <c r="AE224" s="33">
        <f>IF(OR($A224="",$P224=0),"",IFERROR(MATCH($Q224,Settings!$B$24:$B$31,0),""))</f>
        <v/>
      </c>
      <c r="AF224" s="33">
        <f>IF($A224="","",IFERROR(MATCH($F224,Settings!$B$24:$B$31,0),""))</f>
        <v/>
      </c>
      <c r="AG224" s="33">
        <f>IF($A224="","",IF($P224=0,IF($Y224&gt;0,IF($I224="Won","Created and won","Created"),IF($J224&gt;Settings!$C$6,"Created, outside period",IF($V224=1,"Not in last snapshot","Outside period"))),IF($T224&lt;&gt;"Open","Closed before",IF($U224=0,IF($Z224&gt;0,IF($I224="Won","Pulled in and won","Pulled in"),"Outside period"),IF($I224="Won","Won",IF($I224="Lost","Lost",IF($V224=0,"Slipped out",IF($AF224&gt;$AE224,"Advanced",IF($AF224&lt;$AE224,"Regressed",IF($G224&gt;$R224,"Amount up",IF($G224&lt;$R224,"Amount down","No change")))))))))))</f>
        <v/>
      </c>
      <c r="AH224" s="33">
        <f>IF($A224="","",IF($V224=1,Settings!$C$7-MAX($J224,$K224,$L224,$M224),""))</f>
        <v/>
      </c>
      <c r="AI224" s="33">
        <f>IF($A224="","",IF($V224=1,IF($AH224&gt;=Settings!$C$12,1,0),""))</f>
        <v/>
      </c>
      <c r="AJ224" s="33">
        <f>IF($A224="","",IF($V224=1,IF($N224&gt;=Settings!$C$13,1,0),""))</f>
        <v/>
      </c>
    </row>
    <row r="225">
      <c r="G225" s="31" t="n"/>
      <c r="H225" s="32" t="n"/>
      <c r="J225" s="32" t="n"/>
      <c r="K225" s="32" t="n"/>
      <c r="L225" s="32" t="n"/>
      <c r="M225" s="32" t="n"/>
      <c r="P225" s="33">
        <f>IF($A225="","",IFERROR(MATCH($A225,'Last week'!$A$2:$A$1001,0),0))</f>
        <v/>
      </c>
      <c r="Q225" s="33">
        <f>IF(OR($A225="",$P225=0),"",INDEX('Last week'!$F$2:$F$1001,$P225))</f>
        <v/>
      </c>
      <c r="R225" s="34">
        <f>IF(OR($A225="",$P225=0),"",INDEX('Last week'!$G$2:$G$1001,$P225))</f>
        <v/>
      </c>
      <c r="S225" s="35">
        <f>IF(OR($A225="",$P225=0),"",INDEX('Last week'!$H$2:$H$1001,$P225))</f>
        <v/>
      </c>
      <c r="T225" s="33">
        <f>IF(OR($A225="",$P225=0),"",INDEX('Last week'!$I$2:$I$1001,$P225))</f>
        <v/>
      </c>
      <c r="U225" s="33">
        <f>IF($A225="","",IF(AND($P225&gt;0,$T225="Open",$S225&gt;=Settings!$C$4,$S225&lt;=Settings!$C$5),1,0))</f>
        <v/>
      </c>
      <c r="V225" s="33">
        <f>IF($A225="","",IF(AND($I225="Open",$H225&gt;=Settings!$C$4,$H225&lt;=Settings!$C$5),1,0))</f>
        <v/>
      </c>
      <c r="W225" s="34">
        <f>IF($A225="","",IF($U225=1,$R225,0))</f>
        <v/>
      </c>
      <c r="X225" s="34">
        <f>IF($A225="","",IF($V225=1,$G225,0))</f>
        <v/>
      </c>
      <c r="Y225" s="34">
        <f>IF($A225="","",IF(AND($P225=0,OR($I225="Open",$I225="Won"),$H225&gt;=Settings!$C$4,$H225&lt;=Settings!$C$5,$J225&gt;Settings!$C$6),$G225,0))</f>
        <v/>
      </c>
      <c r="Z225" s="34">
        <f>IF($A225="","",IF(AND($P225&gt;0,$T225="Open",$U225=0,OR($I225="Open",$I225="Won"),$H225&gt;=Settings!$C$4,$H225&lt;=Settings!$C$5),$G225,0))</f>
        <v/>
      </c>
      <c r="AA225" s="34">
        <f>IF($A225="","",IF(AND($U225=1,OR($V225=1,$I225="Won")),$G225-$R225,0))</f>
        <v/>
      </c>
      <c r="AB225" s="34">
        <f>IF($A225="","",IF(AND($U225=1,$I225="Open",$V225=0),$R225,0))</f>
        <v/>
      </c>
      <c r="AC225" s="34">
        <f>IF($A225="","",IF(AND($U225=1,$I225="Lost"),$R225,0))</f>
        <v/>
      </c>
      <c r="AD225" s="34">
        <f>IF($A225="","",IF(AND($I225="Won",OR($U225=1,$Y225&gt;0,$Z225&gt;0)),$G225,0))</f>
        <v/>
      </c>
      <c r="AE225" s="33">
        <f>IF(OR($A225="",$P225=0),"",IFERROR(MATCH($Q225,Settings!$B$24:$B$31,0),""))</f>
        <v/>
      </c>
      <c r="AF225" s="33">
        <f>IF($A225="","",IFERROR(MATCH($F225,Settings!$B$24:$B$31,0),""))</f>
        <v/>
      </c>
      <c r="AG225" s="33">
        <f>IF($A225="","",IF($P225=0,IF($Y225&gt;0,IF($I225="Won","Created and won","Created"),IF($J225&gt;Settings!$C$6,"Created, outside period",IF($V225=1,"Not in last snapshot","Outside period"))),IF($T225&lt;&gt;"Open","Closed before",IF($U225=0,IF($Z225&gt;0,IF($I225="Won","Pulled in and won","Pulled in"),"Outside period"),IF($I225="Won","Won",IF($I225="Lost","Lost",IF($V225=0,"Slipped out",IF($AF225&gt;$AE225,"Advanced",IF($AF225&lt;$AE225,"Regressed",IF($G225&gt;$R225,"Amount up",IF($G225&lt;$R225,"Amount down","No change")))))))))))</f>
        <v/>
      </c>
      <c r="AH225" s="33">
        <f>IF($A225="","",IF($V225=1,Settings!$C$7-MAX($J225,$K225,$L225,$M225),""))</f>
        <v/>
      </c>
      <c r="AI225" s="33">
        <f>IF($A225="","",IF($V225=1,IF($AH225&gt;=Settings!$C$12,1,0),""))</f>
        <v/>
      </c>
      <c r="AJ225" s="33">
        <f>IF($A225="","",IF($V225=1,IF($N225&gt;=Settings!$C$13,1,0),""))</f>
        <v/>
      </c>
    </row>
    <row r="226">
      <c r="G226" s="31" t="n"/>
      <c r="H226" s="32" t="n"/>
      <c r="J226" s="32" t="n"/>
      <c r="K226" s="32" t="n"/>
      <c r="L226" s="32" t="n"/>
      <c r="M226" s="32" t="n"/>
      <c r="P226" s="33">
        <f>IF($A226="","",IFERROR(MATCH($A226,'Last week'!$A$2:$A$1001,0),0))</f>
        <v/>
      </c>
      <c r="Q226" s="33">
        <f>IF(OR($A226="",$P226=0),"",INDEX('Last week'!$F$2:$F$1001,$P226))</f>
        <v/>
      </c>
      <c r="R226" s="34">
        <f>IF(OR($A226="",$P226=0),"",INDEX('Last week'!$G$2:$G$1001,$P226))</f>
        <v/>
      </c>
      <c r="S226" s="35">
        <f>IF(OR($A226="",$P226=0),"",INDEX('Last week'!$H$2:$H$1001,$P226))</f>
        <v/>
      </c>
      <c r="T226" s="33">
        <f>IF(OR($A226="",$P226=0),"",INDEX('Last week'!$I$2:$I$1001,$P226))</f>
        <v/>
      </c>
      <c r="U226" s="33">
        <f>IF($A226="","",IF(AND($P226&gt;0,$T226="Open",$S226&gt;=Settings!$C$4,$S226&lt;=Settings!$C$5),1,0))</f>
        <v/>
      </c>
      <c r="V226" s="33">
        <f>IF($A226="","",IF(AND($I226="Open",$H226&gt;=Settings!$C$4,$H226&lt;=Settings!$C$5),1,0))</f>
        <v/>
      </c>
      <c r="W226" s="34">
        <f>IF($A226="","",IF($U226=1,$R226,0))</f>
        <v/>
      </c>
      <c r="X226" s="34">
        <f>IF($A226="","",IF($V226=1,$G226,0))</f>
        <v/>
      </c>
      <c r="Y226" s="34">
        <f>IF($A226="","",IF(AND($P226=0,OR($I226="Open",$I226="Won"),$H226&gt;=Settings!$C$4,$H226&lt;=Settings!$C$5,$J226&gt;Settings!$C$6),$G226,0))</f>
        <v/>
      </c>
      <c r="Z226" s="34">
        <f>IF($A226="","",IF(AND($P226&gt;0,$T226="Open",$U226=0,OR($I226="Open",$I226="Won"),$H226&gt;=Settings!$C$4,$H226&lt;=Settings!$C$5),$G226,0))</f>
        <v/>
      </c>
      <c r="AA226" s="34">
        <f>IF($A226="","",IF(AND($U226=1,OR($V226=1,$I226="Won")),$G226-$R226,0))</f>
        <v/>
      </c>
      <c r="AB226" s="34">
        <f>IF($A226="","",IF(AND($U226=1,$I226="Open",$V226=0),$R226,0))</f>
        <v/>
      </c>
      <c r="AC226" s="34">
        <f>IF($A226="","",IF(AND($U226=1,$I226="Lost"),$R226,0))</f>
        <v/>
      </c>
      <c r="AD226" s="34">
        <f>IF($A226="","",IF(AND($I226="Won",OR($U226=1,$Y226&gt;0,$Z226&gt;0)),$G226,0))</f>
        <v/>
      </c>
      <c r="AE226" s="33">
        <f>IF(OR($A226="",$P226=0),"",IFERROR(MATCH($Q226,Settings!$B$24:$B$31,0),""))</f>
        <v/>
      </c>
      <c r="AF226" s="33">
        <f>IF($A226="","",IFERROR(MATCH($F226,Settings!$B$24:$B$31,0),""))</f>
        <v/>
      </c>
      <c r="AG226" s="33">
        <f>IF($A226="","",IF($P226=0,IF($Y226&gt;0,IF($I226="Won","Created and won","Created"),IF($J226&gt;Settings!$C$6,"Created, outside period",IF($V226=1,"Not in last snapshot","Outside period"))),IF($T226&lt;&gt;"Open","Closed before",IF($U226=0,IF($Z226&gt;0,IF($I226="Won","Pulled in and won","Pulled in"),"Outside period"),IF($I226="Won","Won",IF($I226="Lost","Lost",IF($V226=0,"Slipped out",IF($AF226&gt;$AE226,"Advanced",IF($AF226&lt;$AE226,"Regressed",IF($G226&gt;$R226,"Amount up",IF($G226&lt;$R226,"Amount down","No change")))))))))))</f>
        <v/>
      </c>
      <c r="AH226" s="33">
        <f>IF($A226="","",IF($V226=1,Settings!$C$7-MAX($J226,$K226,$L226,$M226),""))</f>
        <v/>
      </c>
      <c r="AI226" s="33">
        <f>IF($A226="","",IF($V226=1,IF($AH226&gt;=Settings!$C$12,1,0),""))</f>
        <v/>
      </c>
      <c r="AJ226" s="33">
        <f>IF($A226="","",IF($V226=1,IF($N226&gt;=Settings!$C$13,1,0),""))</f>
        <v/>
      </c>
    </row>
    <row r="227">
      <c r="G227" s="31" t="n"/>
      <c r="H227" s="32" t="n"/>
      <c r="J227" s="32" t="n"/>
      <c r="K227" s="32" t="n"/>
      <c r="L227" s="32" t="n"/>
      <c r="M227" s="32" t="n"/>
      <c r="P227" s="33">
        <f>IF($A227="","",IFERROR(MATCH($A227,'Last week'!$A$2:$A$1001,0),0))</f>
        <v/>
      </c>
      <c r="Q227" s="33">
        <f>IF(OR($A227="",$P227=0),"",INDEX('Last week'!$F$2:$F$1001,$P227))</f>
        <v/>
      </c>
      <c r="R227" s="34">
        <f>IF(OR($A227="",$P227=0),"",INDEX('Last week'!$G$2:$G$1001,$P227))</f>
        <v/>
      </c>
      <c r="S227" s="35">
        <f>IF(OR($A227="",$P227=0),"",INDEX('Last week'!$H$2:$H$1001,$P227))</f>
        <v/>
      </c>
      <c r="T227" s="33">
        <f>IF(OR($A227="",$P227=0),"",INDEX('Last week'!$I$2:$I$1001,$P227))</f>
        <v/>
      </c>
      <c r="U227" s="33">
        <f>IF($A227="","",IF(AND($P227&gt;0,$T227="Open",$S227&gt;=Settings!$C$4,$S227&lt;=Settings!$C$5),1,0))</f>
        <v/>
      </c>
      <c r="V227" s="33">
        <f>IF($A227="","",IF(AND($I227="Open",$H227&gt;=Settings!$C$4,$H227&lt;=Settings!$C$5),1,0))</f>
        <v/>
      </c>
      <c r="W227" s="34">
        <f>IF($A227="","",IF($U227=1,$R227,0))</f>
        <v/>
      </c>
      <c r="X227" s="34">
        <f>IF($A227="","",IF($V227=1,$G227,0))</f>
        <v/>
      </c>
      <c r="Y227" s="34">
        <f>IF($A227="","",IF(AND($P227=0,OR($I227="Open",$I227="Won"),$H227&gt;=Settings!$C$4,$H227&lt;=Settings!$C$5,$J227&gt;Settings!$C$6),$G227,0))</f>
        <v/>
      </c>
      <c r="Z227" s="34">
        <f>IF($A227="","",IF(AND($P227&gt;0,$T227="Open",$U227=0,OR($I227="Open",$I227="Won"),$H227&gt;=Settings!$C$4,$H227&lt;=Settings!$C$5),$G227,0))</f>
        <v/>
      </c>
      <c r="AA227" s="34">
        <f>IF($A227="","",IF(AND($U227=1,OR($V227=1,$I227="Won")),$G227-$R227,0))</f>
        <v/>
      </c>
      <c r="AB227" s="34">
        <f>IF($A227="","",IF(AND($U227=1,$I227="Open",$V227=0),$R227,0))</f>
        <v/>
      </c>
      <c r="AC227" s="34">
        <f>IF($A227="","",IF(AND($U227=1,$I227="Lost"),$R227,0))</f>
        <v/>
      </c>
      <c r="AD227" s="34">
        <f>IF($A227="","",IF(AND($I227="Won",OR($U227=1,$Y227&gt;0,$Z227&gt;0)),$G227,0))</f>
        <v/>
      </c>
      <c r="AE227" s="33">
        <f>IF(OR($A227="",$P227=0),"",IFERROR(MATCH($Q227,Settings!$B$24:$B$31,0),""))</f>
        <v/>
      </c>
      <c r="AF227" s="33">
        <f>IF($A227="","",IFERROR(MATCH($F227,Settings!$B$24:$B$31,0),""))</f>
        <v/>
      </c>
      <c r="AG227" s="33">
        <f>IF($A227="","",IF($P227=0,IF($Y227&gt;0,IF($I227="Won","Created and won","Created"),IF($J227&gt;Settings!$C$6,"Created, outside period",IF($V227=1,"Not in last snapshot","Outside period"))),IF($T227&lt;&gt;"Open","Closed before",IF($U227=0,IF($Z227&gt;0,IF($I227="Won","Pulled in and won","Pulled in"),"Outside period"),IF($I227="Won","Won",IF($I227="Lost","Lost",IF($V227=0,"Slipped out",IF($AF227&gt;$AE227,"Advanced",IF($AF227&lt;$AE227,"Regressed",IF($G227&gt;$R227,"Amount up",IF($G227&lt;$R227,"Amount down","No change")))))))))))</f>
        <v/>
      </c>
      <c r="AH227" s="33">
        <f>IF($A227="","",IF($V227=1,Settings!$C$7-MAX($J227,$K227,$L227,$M227),""))</f>
        <v/>
      </c>
      <c r="AI227" s="33">
        <f>IF($A227="","",IF($V227=1,IF($AH227&gt;=Settings!$C$12,1,0),""))</f>
        <v/>
      </c>
      <c r="AJ227" s="33">
        <f>IF($A227="","",IF($V227=1,IF($N227&gt;=Settings!$C$13,1,0),""))</f>
        <v/>
      </c>
    </row>
    <row r="228">
      <c r="G228" s="31" t="n"/>
      <c r="H228" s="32" t="n"/>
      <c r="J228" s="32" t="n"/>
      <c r="K228" s="32" t="n"/>
      <c r="L228" s="32" t="n"/>
      <c r="M228" s="32" t="n"/>
      <c r="P228" s="33">
        <f>IF($A228="","",IFERROR(MATCH($A228,'Last week'!$A$2:$A$1001,0),0))</f>
        <v/>
      </c>
      <c r="Q228" s="33">
        <f>IF(OR($A228="",$P228=0),"",INDEX('Last week'!$F$2:$F$1001,$P228))</f>
        <v/>
      </c>
      <c r="R228" s="34">
        <f>IF(OR($A228="",$P228=0),"",INDEX('Last week'!$G$2:$G$1001,$P228))</f>
        <v/>
      </c>
      <c r="S228" s="35">
        <f>IF(OR($A228="",$P228=0),"",INDEX('Last week'!$H$2:$H$1001,$P228))</f>
        <v/>
      </c>
      <c r="T228" s="33">
        <f>IF(OR($A228="",$P228=0),"",INDEX('Last week'!$I$2:$I$1001,$P228))</f>
        <v/>
      </c>
      <c r="U228" s="33">
        <f>IF($A228="","",IF(AND($P228&gt;0,$T228="Open",$S228&gt;=Settings!$C$4,$S228&lt;=Settings!$C$5),1,0))</f>
        <v/>
      </c>
      <c r="V228" s="33">
        <f>IF($A228="","",IF(AND($I228="Open",$H228&gt;=Settings!$C$4,$H228&lt;=Settings!$C$5),1,0))</f>
        <v/>
      </c>
      <c r="W228" s="34">
        <f>IF($A228="","",IF($U228=1,$R228,0))</f>
        <v/>
      </c>
      <c r="X228" s="34">
        <f>IF($A228="","",IF($V228=1,$G228,0))</f>
        <v/>
      </c>
      <c r="Y228" s="34">
        <f>IF($A228="","",IF(AND($P228=0,OR($I228="Open",$I228="Won"),$H228&gt;=Settings!$C$4,$H228&lt;=Settings!$C$5,$J228&gt;Settings!$C$6),$G228,0))</f>
        <v/>
      </c>
      <c r="Z228" s="34">
        <f>IF($A228="","",IF(AND($P228&gt;0,$T228="Open",$U228=0,OR($I228="Open",$I228="Won"),$H228&gt;=Settings!$C$4,$H228&lt;=Settings!$C$5),$G228,0))</f>
        <v/>
      </c>
      <c r="AA228" s="34">
        <f>IF($A228="","",IF(AND($U228=1,OR($V228=1,$I228="Won")),$G228-$R228,0))</f>
        <v/>
      </c>
      <c r="AB228" s="34">
        <f>IF($A228="","",IF(AND($U228=1,$I228="Open",$V228=0),$R228,0))</f>
        <v/>
      </c>
      <c r="AC228" s="34">
        <f>IF($A228="","",IF(AND($U228=1,$I228="Lost"),$R228,0))</f>
        <v/>
      </c>
      <c r="AD228" s="34">
        <f>IF($A228="","",IF(AND($I228="Won",OR($U228=1,$Y228&gt;0,$Z228&gt;0)),$G228,0))</f>
        <v/>
      </c>
      <c r="AE228" s="33">
        <f>IF(OR($A228="",$P228=0),"",IFERROR(MATCH($Q228,Settings!$B$24:$B$31,0),""))</f>
        <v/>
      </c>
      <c r="AF228" s="33">
        <f>IF($A228="","",IFERROR(MATCH($F228,Settings!$B$24:$B$31,0),""))</f>
        <v/>
      </c>
      <c r="AG228" s="33">
        <f>IF($A228="","",IF($P228=0,IF($Y228&gt;0,IF($I228="Won","Created and won","Created"),IF($J228&gt;Settings!$C$6,"Created, outside period",IF($V228=1,"Not in last snapshot","Outside period"))),IF($T228&lt;&gt;"Open","Closed before",IF($U228=0,IF($Z228&gt;0,IF($I228="Won","Pulled in and won","Pulled in"),"Outside period"),IF($I228="Won","Won",IF($I228="Lost","Lost",IF($V228=0,"Slipped out",IF($AF228&gt;$AE228,"Advanced",IF($AF228&lt;$AE228,"Regressed",IF($G228&gt;$R228,"Amount up",IF($G228&lt;$R228,"Amount down","No change")))))))))))</f>
        <v/>
      </c>
      <c r="AH228" s="33">
        <f>IF($A228="","",IF($V228=1,Settings!$C$7-MAX($J228,$K228,$L228,$M228),""))</f>
        <v/>
      </c>
      <c r="AI228" s="33">
        <f>IF($A228="","",IF($V228=1,IF($AH228&gt;=Settings!$C$12,1,0),""))</f>
        <v/>
      </c>
      <c r="AJ228" s="33">
        <f>IF($A228="","",IF($V228=1,IF($N228&gt;=Settings!$C$13,1,0),""))</f>
        <v/>
      </c>
    </row>
    <row r="229">
      <c r="G229" s="31" t="n"/>
      <c r="H229" s="32" t="n"/>
      <c r="J229" s="32" t="n"/>
      <c r="K229" s="32" t="n"/>
      <c r="L229" s="32" t="n"/>
      <c r="M229" s="32" t="n"/>
      <c r="P229" s="33">
        <f>IF($A229="","",IFERROR(MATCH($A229,'Last week'!$A$2:$A$1001,0),0))</f>
        <v/>
      </c>
      <c r="Q229" s="33">
        <f>IF(OR($A229="",$P229=0),"",INDEX('Last week'!$F$2:$F$1001,$P229))</f>
        <v/>
      </c>
      <c r="R229" s="34">
        <f>IF(OR($A229="",$P229=0),"",INDEX('Last week'!$G$2:$G$1001,$P229))</f>
        <v/>
      </c>
      <c r="S229" s="35">
        <f>IF(OR($A229="",$P229=0),"",INDEX('Last week'!$H$2:$H$1001,$P229))</f>
        <v/>
      </c>
      <c r="T229" s="33">
        <f>IF(OR($A229="",$P229=0),"",INDEX('Last week'!$I$2:$I$1001,$P229))</f>
        <v/>
      </c>
      <c r="U229" s="33">
        <f>IF($A229="","",IF(AND($P229&gt;0,$T229="Open",$S229&gt;=Settings!$C$4,$S229&lt;=Settings!$C$5),1,0))</f>
        <v/>
      </c>
      <c r="V229" s="33">
        <f>IF($A229="","",IF(AND($I229="Open",$H229&gt;=Settings!$C$4,$H229&lt;=Settings!$C$5),1,0))</f>
        <v/>
      </c>
      <c r="W229" s="34">
        <f>IF($A229="","",IF($U229=1,$R229,0))</f>
        <v/>
      </c>
      <c r="X229" s="34">
        <f>IF($A229="","",IF($V229=1,$G229,0))</f>
        <v/>
      </c>
      <c r="Y229" s="34">
        <f>IF($A229="","",IF(AND($P229=0,OR($I229="Open",$I229="Won"),$H229&gt;=Settings!$C$4,$H229&lt;=Settings!$C$5,$J229&gt;Settings!$C$6),$G229,0))</f>
        <v/>
      </c>
      <c r="Z229" s="34">
        <f>IF($A229="","",IF(AND($P229&gt;0,$T229="Open",$U229=0,OR($I229="Open",$I229="Won"),$H229&gt;=Settings!$C$4,$H229&lt;=Settings!$C$5),$G229,0))</f>
        <v/>
      </c>
      <c r="AA229" s="34">
        <f>IF($A229="","",IF(AND($U229=1,OR($V229=1,$I229="Won")),$G229-$R229,0))</f>
        <v/>
      </c>
      <c r="AB229" s="34">
        <f>IF($A229="","",IF(AND($U229=1,$I229="Open",$V229=0),$R229,0))</f>
        <v/>
      </c>
      <c r="AC229" s="34">
        <f>IF($A229="","",IF(AND($U229=1,$I229="Lost"),$R229,0))</f>
        <v/>
      </c>
      <c r="AD229" s="34">
        <f>IF($A229="","",IF(AND($I229="Won",OR($U229=1,$Y229&gt;0,$Z229&gt;0)),$G229,0))</f>
        <v/>
      </c>
      <c r="AE229" s="33">
        <f>IF(OR($A229="",$P229=0),"",IFERROR(MATCH($Q229,Settings!$B$24:$B$31,0),""))</f>
        <v/>
      </c>
      <c r="AF229" s="33">
        <f>IF($A229="","",IFERROR(MATCH($F229,Settings!$B$24:$B$31,0),""))</f>
        <v/>
      </c>
      <c r="AG229" s="33">
        <f>IF($A229="","",IF($P229=0,IF($Y229&gt;0,IF($I229="Won","Created and won","Created"),IF($J229&gt;Settings!$C$6,"Created, outside period",IF($V229=1,"Not in last snapshot","Outside period"))),IF($T229&lt;&gt;"Open","Closed before",IF($U229=0,IF($Z229&gt;0,IF($I229="Won","Pulled in and won","Pulled in"),"Outside period"),IF($I229="Won","Won",IF($I229="Lost","Lost",IF($V229=0,"Slipped out",IF($AF229&gt;$AE229,"Advanced",IF($AF229&lt;$AE229,"Regressed",IF($G229&gt;$R229,"Amount up",IF($G229&lt;$R229,"Amount down","No change")))))))))))</f>
        <v/>
      </c>
      <c r="AH229" s="33">
        <f>IF($A229="","",IF($V229=1,Settings!$C$7-MAX($J229,$K229,$L229,$M229),""))</f>
        <v/>
      </c>
      <c r="AI229" s="33">
        <f>IF($A229="","",IF($V229=1,IF($AH229&gt;=Settings!$C$12,1,0),""))</f>
        <v/>
      </c>
      <c r="AJ229" s="33">
        <f>IF($A229="","",IF($V229=1,IF($N229&gt;=Settings!$C$13,1,0),""))</f>
        <v/>
      </c>
    </row>
    <row r="230">
      <c r="G230" s="31" t="n"/>
      <c r="H230" s="32" t="n"/>
      <c r="J230" s="32" t="n"/>
      <c r="K230" s="32" t="n"/>
      <c r="L230" s="32" t="n"/>
      <c r="M230" s="32" t="n"/>
      <c r="P230" s="33">
        <f>IF($A230="","",IFERROR(MATCH($A230,'Last week'!$A$2:$A$1001,0),0))</f>
        <v/>
      </c>
      <c r="Q230" s="33">
        <f>IF(OR($A230="",$P230=0),"",INDEX('Last week'!$F$2:$F$1001,$P230))</f>
        <v/>
      </c>
      <c r="R230" s="34">
        <f>IF(OR($A230="",$P230=0),"",INDEX('Last week'!$G$2:$G$1001,$P230))</f>
        <v/>
      </c>
      <c r="S230" s="35">
        <f>IF(OR($A230="",$P230=0),"",INDEX('Last week'!$H$2:$H$1001,$P230))</f>
        <v/>
      </c>
      <c r="T230" s="33">
        <f>IF(OR($A230="",$P230=0),"",INDEX('Last week'!$I$2:$I$1001,$P230))</f>
        <v/>
      </c>
      <c r="U230" s="33">
        <f>IF($A230="","",IF(AND($P230&gt;0,$T230="Open",$S230&gt;=Settings!$C$4,$S230&lt;=Settings!$C$5),1,0))</f>
        <v/>
      </c>
      <c r="V230" s="33">
        <f>IF($A230="","",IF(AND($I230="Open",$H230&gt;=Settings!$C$4,$H230&lt;=Settings!$C$5),1,0))</f>
        <v/>
      </c>
      <c r="W230" s="34">
        <f>IF($A230="","",IF($U230=1,$R230,0))</f>
        <v/>
      </c>
      <c r="X230" s="34">
        <f>IF($A230="","",IF($V230=1,$G230,0))</f>
        <v/>
      </c>
      <c r="Y230" s="34">
        <f>IF($A230="","",IF(AND($P230=0,OR($I230="Open",$I230="Won"),$H230&gt;=Settings!$C$4,$H230&lt;=Settings!$C$5,$J230&gt;Settings!$C$6),$G230,0))</f>
        <v/>
      </c>
      <c r="Z230" s="34">
        <f>IF($A230="","",IF(AND($P230&gt;0,$T230="Open",$U230=0,OR($I230="Open",$I230="Won"),$H230&gt;=Settings!$C$4,$H230&lt;=Settings!$C$5),$G230,0))</f>
        <v/>
      </c>
      <c r="AA230" s="34">
        <f>IF($A230="","",IF(AND($U230=1,OR($V230=1,$I230="Won")),$G230-$R230,0))</f>
        <v/>
      </c>
      <c r="AB230" s="34">
        <f>IF($A230="","",IF(AND($U230=1,$I230="Open",$V230=0),$R230,0))</f>
        <v/>
      </c>
      <c r="AC230" s="34">
        <f>IF($A230="","",IF(AND($U230=1,$I230="Lost"),$R230,0))</f>
        <v/>
      </c>
      <c r="AD230" s="34">
        <f>IF($A230="","",IF(AND($I230="Won",OR($U230=1,$Y230&gt;0,$Z230&gt;0)),$G230,0))</f>
        <v/>
      </c>
      <c r="AE230" s="33">
        <f>IF(OR($A230="",$P230=0),"",IFERROR(MATCH($Q230,Settings!$B$24:$B$31,0),""))</f>
        <v/>
      </c>
      <c r="AF230" s="33">
        <f>IF($A230="","",IFERROR(MATCH($F230,Settings!$B$24:$B$31,0),""))</f>
        <v/>
      </c>
      <c r="AG230" s="33">
        <f>IF($A230="","",IF($P230=0,IF($Y230&gt;0,IF($I230="Won","Created and won","Created"),IF($J230&gt;Settings!$C$6,"Created, outside period",IF($V230=1,"Not in last snapshot","Outside period"))),IF($T230&lt;&gt;"Open","Closed before",IF($U230=0,IF($Z230&gt;0,IF($I230="Won","Pulled in and won","Pulled in"),"Outside period"),IF($I230="Won","Won",IF($I230="Lost","Lost",IF($V230=0,"Slipped out",IF($AF230&gt;$AE230,"Advanced",IF($AF230&lt;$AE230,"Regressed",IF($G230&gt;$R230,"Amount up",IF($G230&lt;$R230,"Amount down","No change")))))))))))</f>
        <v/>
      </c>
      <c r="AH230" s="33">
        <f>IF($A230="","",IF($V230=1,Settings!$C$7-MAX($J230,$K230,$L230,$M230),""))</f>
        <v/>
      </c>
      <c r="AI230" s="33">
        <f>IF($A230="","",IF($V230=1,IF($AH230&gt;=Settings!$C$12,1,0),""))</f>
        <v/>
      </c>
      <c r="AJ230" s="33">
        <f>IF($A230="","",IF($V230=1,IF($N230&gt;=Settings!$C$13,1,0),""))</f>
        <v/>
      </c>
    </row>
    <row r="231">
      <c r="G231" s="31" t="n"/>
      <c r="H231" s="32" t="n"/>
      <c r="J231" s="32" t="n"/>
      <c r="K231" s="32" t="n"/>
      <c r="L231" s="32" t="n"/>
      <c r="M231" s="32" t="n"/>
      <c r="P231" s="33">
        <f>IF($A231="","",IFERROR(MATCH($A231,'Last week'!$A$2:$A$1001,0),0))</f>
        <v/>
      </c>
      <c r="Q231" s="33">
        <f>IF(OR($A231="",$P231=0),"",INDEX('Last week'!$F$2:$F$1001,$P231))</f>
        <v/>
      </c>
      <c r="R231" s="34">
        <f>IF(OR($A231="",$P231=0),"",INDEX('Last week'!$G$2:$G$1001,$P231))</f>
        <v/>
      </c>
      <c r="S231" s="35">
        <f>IF(OR($A231="",$P231=0),"",INDEX('Last week'!$H$2:$H$1001,$P231))</f>
        <v/>
      </c>
      <c r="T231" s="33">
        <f>IF(OR($A231="",$P231=0),"",INDEX('Last week'!$I$2:$I$1001,$P231))</f>
        <v/>
      </c>
      <c r="U231" s="33">
        <f>IF($A231="","",IF(AND($P231&gt;0,$T231="Open",$S231&gt;=Settings!$C$4,$S231&lt;=Settings!$C$5),1,0))</f>
        <v/>
      </c>
      <c r="V231" s="33">
        <f>IF($A231="","",IF(AND($I231="Open",$H231&gt;=Settings!$C$4,$H231&lt;=Settings!$C$5),1,0))</f>
        <v/>
      </c>
      <c r="W231" s="34">
        <f>IF($A231="","",IF($U231=1,$R231,0))</f>
        <v/>
      </c>
      <c r="X231" s="34">
        <f>IF($A231="","",IF($V231=1,$G231,0))</f>
        <v/>
      </c>
      <c r="Y231" s="34">
        <f>IF($A231="","",IF(AND($P231=0,OR($I231="Open",$I231="Won"),$H231&gt;=Settings!$C$4,$H231&lt;=Settings!$C$5,$J231&gt;Settings!$C$6),$G231,0))</f>
        <v/>
      </c>
      <c r="Z231" s="34">
        <f>IF($A231="","",IF(AND($P231&gt;0,$T231="Open",$U231=0,OR($I231="Open",$I231="Won"),$H231&gt;=Settings!$C$4,$H231&lt;=Settings!$C$5),$G231,0))</f>
        <v/>
      </c>
      <c r="AA231" s="34">
        <f>IF($A231="","",IF(AND($U231=1,OR($V231=1,$I231="Won")),$G231-$R231,0))</f>
        <v/>
      </c>
      <c r="AB231" s="34">
        <f>IF($A231="","",IF(AND($U231=1,$I231="Open",$V231=0),$R231,0))</f>
        <v/>
      </c>
      <c r="AC231" s="34">
        <f>IF($A231="","",IF(AND($U231=1,$I231="Lost"),$R231,0))</f>
        <v/>
      </c>
      <c r="AD231" s="34">
        <f>IF($A231="","",IF(AND($I231="Won",OR($U231=1,$Y231&gt;0,$Z231&gt;0)),$G231,0))</f>
        <v/>
      </c>
      <c r="AE231" s="33">
        <f>IF(OR($A231="",$P231=0),"",IFERROR(MATCH($Q231,Settings!$B$24:$B$31,0),""))</f>
        <v/>
      </c>
      <c r="AF231" s="33">
        <f>IF($A231="","",IFERROR(MATCH($F231,Settings!$B$24:$B$31,0),""))</f>
        <v/>
      </c>
      <c r="AG231" s="33">
        <f>IF($A231="","",IF($P231=0,IF($Y231&gt;0,IF($I231="Won","Created and won","Created"),IF($J231&gt;Settings!$C$6,"Created, outside period",IF($V231=1,"Not in last snapshot","Outside period"))),IF($T231&lt;&gt;"Open","Closed before",IF($U231=0,IF($Z231&gt;0,IF($I231="Won","Pulled in and won","Pulled in"),"Outside period"),IF($I231="Won","Won",IF($I231="Lost","Lost",IF($V231=0,"Slipped out",IF($AF231&gt;$AE231,"Advanced",IF($AF231&lt;$AE231,"Regressed",IF($G231&gt;$R231,"Amount up",IF($G231&lt;$R231,"Amount down","No change")))))))))))</f>
        <v/>
      </c>
      <c r="AH231" s="33">
        <f>IF($A231="","",IF($V231=1,Settings!$C$7-MAX($J231,$K231,$L231,$M231),""))</f>
        <v/>
      </c>
      <c r="AI231" s="33">
        <f>IF($A231="","",IF($V231=1,IF($AH231&gt;=Settings!$C$12,1,0),""))</f>
        <v/>
      </c>
      <c r="AJ231" s="33">
        <f>IF($A231="","",IF($V231=1,IF($N231&gt;=Settings!$C$13,1,0),""))</f>
        <v/>
      </c>
    </row>
    <row r="232">
      <c r="G232" s="31" t="n"/>
      <c r="H232" s="32" t="n"/>
      <c r="J232" s="32" t="n"/>
      <c r="K232" s="32" t="n"/>
      <c r="L232" s="32" t="n"/>
      <c r="M232" s="32" t="n"/>
      <c r="P232" s="33">
        <f>IF($A232="","",IFERROR(MATCH($A232,'Last week'!$A$2:$A$1001,0),0))</f>
        <v/>
      </c>
      <c r="Q232" s="33">
        <f>IF(OR($A232="",$P232=0),"",INDEX('Last week'!$F$2:$F$1001,$P232))</f>
        <v/>
      </c>
      <c r="R232" s="34">
        <f>IF(OR($A232="",$P232=0),"",INDEX('Last week'!$G$2:$G$1001,$P232))</f>
        <v/>
      </c>
      <c r="S232" s="35">
        <f>IF(OR($A232="",$P232=0),"",INDEX('Last week'!$H$2:$H$1001,$P232))</f>
        <v/>
      </c>
      <c r="T232" s="33">
        <f>IF(OR($A232="",$P232=0),"",INDEX('Last week'!$I$2:$I$1001,$P232))</f>
        <v/>
      </c>
      <c r="U232" s="33">
        <f>IF($A232="","",IF(AND($P232&gt;0,$T232="Open",$S232&gt;=Settings!$C$4,$S232&lt;=Settings!$C$5),1,0))</f>
        <v/>
      </c>
      <c r="V232" s="33">
        <f>IF($A232="","",IF(AND($I232="Open",$H232&gt;=Settings!$C$4,$H232&lt;=Settings!$C$5),1,0))</f>
        <v/>
      </c>
      <c r="W232" s="34">
        <f>IF($A232="","",IF($U232=1,$R232,0))</f>
        <v/>
      </c>
      <c r="X232" s="34">
        <f>IF($A232="","",IF($V232=1,$G232,0))</f>
        <v/>
      </c>
      <c r="Y232" s="34">
        <f>IF($A232="","",IF(AND($P232=0,OR($I232="Open",$I232="Won"),$H232&gt;=Settings!$C$4,$H232&lt;=Settings!$C$5,$J232&gt;Settings!$C$6),$G232,0))</f>
        <v/>
      </c>
      <c r="Z232" s="34">
        <f>IF($A232="","",IF(AND($P232&gt;0,$T232="Open",$U232=0,OR($I232="Open",$I232="Won"),$H232&gt;=Settings!$C$4,$H232&lt;=Settings!$C$5),$G232,0))</f>
        <v/>
      </c>
      <c r="AA232" s="34">
        <f>IF($A232="","",IF(AND($U232=1,OR($V232=1,$I232="Won")),$G232-$R232,0))</f>
        <v/>
      </c>
      <c r="AB232" s="34">
        <f>IF($A232="","",IF(AND($U232=1,$I232="Open",$V232=0),$R232,0))</f>
        <v/>
      </c>
      <c r="AC232" s="34">
        <f>IF($A232="","",IF(AND($U232=1,$I232="Lost"),$R232,0))</f>
        <v/>
      </c>
      <c r="AD232" s="34">
        <f>IF($A232="","",IF(AND($I232="Won",OR($U232=1,$Y232&gt;0,$Z232&gt;0)),$G232,0))</f>
        <v/>
      </c>
      <c r="AE232" s="33">
        <f>IF(OR($A232="",$P232=0),"",IFERROR(MATCH($Q232,Settings!$B$24:$B$31,0),""))</f>
        <v/>
      </c>
      <c r="AF232" s="33">
        <f>IF($A232="","",IFERROR(MATCH($F232,Settings!$B$24:$B$31,0),""))</f>
        <v/>
      </c>
      <c r="AG232" s="33">
        <f>IF($A232="","",IF($P232=0,IF($Y232&gt;0,IF($I232="Won","Created and won","Created"),IF($J232&gt;Settings!$C$6,"Created, outside period",IF($V232=1,"Not in last snapshot","Outside period"))),IF($T232&lt;&gt;"Open","Closed before",IF($U232=0,IF($Z232&gt;0,IF($I232="Won","Pulled in and won","Pulled in"),"Outside period"),IF($I232="Won","Won",IF($I232="Lost","Lost",IF($V232=0,"Slipped out",IF($AF232&gt;$AE232,"Advanced",IF($AF232&lt;$AE232,"Regressed",IF($G232&gt;$R232,"Amount up",IF($G232&lt;$R232,"Amount down","No change")))))))))))</f>
        <v/>
      </c>
      <c r="AH232" s="33">
        <f>IF($A232="","",IF($V232=1,Settings!$C$7-MAX($J232,$K232,$L232,$M232),""))</f>
        <v/>
      </c>
      <c r="AI232" s="33">
        <f>IF($A232="","",IF($V232=1,IF($AH232&gt;=Settings!$C$12,1,0),""))</f>
        <v/>
      </c>
      <c r="AJ232" s="33">
        <f>IF($A232="","",IF($V232=1,IF($N232&gt;=Settings!$C$13,1,0),""))</f>
        <v/>
      </c>
    </row>
    <row r="233">
      <c r="G233" s="31" t="n"/>
      <c r="H233" s="32" t="n"/>
      <c r="J233" s="32" t="n"/>
      <c r="K233" s="32" t="n"/>
      <c r="L233" s="32" t="n"/>
      <c r="M233" s="32" t="n"/>
      <c r="P233" s="33">
        <f>IF($A233="","",IFERROR(MATCH($A233,'Last week'!$A$2:$A$1001,0),0))</f>
        <v/>
      </c>
      <c r="Q233" s="33">
        <f>IF(OR($A233="",$P233=0),"",INDEX('Last week'!$F$2:$F$1001,$P233))</f>
        <v/>
      </c>
      <c r="R233" s="34">
        <f>IF(OR($A233="",$P233=0),"",INDEX('Last week'!$G$2:$G$1001,$P233))</f>
        <v/>
      </c>
      <c r="S233" s="35">
        <f>IF(OR($A233="",$P233=0),"",INDEX('Last week'!$H$2:$H$1001,$P233))</f>
        <v/>
      </c>
      <c r="T233" s="33">
        <f>IF(OR($A233="",$P233=0),"",INDEX('Last week'!$I$2:$I$1001,$P233))</f>
        <v/>
      </c>
      <c r="U233" s="33">
        <f>IF($A233="","",IF(AND($P233&gt;0,$T233="Open",$S233&gt;=Settings!$C$4,$S233&lt;=Settings!$C$5),1,0))</f>
        <v/>
      </c>
      <c r="V233" s="33">
        <f>IF($A233="","",IF(AND($I233="Open",$H233&gt;=Settings!$C$4,$H233&lt;=Settings!$C$5),1,0))</f>
        <v/>
      </c>
      <c r="W233" s="34">
        <f>IF($A233="","",IF($U233=1,$R233,0))</f>
        <v/>
      </c>
      <c r="X233" s="34">
        <f>IF($A233="","",IF($V233=1,$G233,0))</f>
        <v/>
      </c>
      <c r="Y233" s="34">
        <f>IF($A233="","",IF(AND($P233=0,OR($I233="Open",$I233="Won"),$H233&gt;=Settings!$C$4,$H233&lt;=Settings!$C$5,$J233&gt;Settings!$C$6),$G233,0))</f>
        <v/>
      </c>
      <c r="Z233" s="34">
        <f>IF($A233="","",IF(AND($P233&gt;0,$T233="Open",$U233=0,OR($I233="Open",$I233="Won"),$H233&gt;=Settings!$C$4,$H233&lt;=Settings!$C$5),$G233,0))</f>
        <v/>
      </c>
      <c r="AA233" s="34">
        <f>IF($A233="","",IF(AND($U233=1,OR($V233=1,$I233="Won")),$G233-$R233,0))</f>
        <v/>
      </c>
      <c r="AB233" s="34">
        <f>IF($A233="","",IF(AND($U233=1,$I233="Open",$V233=0),$R233,0))</f>
        <v/>
      </c>
      <c r="AC233" s="34">
        <f>IF($A233="","",IF(AND($U233=1,$I233="Lost"),$R233,0))</f>
        <v/>
      </c>
      <c r="AD233" s="34">
        <f>IF($A233="","",IF(AND($I233="Won",OR($U233=1,$Y233&gt;0,$Z233&gt;0)),$G233,0))</f>
        <v/>
      </c>
      <c r="AE233" s="33">
        <f>IF(OR($A233="",$P233=0),"",IFERROR(MATCH($Q233,Settings!$B$24:$B$31,0),""))</f>
        <v/>
      </c>
      <c r="AF233" s="33">
        <f>IF($A233="","",IFERROR(MATCH($F233,Settings!$B$24:$B$31,0),""))</f>
        <v/>
      </c>
      <c r="AG233" s="33">
        <f>IF($A233="","",IF($P233=0,IF($Y233&gt;0,IF($I233="Won","Created and won","Created"),IF($J233&gt;Settings!$C$6,"Created, outside period",IF($V233=1,"Not in last snapshot","Outside period"))),IF($T233&lt;&gt;"Open","Closed before",IF($U233=0,IF($Z233&gt;0,IF($I233="Won","Pulled in and won","Pulled in"),"Outside period"),IF($I233="Won","Won",IF($I233="Lost","Lost",IF($V233=0,"Slipped out",IF($AF233&gt;$AE233,"Advanced",IF($AF233&lt;$AE233,"Regressed",IF($G233&gt;$R233,"Amount up",IF($G233&lt;$R233,"Amount down","No change")))))))))))</f>
        <v/>
      </c>
      <c r="AH233" s="33">
        <f>IF($A233="","",IF($V233=1,Settings!$C$7-MAX($J233,$K233,$L233,$M233),""))</f>
        <v/>
      </c>
      <c r="AI233" s="33">
        <f>IF($A233="","",IF($V233=1,IF($AH233&gt;=Settings!$C$12,1,0),""))</f>
        <v/>
      </c>
      <c r="AJ233" s="33">
        <f>IF($A233="","",IF($V233=1,IF($N233&gt;=Settings!$C$13,1,0),""))</f>
        <v/>
      </c>
    </row>
    <row r="234">
      <c r="G234" s="31" t="n"/>
      <c r="H234" s="32" t="n"/>
      <c r="J234" s="32" t="n"/>
      <c r="K234" s="32" t="n"/>
      <c r="L234" s="32" t="n"/>
      <c r="M234" s="32" t="n"/>
      <c r="P234" s="33">
        <f>IF($A234="","",IFERROR(MATCH($A234,'Last week'!$A$2:$A$1001,0),0))</f>
        <v/>
      </c>
      <c r="Q234" s="33">
        <f>IF(OR($A234="",$P234=0),"",INDEX('Last week'!$F$2:$F$1001,$P234))</f>
        <v/>
      </c>
      <c r="R234" s="34">
        <f>IF(OR($A234="",$P234=0),"",INDEX('Last week'!$G$2:$G$1001,$P234))</f>
        <v/>
      </c>
      <c r="S234" s="35">
        <f>IF(OR($A234="",$P234=0),"",INDEX('Last week'!$H$2:$H$1001,$P234))</f>
        <v/>
      </c>
      <c r="T234" s="33">
        <f>IF(OR($A234="",$P234=0),"",INDEX('Last week'!$I$2:$I$1001,$P234))</f>
        <v/>
      </c>
      <c r="U234" s="33">
        <f>IF($A234="","",IF(AND($P234&gt;0,$T234="Open",$S234&gt;=Settings!$C$4,$S234&lt;=Settings!$C$5),1,0))</f>
        <v/>
      </c>
      <c r="V234" s="33">
        <f>IF($A234="","",IF(AND($I234="Open",$H234&gt;=Settings!$C$4,$H234&lt;=Settings!$C$5),1,0))</f>
        <v/>
      </c>
      <c r="W234" s="34">
        <f>IF($A234="","",IF($U234=1,$R234,0))</f>
        <v/>
      </c>
      <c r="X234" s="34">
        <f>IF($A234="","",IF($V234=1,$G234,0))</f>
        <v/>
      </c>
      <c r="Y234" s="34">
        <f>IF($A234="","",IF(AND($P234=0,OR($I234="Open",$I234="Won"),$H234&gt;=Settings!$C$4,$H234&lt;=Settings!$C$5,$J234&gt;Settings!$C$6),$G234,0))</f>
        <v/>
      </c>
      <c r="Z234" s="34">
        <f>IF($A234="","",IF(AND($P234&gt;0,$T234="Open",$U234=0,OR($I234="Open",$I234="Won"),$H234&gt;=Settings!$C$4,$H234&lt;=Settings!$C$5),$G234,0))</f>
        <v/>
      </c>
      <c r="AA234" s="34">
        <f>IF($A234="","",IF(AND($U234=1,OR($V234=1,$I234="Won")),$G234-$R234,0))</f>
        <v/>
      </c>
      <c r="AB234" s="34">
        <f>IF($A234="","",IF(AND($U234=1,$I234="Open",$V234=0),$R234,0))</f>
        <v/>
      </c>
      <c r="AC234" s="34">
        <f>IF($A234="","",IF(AND($U234=1,$I234="Lost"),$R234,0))</f>
        <v/>
      </c>
      <c r="AD234" s="34">
        <f>IF($A234="","",IF(AND($I234="Won",OR($U234=1,$Y234&gt;0,$Z234&gt;0)),$G234,0))</f>
        <v/>
      </c>
      <c r="AE234" s="33">
        <f>IF(OR($A234="",$P234=0),"",IFERROR(MATCH($Q234,Settings!$B$24:$B$31,0),""))</f>
        <v/>
      </c>
      <c r="AF234" s="33">
        <f>IF($A234="","",IFERROR(MATCH($F234,Settings!$B$24:$B$31,0),""))</f>
        <v/>
      </c>
      <c r="AG234" s="33">
        <f>IF($A234="","",IF($P234=0,IF($Y234&gt;0,IF($I234="Won","Created and won","Created"),IF($J234&gt;Settings!$C$6,"Created, outside period",IF($V234=1,"Not in last snapshot","Outside period"))),IF($T234&lt;&gt;"Open","Closed before",IF($U234=0,IF($Z234&gt;0,IF($I234="Won","Pulled in and won","Pulled in"),"Outside period"),IF($I234="Won","Won",IF($I234="Lost","Lost",IF($V234=0,"Slipped out",IF($AF234&gt;$AE234,"Advanced",IF($AF234&lt;$AE234,"Regressed",IF($G234&gt;$R234,"Amount up",IF($G234&lt;$R234,"Amount down","No change")))))))))))</f>
        <v/>
      </c>
      <c r="AH234" s="33">
        <f>IF($A234="","",IF($V234=1,Settings!$C$7-MAX($J234,$K234,$L234,$M234),""))</f>
        <v/>
      </c>
      <c r="AI234" s="33">
        <f>IF($A234="","",IF($V234=1,IF($AH234&gt;=Settings!$C$12,1,0),""))</f>
        <v/>
      </c>
      <c r="AJ234" s="33">
        <f>IF($A234="","",IF($V234=1,IF($N234&gt;=Settings!$C$13,1,0),""))</f>
        <v/>
      </c>
    </row>
    <row r="235">
      <c r="G235" s="31" t="n"/>
      <c r="H235" s="32" t="n"/>
      <c r="J235" s="32" t="n"/>
      <c r="K235" s="32" t="n"/>
      <c r="L235" s="32" t="n"/>
      <c r="M235" s="32" t="n"/>
      <c r="P235" s="33">
        <f>IF($A235="","",IFERROR(MATCH($A235,'Last week'!$A$2:$A$1001,0),0))</f>
        <v/>
      </c>
      <c r="Q235" s="33">
        <f>IF(OR($A235="",$P235=0),"",INDEX('Last week'!$F$2:$F$1001,$P235))</f>
        <v/>
      </c>
      <c r="R235" s="34">
        <f>IF(OR($A235="",$P235=0),"",INDEX('Last week'!$G$2:$G$1001,$P235))</f>
        <v/>
      </c>
      <c r="S235" s="35">
        <f>IF(OR($A235="",$P235=0),"",INDEX('Last week'!$H$2:$H$1001,$P235))</f>
        <v/>
      </c>
      <c r="T235" s="33">
        <f>IF(OR($A235="",$P235=0),"",INDEX('Last week'!$I$2:$I$1001,$P235))</f>
        <v/>
      </c>
      <c r="U235" s="33">
        <f>IF($A235="","",IF(AND($P235&gt;0,$T235="Open",$S235&gt;=Settings!$C$4,$S235&lt;=Settings!$C$5),1,0))</f>
        <v/>
      </c>
      <c r="V235" s="33">
        <f>IF($A235="","",IF(AND($I235="Open",$H235&gt;=Settings!$C$4,$H235&lt;=Settings!$C$5),1,0))</f>
        <v/>
      </c>
      <c r="W235" s="34">
        <f>IF($A235="","",IF($U235=1,$R235,0))</f>
        <v/>
      </c>
      <c r="X235" s="34">
        <f>IF($A235="","",IF($V235=1,$G235,0))</f>
        <v/>
      </c>
      <c r="Y235" s="34">
        <f>IF($A235="","",IF(AND($P235=0,OR($I235="Open",$I235="Won"),$H235&gt;=Settings!$C$4,$H235&lt;=Settings!$C$5,$J235&gt;Settings!$C$6),$G235,0))</f>
        <v/>
      </c>
      <c r="Z235" s="34">
        <f>IF($A235="","",IF(AND($P235&gt;0,$T235="Open",$U235=0,OR($I235="Open",$I235="Won"),$H235&gt;=Settings!$C$4,$H235&lt;=Settings!$C$5),$G235,0))</f>
        <v/>
      </c>
      <c r="AA235" s="34">
        <f>IF($A235="","",IF(AND($U235=1,OR($V235=1,$I235="Won")),$G235-$R235,0))</f>
        <v/>
      </c>
      <c r="AB235" s="34">
        <f>IF($A235="","",IF(AND($U235=1,$I235="Open",$V235=0),$R235,0))</f>
        <v/>
      </c>
      <c r="AC235" s="34">
        <f>IF($A235="","",IF(AND($U235=1,$I235="Lost"),$R235,0))</f>
        <v/>
      </c>
      <c r="AD235" s="34">
        <f>IF($A235="","",IF(AND($I235="Won",OR($U235=1,$Y235&gt;0,$Z235&gt;0)),$G235,0))</f>
        <v/>
      </c>
      <c r="AE235" s="33">
        <f>IF(OR($A235="",$P235=0),"",IFERROR(MATCH($Q235,Settings!$B$24:$B$31,0),""))</f>
        <v/>
      </c>
      <c r="AF235" s="33">
        <f>IF($A235="","",IFERROR(MATCH($F235,Settings!$B$24:$B$31,0),""))</f>
        <v/>
      </c>
      <c r="AG235" s="33">
        <f>IF($A235="","",IF($P235=0,IF($Y235&gt;0,IF($I235="Won","Created and won","Created"),IF($J235&gt;Settings!$C$6,"Created, outside period",IF($V235=1,"Not in last snapshot","Outside period"))),IF($T235&lt;&gt;"Open","Closed before",IF($U235=0,IF($Z235&gt;0,IF($I235="Won","Pulled in and won","Pulled in"),"Outside period"),IF($I235="Won","Won",IF($I235="Lost","Lost",IF($V235=0,"Slipped out",IF($AF235&gt;$AE235,"Advanced",IF($AF235&lt;$AE235,"Regressed",IF($G235&gt;$R235,"Amount up",IF($G235&lt;$R235,"Amount down","No change")))))))))))</f>
        <v/>
      </c>
      <c r="AH235" s="33">
        <f>IF($A235="","",IF($V235=1,Settings!$C$7-MAX($J235,$K235,$L235,$M235),""))</f>
        <v/>
      </c>
      <c r="AI235" s="33">
        <f>IF($A235="","",IF($V235=1,IF($AH235&gt;=Settings!$C$12,1,0),""))</f>
        <v/>
      </c>
      <c r="AJ235" s="33">
        <f>IF($A235="","",IF($V235=1,IF($N235&gt;=Settings!$C$13,1,0),""))</f>
        <v/>
      </c>
    </row>
    <row r="236">
      <c r="G236" s="31" t="n"/>
      <c r="H236" s="32" t="n"/>
      <c r="J236" s="32" t="n"/>
      <c r="K236" s="32" t="n"/>
      <c r="L236" s="32" t="n"/>
      <c r="M236" s="32" t="n"/>
      <c r="P236" s="33">
        <f>IF($A236="","",IFERROR(MATCH($A236,'Last week'!$A$2:$A$1001,0),0))</f>
        <v/>
      </c>
      <c r="Q236" s="33">
        <f>IF(OR($A236="",$P236=0),"",INDEX('Last week'!$F$2:$F$1001,$P236))</f>
        <v/>
      </c>
      <c r="R236" s="34">
        <f>IF(OR($A236="",$P236=0),"",INDEX('Last week'!$G$2:$G$1001,$P236))</f>
        <v/>
      </c>
      <c r="S236" s="35">
        <f>IF(OR($A236="",$P236=0),"",INDEX('Last week'!$H$2:$H$1001,$P236))</f>
        <v/>
      </c>
      <c r="T236" s="33">
        <f>IF(OR($A236="",$P236=0),"",INDEX('Last week'!$I$2:$I$1001,$P236))</f>
        <v/>
      </c>
      <c r="U236" s="33">
        <f>IF($A236="","",IF(AND($P236&gt;0,$T236="Open",$S236&gt;=Settings!$C$4,$S236&lt;=Settings!$C$5),1,0))</f>
        <v/>
      </c>
      <c r="V236" s="33">
        <f>IF($A236="","",IF(AND($I236="Open",$H236&gt;=Settings!$C$4,$H236&lt;=Settings!$C$5),1,0))</f>
        <v/>
      </c>
      <c r="W236" s="34">
        <f>IF($A236="","",IF($U236=1,$R236,0))</f>
        <v/>
      </c>
      <c r="X236" s="34">
        <f>IF($A236="","",IF($V236=1,$G236,0))</f>
        <v/>
      </c>
      <c r="Y236" s="34">
        <f>IF($A236="","",IF(AND($P236=0,OR($I236="Open",$I236="Won"),$H236&gt;=Settings!$C$4,$H236&lt;=Settings!$C$5,$J236&gt;Settings!$C$6),$G236,0))</f>
        <v/>
      </c>
      <c r="Z236" s="34">
        <f>IF($A236="","",IF(AND($P236&gt;0,$T236="Open",$U236=0,OR($I236="Open",$I236="Won"),$H236&gt;=Settings!$C$4,$H236&lt;=Settings!$C$5),$G236,0))</f>
        <v/>
      </c>
      <c r="AA236" s="34">
        <f>IF($A236="","",IF(AND($U236=1,OR($V236=1,$I236="Won")),$G236-$R236,0))</f>
        <v/>
      </c>
      <c r="AB236" s="34">
        <f>IF($A236="","",IF(AND($U236=1,$I236="Open",$V236=0),$R236,0))</f>
        <v/>
      </c>
      <c r="AC236" s="34">
        <f>IF($A236="","",IF(AND($U236=1,$I236="Lost"),$R236,0))</f>
        <v/>
      </c>
      <c r="AD236" s="34">
        <f>IF($A236="","",IF(AND($I236="Won",OR($U236=1,$Y236&gt;0,$Z236&gt;0)),$G236,0))</f>
        <v/>
      </c>
      <c r="AE236" s="33">
        <f>IF(OR($A236="",$P236=0),"",IFERROR(MATCH($Q236,Settings!$B$24:$B$31,0),""))</f>
        <v/>
      </c>
      <c r="AF236" s="33">
        <f>IF($A236="","",IFERROR(MATCH($F236,Settings!$B$24:$B$31,0),""))</f>
        <v/>
      </c>
      <c r="AG236" s="33">
        <f>IF($A236="","",IF($P236=0,IF($Y236&gt;0,IF($I236="Won","Created and won","Created"),IF($J236&gt;Settings!$C$6,"Created, outside period",IF($V236=1,"Not in last snapshot","Outside period"))),IF($T236&lt;&gt;"Open","Closed before",IF($U236=0,IF($Z236&gt;0,IF($I236="Won","Pulled in and won","Pulled in"),"Outside period"),IF($I236="Won","Won",IF($I236="Lost","Lost",IF($V236=0,"Slipped out",IF($AF236&gt;$AE236,"Advanced",IF($AF236&lt;$AE236,"Regressed",IF($G236&gt;$R236,"Amount up",IF($G236&lt;$R236,"Amount down","No change")))))))))))</f>
        <v/>
      </c>
      <c r="AH236" s="33">
        <f>IF($A236="","",IF($V236=1,Settings!$C$7-MAX($J236,$K236,$L236,$M236),""))</f>
        <v/>
      </c>
      <c r="AI236" s="33">
        <f>IF($A236="","",IF($V236=1,IF($AH236&gt;=Settings!$C$12,1,0),""))</f>
        <v/>
      </c>
      <c r="AJ236" s="33">
        <f>IF($A236="","",IF($V236=1,IF($N236&gt;=Settings!$C$13,1,0),""))</f>
        <v/>
      </c>
    </row>
    <row r="237">
      <c r="G237" s="31" t="n"/>
      <c r="H237" s="32" t="n"/>
      <c r="J237" s="32" t="n"/>
      <c r="K237" s="32" t="n"/>
      <c r="L237" s="32" t="n"/>
      <c r="M237" s="32" t="n"/>
      <c r="P237" s="33">
        <f>IF($A237="","",IFERROR(MATCH($A237,'Last week'!$A$2:$A$1001,0),0))</f>
        <v/>
      </c>
      <c r="Q237" s="33">
        <f>IF(OR($A237="",$P237=0),"",INDEX('Last week'!$F$2:$F$1001,$P237))</f>
        <v/>
      </c>
      <c r="R237" s="34">
        <f>IF(OR($A237="",$P237=0),"",INDEX('Last week'!$G$2:$G$1001,$P237))</f>
        <v/>
      </c>
      <c r="S237" s="35">
        <f>IF(OR($A237="",$P237=0),"",INDEX('Last week'!$H$2:$H$1001,$P237))</f>
        <v/>
      </c>
      <c r="T237" s="33">
        <f>IF(OR($A237="",$P237=0),"",INDEX('Last week'!$I$2:$I$1001,$P237))</f>
        <v/>
      </c>
      <c r="U237" s="33">
        <f>IF($A237="","",IF(AND($P237&gt;0,$T237="Open",$S237&gt;=Settings!$C$4,$S237&lt;=Settings!$C$5),1,0))</f>
        <v/>
      </c>
      <c r="V237" s="33">
        <f>IF($A237="","",IF(AND($I237="Open",$H237&gt;=Settings!$C$4,$H237&lt;=Settings!$C$5),1,0))</f>
        <v/>
      </c>
      <c r="W237" s="34">
        <f>IF($A237="","",IF($U237=1,$R237,0))</f>
        <v/>
      </c>
      <c r="X237" s="34">
        <f>IF($A237="","",IF($V237=1,$G237,0))</f>
        <v/>
      </c>
      <c r="Y237" s="34">
        <f>IF($A237="","",IF(AND($P237=0,OR($I237="Open",$I237="Won"),$H237&gt;=Settings!$C$4,$H237&lt;=Settings!$C$5,$J237&gt;Settings!$C$6),$G237,0))</f>
        <v/>
      </c>
      <c r="Z237" s="34">
        <f>IF($A237="","",IF(AND($P237&gt;0,$T237="Open",$U237=0,OR($I237="Open",$I237="Won"),$H237&gt;=Settings!$C$4,$H237&lt;=Settings!$C$5),$G237,0))</f>
        <v/>
      </c>
      <c r="AA237" s="34">
        <f>IF($A237="","",IF(AND($U237=1,OR($V237=1,$I237="Won")),$G237-$R237,0))</f>
        <v/>
      </c>
      <c r="AB237" s="34">
        <f>IF($A237="","",IF(AND($U237=1,$I237="Open",$V237=0),$R237,0))</f>
        <v/>
      </c>
      <c r="AC237" s="34">
        <f>IF($A237="","",IF(AND($U237=1,$I237="Lost"),$R237,0))</f>
        <v/>
      </c>
      <c r="AD237" s="34">
        <f>IF($A237="","",IF(AND($I237="Won",OR($U237=1,$Y237&gt;0,$Z237&gt;0)),$G237,0))</f>
        <v/>
      </c>
      <c r="AE237" s="33">
        <f>IF(OR($A237="",$P237=0),"",IFERROR(MATCH($Q237,Settings!$B$24:$B$31,0),""))</f>
        <v/>
      </c>
      <c r="AF237" s="33">
        <f>IF($A237="","",IFERROR(MATCH($F237,Settings!$B$24:$B$31,0),""))</f>
        <v/>
      </c>
      <c r="AG237" s="33">
        <f>IF($A237="","",IF($P237=0,IF($Y237&gt;0,IF($I237="Won","Created and won","Created"),IF($J237&gt;Settings!$C$6,"Created, outside period",IF($V237=1,"Not in last snapshot","Outside period"))),IF($T237&lt;&gt;"Open","Closed before",IF($U237=0,IF($Z237&gt;0,IF($I237="Won","Pulled in and won","Pulled in"),"Outside period"),IF($I237="Won","Won",IF($I237="Lost","Lost",IF($V237=0,"Slipped out",IF($AF237&gt;$AE237,"Advanced",IF($AF237&lt;$AE237,"Regressed",IF($G237&gt;$R237,"Amount up",IF($G237&lt;$R237,"Amount down","No change")))))))))))</f>
        <v/>
      </c>
      <c r="AH237" s="33">
        <f>IF($A237="","",IF($V237=1,Settings!$C$7-MAX($J237,$K237,$L237,$M237),""))</f>
        <v/>
      </c>
      <c r="AI237" s="33">
        <f>IF($A237="","",IF($V237=1,IF($AH237&gt;=Settings!$C$12,1,0),""))</f>
        <v/>
      </c>
      <c r="AJ237" s="33">
        <f>IF($A237="","",IF($V237=1,IF($N237&gt;=Settings!$C$13,1,0),""))</f>
        <v/>
      </c>
    </row>
    <row r="238">
      <c r="G238" s="31" t="n"/>
      <c r="H238" s="32" t="n"/>
      <c r="J238" s="32" t="n"/>
      <c r="K238" s="32" t="n"/>
      <c r="L238" s="32" t="n"/>
      <c r="M238" s="32" t="n"/>
      <c r="P238" s="33">
        <f>IF($A238="","",IFERROR(MATCH($A238,'Last week'!$A$2:$A$1001,0),0))</f>
        <v/>
      </c>
      <c r="Q238" s="33">
        <f>IF(OR($A238="",$P238=0),"",INDEX('Last week'!$F$2:$F$1001,$P238))</f>
        <v/>
      </c>
      <c r="R238" s="34">
        <f>IF(OR($A238="",$P238=0),"",INDEX('Last week'!$G$2:$G$1001,$P238))</f>
        <v/>
      </c>
      <c r="S238" s="35">
        <f>IF(OR($A238="",$P238=0),"",INDEX('Last week'!$H$2:$H$1001,$P238))</f>
        <v/>
      </c>
      <c r="T238" s="33">
        <f>IF(OR($A238="",$P238=0),"",INDEX('Last week'!$I$2:$I$1001,$P238))</f>
        <v/>
      </c>
      <c r="U238" s="33">
        <f>IF($A238="","",IF(AND($P238&gt;0,$T238="Open",$S238&gt;=Settings!$C$4,$S238&lt;=Settings!$C$5),1,0))</f>
        <v/>
      </c>
      <c r="V238" s="33">
        <f>IF($A238="","",IF(AND($I238="Open",$H238&gt;=Settings!$C$4,$H238&lt;=Settings!$C$5),1,0))</f>
        <v/>
      </c>
      <c r="W238" s="34">
        <f>IF($A238="","",IF($U238=1,$R238,0))</f>
        <v/>
      </c>
      <c r="X238" s="34">
        <f>IF($A238="","",IF($V238=1,$G238,0))</f>
        <v/>
      </c>
      <c r="Y238" s="34">
        <f>IF($A238="","",IF(AND($P238=0,OR($I238="Open",$I238="Won"),$H238&gt;=Settings!$C$4,$H238&lt;=Settings!$C$5,$J238&gt;Settings!$C$6),$G238,0))</f>
        <v/>
      </c>
      <c r="Z238" s="34">
        <f>IF($A238="","",IF(AND($P238&gt;0,$T238="Open",$U238=0,OR($I238="Open",$I238="Won"),$H238&gt;=Settings!$C$4,$H238&lt;=Settings!$C$5),$G238,0))</f>
        <v/>
      </c>
      <c r="AA238" s="34">
        <f>IF($A238="","",IF(AND($U238=1,OR($V238=1,$I238="Won")),$G238-$R238,0))</f>
        <v/>
      </c>
      <c r="AB238" s="34">
        <f>IF($A238="","",IF(AND($U238=1,$I238="Open",$V238=0),$R238,0))</f>
        <v/>
      </c>
      <c r="AC238" s="34">
        <f>IF($A238="","",IF(AND($U238=1,$I238="Lost"),$R238,0))</f>
        <v/>
      </c>
      <c r="AD238" s="34">
        <f>IF($A238="","",IF(AND($I238="Won",OR($U238=1,$Y238&gt;0,$Z238&gt;0)),$G238,0))</f>
        <v/>
      </c>
      <c r="AE238" s="33">
        <f>IF(OR($A238="",$P238=0),"",IFERROR(MATCH($Q238,Settings!$B$24:$B$31,0),""))</f>
        <v/>
      </c>
      <c r="AF238" s="33">
        <f>IF($A238="","",IFERROR(MATCH($F238,Settings!$B$24:$B$31,0),""))</f>
        <v/>
      </c>
      <c r="AG238" s="33">
        <f>IF($A238="","",IF($P238=0,IF($Y238&gt;0,IF($I238="Won","Created and won","Created"),IF($J238&gt;Settings!$C$6,"Created, outside period",IF($V238=1,"Not in last snapshot","Outside period"))),IF($T238&lt;&gt;"Open","Closed before",IF($U238=0,IF($Z238&gt;0,IF($I238="Won","Pulled in and won","Pulled in"),"Outside period"),IF($I238="Won","Won",IF($I238="Lost","Lost",IF($V238=0,"Slipped out",IF($AF238&gt;$AE238,"Advanced",IF($AF238&lt;$AE238,"Regressed",IF($G238&gt;$R238,"Amount up",IF($G238&lt;$R238,"Amount down","No change")))))))))))</f>
        <v/>
      </c>
      <c r="AH238" s="33">
        <f>IF($A238="","",IF($V238=1,Settings!$C$7-MAX($J238,$K238,$L238,$M238),""))</f>
        <v/>
      </c>
      <c r="AI238" s="33">
        <f>IF($A238="","",IF($V238=1,IF($AH238&gt;=Settings!$C$12,1,0),""))</f>
        <v/>
      </c>
      <c r="AJ238" s="33">
        <f>IF($A238="","",IF($V238=1,IF($N238&gt;=Settings!$C$13,1,0),""))</f>
        <v/>
      </c>
    </row>
    <row r="239">
      <c r="G239" s="31" t="n"/>
      <c r="H239" s="32" t="n"/>
      <c r="J239" s="32" t="n"/>
      <c r="K239" s="32" t="n"/>
      <c r="L239" s="32" t="n"/>
      <c r="M239" s="32" t="n"/>
      <c r="P239" s="33">
        <f>IF($A239="","",IFERROR(MATCH($A239,'Last week'!$A$2:$A$1001,0),0))</f>
        <v/>
      </c>
      <c r="Q239" s="33">
        <f>IF(OR($A239="",$P239=0),"",INDEX('Last week'!$F$2:$F$1001,$P239))</f>
        <v/>
      </c>
      <c r="R239" s="34">
        <f>IF(OR($A239="",$P239=0),"",INDEX('Last week'!$G$2:$G$1001,$P239))</f>
        <v/>
      </c>
      <c r="S239" s="35">
        <f>IF(OR($A239="",$P239=0),"",INDEX('Last week'!$H$2:$H$1001,$P239))</f>
        <v/>
      </c>
      <c r="T239" s="33">
        <f>IF(OR($A239="",$P239=0),"",INDEX('Last week'!$I$2:$I$1001,$P239))</f>
        <v/>
      </c>
      <c r="U239" s="33">
        <f>IF($A239="","",IF(AND($P239&gt;0,$T239="Open",$S239&gt;=Settings!$C$4,$S239&lt;=Settings!$C$5),1,0))</f>
        <v/>
      </c>
      <c r="V239" s="33">
        <f>IF($A239="","",IF(AND($I239="Open",$H239&gt;=Settings!$C$4,$H239&lt;=Settings!$C$5),1,0))</f>
        <v/>
      </c>
      <c r="W239" s="34">
        <f>IF($A239="","",IF($U239=1,$R239,0))</f>
        <v/>
      </c>
      <c r="X239" s="34">
        <f>IF($A239="","",IF($V239=1,$G239,0))</f>
        <v/>
      </c>
      <c r="Y239" s="34">
        <f>IF($A239="","",IF(AND($P239=0,OR($I239="Open",$I239="Won"),$H239&gt;=Settings!$C$4,$H239&lt;=Settings!$C$5,$J239&gt;Settings!$C$6),$G239,0))</f>
        <v/>
      </c>
      <c r="Z239" s="34">
        <f>IF($A239="","",IF(AND($P239&gt;0,$T239="Open",$U239=0,OR($I239="Open",$I239="Won"),$H239&gt;=Settings!$C$4,$H239&lt;=Settings!$C$5),$G239,0))</f>
        <v/>
      </c>
      <c r="AA239" s="34">
        <f>IF($A239="","",IF(AND($U239=1,OR($V239=1,$I239="Won")),$G239-$R239,0))</f>
        <v/>
      </c>
      <c r="AB239" s="34">
        <f>IF($A239="","",IF(AND($U239=1,$I239="Open",$V239=0),$R239,0))</f>
        <v/>
      </c>
      <c r="AC239" s="34">
        <f>IF($A239="","",IF(AND($U239=1,$I239="Lost"),$R239,0))</f>
        <v/>
      </c>
      <c r="AD239" s="34">
        <f>IF($A239="","",IF(AND($I239="Won",OR($U239=1,$Y239&gt;0,$Z239&gt;0)),$G239,0))</f>
        <v/>
      </c>
      <c r="AE239" s="33">
        <f>IF(OR($A239="",$P239=0),"",IFERROR(MATCH($Q239,Settings!$B$24:$B$31,0),""))</f>
        <v/>
      </c>
      <c r="AF239" s="33">
        <f>IF($A239="","",IFERROR(MATCH($F239,Settings!$B$24:$B$31,0),""))</f>
        <v/>
      </c>
      <c r="AG239" s="33">
        <f>IF($A239="","",IF($P239=0,IF($Y239&gt;0,IF($I239="Won","Created and won","Created"),IF($J239&gt;Settings!$C$6,"Created, outside period",IF($V239=1,"Not in last snapshot","Outside period"))),IF($T239&lt;&gt;"Open","Closed before",IF($U239=0,IF($Z239&gt;0,IF($I239="Won","Pulled in and won","Pulled in"),"Outside period"),IF($I239="Won","Won",IF($I239="Lost","Lost",IF($V239=0,"Slipped out",IF($AF239&gt;$AE239,"Advanced",IF($AF239&lt;$AE239,"Regressed",IF($G239&gt;$R239,"Amount up",IF($G239&lt;$R239,"Amount down","No change")))))))))))</f>
        <v/>
      </c>
      <c r="AH239" s="33">
        <f>IF($A239="","",IF($V239=1,Settings!$C$7-MAX($J239,$K239,$L239,$M239),""))</f>
        <v/>
      </c>
      <c r="AI239" s="33">
        <f>IF($A239="","",IF($V239=1,IF($AH239&gt;=Settings!$C$12,1,0),""))</f>
        <v/>
      </c>
      <c r="AJ239" s="33">
        <f>IF($A239="","",IF($V239=1,IF($N239&gt;=Settings!$C$13,1,0),""))</f>
        <v/>
      </c>
    </row>
    <row r="240">
      <c r="G240" s="31" t="n"/>
      <c r="H240" s="32" t="n"/>
      <c r="J240" s="32" t="n"/>
      <c r="K240" s="32" t="n"/>
      <c r="L240" s="32" t="n"/>
      <c r="M240" s="32" t="n"/>
      <c r="P240" s="33">
        <f>IF($A240="","",IFERROR(MATCH($A240,'Last week'!$A$2:$A$1001,0),0))</f>
        <v/>
      </c>
      <c r="Q240" s="33">
        <f>IF(OR($A240="",$P240=0),"",INDEX('Last week'!$F$2:$F$1001,$P240))</f>
        <v/>
      </c>
      <c r="R240" s="34">
        <f>IF(OR($A240="",$P240=0),"",INDEX('Last week'!$G$2:$G$1001,$P240))</f>
        <v/>
      </c>
      <c r="S240" s="35">
        <f>IF(OR($A240="",$P240=0),"",INDEX('Last week'!$H$2:$H$1001,$P240))</f>
        <v/>
      </c>
      <c r="T240" s="33">
        <f>IF(OR($A240="",$P240=0),"",INDEX('Last week'!$I$2:$I$1001,$P240))</f>
        <v/>
      </c>
      <c r="U240" s="33">
        <f>IF($A240="","",IF(AND($P240&gt;0,$T240="Open",$S240&gt;=Settings!$C$4,$S240&lt;=Settings!$C$5),1,0))</f>
        <v/>
      </c>
      <c r="V240" s="33">
        <f>IF($A240="","",IF(AND($I240="Open",$H240&gt;=Settings!$C$4,$H240&lt;=Settings!$C$5),1,0))</f>
        <v/>
      </c>
      <c r="W240" s="34">
        <f>IF($A240="","",IF($U240=1,$R240,0))</f>
        <v/>
      </c>
      <c r="X240" s="34">
        <f>IF($A240="","",IF($V240=1,$G240,0))</f>
        <v/>
      </c>
      <c r="Y240" s="34">
        <f>IF($A240="","",IF(AND($P240=0,OR($I240="Open",$I240="Won"),$H240&gt;=Settings!$C$4,$H240&lt;=Settings!$C$5,$J240&gt;Settings!$C$6),$G240,0))</f>
        <v/>
      </c>
      <c r="Z240" s="34">
        <f>IF($A240="","",IF(AND($P240&gt;0,$T240="Open",$U240=0,OR($I240="Open",$I240="Won"),$H240&gt;=Settings!$C$4,$H240&lt;=Settings!$C$5),$G240,0))</f>
        <v/>
      </c>
      <c r="AA240" s="34">
        <f>IF($A240="","",IF(AND($U240=1,OR($V240=1,$I240="Won")),$G240-$R240,0))</f>
        <v/>
      </c>
      <c r="AB240" s="34">
        <f>IF($A240="","",IF(AND($U240=1,$I240="Open",$V240=0),$R240,0))</f>
        <v/>
      </c>
      <c r="AC240" s="34">
        <f>IF($A240="","",IF(AND($U240=1,$I240="Lost"),$R240,0))</f>
        <v/>
      </c>
      <c r="AD240" s="34">
        <f>IF($A240="","",IF(AND($I240="Won",OR($U240=1,$Y240&gt;0,$Z240&gt;0)),$G240,0))</f>
        <v/>
      </c>
      <c r="AE240" s="33">
        <f>IF(OR($A240="",$P240=0),"",IFERROR(MATCH($Q240,Settings!$B$24:$B$31,0),""))</f>
        <v/>
      </c>
      <c r="AF240" s="33">
        <f>IF($A240="","",IFERROR(MATCH($F240,Settings!$B$24:$B$31,0),""))</f>
        <v/>
      </c>
      <c r="AG240" s="33">
        <f>IF($A240="","",IF($P240=0,IF($Y240&gt;0,IF($I240="Won","Created and won","Created"),IF($J240&gt;Settings!$C$6,"Created, outside period",IF($V240=1,"Not in last snapshot","Outside period"))),IF($T240&lt;&gt;"Open","Closed before",IF($U240=0,IF($Z240&gt;0,IF($I240="Won","Pulled in and won","Pulled in"),"Outside period"),IF($I240="Won","Won",IF($I240="Lost","Lost",IF($V240=0,"Slipped out",IF($AF240&gt;$AE240,"Advanced",IF($AF240&lt;$AE240,"Regressed",IF($G240&gt;$R240,"Amount up",IF($G240&lt;$R240,"Amount down","No change")))))))))))</f>
        <v/>
      </c>
      <c r="AH240" s="33">
        <f>IF($A240="","",IF($V240=1,Settings!$C$7-MAX($J240,$K240,$L240,$M240),""))</f>
        <v/>
      </c>
      <c r="AI240" s="33">
        <f>IF($A240="","",IF($V240=1,IF($AH240&gt;=Settings!$C$12,1,0),""))</f>
        <v/>
      </c>
      <c r="AJ240" s="33">
        <f>IF($A240="","",IF($V240=1,IF($N240&gt;=Settings!$C$13,1,0),""))</f>
        <v/>
      </c>
    </row>
    <row r="241">
      <c r="G241" s="31" t="n"/>
      <c r="H241" s="32" t="n"/>
      <c r="J241" s="32" t="n"/>
      <c r="K241" s="32" t="n"/>
      <c r="L241" s="32" t="n"/>
      <c r="M241" s="32" t="n"/>
      <c r="P241" s="33">
        <f>IF($A241="","",IFERROR(MATCH($A241,'Last week'!$A$2:$A$1001,0),0))</f>
        <v/>
      </c>
      <c r="Q241" s="33">
        <f>IF(OR($A241="",$P241=0),"",INDEX('Last week'!$F$2:$F$1001,$P241))</f>
        <v/>
      </c>
      <c r="R241" s="34">
        <f>IF(OR($A241="",$P241=0),"",INDEX('Last week'!$G$2:$G$1001,$P241))</f>
        <v/>
      </c>
      <c r="S241" s="35">
        <f>IF(OR($A241="",$P241=0),"",INDEX('Last week'!$H$2:$H$1001,$P241))</f>
        <v/>
      </c>
      <c r="T241" s="33">
        <f>IF(OR($A241="",$P241=0),"",INDEX('Last week'!$I$2:$I$1001,$P241))</f>
        <v/>
      </c>
      <c r="U241" s="33">
        <f>IF($A241="","",IF(AND($P241&gt;0,$T241="Open",$S241&gt;=Settings!$C$4,$S241&lt;=Settings!$C$5),1,0))</f>
        <v/>
      </c>
      <c r="V241" s="33">
        <f>IF($A241="","",IF(AND($I241="Open",$H241&gt;=Settings!$C$4,$H241&lt;=Settings!$C$5),1,0))</f>
        <v/>
      </c>
      <c r="W241" s="34">
        <f>IF($A241="","",IF($U241=1,$R241,0))</f>
        <v/>
      </c>
      <c r="X241" s="34">
        <f>IF($A241="","",IF($V241=1,$G241,0))</f>
        <v/>
      </c>
      <c r="Y241" s="34">
        <f>IF($A241="","",IF(AND($P241=0,OR($I241="Open",$I241="Won"),$H241&gt;=Settings!$C$4,$H241&lt;=Settings!$C$5,$J241&gt;Settings!$C$6),$G241,0))</f>
        <v/>
      </c>
      <c r="Z241" s="34">
        <f>IF($A241="","",IF(AND($P241&gt;0,$T241="Open",$U241=0,OR($I241="Open",$I241="Won"),$H241&gt;=Settings!$C$4,$H241&lt;=Settings!$C$5),$G241,0))</f>
        <v/>
      </c>
      <c r="AA241" s="34">
        <f>IF($A241="","",IF(AND($U241=1,OR($V241=1,$I241="Won")),$G241-$R241,0))</f>
        <v/>
      </c>
      <c r="AB241" s="34">
        <f>IF($A241="","",IF(AND($U241=1,$I241="Open",$V241=0),$R241,0))</f>
        <v/>
      </c>
      <c r="AC241" s="34">
        <f>IF($A241="","",IF(AND($U241=1,$I241="Lost"),$R241,0))</f>
        <v/>
      </c>
      <c r="AD241" s="34">
        <f>IF($A241="","",IF(AND($I241="Won",OR($U241=1,$Y241&gt;0,$Z241&gt;0)),$G241,0))</f>
        <v/>
      </c>
      <c r="AE241" s="33">
        <f>IF(OR($A241="",$P241=0),"",IFERROR(MATCH($Q241,Settings!$B$24:$B$31,0),""))</f>
        <v/>
      </c>
      <c r="AF241" s="33">
        <f>IF($A241="","",IFERROR(MATCH($F241,Settings!$B$24:$B$31,0),""))</f>
        <v/>
      </c>
      <c r="AG241" s="33">
        <f>IF($A241="","",IF($P241=0,IF($Y241&gt;0,IF($I241="Won","Created and won","Created"),IF($J241&gt;Settings!$C$6,"Created, outside period",IF($V241=1,"Not in last snapshot","Outside period"))),IF($T241&lt;&gt;"Open","Closed before",IF($U241=0,IF($Z241&gt;0,IF($I241="Won","Pulled in and won","Pulled in"),"Outside period"),IF($I241="Won","Won",IF($I241="Lost","Lost",IF($V241=0,"Slipped out",IF($AF241&gt;$AE241,"Advanced",IF($AF241&lt;$AE241,"Regressed",IF($G241&gt;$R241,"Amount up",IF($G241&lt;$R241,"Amount down","No change")))))))))))</f>
        <v/>
      </c>
      <c r="AH241" s="33">
        <f>IF($A241="","",IF($V241=1,Settings!$C$7-MAX($J241,$K241,$L241,$M241),""))</f>
        <v/>
      </c>
      <c r="AI241" s="33">
        <f>IF($A241="","",IF($V241=1,IF($AH241&gt;=Settings!$C$12,1,0),""))</f>
        <v/>
      </c>
      <c r="AJ241" s="33">
        <f>IF($A241="","",IF($V241=1,IF($N241&gt;=Settings!$C$13,1,0),""))</f>
        <v/>
      </c>
    </row>
    <row r="242">
      <c r="G242" s="31" t="n"/>
      <c r="H242" s="32" t="n"/>
      <c r="J242" s="32" t="n"/>
      <c r="K242" s="32" t="n"/>
      <c r="L242" s="32" t="n"/>
      <c r="M242" s="32" t="n"/>
      <c r="P242" s="33">
        <f>IF($A242="","",IFERROR(MATCH($A242,'Last week'!$A$2:$A$1001,0),0))</f>
        <v/>
      </c>
      <c r="Q242" s="33">
        <f>IF(OR($A242="",$P242=0),"",INDEX('Last week'!$F$2:$F$1001,$P242))</f>
        <v/>
      </c>
      <c r="R242" s="34">
        <f>IF(OR($A242="",$P242=0),"",INDEX('Last week'!$G$2:$G$1001,$P242))</f>
        <v/>
      </c>
      <c r="S242" s="35">
        <f>IF(OR($A242="",$P242=0),"",INDEX('Last week'!$H$2:$H$1001,$P242))</f>
        <v/>
      </c>
      <c r="T242" s="33">
        <f>IF(OR($A242="",$P242=0),"",INDEX('Last week'!$I$2:$I$1001,$P242))</f>
        <v/>
      </c>
      <c r="U242" s="33">
        <f>IF($A242="","",IF(AND($P242&gt;0,$T242="Open",$S242&gt;=Settings!$C$4,$S242&lt;=Settings!$C$5),1,0))</f>
        <v/>
      </c>
      <c r="V242" s="33">
        <f>IF($A242="","",IF(AND($I242="Open",$H242&gt;=Settings!$C$4,$H242&lt;=Settings!$C$5),1,0))</f>
        <v/>
      </c>
      <c r="W242" s="34">
        <f>IF($A242="","",IF($U242=1,$R242,0))</f>
        <v/>
      </c>
      <c r="X242" s="34">
        <f>IF($A242="","",IF($V242=1,$G242,0))</f>
        <v/>
      </c>
      <c r="Y242" s="34">
        <f>IF($A242="","",IF(AND($P242=0,OR($I242="Open",$I242="Won"),$H242&gt;=Settings!$C$4,$H242&lt;=Settings!$C$5,$J242&gt;Settings!$C$6),$G242,0))</f>
        <v/>
      </c>
      <c r="Z242" s="34">
        <f>IF($A242="","",IF(AND($P242&gt;0,$T242="Open",$U242=0,OR($I242="Open",$I242="Won"),$H242&gt;=Settings!$C$4,$H242&lt;=Settings!$C$5),$G242,0))</f>
        <v/>
      </c>
      <c r="AA242" s="34">
        <f>IF($A242="","",IF(AND($U242=1,OR($V242=1,$I242="Won")),$G242-$R242,0))</f>
        <v/>
      </c>
      <c r="AB242" s="34">
        <f>IF($A242="","",IF(AND($U242=1,$I242="Open",$V242=0),$R242,0))</f>
        <v/>
      </c>
      <c r="AC242" s="34">
        <f>IF($A242="","",IF(AND($U242=1,$I242="Lost"),$R242,0))</f>
        <v/>
      </c>
      <c r="AD242" s="34">
        <f>IF($A242="","",IF(AND($I242="Won",OR($U242=1,$Y242&gt;0,$Z242&gt;0)),$G242,0))</f>
        <v/>
      </c>
      <c r="AE242" s="33">
        <f>IF(OR($A242="",$P242=0),"",IFERROR(MATCH($Q242,Settings!$B$24:$B$31,0),""))</f>
        <v/>
      </c>
      <c r="AF242" s="33">
        <f>IF($A242="","",IFERROR(MATCH($F242,Settings!$B$24:$B$31,0),""))</f>
        <v/>
      </c>
      <c r="AG242" s="33">
        <f>IF($A242="","",IF($P242=0,IF($Y242&gt;0,IF($I242="Won","Created and won","Created"),IF($J242&gt;Settings!$C$6,"Created, outside period",IF($V242=1,"Not in last snapshot","Outside period"))),IF($T242&lt;&gt;"Open","Closed before",IF($U242=0,IF($Z242&gt;0,IF($I242="Won","Pulled in and won","Pulled in"),"Outside period"),IF($I242="Won","Won",IF($I242="Lost","Lost",IF($V242=0,"Slipped out",IF($AF242&gt;$AE242,"Advanced",IF($AF242&lt;$AE242,"Regressed",IF($G242&gt;$R242,"Amount up",IF($G242&lt;$R242,"Amount down","No change")))))))))))</f>
        <v/>
      </c>
      <c r="AH242" s="33">
        <f>IF($A242="","",IF($V242=1,Settings!$C$7-MAX($J242,$K242,$L242,$M242),""))</f>
        <v/>
      </c>
      <c r="AI242" s="33">
        <f>IF($A242="","",IF($V242=1,IF($AH242&gt;=Settings!$C$12,1,0),""))</f>
        <v/>
      </c>
      <c r="AJ242" s="33">
        <f>IF($A242="","",IF($V242=1,IF($N242&gt;=Settings!$C$13,1,0),""))</f>
        <v/>
      </c>
    </row>
    <row r="243">
      <c r="G243" s="31" t="n"/>
      <c r="H243" s="32" t="n"/>
      <c r="J243" s="32" t="n"/>
      <c r="K243" s="32" t="n"/>
      <c r="L243" s="32" t="n"/>
      <c r="M243" s="32" t="n"/>
      <c r="P243" s="33">
        <f>IF($A243="","",IFERROR(MATCH($A243,'Last week'!$A$2:$A$1001,0),0))</f>
        <v/>
      </c>
      <c r="Q243" s="33">
        <f>IF(OR($A243="",$P243=0),"",INDEX('Last week'!$F$2:$F$1001,$P243))</f>
        <v/>
      </c>
      <c r="R243" s="34">
        <f>IF(OR($A243="",$P243=0),"",INDEX('Last week'!$G$2:$G$1001,$P243))</f>
        <v/>
      </c>
      <c r="S243" s="35">
        <f>IF(OR($A243="",$P243=0),"",INDEX('Last week'!$H$2:$H$1001,$P243))</f>
        <v/>
      </c>
      <c r="T243" s="33">
        <f>IF(OR($A243="",$P243=0),"",INDEX('Last week'!$I$2:$I$1001,$P243))</f>
        <v/>
      </c>
      <c r="U243" s="33">
        <f>IF($A243="","",IF(AND($P243&gt;0,$T243="Open",$S243&gt;=Settings!$C$4,$S243&lt;=Settings!$C$5),1,0))</f>
        <v/>
      </c>
      <c r="V243" s="33">
        <f>IF($A243="","",IF(AND($I243="Open",$H243&gt;=Settings!$C$4,$H243&lt;=Settings!$C$5),1,0))</f>
        <v/>
      </c>
      <c r="W243" s="34">
        <f>IF($A243="","",IF($U243=1,$R243,0))</f>
        <v/>
      </c>
      <c r="X243" s="34">
        <f>IF($A243="","",IF($V243=1,$G243,0))</f>
        <v/>
      </c>
      <c r="Y243" s="34">
        <f>IF($A243="","",IF(AND($P243=0,OR($I243="Open",$I243="Won"),$H243&gt;=Settings!$C$4,$H243&lt;=Settings!$C$5,$J243&gt;Settings!$C$6),$G243,0))</f>
        <v/>
      </c>
      <c r="Z243" s="34">
        <f>IF($A243="","",IF(AND($P243&gt;0,$T243="Open",$U243=0,OR($I243="Open",$I243="Won"),$H243&gt;=Settings!$C$4,$H243&lt;=Settings!$C$5),$G243,0))</f>
        <v/>
      </c>
      <c r="AA243" s="34">
        <f>IF($A243="","",IF(AND($U243=1,OR($V243=1,$I243="Won")),$G243-$R243,0))</f>
        <v/>
      </c>
      <c r="AB243" s="34">
        <f>IF($A243="","",IF(AND($U243=1,$I243="Open",$V243=0),$R243,0))</f>
        <v/>
      </c>
      <c r="AC243" s="34">
        <f>IF($A243="","",IF(AND($U243=1,$I243="Lost"),$R243,0))</f>
        <v/>
      </c>
      <c r="AD243" s="34">
        <f>IF($A243="","",IF(AND($I243="Won",OR($U243=1,$Y243&gt;0,$Z243&gt;0)),$G243,0))</f>
        <v/>
      </c>
      <c r="AE243" s="33">
        <f>IF(OR($A243="",$P243=0),"",IFERROR(MATCH($Q243,Settings!$B$24:$B$31,0),""))</f>
        <v/>
      </c>
      <c r="AF243" s="33">
        <f>IF($A243="","",IFERROR(MATCH($F243,Settings!$B$24:$B$31,0),""))</f>
        <v/>
      </c>
      <c r="AG243" s="33">
        <f>IF($A243="","",IF($P243=0,IF($Y243&gt;0,IF($I243="Won","Created and won","Created"),IF($J243&gt;Settings!$C$6,"Created, outside period",IF($V243=1,"Not in last snapshot","Outside period"))),IF($T243&lt;&gt;"Open","Closed before",IF($U243=0,IF($Z243&gt;0,IF($I243="Won","Pulled in and won","Pulled in"),"Outside period"),IF($I243="Won","Won",IF($I243="Lost","Lost",IF($V243=0,"Slipped out",IF($AF243&gt;$AE243,"Advanced",IF($AF243&lt;$AE243,"Regressed",IF($G243&gt;$R243,"Amount up",IF($G243&lt;$R243,"Amount down","No change")))))))))))</f>
        <v/>
      </c>
      <c r="AH243" s="33">
        <f>IF($A243="","",IF($V243=1,Settings!$C$7-MAX($J243,$K243,$L243,$M243),""))</f>
        <v/>
      </c>
      <c r="AI243" s="33">
        <f>IF($A243="","",IF($V243=1,IF($AH243&gt;=Settings!$C$12,1,0),""))</f>
        <v/>
      </c>
      <c r="AJ243" s="33">
        <f>IF($A243="","",IF($V243=1,IF($N243&gt;=Settings!$C$13,1,0),""))</f>
        <v/>
      </c>
    </row>
    <row r="244">
      <c r="G244" s="31" t="n"/>
      <c r="H244" s="32" t="n"/>
      <c r="J244" s="32" t="n"/>
      <c r="K244" s="32" t="n"/>
      <c r="L244" s="32" t="n"/>
      <c r="M244" s="32" t="n"/>
      <c r="P244" s="33">
        <f>IF($A244="","",IFERROR(MATCH($A244,'Last week'!$A$2:$A$1001,0),0))</f>
        <v/>
      </c>
      <c r="Q244" s="33">
        <f>IF(OR($A244="",$P244=0),"",INDEX('Last week'!$F$2:$F$1001,$P244))</f>
        <v/>
      </c>
      <c r="R244" s="34">
        <f>IF(OR($A244="",$P244=0),"",INDEX('Last week'!$G$2:$G$1001,$P244))</f>
        <v/>
      </c>
      <c r="S244" s="35">
        <f>IF(OR($A244="",$P244=0),"",INDEX('Last week'!$H$2:$H$1001,$P244))</f>
        <v/>
      </c>
      <c r="T244" s="33">
        <f>IF(OR($A244="",$P244=0),"",INDEX('Last week'!$I$2:$I$1001,$P244))</f>
        <v/>
      </c>
      <c r="U244" s="33">
        <f>IF($A244="","",IF(AND($P244&gt;0,$T244="Open",$S244&gt;=Settings!$C$4,$S244&lt;=Settings!$C$5),1,0))</f>
        <v/>
      </c>
      <c r="V244" s="33">
        <f>IF($A244="","",IF(AND($I244="Open",$H244&gt;=Settings!$C$4,$H244&lt;=Settings!$C$5),1,0))</f>
        <v/>
      </c>
      <c r="W244" s="34">
        <f>IF($A244="","",IF($U244=1,$R244,0))</f>
        <v/>
      </c>
      <c r="X244" s="34">
        <f>IF($A244="","",IF($V244=1,$G244,0))</f>
        <v/>
      </c>
      <c r="Y244" s="34">
        <f>IF($A244="","",IF(AND($P244=0,OR($I244="Open",$I244="Won"),$H244&gt;=Settings!$C$4,$H244&lt;=Settings!$C$5,$J244&gt;Settings!$C$6),$G244,0))</f>
        <v/>
      </c>
      <c r="Z244" s="34">
        <f>IF($A244="","",IF(AND($P244&gt;0,$T244="Open",$U244=0,OR($I244="Open",$I244="Won"),$H244&gt;=Settings!$C$4,$H244&lt;=Settings!$C$5),$G244,0))</f>
        <v/>
      </c>
      <c r="AA244" s="34">
        <f>IF($A244="","",IF(AND($U244=1,OR($V244=1,$I244="Won")),$G244-$R244,0))</f>
        <v/>
      </c>
      <c r="AB244" s="34">
        <f>IF($A244="","",IF(AND($U244=1,$I244="Open",$V244=0),$R244,0))</f>
        <v/>
      </c>
      <c r="AC244" s="34">
        <f>IF($A244="","",IF(AND($U244=1,$I244="Lost"),$R244,0))</f>
        <v/>
      </c>
      <c r="AD244" s="34">
        <f>IF($A244="","",IF(AND($I244="Won",OR($U244=1,$Y244&gt;0,$Z244&gt;0)),$G244,0))</f>
        <v/>
      </c>
      <c r="AE244" s="33">
        <f>IF(OR($A244="",$P244=0),"",IFERROR(MATCH($Q244,Settings!$B$24:$B$31,0),""))</f>
        <v/>
      </c>
      <c r="AF244" s="33">
        <f>IF($A244="","",IFERROR(MATCH($F244,Settings!$B$24:$B$31,0),""))</f>
        <v/>
      </c>
      <c r="AG244" s="33">
        <f>IF($A244="","",IF($P244=0,IF($Y244&gt;0,IF($I244="Won","Created and won","Created"),IF($J244&gt;Settings!$C$6,"Created, outside period",IF($V244=1,"Not in last snapshot","Outside period"))),IF($T244&lt;&gt;"Open","Closed before",IF($U244=0,IF($Z244&gt;0,IF($I244="Won","Pulled in and won","Pulled in"),"Outside period"),IF($I244="Won","Won",IF($I244="Lost","Lost",IF($V244=0,"Slipped out",IF($AF244&gt;$AE244,"Advanced",IF($AF244&lt;$AE244,"Regressed",IF($G244&gt;$R244,"Amount up",IF($G244&lt;$R244,"Amount down","No change")))))))))))</f>
        <v/>
      </c>
      <c r="AH244" s="33">
        <f>IF($A244="","",IF($V244=1,Settings!$C$7-MAX($J244,$K244,$L244,$M244),""))</f>
        <v/>
      </c>
      <c r="AI244" s="33">
        <f>IF($A244="","",IF($V244=1,IF($AH244&gt;=Settings!$C$12,1,0),""))</f>
        <v/>
      </c>
      <c r="AJ244" s="33">
        <f>IF($A244="","",IF($V244=1,IF($N244&gt;=Settings!$C$13,1,0),""))</f>
        <v/>
      </c>
    </row>
    <row r="245">
      <c r="G245" s="31" t="n"/>
      <c r="H245" s="32" t="n"/>
      <c r="J245" s="32" t="n"/>
      <c r="K245" s="32" t="n"/>
      <c r="L245" s="32" t="n"/>
      <c r="M245" s="32" t="n"/>
      <c r="P245" s="33">
        <f>IF($A245="","",IFERROR(MATCH($A245,'Last week'!$A$2:$A$1001,0),0))</f>
        <v/>
      </c>
      <c r="Q245" s="33">
        <f>IF(OR($A245="",$P245=0),"",INDEX('Last week'!$F$2:$F$1001,$P245))</f>
        <v/>
      </c>
      <c r="R245" s="34">
        <f>IF(OR($A245="",$P245=0),"",INDEX('Last week'!$G$2:$G$1001,$P245))</f>
        <v/>
      </c>
      <c r="S245" s="35">
        <f>IF(OR($A245="",$P245=0),"",INDEX('Last week'!$H$2:$H$1001,$P245))</f>
        <v/>
      </c>
      <c r="T245" s="33">
        <f>IF(OR($A245="",$P245=0),"",INDEX('Last week'!$I$2:$I$1001,$P245))</f>
        <v/>
      </c>
      <c r="U245" s="33">
        <f>IF($A245="","",IF(AND($P245&gt;0,$T245="Open",$S245&gt;=Settings!$C$4,$S245&lt;=Settings!$C$5),1,0))</f>
        <v/>
      </c>
      <c r="V245" s="33">
        <f>IF($A245="","",IF(AND($I245="Open",$H245&gt;=Settings!$C$4,$H245&lt;=Settings!$C$5),1,0))</f>
        <v/>
      </c>
      <c r="W245" s="34">
        <f>IF($A245="","",IF($U245=1,$R245,0))</f>
        <v/>
      </c>
      <c r="X245" s="34">
        <f>IF($A245="","",IF($V245=1,$G245,0))</f>
        <v/>
      </c>
      <c r="Y245" s="34">
        <f>IF($A245="","",IF(AND($P245=0,OR($I245="Open",$I245="Won"),$H245&gt;=Settings!$C$4,$H245&lt;=Settings!$C$5,$J245&gt;Settings!$C$6),$G245,0))</f>
        <v/>
      </c>
      <c r="Z245" s="34">
        <f>IF($A245="","",IF(AND($P245&gt;0,$T245="Open",$U245=0,OR($I245="Open",$I245="Won"),$H245&gt;=Settings!$C$4,$H245&lt;=Settings!$C$5),$G245,0))</f>
        <v/>
      </c>
      <c r="AA245" s="34">
        <f>IF($A245="","",IF(AND($U245=1,OR($V245=1,$I245="Won")),$G245-$R245,0))</f>
        <v/>
      </c>
      <c r="AB245" s="34">
        <f>IF($A245="","",IF(AND($U245=1,$I245="Open",$V245=0),$R245,0))</f>
        <v/>
      </c>
      <c r="AC245" s="34">
        <f>IF($A245="","",IF(AND($U245=1,$I245="Lost"),$R245,0))</f>
        <v/>
      </c>
      <c r="AD245" s="34">
        <f>IF($A245="","",IF(AND($I245="Won",OR($U245=1,$Y245&gt;0,$Z245&gt;0)),$G245,0))</f>
        <v/>
      </c>
      <c r="AE245" s="33">
        <f>IF(OR($A245="",$P245=0),"",IFERROR(MATCH($Q245,Settings!$B$24:$B$31,0),""))</f>
        <v/>
      </c>
      <c r="AF245" s="33">
        <f>IF($A245="","",IFERROR(MATCH($F245,Settings!$B$24:$B$31,0),""))</f>
        <v/>
      </c>
      <c r="AG245" s="33">
        <f>IF($A245="","",IF($P245=0,IF($Y245&gt;0,IF($I245="Won","Created and won","Created"),IF($J245&gt;Settings!$C$6,"Created, outside period",IF($V245=1,"Not in last snapshot","Outside period"))),IF($T245&lt;&gt;"Open","Closed before",IF($U245=0,IF($Z245&gt;0,IF($I245="Won","Pulled in and won","Pulled in"),"Outside period"),IF($I245="Won","Won",IF($I245="Lost","Lost",IF($V245=0,"Slipped out",IF($AF245&gt;$AE245,"Advanced",IF($AF245&lt;$AE245,"Regressed",IF($G245&gt;$R245,"Amount up",IF($G245&lt;$R245,"Amount down","No change")))))))))))</f>
        <v/>
      </c>
      <c r="AH245" s="33">
        <f>IF($A245="","",IF($V245=1,Settings!$C$7-MAX($J245,$K245,$L245,$M245),""))</f>
        <v/>
      </c>
      <c r="AI245" s="33">
        <f>IF($A245="","",IF($V245=1,IF($AH245&gt;=Settings!$C$12,1,0),""))</f>
        <v/>
      </c>
      <c r="AJ245" s="33">
        <f>IF($A245="","",IF($V245=1,IF($N245&gt;=Settings!$C$13,1,0),""))</f>
        <v/>
      </c>
    </row>
    <row r="246">
      <c r="G246" s="31" t="n"/>
      <c r="H246" s="32" t="n"/>
      <c r="J246" s="32" t="n"/>
      <c r="K246" s="32" t="n"/>
      <c r="L246" s="32" t="n"/>
      <c r="M246" s="32" t="n"/>
      <c r="P246" s="33">
        <f>IF($A246="","",IFERROR(MATCH($A246,'Last week'!$A$2:$A$1001,0),0))</f>
        <v/>
      </c>
      <c r="Q246" s="33">
        <f>IF(OR($A246="",$P246=0),"",INDEX('Last week'!$F$2:$F$1001,$P246))</f>
        <v/>
      </c>
      <c r="R246" s="34">
        <f>IF(OR($A246="",$P246=0),"",INDEX('Last week'!$G$2:$G$1001,$P246))</f>
        <v/>
      </c>
      <c r="S246" s="35">
        <f>IF(OR($A246="",$P246=0),"",INDEX('Last week'!$H$2:$H$1001,$P246))</f>
        <v/>
      </c>
      <c r="T246" s="33">
        <f>IF(OR($A246="",$P246=0),"",INDEX('Last week'!$I$2:$I$1001,$P246))</f>
        <v/>
      </c>
      <c r="U246" s="33">
        <f>IF($A246="","",IF(AND($P246&gt;0,$T246="Open",$S246&gt;=Settings!$C$4,$S246&lt;=Settings!$C$5),1,0))</f>
        <v/>
      </c>
      <c r="V246" s="33">
        <f>IF($A246="","",IF(AND($I246="Open",$H246&gt;=Settings!$C$4,$H246&lt;=Settings!$C$5),1,0))</f>
        <v/>
      </c>
      <c r="W246" s="34">
        <f>IF($A246="","",IF($U246=1,$R246,0))</f>
        <v/>
      </c>
      <c r="X246" s="34">
        <f>IF($A246="","",IF($V246=1,$G246,0))</f>
        <v/>
      </c>
      <c r="Y246" s="34">
        <f>IF($A246="","",IF(AND($P246=0,OR($I246="Open",$I246="Won"),$H246&gt;=Settings!$C$4,$H246&lt;=Settings!$C$5,$J246&gt;Settings!$C$6),$G246,0))</f>
        <v/>
      </c>
      <c r="Z246" s="34">
        <f>IF($A246="","",IF(AND($P246&gt;0,$T246="Open",$U246=0,OR($I246="Open",$I246="Won"),$H246&gt;=Settings!$C$4,$H246&lt;=Settings!$C$5),$G246,0))</f>
        <v/>
      </c>
      <c r="AA246" s="34">
        <f>IF($A246="","",IF(AND($U246=1,OR($V246=1,$I246="Won")),$G246-$R246,0))</f>
        <v/>
      </c>
      <c r="AB246" s="34">
        <f>IF($A246="","",IF(AND($U246=1,$I246="Open",$V246=0),$R246,0))</f>
        <v/>
      </c>
      <c r="AC246" s="34">
        <f>IF($A246="","",IF(AND($U246=1,$I246="Lost"),$R246,0))</f>
        <v/>
      </c>
      <c r="AD246" s="34">
        <f>IF($A246="","",IF(AND($I246="Won",OR($U246=1,$Y246&gt;0,$Z246&gt;0)),$G246,0))</f>
        <v/>
      </c>
      <c r="AE246" s="33">
        <f>IF(OR($A246="",$P246=0),"",IFERROR(MATCH($Q246,Settings!$B$24:$B$31,0),""))</f>
        <v/>
      </c>
      <c r="AF246" s="33">
        <f>IF($A246="","",IFERROR(MATCH($F246,Settings!$B$24:$B$31,0),""))</f>
        <v/>
      </c>
      <c r="AG246" s="33">
        <f>IF($A246="","",IF($P246=0,IF($Y246&gt;0,IF($I246="Won","Created and won","Created"),IF($J246&gt;Settings!$C$6,"Created, outside period",IF($V246=1,"Not in last snapshot","Outside period"))),IF($T246&lt;&gt;"Open","Closed before",IF($U246=0,IF($Z246&gt;0,IF($I246="Won","Pulled in and won","Pulled in"),"Outside period"),IF($I246="Won","Won",IF($I246="Lost","Lost",IF($V246=0,"Slipped out",IF($AF246&gt;$AE246,"Advanced",IF($AF246&lt;$AE246,"Regressed",IF($G246&gt;$R246,"Amount up",IF($G246&lt;$R246,"Amount down","No change")))))))))))</f>
        <v/>
      </c>
      <c r="AH246" s="33">
        <f>IF($A246="","",IF($V246=1,Settings!$C$7-MAX($J246,$K246,$L246,$M246),""))</f>
        <v/>
      </c>
      <c r="AI246" s="33">
        <f>IF($A246="","",IF($V246=1,IF($AH246&gt;=Settings!$C$12,1,0),""))</f>
        <v/>
      </c>
      <c r="AJ246" s="33">
        <f>IF($A246="","",IF($V246=1,IF($N246&gt;=Settings!$C$13,1,0),""))</f>
        <v/>
      </c>
    </row>
    <row r="247">
      <c r="G247" s="31" t="n"/>
      <c r="H247" s="32" t="n"/>
      <c r="J247" s="32" t="n"/>
      <c r="K247" s="32" t="n"/>
      <c r="L247" s="32" t="n"/>
      <c r="M247" s="32" t="n"/>
      <c r="P247" s="33">
        <f>IF($A247="","",IFERROR(MATCH($A247,'Last week'!$A$2:$A$1001,0),0))</f>
        <v/>
      </c>
      <c r="Q247" s="33">
        <f>IF(OR($A247="",$P247=0),"",INDEX('Last week'!$F$2:$F$1001,$P247))</f>
        <v/>
      </c>
      <c r="R247" s="34">
        <f>IF(OR($A247="",$P247=0),"",INDEX('Last week'!$G$2:$G$1001,$P247))</f>
        <v/>
      </c>
      <c r="S247" s="35">
        <f>IF(OR($A247="",$P247=0),"",INDEX('Last week'!$H$2:$H$1001,$P247))</f>
        <v/>
      </c>
      <c r="T247" s="33">
        <f>IF(OR($A247="",$P247=0),"",INDEX('Last week'!$I$2:$I$1001,$P247))</f>
        <v/>
      </c>
      <c r="U247" s="33">
        <f>IF($A247="","",IF(AND($P247&gt;0,$T247="Open",$S247&gt;=Settings!$C$4,$S247&lt;=Settings!$C$5),1,0))</f>
        <v/>
      </c>
      <c r="V247" s="33">
        <f>IF($A247="","",IF(AND($I247="Open",$H247&gt;=Settings!$C$4,$H247&lt;=Settings!$C$5),1,0))</f>
        <v/>
      </c>
      <c r="W247" s="34">
        <f>IF($A247="","",IF($U247=1,$R247,0))</f>
        <v/>
      </c>
      <c r="X247" s="34">
        <f>IF($A247="","",IF($V247=1,$G247,0))</f>
        <v/>
      </c>
      <c r="Y247" s="34">
        <f>IF($A247="","",IF(AND($P247=0,OR($I247="Open",$I247="Won"),$H247&gt;=Settings!$C$4,$H247&lt;=Settings!$C$5,$J247&gt;Settings!$C$6),$G247,0))</f>
        <v/>
      </c>
      <c r="Z247" s="34">
        <f>IF($A247="","",IF(AND($P247&gt;0,$T247="Open",$U247=0,OR($I247="Open",$I247="Won"),$H247&gt;=Settings!$C$4,$H247&lt;=Settings!$C$5),$G247,0))</f>
        <v/>
      </c>
      <c r="AA247" s="34">
        <f>IF($A247="","",IF(AND($U247=1,OR($V247=1,$I247="Won")),$G247-$R247,0))</f>
        <v/>
      </c>
      <c r="AB247" s="34">
        <f>IF($A247="","",IF(AND($U247=1,$I247="Open",$V247=0),$R247,0))</f>
        <v/>
      </c>
      <c r="AC247" s="34">
        <f>IF($A247="","",IF(AND($U247=1,$I247="Lost"),$R247,0))</f>
        <v/>
      </c>
      <c r="AD247" s="34">
        <f>IF($A247="","",IF(AND($I247="Won",OR($U247=1,$Y247&gt;0,$Z247&gt;0)),$G247,0))</f>
        <v/>
      </c>
      <c r="AE247" s="33">
        <f>IF(OR($A247="",$P247=0),"",IFERROR(MATCH($Q247,Settings!$B$24:$B$31,0),""))</f>
        <v/>
      </c>
      <c r="AF247" s="33">
        <f>IF($A247="","",IFERROR(MATCH($F247,Settings!$B$24:$B$31,0),""))</f>
        <v/>
      </c>
      <c r="AG247" s="33">
        <f>IF($A247="","",IF($P247=0,IF($Y247&gt;0,IF($I247="Won","Created and won","Created"),IF($J247&gt;Settings!$C$6,"Created, outside period",IF($V247=1,"Not in last snapshot","Outside period"))),IF($T247&lt;&gt;"Open","Closed before",IF($U247=0,IF($Z247&gt;0,IF($I247="Won","Pulled in and won","Pulled in"),"Outside period"),IF($I247="Won","Won",IF($I247="Lost","Lost",IF($V247=0,"Slipped out",IF($AF247&gt;$AE247,"Advanced",IF($AF247&lt;$AE247,"Regressed",IF($G247&gt;$R247,"Amount up",IF($G247&lt;$R247,"Amount down","No change")))))))))))</f>
        <v/>
      </c>
      <c r="AH247" s="33">
        <f>IF($A247="","",IF($V247=1,Settings!$C$7-MAX($J247,$K247,$L247,$M247),""))</f>
        <v/>
      </c>
      <c r="AI247" s="33">
        <f>IF($A247="","",IF($V247=1,IF($AH247&gt;=Settings!$C$12,1,0),""))</f>
        <v/>
      </c>
      <c r="AJ247" s="33">
        <f>IF($A247="","",IF($V247=1,IF($N247&gt;=Settings!$C$13,1,0),""))</f>
        <v/>
      </c>
    </row>
    <row r="248">
      <c r="G248" s="31" t="n"/>
      <c r="H248" s="32" t="n"/>
      <c r="J248" s="32" t="n"/>
      <c r="K248" s="32" t="n"/>
      <c r="L248" s="32" t="n"/>
      <c r="M248" s="32" t="n"/>
      <c r="P248" s="33">
        <f>IF($A248="","",IFERROR(MATCH($A248,'Last week'!$A$2:$A$1001,0),0))</f>
        <v/>
      </c>
      <c r="Q248" s="33">
        <f>IF(OR($A248="",$P248=0),"",INDEX('Last week'!$F$2:$F$1001,$P248))</f>
        <v/>
      </c>
      <c r="R248" s="34">
        <f>IF(OR($A248="",$P248=0),"",INDEX('Last week'!$G$2:$G$1001,$P248))</f>
        <v/>
      </c>
      <c r="S248" s="35">
        <f>IF(OR($A248="",$P248=0),"",INDEX('Last week'!$H$2:$H$1001,$P248))</f>
        <v/>
      </c>
      <c r="T248" s="33">
        <f>IF(OR($A248="",$P248=0),"",INDEX('Last week'!$I$2:$I$1001,$P248))</f>
        <v/>
      </c>
      <c r="U248" s="33">
        <f>IF($A248="","",IF(AND($P248&gt;0,$T248="Open",$S248&gt;=Settings!$C$4,$S248&lt;=Settings!$C$5),1,0))</f>
        <v/>
      </c>
      <c r="V248" s="33">
        <f>IF($A248="","",IF(AND($I248="Open",$H248&gt;=Settings!$C$4,$H248&lt;=Settings!$C$5),1,0))</f>
        <v/>
      </c>
      <c r="W248" s="34">
        <f>IF($A248="","",IF($U248=1,$R248,0))</f>
        <v/>
      </c>
      <c r="X248" s="34">
        <f>IF($A248="","",IF($V248=1,$G248,0))</f>
        <v/>
      </c>
      <c r="Y248" s="34">
        <f>IF($A248="","",IF(AND($P248=0,OR($I248="Open",$I248="Won"),$H248&gt;=Settings!$C$4,$H248&lt;=Settings!$C$5,$J248&gt;Settings!$C$6),$G248,0))</f>
        <v/>
      </c>
      <c r="Z248" s="34">
        <f>IF($A248="","",IF(AND($P248&gt;0,$T248="Open",$U248=0,OR($I248="Open",$I248="Won"),$H248&gt;=Settings!$C$4,$H248&lt;=Settings!$C$5),$G248,0))</f>
        <v/>
      </c>
      <c r="AA248" s="34">
        <f>IF($A248="","",IF(AND($U248=1,OR($V248=1,$I248="Won")),$G248-$R248,0))</f>
        <v/>
      </c>
      <c r="AB248" s="34">
        <f>IF($A248="","",IF(AND($U248=1,$I248="Open",$V248=0),$R248,0))</f>
        <v/>
      </c>
      <c r="AC248" s="34">
        <f>IF($A248="","",IF(AND($U248=1,$I248="Lost"),$R248,0))</f>
        <v/>
      </c>
      <c r="AD248" s="34">
        <f>IF($A248="","",IF(AND($I248="Won",OR($U248=1,$Y248&gt;0,$Z248&gt;0)),$G248,0))</f>
        <v/>
      </c>
      <c r="AE248" s="33">
        <f>IF(OR($A248="",$P248=0),"",IFERROR(MATCH($Q248,Settings!$B$24:$B$31,0),""))</f>
        <v/>
      </c>
      <c r="AF248" s="33">
        <f>IF($A248="","",IFERROR(MATCH($F248,Settings!$B$24:$B$31,0),""))</f>
        <v/>
      </c>
      <c r="AG248" s="33">
        <f>IF($A248="","",IF($P248=0,IF($Y248&gt;0,IF($I248="Won","Created and won","Created"),IF($J248&gt;Settings!$C$6,"Created, outside period",IF($V248=1,"Not in last snapshot","Outside period"))),IF($T248&lt;&gt;"Open","Closed before",IF($U248=0,IF($Z248&gt;0,IF($I248="Won","Pulled in and won","Pulled in"),"Outside period"),IF($I248="Won","Won",IF($I248="Lost","Lost",IF($V248=0,"Slipped out",IF($AF248&gt;$AE248,"Advanced",IF($AF248&lt;$AE248,"Regressed",IF($G248&gt;$R248,"Amount up",IF($G248&lt;$R248,"Amount down","No change")))))))))))</f>
        <v/>
      </c>
      <c r="AH248" s="33">
        <f>IF($A248="","",IF($V248=1,Settings!$C$7-MAX($J248,$K248,$L248,$M248),""))</f>
        <v/>
      </c>
      <c r="AI248" s="33">
        <f>IF($A248="","",IF($V248=1,IF($AH248&gt;=Settings!$C$12,1,0),""))</f>
        <v/>
      </c>
      <c r="AJ248" s="33">
        <f>IF($A248="","",IF($V248=1,IF($N248&gt;=Settings!$C$13,1,0),""))</f>
        <v/>
      </c>
    </row>
    <row r="249">
      <c r="G249" s="31" t="n"/>
      <c r="H249" s="32" t="n"/>
      <c r="J249" s="32" t="n"/>
      <c r="K249" s="32" t="n"/>
      <c r="L249" s="32" t="n"/>
      <c r="M249" s="32" t="n"/>
      <c r="P249" s="33">
        <f>IF($A249="","",IFERROR(MATCH($A249,'Last week'!$A$2:$A$1001,0),0))</f>
        <v/>
      </c>
      <c r="Q249" s="33">
        <f>IF(OR($A249="",$P249=0),"",INDEX('Last week'!$F$2:$F$1001,$P249))</f>
        <v/>
      </c>
      <c r="R249" s="34">
        <f>IF(OR($A249="",$P249=0),"",INDEX('Last week'!$G$2:$G$1001,$P249))</f>
        <v/>
      </c>
      <c r="S249" s="35">
        <f>IF(OR($A249="",$P249=0),"",INDEX('Last week'!$H$2:$H$1001,$P249))</f>
        <v/>
      </c>
      <c r="T249" s="33">
        <f>IF(OR($A249="",$P249=0),"",INDEX('Last week'!$I$2:$I$1001,$P249))</f>
        <v/>
      </c>
      <c r="U249" s="33">
        <f>IF($A249="","",IF(AND($P249&gt;0,$T249="Open",$S249&gt;=Settings!$C$4,$S249&lt;=Settings!$C$5),1,0))</f>
        <v/>
      </c>
      <c r="V249" s="33">
        <f>IF($A249="","",IF(AND($I249="Open",$H249&gt;=Settings!$C$4,$H249&lt;=Settings!$C$5),1,0))</f>
        <v/>
      </c>
      <c r="W249" s="34">
        <f>IF($A249="","",IF($U249=1,$R249,0))</f>
        <v/>
      </c>
      <c r="X249" s="34">
        <f>IF($A249="","",IF($V249=1,$G249,0))</f>
        <v/>
      </c>
      <c r="Y249" s="34">
        <f>IF($A249="","",IF(AND($P249=0,OR($I249="Open",$I249="Won"),$H249&gt;=Settings!$C$4,$H249&lt;=Settings!$C$5,$J249&gt;Settings!$C$6),$G249,0))</f>
        <v/>
      </c>
      <c r="Z249" s="34">
        <f>IF($A249="","",IF(AND($P249&gt;0,$T249="Open",$U249=0,OR($I249="Open",$I249="Won"),$H249&gt;=Settings!$C$4,$H249&lt;=Settings!$C$5),$G249,0))</f>
        <v/>
      </c>
      <c r="AA249" s="34">
        <f>IF($A249="","",IF(AND($U249=1,OR($V249=1,$I249="Won")),$G249-$R249,0))</f>
        <v/>
      </c>
      <c r="AB249" s="34">
        <f>IF($A249="","",IF(AND($U249=1,$I249="Open",$V249=0),$R249,0))</f>
        <v/>
      </c>
      <c r="AC249" s="34">
        <f>IF($A249="","",IF(AND($U249=1,$I249="Lost"),$R249,0))</f>
        <v/>
      </c>
      <c r="AD249" s="34">
        <f>IF($A249="","",IF(AND($I249="Won",OR($U249=1,$Y249&gt;0,$Z249&gt;0)),$G249,0))</f>
        <v/>
      </c>
      <c r="AE249" s="33">
        <f>IF(OR($A249="",$P249=0),"",IFERROR(MATCH($Q249,Settings!$B$24:$B$31,0),""))</f>
        <v/>
      </c>
      <c r="AF249" s="33">
        <f>IF($A249="","",IFERROR(MATCH($F249,Settings!$B$24:$B$31,0),""))</f>
        <v/>
      </c>
      <c r="AG249" s="33">
        <f>IF($A249="","",IF($P249=0,IF($Y249&gt;0,IF($I249="Won","Created and won","Created"),IF($J249&gt;Settings!$C$6,"Created, outside period",IF($V249=1,"Not in last snapshot","Outside period"))),IF($T249&lt;&gt;"Open","Closed before",IF($U249=0,IF($Z249&gt;0,IF($I249="Won","Pulled in and won","Pulled in"),"Outside period"),IF($I249="Won","Won",IF($I249="Lost","Lost",IF($V249=0,"Slipped out",IF($AF249&gt;$AE249,"Advanced",IF($AF249&lt;$AE249,"Regressed",IF($G249&gt;$R249,"Amount up",IF($G249&lt;$R249,"Amount down","No change")))))))))))</f>
        <v/>
      </c>
      <c r="AH249" s="33">
        <f>IF($A249="","",IF($V249=1,Settings!$C$7-MAX($J249,$K249,$L249,$M249),""))</f>
        <v/>
      </c>
      <c r="AI249" s="33">
        <f>IF($A249="","",IF($V249=1,IF($AH249&gt;=Settings!$C$12,1,0),""))</f>
        <v/>
      </c>
      <c r="AJ249" s="33">
        <f>IF($A249="","",IF($V249=1,IF($N249&gt;=Settings!$C$13,1,0),""))</f>
        <v/>
      </c>
    </row>
    <row r="250">
      <c r="G250" s="31" t="n"/>
      <c r="H250" s="32" t="n"/>
      <c r="J250" s="32" t="n"/>
      <c r="K250" s="32" t="n"/>
      <c r="L250" s="32" t="n"/>
      <c r="M250" s="32" t="n"/>
      <c r="P250" s="33">
        <f>IF($A250="","",IFERROR(MATCH($A250,'Last week'!$A$2:$A$1001,0),0))</f>
        <v/>
      </c>
      <c r="Q250" s="33">
        <f>IF(OR($A250="",$P250=0),"",INDEX('Last week'!$F$2:$F$1001,$P250))</f>
        <v/>
      </c>
      <c r="R250" s="34">
        <f>IF(OR($A250="",$P250=0),"",INDEX('Last week'!$G$2:$G$1001,$P250))</f>
        <v/>
      </c>
      <c r="S250" s="35">
        <f>IF(OR($A250="",$P250=0),"",INDEX('Last week'!$H$2:$H$1001,$P250))</f>
        <v/>
      </c>
      <c r="T250" s="33">
        <f>IF(OR($A250="",$P250=0),"",INDEX('Last week'!$I$2:$I$1001,$P250))</f>
        <v/>
      </c>
      <c r="U250" s="33">
        <f>IF($A250="","",IF(AND($P250&gt;0,$T250="Open",$S250&gt;=Settings!$C$4,$S250&lt;=Settings!$C$5),1,0))</f>
        <v/>
      </c>
      <c r="V250" s="33">
        <f>IF($A250="","",IF(AND($I250="Open",$H250&gt;=Settings!$C$4,$H250&lt;=Settings!$C$5),1,0))</f>
        <v/>
      </c>
      <c r="W250" s="34">
        <f>IF($A250="","",IF($U250=1,$R250,0))</f>
        <v/>
      </c>
      <c r="X250" s="34">
        <f>IF($A250="","",IF($V250=1,$G250,0))</f>
        <v/>
      </c>
      <c r="Y250" s="34">
        <f>IF($A250="","",IF(AND($P250=0,OR($I250="Open",$I250="Won"),$H250&gt;=Settings!$C$4,$H250&lt;=Settings!$C$5,$J250&gt;Settings!$C$6),$G250,0))</f>
        <v/>
      </c>
      <c r="Z250" s="34">
        <f>IF($A250="","",IF(AND($P250&gt;0,$T250="Open",$U250=0,OR($I250="Open",$I250="Won"),$H250&gt;=Settings!$C$4,$H250&lt;=Settings!$C$5),$G250,0))</f>
        <v/>
      </c>
      <c r="AA250" s="34">
        <f>IF($A250="","",IF(AND($U250=1,OR($V250=1,$I250="Won")),$G250-$R250,0))</f>
        <v/>
      </c>
      <c r="AB250" s="34">
        <f>IF($A250="","",IF(AND($U250=1,$I250="Open",$V250=0),$R250,0))</f>
        <v/>
      </c>
      <c r="AC250" s="34">
        <f>IF($A250="","",IF(AND($U250=1,$I250="Lost"),$R250,0))</f>
        <v/>
      </c>
      <c r="AD250" s="34">
        <f>IF($A250="","",IF(AND($I250="Won",OR($U250=1,$Y250&gt;0,$Z250&gt;0)),$G250,0))</f>
        <v/>
      </c>
      <c r="AE250" s="33">
        <f>IF(OR($A250="",$P250=0),"",IFERROR(MATCH($Q250,Settings!$B$24:$B$31,0),""))</f>
        <v/>
      </c>
      <c r="AF250" s="33">
        <f>IF($A250="","",IFERROR(MATCH($F250,Settings!$B$24:$B$31,0),""))</f>
        <v/>
      </c>
      <c r="AG250" s="33">
        <f>IF($A250="","",IF($P250=0,IF($Y250&gt;0,IF($I250="Won","Created and won","Created"),IF($J250&gt;Settings!$C$6,"Created, outside period",IF($V250=1,"Not in last snapshot","Outside period"))),IF($T250&lt;&gt;"Open","Closed before",IF($U250=0,IF($Z250&gt;0,IF($I250="Won","Pulled in and won","Pulled in"),"Outside period"),IF($I250="Won","Won",IF($I250="Lost","Lost",IF($V250=0,"Slipped out",IF($AF250&gt;$AE250,"Advanced",IF($AF250&lt;$AE250,"Regressed",IF($G250&gt;$R250,"Amount up",IF($G250&lt;$R250,"Amount down","No change")))))))))))</f>
        <v/>
      </c>
      <c r="AH250" s="33">
        <f>IF($A250="","",IF($V250=1,Settings!$C$7-MAX($J250,$K250,$L250,$M250),""))</f>
        <v/>
      </c>
      <c r="AI250" s="33">
        <f>IF($A250="","",IF($V250=1,IF($AH250&gt;=Settings!$C$12,1,0),""))</f>
        <v/>
      </c>
      <c r="AJ250" s="33">
        <f>IF($A250="","",IF($V250=1,IF($N250&gt;=Settings!$C$13,1,0),""))</f>
        <v/>
      </c>
    </row>
    <row r="251">
      <c r="G251" s="31" t="n"/>
      <c r="H251" s="32" t="n"/>
      <c r="J251" s="32" t="n"/>
      <c r="K251" s="32" t="n"/>
      <c r="L251" s="32" t="n"/>
      <c r="M251" s="32" t="n"/>
      <c r="P251" s="33">
        <f>IF($A251="","",IFERROR(MATCH($A251,'Last week'!$A$2:$A$1001,0),0))</f>
        <v/>
      </c>
      <c r="Q251" s="33">
        <f>IF(OR($A251="",$P251=0),"",INDEX('Last week'!$F$2:$F$1001,$P251))</f>
        <v/>
      </c>
      <c r="R251" s="34">
        <f>IF(OR($A251="",$P251=0),"",INDEX('Last week'!$G$2:$G$1001,$P251))</f>
        <v/>
      </c>
      <c r="S251" s="35">
        <f>IF(OR($A251="",$P251=0),"",INDEX('Last week'!$H$2:$H$1001,$P251))</f>
        <v/>
      </c>
      <c r="T251" s="33">
        <f>IF(OR($A251="",$P251=0),"",INDEX('Last week'!$I$2:$I$1001,$P251))</f>
        <v/>
      </c>
      <c r="U251" s="33">
        <f>IF($A251="","",IF(AND($P251&gt;0,$T251="Open",$S251&gt;=Settings!$C$4,$S251&lt;=Settings!$C$5),1,0))</f>
        <v/>
      </c>
      <c r="V251" s="33">
        <f>IF($A251="","",IF(AND($I251="Open",$H251&gt;=Settings!$C$4,$H251&lt;=Settings!$C$5),1,0))</f>
        <v/>
      </c>
      <c r="W251" s="34">
        <f>IF($A251="","",IF($U251=1,$R251,0))</f>
        <v/>
      </c>
      <c r="X251" s="34">
        <f>IF($A251="","",IF($V251=1,$G251,0))</f>
        <v/>
      </c>
      <c r="Y251" s="34">
        <f>IF($A251="","",IF(AND($P251=0,OR($I251="Open",$I251="Won"),$H251&gt;=Settings!$C$4,$H251&lt;=Settings!$C$5,$J251&gt;Settings!$C$6),$G251,0))</f>
        <v/>
      </c>
      <c r="Z251" s="34">
        <f>IF($A251="","",IF(AND($P251&gt;0,$T251="Open",$U251=0,OR($I251="Open",$I251="Won"),$H251&gt;=Settings!$C$4,$H251&lt;=Settings!$C$5),$G251,0))</f>
        <v/>
      </c>
      <c r="AA251" s="34">
        <f>IF($A251="","",IF(AND($U251=1,OR($V251=1,$I251="Won")),$G251-$R251,0))</f>
        <v/>
      </c>
      <c r="AB251" s="34">
        <f>IF($A251="","",IF(AND($U251=1,$I251="Open",$V251=0),$R251,0))</f>
        <v/>
      </c>
      <c r="AC251" s="34">
        <f>IF($A251="","",IF(AND($U251=1,$I251="Lost"),$R251,0))</f>
        <v/>
      </c>
      <c r="AD251" s="34">
        <f>IF($A251="","",IF(AND($I251="Won",OR($U251=1,$Y251&gt;0,$Z251&gt;0)),$G251,0))</f>
        <v/>
      </c>
      <c r="AE251" s="33">
        <f>IF(OR($A251="",$P251=0),"",IFERROR(MATCH($Q251,Settings!$B$24:$B$31,0),""))</f>
        <v/>
      </c>
      <c r="AF251" s="33">
        <f>IF($A251="","",IFERROR(MATCH($F251,Settings!$B$24:$B$31,0),""))</f>
        <v/>
      </c>
      <c r="AG251" s="33">
        <f>IF($A251="","",IF($P251=0,IF($Y251&gt;0,IF($I251="Won","Created and won","Created"),IF($J251&gt;Settings!$C$6,"Created, outside period",IF($V251=1,"Not in last snapshot","Outside period"))),IF($T251&lt;&gt;"Open","Closed before",IF($U251=0,IF($Z251&gt;0,IF($I251="Won","Pulled in and won","Pulled in"),"Outside period"),IF($I251="Won","Won",IF($I251="Lost","Lost",IF($V251=0,"Slipped out",IF($AF251&gt;$AE251,"Advanced",IF($AF251&lt;$AE251,"Regressed",IF($G251&gt;$R251,"Amount up",IF($G251&lt;$R251,"Amount down","No change")))))))))))</f>
        <v/>
      </c>
      <c r="AH251" s="33">
        <f>IF($A251="","",IF($V251=1,Settings!$C$7-MAX($J251,$K251,$L251,$M251),""))</f>
        <v/>
      </c>
      <c r="AI251" s="33">
        <f>IF($A251="","",IF($V251=1,IF($AH251&gt;=Settings!$C$12,1,0),""))</f>
        <v/>
      </c>
      <c r="AJ251" s="33">
        <f>IF($A251="","",IF($V251=1,IF($N251&gt;=Settings!$C$13,1,0),""))</f>
        <v/>
      </c>
    </row>
    <row r="252">
      <c r="G252" s="31" t="n"/>
      <c r="H252" s="32" t="n"/>
      <c r="J252" s="32" t="n"/>
      <c r="K252" s="32" t="n"/>
      <c r="L252" s="32" t="n"/>
      <c r="M252" s="32" t="n"/>
      <c r="P252" s="33">
        <f>IF($A252="","",IFERROR(MATCH($A252,'Last week'!$A$2:$A$1001,0),0))</f>
        <v/>
      </c>
      <c r="Q252" s="33">
        <f>IF(OR($A252="",$P252=0),"",INDEX('Last week'!$F$2:$F$1001,$P252))</f>
        <v/>
      </c>
      <c r="R252" s="34">
        <f>IF(OR($A252="",$P252=0),"",INDEX('Last week'!$G$2:$G$1001,$P252))</f>
        <v/>
      </c>
      <c r="S252" s="35">
        <f>IF(OR($A252="",$P252=0),"",INDEX('Last week'!$H$2:$H$1001,$P252))</f>
        <v/>
      </c>
      <c r="T252" s="33">
        <f>IF(OR($A252="",$P252=0),"",INDEX('Last week'!$I$2:$I$1001,$P252))</f>
        <v/>
      </c>
      <c r="U252" s="33">
        <f>IF($A252="","",IF(AND($P252&gt;0,$T252="Open",$S252&gt;=Settings!$C$4,$S252&lt;=Settings!$C$5),1,0))</f>
        <v/>
      </c>
      <c r="V252" s="33">
        <f>IF($A252="","",IF(AND($I252="Open",$H252&gt;=Settings!$C$4,$H252&lt;=Settings!$C$5),1,0))</f>
        <v/>
      </c>
      <c r="W252" s="34">
        <f>IF($A252="","",IF($U252=1,$R252,0))</f>
        <v/>
      </c>
      <c r="X252" s="34">
        <f>IF($A252="","",IF($V252=1,$G252,0))</f>
        <v/>
      </c>
      <c r="Y252" s="34">
        <f>IF($A252="","",IF(AND($P252=0,OR($I252="Open",$I252="Won"),$H252&gt;=Settings!$C$4,$H252&lt;=Settings!$C$5,$J252&gt;Settings!$C$6),$G252,0))</f>
        <v/>
      </c>
      <c r="Z252" s="34">
        <f>IF($A252="","",IF(AND($P252&gt;0,$T252="Open",$U252=0,OR($I252="Open",$I252="Won"),$H252&gt;=Settings!$C$4,$H252&lt;=Settings!$C$5),$G252,0))</f>
        <v/>
      </c>
      <c r="AA252" s="34">
        <f>IF($A252="","",IF(AND($U252=1,OR($V252=1,$I252="Won")),$G252-$R252,0))</f>
        <v/>
      </c>
      <c r="AB252" s="34">
        <f>IF($A252="","",IF(AND($U252=1,$I252="Open",$V252=0),$R252,0))</f>
        <v/>
      </c>
      <c r="AC252" s="34">
        <f>IF($A252="","",IF(AND($U252=1,$I252="Lost"),$R252,0))</f>
        <v/>
      </c>
      <c r="AD252" s="34">
        <f>IF($A252="","",IF(AND($I252="Won",OR($U252=1,$Y252&gt;0,$Z252&gt;0)),$G252,0))</f>
        <v/>
      </c>
      <c r="AE252" s="33">
        <f>IF(OR($A252="",$P252=0),"",IFERROR(MATCH($Q252,Settings!$B$24:$B$31,0),""))</f>
        <v/>
      </c>
      <c r="AF252" s="33">
        <f>IF($A252="","",IFERROR(MATCH($F252,Settings!$B$24:$B$31,0),""))</f>
        <v/>
      </c>
      <c r="AG252" s="33">
        <f>IF($A252="","",IF($P252=0,IF($Y252&gt;0,IF($I252="Won","Created and won","Created"),IF($J252&gt;Settings!$C$6,"Created, outside period",IF($V252=1,"Not in last snapshot","Outside period"))),IF($T252&lt;&gt;"Open","Closed before",IF($U252=0,IF($Z252&gt;0,IF($I252="Won","Pulled in and won","Pulled in"),"Outside period"),IF($I252="Won","Won",IF($I252="Lost","Lost",IF($V252=0,"Slipped out",IF($AF252&gt;$AE252,"Advanced",IF($AF252&lt;$AE252,"Regressed",IF($G252&gt;$R252,"Amount up",IF($G252&lt;$R252,"Amount down","No change")))))))))))</f>
        <v/>
      </c>
      <c r="AH252" s="33">
        <f>IF($A252="","",IF($V252=1,Settings!$C$7-MAX($J252,$K252,$L252,$M252),""))</f>
        <v/>
      </c>
      <c r="AI252" s="33">
        <f>IF($A252="","",IF($V252=1,IF($AH252&gt;=Settings!$C$12,1,0),""))</f>
        <v/>
      </c>
      <c r="AJ252" s="33">
        <f>IF($A252="","",IF($V252=1,IF($N252&gt;=Settings!$C$13,1,0),""))</f>
        <v/>
      </c>
    </row>
    <row r="253">
      <c r="G253" s="31" t="n"/>
      <c r="H253" s="32" t="n"/>
      <c r="J253" s="32" t="n"/>
      <c r="K253" s="32" t="n"/>
      <c r="L253" s="32" t="n"/>
      <c r="M253" s="32" t="n"/>
      <c r="P253" s="33">
        <f>IF($A253="","",IFERROR(MATCH($A253,'Last week'!$A$2:$A$1001,0),0))</f>
        <v/>
      </c>
      <c r="Q253" s="33">
        <f>IF(OR($A253="",$P253=0),"",INDEX('Last week'!$F$2:$F$1001,$P253))</f>
        <v/>
      </c>
      <c r="R253" s="34">
        <f>IF(OR($A253="",$P253=0),"",INDEX('Last week'!$G$2:$G$1001,$P253))</f>
        <v/>
      </c>
      <c r="S253" s="35">
        <f>IF(OR($A253="",$P253=0),"",INDEX('Last week'!$H$2:$H$1001,$P253))</f>
        <v/>
      </c>
      <c r="T253" s="33">
        <f>IF(OR($A253="",$P253=0),"",INDEX('Last week'!$I$2:$I$1001,$P253))</f>
        <v/>
      </c>
      <c r="U253" s="33">
        <f>IF($A253="","",IF(AND($P253&gt;0,$T253="Open",$S253&gt;=Settings!$C$4,$S253&lt;=Settings!$C$5),1,0))</f>
        <v/>
      </c>
      <c r="V253" s="33">
        <f>IF($A253="","",IF(AND($I253="Open",$H253&gt;=Settings!$C$4,$H253&lt;=Settings!$C$5),1,0))</f>
        <v/>
      </c>
      <c r="W253" s="34">
        <f>IF($A253="","",IF($U253=1,$R253,0))</f>
        <v/>
      </c>
      <c r="X253" s="34">
        <f>IF($A253="","",IF($V253=1,$G253,0))</f>
        <v/>
      </c>
      <c r="Y253" s="34">
        <f>IF($A253="","",IF(AND($P253=0,OR($I253="Open",$I253="Won"),$H253&gt;=Settings!$C$4,$H253&lt;=Settings!$C$5,$J253&gt;Settings!$C$6),$G253,0))</f>
        <v/>
      </c>
      <c r="Z253" s="34">
        <f>IF($A253="","",IF(AND($P253&gt;0,$T253="Open",$U253=0,OR($I253="Open",$I253="Won"),$H253&gt;=Settings!$C$4,$H253&lt;=Settings!$C$5),$G253,0))</f>
        <v/>
      </c>
      <c r="AA253" s="34">
        <f>IF($A253="","",IF(AND($U253=1,OR($V253=1,$I253="Won")),$G253-$R253,0))</f>
        <v/>
      </c>
      <c r="AB253" s="34">
        <f>IF($A253="","",IF(AND($U253=1,$I253="Open",$V253=0),$R253,0))</f>
        <v/>
      </c>
      <c r="AC253" s="34">
        <f>IF($A253="","",IF(AND($U253=1,$I253="Lost"),$R253,0))</f>
        <v/>
      </c>
      <c r="AD253" s="34">
        <f>IF($A253="","",IF(AND($I253="Won",OR($U253=1,$Y253&gt;0,$Z253&gt;0)),$G253,0))</f>
        <v/>
      </c>
      <c r="AE253" s="33">
        <f>IF(OR($A253="",$P253=0),"",IFERROR(MATCH($Q253,Settings!$B$24:$B$31,0),""))</f>
        <v/>
      </c>
      <c r="AF253" s="33">
        <f>IF($A253="","",IFERROR(MATCH($F253,Settings!$B$24:$B$31,0),""))</f>
        <v/>
      </c>
      <c r="AG253" s="33">
        <f>IF($A253="","",IF($P253=0,IF($Y253&gt;0,IF($I253="Won","Created and won","Created"),IF($J253&gt;Settings!$C$6,"Created, outside period",IF($V253=1,"Not in last snapshot","Outside period"))),IF($T253&lt;&gt;"Open","Closed before",IF($U253=0,IF($Z253&gt;0,IF($I253="Won","Pulled in and won","Pulled in"),"Outside period"),IF($I253="Won","Won",IF($I253="Lost","Lost",IF($V253=0,"Slipped out",IF($AF253&gt;$AE253,"Advanced",IF($AF253&lt;$AE253,"Regressed",IF($G253&gt;$R253,"Amount up",IF($G253&lt;$R253,"Amount down","No change")))))))))))</f>
        <v/>
      </c>
      <c r="AH253" s="33">
        <f>IF($A253="","",IF($V253=1,Settings!$C$7-MAX($J253,$K253,$L253,$M253),""))</f>
        <v/>
      </c>
      <c r="AI253" s="33">
        <f>IF($A253="","",IF($V253=1,IF($AH253&gt;=Settings!$C$12,1,0),""))</f>
        <v/>
      </c>
      <c r="AJ253" s="33">
        <f>IF($A253="","",IF($V253=1,IF($N253&gt;=Settings!$C$13,1,0),""))</f>
        <v/>
      </c>
    </row>
    <row r="254">
      <c r="G254" s="31" t="n"/>
      <c r="H254" s="32" t="n"/>
      <c r="J254" s="32" t="n"/>
      <c r="K254" s="32" t="n"/>
      <c r="L254" s="32" t="n"/>
      <c r="M254" s="32" t="n"/>
      <c r="P254" s="33">
        <f>IF($A254="","",IFERROR(MATCH($A254,'Last week'!$A$2:$A$1001,0),0))</f>
        <v/>
      </c>
      <c r="Q254" s="33">
        <f>IF(OR($A254="",$P254=0),"",INDEX('Last week'!$F$2:$F$1001,$P254))</f>
        <v/>
      </c>
      <c r="R254" s="34">
        <f>IF(OR($A254="",$P254=0),"",INDEX('Last week'!$G$2:$G$1001,$P254))</f>
        <v/>
      </c>
      <c r="S254" s="35">
        <f>IF(OR($A254="",$P254=0),"",INDEX('Last week'!$H$2:$H$1001,$P254))</f>
        <v/>
      </c>
      <c r="T254" s="33">
        <f>IF(OR($A254="",$P254=0),"",INDEX('Last week'!$I$2:$I$1001,$P254))</f>
        <v/>
      </c>
      <c r="U254" s="33">
        <f>IF($A254="","",IF(AND($P254&gt;0,$T254="Open",$S254&gt;=Settings!$C$4,$S254&lt;=Settings!$C$5),1,0))</f>
        <v/>
      </c>
      <c r="V254" s="33">
        <f>IF($A254="","",IF(AND($I254="Open",$H254&gt;=Settings!$C$4,$H254&lt;=Settings!$C$5),1,0))</f>
        <v/>
      </c>
      <c r="W254" s="34">
        <f>IF($A254="","",IF($U254=1,$R254,0))</f>
        <v/>
      </c>
      <c r="X254" s="34">
        <f>IF($A254="","",IF($V254=1,$G254,0))</f>
        <v/>
      </c>
      <c r="Y254" s="34">
        <f>IF($A254="","",IF(AND($P254=0,OR($I254="Open",$I254="Won"),$H254&gt;=Settings!$C$4,$H254&lt;=Settings!$C$5,$J254&gt;Settings!$C$6),$G254,0))</f>
        <v/>
      </c>
      <c r="Z254" s="34">
        <f>IF($A254="","",IF(AND($P254&gt;0,$T254="Open",$U254=0,OR($I254="Open",$I254="Won"),$H254&gt;=Settings!$C$4,$H254&lt;=Settings!$C$5),$G254,0))</f>
        <v/>
      </c>
      <c r="AA254" s="34">
        <f>IF($A254="","",IF(AND($U254=1,OR($V254=1,$I254="Won")),$G254-$R254,0))</f>
        <v/>
      </c>
      <c r="AB254" s="34">
        <f>IF($A254="","",IF(AND($U254=1,$I254="Open",$V254=0),$R254,0))</f>
        <v/>
      </c>
      <c r="AC254" s="34">
        <f>IF($A254="","",IF(AND($U254=1,$I254="Lost"),$R254,0))</f>
        <v/>
      </c>
      <c r="AD254" s="34">
        <f>IF($A254="","",IF(AND($I254="Won",OR($U254=1,$Y254&gt;0,$Z254&gt;0)),$G254,0))</f>
        <v/>
      </c>
      <c r="AE254" s="33">
        <f>IF(OR($A254="",$P254=0),"",IFERROR(MATCH($Q254,Settings!$B$24:$B$31,0),""))</f>
        <v/>
      </c>
      <c r="AF254" s="33">
        <f>IF($A254="","",IFERROR(MATCH($F254,Settings!$B$24:$B$31,0),""))</f>
        <v/>
      </c>
      <c r="AG254" s="33">
        <f>IF($A254="","",IF($P254=0,IF($Y254&gt;0,IF($I254="Won","Created and won","Created"),IF($J254&gt;Settings!$C$6,"Created, outside period",IF($V254=1,"Not in last snapshot","Outside period"))),IF($T254&lt;&gt;"Open","Closed before",IF($U254=0,IF($Z254&gt;0,IF($I254="Won","Pulled in and won","Pulled in"),"Outside period"),IF($I254="Won","Won",IF($I254="Lost","Lost",IF($V254=0,"Slipped out",IF($AF254&gt;$AE254,"Advanced",IF($AF254&lt;$AE254,"Regressed",IF($G254&gt;$R254,"Amount up",IF($G254&lt;$R254,"Amount down","No change")))))))))))</f>
        <v/>
      </c>
      <c r="AH254" s="33">
        <f>IF($A254="","",IF($V254=1,Settings!$C$7-MAX($J254,$K254,$L254,$M254),""))</f>
        <v/>
      </c>
      <c r="AI254" s="33">
        <f>IF($A254="","",IF($V254=1,IF($AH254&gt;=Settings!$C$12,1,0),""))</f>
        <v/>
      </c>
      <c r="AJ254" s="33">
        <f>IF($A254="","",IF($V254=1,IF($N254&gt;=Settings!$C$13,1,0),""))</f>
        <v/>
      </c>
    </row>
    <row r="255">
      <c r="G255" s="31" t="n"/>
      <c r="H255" s="32" t="n"/>
      <c r="J255" s="32" t="n"/>
      <c r="K255" s="32" t="n"/>
      <c r="L255" s="32" t="n"/>
      <c r="M255" s="32" t="n"/>
      <c r="P255" s="33">
        <f>IF($A255="","",IFERROR(MATCH($A255,'Last week'!$A$2:$A$1001,0),0))</f>
        <v/>
      </c>
      <c r="Q255" s="33">
        <f>IF(OR($A255="",$P255=0),"",INDEX('Last week'!$F$2:$F$1001,$P255))</f>
        <v/>
      </c>
      <c r="R255" s="34">
        <f>IF(OR($A255="",$P255=0),"",INDEX('Last week'!$G$2:$G$1001,$P255))</f>
        <v/>
      </c>
      <c r="S255" s="35">
        <f>IF(OR($A255="",$P255=0),"",INDEX('Last week'!$H$2:$H$1001,$P255))</f>
        <v/>
      </c>
      <c r="T255" s="33">
        <f>IF(OR($A255="",$P255=0),"",INDEX('Last week'!$I$2:$I$1001,$P255))</f>
        <v/>
      </c>
      <c r="U255" s="33">
        <f>IF($A255="","",IF(AND($P255&gt;0,$T255="Open",$S255&gt;=Settings!$C$4,$S255&lt;=Settings!$C$5),1,0))</f>
        <v/>
      </c>
      <c r="V255" s="33">
        <f>IF($A255="","",IF(AND($I255="Open",$H255&gt;=Settings!$C$4,$H255&lt;=Settings!$C$5),1,0))</f>
        <v/>
      </c>
      <c r="W255" s="34">
        <f>IF($A255="","",IF($U255=1,$R255,0))</f>
        <v/>
      </c>
      <c r="X255" s="34">
        <f>IF($A255="","",IF($V255=1,$G255,0))</f>
        <v/>
      </c>
      <c r="Y255" s="34">
        <f>IF($A255="","",IF(AND($P255=0,OR($I255="Open",$I255="Won"),$H255&gt;=Settings!$C$4,$H255&lt;=Settings!$C$5,$J255&gt;Settings!$C$6),$G255,0))</f>
        <v/>
      </c>
      <c r="Z255" s="34">
        <f>IF($A255="","",IF(AND($P255&gt;0,$T255="Open",$U255=0,OR($I255="Open",$I255="Won"),$H255&gt;=Settings!$C$4,$H255&lt;=Settings!$C$5),$G255,0))</f>
        <v/>
      </c>
      <c r="AA255" s="34">
        <f>IF($A255="","",IF(AND($U255=1,OR($V255=1,$I255="Won")),$G255-$R255,0))</f>
        <v/>
      </c>
      <c r="AB255" s="34">
        <f>IF($A255="","",IF(AND($U255=1,$I255="Open",$V255=0),$R255,0))</f>
        <v/>
      </c>
      <c r="AC255" s="34">
        <f>IF($A255="","",IF(AND($U255=1,$I255="Lost"),$R255,0))</f>
        <v/>
      </c>
      <c r="AD255" s="34">
        <f>IF($A255="","",IF(AND($I255="Won",OR($U255=1,$Y255&gt;0,$Z255&gt;0)),$G255,0))</f>
        <v/>
      </c>
      <c r="AE255" s="33">
        <f>IF(OR($A255="",$P255=0),"",IFERROR(MATCH($Q255,Settings!$B$24:$B$31,0),""))</f>
        <v/>
      </c>
      <c r="AF255" s="33">
        <f>IF($A255="","",IFERROR(MATCH($F255,Settings!$B$24:$B$31,0),""))</f>
        <v/>
      </c>
      <c r="AG255" s="33">
        <f>IF($A255="","",IF($P255=0,IF($Y255&gt;0,IF($I255="Won","Created and won","Created"),IF($J255&gt;Settings!$C$6,"Created, outside period",IF($V255=1,"Not in last snapshot","Outside period"))),IF($T255&lt;&gt;"Open","Closed before",IF($U255=0,IF($Z255&gt;0,IF($I255="Won","Pulled in and won","Pulled in"),"Outside period"),IF($I255="Won","Won",IF($I255="Lost","Lost",IF($V255=0,"Slipped out",IF($AF255&gt;$AE255,"Advanced",IF($AF255&lt;$AE255,"Regressed",IF($G255&gt;$R255,"Amount up",IF($G255&lt;$R255,"Amount down","No change")))))))))))</f>
        <v/>
      </c>
      <c r="AH255" s="33">
        <f>IF($A255="","",IF($V255=1,Settings!$C$7-MAX($J255,$K255,$L255,$M255),""))</f>
        <v/>
      </c>
      <c r="AI255" s="33">
        <f>IF($A255="","",IF($V255=1,IF($AH255&gt;=Settings!$C$12,1,0),""))</f>
        <v/>
      </c>
      <c r="AJ255" s="33">
        <f>IF($A255="","",IF($V255=1,IF($N255&gt;=Settings!$C$13,1,0),""))</f>
        <v/>
      </c>
    </row>
    <row r="256">
      <c r="G256" s="31" t="n"/>
      <c r="H256" s="32" t="n"/>
      <c r="J256" s="32" t="n"/>
      <c r="K256" s="32" t="n"/>
      <c r="L256" s="32" t="n"/>
      <c r="M256" s="32" t="n"/>
      <c r="P256" s="33">
        <f>IF($A256="","",IFERROR(MATCH($A256,'Last week'!$A$2:$A$1001,0),0))</f>
        <v/>
      </c>
      <c r="Q256" s="33">
        <f>IF(OR($A256="",$P256=0),"",INDEX('Last week'!$F$2:$F$1001,$P256))</f>
        <v/>
      </c>
      <c r="R256" s="34">
        <f>IF(OR($A256="",$P256=0),"",INDEX('Last week'!$G$2:$G$1001,$P256))</f>
        <v/>
      </c>
      <c r="S256" s="35">
        <f>IF(OR($A256="",$P256=0),"",INDEX('Last week'!$H$2:$H$1001,$P256))</f>
        <v/>
      </c>
      <c r="T256" s="33">
        <f>IF(OR($A256="",$P256=0),"",INDEX('Last week'!$I$2:$I$1001,$P256))</f>
        <v/>
      </c>
      <c r="U256" s="33">
        <f>IF($A256="","",IF(AND($P256&gt;0,$T256="Open",$S256&gt;=Settings!$C$4,$S256&lt;=Settings!$C$5),1,0))</f>
        <v/>
      </c>
      <c r="V256" s="33">
        <f>IF($A256="","",IF(AND($I256="Open",$H256&gt;=Settings!$C$4,$H256&lt;=Settings!$C$5),1,0))</f>
        <v/>
      </c>
      <c r="W256" s="34">
        <f>IF($A256="","",IF($U256=1,$R256,0))</f>
        <v/>
      </c>
      <c r="X256" s="34">
        <f>IF($A256="","",IF($V256=1,$G256,0))</f>
        <v/>
      </c>
      <c r="Y256" s="34">
        <f>IF($A256="","",IF(AND($P256=0,OR($I256="Open",$I256="Won"),$H256&gt;=Settings!$C$4,$H256&lt;=Settings!$C$5,$J256&gt;Settings!$C$6),$G256,0))</f>
        <v/>
      </c>
      <c r="Z256" s="34">
        <f>IF($A256="","",IF(AND($P256&gt;0,$T256="Open",$U256=0,OR($I256="Open",$I256="Won"),$H256&gt;=Settings!$C$4,$H256&lt;=Settings!$C$5),$G256,0))</f>
        <v/>
      </c>
      <c r="AA256" s="34">
        <f>IF($A256="","",IF(AND($U256=1,OR($V256=1,$I256="Won")),$G256-$R256,0))</f>
        <v/>
      </c>
      <c r="AB256" s="34">
        <f>IF($A256="","",IF(AND($U256=1,$I256="Open",$V256=0),$R256,0))</f>
        <v/>
      </c>
      <c r="AC256" s="34">
        <f>IF($A256="","",IF(AND($U256=1,$I256="Lost"),$R256,0))</f>
        <v/>
      </c>
      <c r="AD256" s="34">
        <f>IF($A256="","",IF(AND($I256="Won",OR($U256=1,$Y256&gt;0,$Z256&gt;0)),$G256,0))</f>
        <v/>
      </c>
      <c r="AE256" s="33">
        <f>IF(OR($A256="",$P256=0),"",IFERROR(MATCH($Q256,Settings!$B$24:$B$31,0),""))</f>
        <v/>
      </c>
      <c r="AF256" s="33">
        <f>IF($A256="","",IFERROR(MATCH($F256,Settings!$B$24:$B$31,0),""))</f>
        <v/>
      </c>
      <c r="AG256" s="33">
        <f>IF($A256="","",IF($P256=0,IF($Y256&gt;0,IF($I256="Won","Created and won","Created"),IF($J256&gt;Settings!$C$6,"Created, outside period",IF($V256=1,"Not in last snapshot","Outside period"))),IF($T256&lt;&gt;"Open","Closed before",IF($U256=0,IF($Z256&gt;0,IF($I256="Won","Pulled in and won","Pulled in"),"Outside period"),IF($I256="Won","Won",IF($I256="Lost","Lost",IF($V256=0,"Slipped out",IF($AF256&gt;$AE256,"Advanced",IF($AF256&lt;$AE256,"Regressed",IF($G256&gt;$R256,"Amount up",IF($G256&lt;$R256,"Amount down","No change")))))))))))</f>
        <v/>
      </c>
      <c r="AH256" s="33">
        <f>IF($A256="","",IF($V256=1,Settings!$C$7-MAX($J256,$K256,$L256,$M256),""))</f>
        <v/>
      </c>
      <c r="AI256" s="33">
        <f>IF($A256="","",IF($V256=1,IF($AH256&gt;=Settings!$C$12,1,0),""))</f>
        <v/>
      </c>
      <c r="AJ256" s="33">
        <f>IF($A256="","",IF($V256=1,IF($N256&gt;=Settings!$C$13,1,0),""))</f>
        <v/>
      </c>
    </row>
    <row r="257">
      <c r="G257" s="31" t="n"/>
      <c r="H257" s="32" t="n"/>
      <c r="J257" s="32" t="n"/>
      <c r="K257" s="32" t="n"/>
      <c r="L257" s="32" t="n"/>
      <c r="M257" s="32" t="n"/>
      <c r="P257" s="33">
        <f>IF($A257="","",IFERROR(MATCH($A257,'Last week'!$A$2:$A$1001,0),0))</f>
        <v/>
      </c>
      <c r="Q257" s="33">
        <f>IF(OR($A257="",$P257=0),"",INDEX('Last week'!$F$2:$F$1001,$P257))</f>
        <v/>
      </c>
      <c r="R257" s="34">
        <f>IF(OR($A257="",$P257=0),"",INDEX('Last week'!$G$2:$G$1001,$P257))</f>
        <v/>
      </c>
      <c r="S257" s="35">
        <f>IF(OR($A257="",$P257=0),"",INDEX('Last week'!$H$2:$H$1001,$P257))</f>
        <v/>
      </c>
      <c r="T257" s="33">
        <f>IF(OR($A257="",$P257=0),"",INDEX('Last week'!$I$2:$I$1001,$P257))</f>
        <v/>
      </c>
      <c r="U257" s="33">
        <f>IF($A257="","",IF(AND($P257&gt;0,$T257="Open",$S257&gt;=Settings!$C$4,$S257&lt;=Settings!$C$5),1,0))</f>
        <v/>
      </c>
      <c r="V257" s="33">
        <f>IF($A257="","",IF(AND($I257="Open",$H257&gt;=Settings!$C$4,$H257&lt;=Settings!$C$5),1,0))</f>
        <v/>
      </c>
      <c r="W257" s="34">
        <f>IF($A257="","",IF($U257=1,$R257,0))</f>
        <v/>
      </c>
      <c r="X257" s="34">
        <f>IF($A257="","",IF($V257=1,$G257,0))</f>
        <v/>
      </c>
      <c r="Y257" s="34">
        <f>IF($A257="","",IF(AND($P257=0,OR($I257="Open",$I257="Won"),$H257&gt;=Settings!$C$4,$H257&lt;=Settings!$C$5,$J257&gt;Settings!$C$6),$G257,0))</f>
        <v/>
      </c>
      <c r="Z257" s="34">
        <f>IF($A257="","",IF(AND($P257&gt;0,$T257="Open",$U257=0,OR($I257="Open",$I257="Won"),$H257&gt;=Settings!$C$4,$H257&lt;=Settings!$C$5),$G257,0))</f>
        <v/>
      </c>
      <c r="AA257" s="34">
        <f>IF($A257="","",IF(AND($U257=1,OR($V257=1,$I257="Won")),$G257-$R257,0))</f>
        <v/>
      </c>
      <c r="AB257" s="34">
        <f>IF($A257="","",IF(AND($U257=1,$I257="Open",$V257=0),$R257,0))</f>
        <v/>
      </c>
      <c r="AC257" s="34">
        <f>IF($A257="","",IF(AND($U257=1,$I257="Lost"),$R257,0))</f>
        <v/>
      </c>
      <c r="AD257" s="34">
        <f>IF($A257="","",IF(AND($I257="Won",OR($U257=1,$Y257&gt;0,$Z257&gt;0)),$G257,0))</f>
        <v/>
      </c>
      <c r="AE257" s="33">
        <f>IF(OR($A257="",$P257=0),"",IFERROR(MATCH($Q257,Settings!$B$24:$B$31,0),""))</f>
        <v/>
      </c>
      <c r="AF257" s="33">
        <f>IF($A257="","",IFERROR(MATCH($F257,Settings!$B$24:$B$31,0),""))</f>
        <v/>
      </c>
      <c r="AG257" s="33">
        <f>IF($A257="","",IF($P257=0,IF($Y257&gt;0,IF($I257="Won","Created and won","Created"),IF($J257&gt;Settings!$C$6,"Created, outside period",IF($V257=1,"Not in last snapshot","Outside period"))),IF($T257&lt;&gt;"Open","Closed before",IF($U257=0,IF($Z257&gt;0,IF($I257="Won","Pulled in and won","Pulled in"),"Outside period"),IF($I257="Won","Won",IF($I257="Lost","Lost",IF($V257=0,"Slipped out",IF($AF257&gt;$AE257,"Advanced",IF($AF257&lt;$AE257,"Regressed",IF($G257&gt;$R257,"Amount up",IF($G257&lt;$R257,"Amount down","No change")))))))))))</f>
        <v/>
      </c>
      <c r="AH257" s="33">
        <f>IF($A257="","",IF($V257=1,Settings!$C$7-MAX($J257,$K257,$L257,$M257),""))</f>
        <v/>
      </c>
      <c r="AI257" s="33">
        <f>IF($A257="","",IF($V257=1,IF($AH257&gt;=Settings!$C$12,1,0),""))</f>
        <v/>
      </c>
      <c r="AJ257" s="33">
        <f>IF($A257="","",IF($V257=1,IF($N257&gt;=Settings!$C$13,1,0),""))</f>
        <v/>
      </c>
    </row>
    <row r="258">
      <c r="G258" s="31" t="n"/>
      <c r="H258" s="32" t="n"/>
      <c r="J258" s="32" t="n"/>
      <c r="K258" s="32" t="n"/>
      <c r="L258" s="32" t="n"/>
      <c r="M258" s="32" t="n"/>
      <c r="P258" s="33">
        <f>IF($A258="","",IFERROR(MATCH($A258,'Last week'!$A$2:$A$1001,0),0))</f>
        <v/>
      </c>
      <c r="Q258" s="33">
        <f>IF(OR($A258="",$P258=0),"",INDEX('Last week'!$F$2:$F$1001,$P258))</f>
        <v/>
      </c>
      <c r="R258" s="34">
        <f>IF(OR($A258="",$P258=0),"",INDEX('Last week'!$G$2:$G$1001,$P258))</f>
        <v/>
      </c>
      <c r="S258" s="35">
        <f>IF(OR($A258="",$P258=0),"",INDEX('Last week'!$H$2:$H$1001,$P258))</f>
        <v/>
      </c>
      <c r="T258" s="33">
        <f>IF(OR($A258="",$P258=0),"",INDEX('Last week'!$I$2:$I$1001,$P258))</f>
        <v/>
      </c>
      <c r="U258" s="33">
        <f>IF($A258="","",IF(AND($P258&gt;0,$T258="Open",$S258&gt;=Settings!$C$4,$S258&lt;=Settings!$C$5),1,0))</f>
        <v/>
      </c>
      <c r="V258" s="33">
        <f>IF($A258="","",IF(AND($I258="Open",$H258&gt;=Settings!$C$4,$H258&lt;=Settings!$C$5),1,0))</f>
        <v/>
      </c>
      <c r="W258" s="34">
        <f>IF($A258="","",IF($U258=1,$R258,0))</f>
        <v/>
      </c>
      <c r="X258" s="34">
        <f>IF($A258="","",IF($V258=1,$G258,0))</f>
        <v/>
      </c>
      <c r="Y258" s="34">
        <f>IF($A258="","",IF(AND($P258=0,OR($I258="Open",$I258="Won"),$H258&gt;=Settings!$C$4,$H258&lt;=Settings!$C$5,$J258&gt;Settings!$C$6),$G258,0))</f>
        <v/>
      </c>
      <c r="Z258" s="34">
        <f>IF($A258="","",IF(AND($P258&gt;0,$T258="Open",$U258=0,OR($I258="Open",$I258="Won"),$H258&gt;=Settings!$C$4,$H258&lt;=Settings!$C$5),$G258,0))</f>
        <v/>
      </c>
      <c r="AA258" s="34">
        <f>IF($A258="","",IF(AND($U258=1,OR($V258=1,$I258="Won")),$G258-$R258,0))</f>
        <v/>
      </c>
      <c r="AB258" s="34">
        <f>IF($A258="","",IF(AND($U258=1,$I258="Open",$V258=0),$R258,0))</f>
        <v/>
      </c>
      <c r="AC258" s="34">
        <f>IF($A258="","",IF(AND($U258=1,$I258="Lost"),$R258,0))</f>
        <v/>
      </c>
      <c r="AD258" s="34">
        <f>IF($A258="","",IF(AND($I258="Won",OR($U258=1,$Y258&gt;0,$Z258&gt;0)),$G258,0))</f>
        <v/>
      </c>
      <c r="AE258" s="33">
        <f>IF(OR($A258="",$P258=0),"",IFERROR(MATCH($Q258,Settings!$B$24:$B$31,0),""))</f>
        <v/>
      </c>
      <c r="AF258" s="33">
        <f>IF($A258="","",IFERROR(MATCH($F258,Settings!$B$24:$B$31,0),""))</f>
        <v/>
      </c>
      <c r="AG258" s="33">
        <f>IF($A258="","",IF($P258=0,IF($Y258&gt;0,IF($I258="Won","Created and won","Created"),IF($J258&gt;Settings!$C$6,"Created, outside period",IF($V258=1,"Not in last snapshot","Outside period"))),IF($T258&lt;&gt;"Open","Closed before",IF($U258=0,IF($Z258&gt;0,IF($I258="Won","Pulled in and won","Pulled in"),"Outside period"),IF($I258="Won","Won",IF($I258="Lost","Lost",IF($V258=0,"Slipped out",IF($AF258&gt;$AE258,"Advanced",IF($AF258&lt;$AE258,"Regressed",IF($G258&gt;$R258,"Amount up",IF($G258&lt;$R258,"Amount down","No change")))))))))))</f>
        <v/>
      </c>
      <c r="AH258" s="33">
        <f>IF($A258="","",IF($V258=1,Settings!$C$7-MAX($J258,$K258,$L258,$M258),""))</f>
        <v/>
      </c>
      <c r="AI258" s="33">
        <f>IF($A258="","",IF($V258=1,IF($AH258&gt;=Settings!$C$12,1,0),""))</f>
        <v/>
      </c>
      <c r="AJ258" s="33">
        <f>IF($A258="","",IF($V258=1,IF($N258&gt;=Settings!$C$13,1,0),""))</f>
        <v/>
      </c>
    </row>
    <row r="259">
      <c r="G259" s="31" t="n"/>
      <c r="H259" s="32" t="n"/>
      <c r="J259" s="32" t="n"/>
      <c r="K259" s="32" t="n"/>
      <c r="L259" s="32" t="n"/>
      <c r="M259" s="32" t="n"/>
      <c r="P259" s="33">
        <f>IF($A259="","",IFERROR(MATCH($A259,'Last week'!$A$2:$A$1001,0),0))</f>
        <v/>
      </c>
      <c r="Q259" s="33">
        <f>IF(OR($A259="",$P259=0),"",INDEX('Last week'!$F$2:$F$1001,$P259))</f>
        <v/>
      </c>
      <c r="R259" s="34">
        <f>IF(OR($A259="",$P259=0),"",INDEX('Last week'!$G$2:$G$1001,$P259))</f>
        <v/>
      </c>
      <c r="S259" s="35">
        <f>IF(OR($A259="",$P259=0),"",INDEX('Last week'!$H$2:$H$1001,$P259))</f>
        <v/>
      </c>
      <c r="T259" s="33">
        <f>IF(OR($A259="",$P259=0),"",INDEX('Last week'!$I$2:$I$1001,$P259))</f>
        <v/>
      </c>
      <c r="U259" s="33">
        <f>IF($A259="","",IF(AND($P259&gt;0,$T259="Open",$S259&gt;=Settings!$C$4,$S259&lt;=Settings!$C$5),1,0))</f>
        <v/>
      </c>
      <c r="V259" s="33">
        <f>IF($A259="","",IF(AND($I259="Open",$H259&gt;=Settings!$C$4,$H259&lt;=Settings!$C$5),1,0))</f>
        <v/>
      </c>
      <c r="W259" s="34">
        <f>IF($A259="","",IF($U259=1,$R259,0))</f>
        <v/>
      </c>
      <c r="X259" s="34">
        <f>IF($A259="","",IF($V259=1,$G259,0))</f>
        <v/>
      </c>
      <c r="Y259" s="34">
        <f>IF($A259="","",IF(AND($P259=0,OR($I259="Open",$I259="Won"),$H259&gt;=Settings!$C$4,$H259&lt;=Settings!$C$5,$J259&gt;Settings!$C$6),$G259,0))</f>
        <v/>
      </c>
      <c r="Z259" s="34">
        <f>IF($A259="","",IF(AND($P259&gt;0,$T259="Open",$U259=0,OR($I259="Open",$I259="Won"),$H259&gt;=Settings!$C$4,$H259&lt;=Settings!$C$5),$G259,0))</f>
        <v/>
      </c>
      <c r="AA259" s="34">
        <f>IF($A259="","",IF(AND($U259=1,OR($V259=1,$I259="Won")),$G259-$R259,0))</f>
        <v/>
      </c>
      <c r="AB259" s="34">
        <f>IF($A259="","",IF(AND($U259=1,$I259="Open",$V259=0),$R259,0))</f>
        <v/>
      </c>
      <c r="AC259" s="34">
        <f>IF($A259="","",IF(AND($U259=1,$I259="Lost"),$R259,0))</f>
        <v/>
      </c>
      <c r="AD259" s="34">
        <f>IF($A259="","",IF(AND($I259="Won",OR($U259=1,$Y259&gt;0,$Z259&gt;0)),$G259,0))</f>
        <v/>
      </c>
      <c r="AE259" s="33">
        <f>IF(OR($A259="",$P259=0),"",IFERROR(MATCH($Q259,Settings!$B$24:$B$31,0),""))</f>
        <v/>
      </c>
      <c r="AF259" s="33">
        <f>IF($A259="","",IFERROR(MATCH($F259,Settings!$B$24:$B$31,0),""))</f>
        <v/>
      </c>
      <c r="AG259" s="33">
        <f>IF($A259="","",IF($P259=0,IF($Y259&gt;0,IF($I259="Won","Created and won","Created"),IF($J259&gt;Settings!$C$6,"Created, outside period",IF($V259=1,"Not in last snapshot","Outside period"))),IF($T259&lt;&gt;"Open","Closed before",IF($U259=0,IF($Z259&gt;0,IF($I259="Won","Pulled in and won","Pulled in"),"Outside period"),IF($I259="Won","Won",IF($I259="Lost","Lost",IF($V259=0,"Slipped out",IF($AF259&gt;$AE259,"Advanced",IF($AF259&lt;$AE259,"Regressed",IF($G259&gt;$R259,"Amount up",IF($G259&lt;$R259,"Amount down","No change")))))))))))</f>
        <v/>
      </c>
      <c r="AH259" s="33">
        <f>IF($A259="","",IF($V259=1,Settings!$C$7-MAX($J259,$K259,$L259,$M259),""))</f>
        <v/>
      </c>
      <c r="AI259" s="33">
        <f>IF($A259="","",IF($V259=1,IF($AH259&gt;=Settings!$C$12,1,0),""))</f>
        <v/>
      </c>
      <c r="AJ259" s="33">
        <f>IF($A259="","",IF($V259=1,IF($N259&gt;=Settings!$C$13,1,0),""))</f>
        <v/>
      </c>
    </row>
    <row r="260">
      <c r="G260" s="31" t="n"/>
      <c r="H260" s="32" t="n"/>
      <c r="J260" s="32" t="n"/>
      <c r="K260" s="32" t="n"/>
      <c r="L260" s="32" t="n"/>
      <c r="M260" s="32" t="n"/>
      <c r="P260" s="33">
        <f>IF($A260="","",IFERROR(MATCH($A260,'Last week'!$A$2:$A$1001,0),0))</f>
        <v/>
      </c>
      <c r="Q260" s="33">
        <f>IF(OR($A260="",$P260=0),"",INDEX('Last week'!$F$2:$F$1001,$P260))</f>
        <v/>
      </c>
      <c r="R260" s="34">
        <f>IF(OR($A260="",$P260=0),"",INDEX('Last week'!$G$2:$G$1001,$P260))</f>
        <v/>
      </c>
      <c r="S260" s="35">
        <f>IF(OR($A260="",$P260=0),"",INDEX('Last week'!$H$2:$H$1001,$P260))</f>
        <v/>
      </c>
      <c r="T260" s="33">
        <f>IF(OR($A260="",$P260=0),"",INDEX('Last week'!$I$2:$I$1001,$P260))</f>
        <v/>
      </c>
      <c r="U260" s="33">
        <f>IF($A260="","",IF(AND($P260&gt;0,$T260="Open",$S260&gt;=Settings!$C$4,$S260&lt;=Settings!$C$5),1,0))</f>
        <v/>
      </c>
      <c r="V260" s="33">
        <f>IF($A260="","",IF(AND($I260="Open",$H260&gt;=Settings!$C$4,$H260&lt;=Settings!$C$5),1,0))</f>
        <v/>
      </c>
      <c r="W260" s="34">
        <f>IF($A260="","",IF($U260=1,$R260,0))</f>
        <v/>
      </c>
      <c r="X260" s="34">
        <f>IF($A260="","",IF($V260=1,$G260,0))</f>
        <v/>
      </c>
      <c r="Y260" s="34">
        <f>IF($A260="","",IF(AND($P260=0,OR($I260="Open",$I260="Won"),$H260&gt;=Settings!$C$4,$H260&lt;=Settings!$C$5,$J260&gt;Settings!$C$6),$G260,0))</f>
        <v/>
      </c>
      <c r="Z260" s="34">
        <f>IF($A260="","",IF(AND($P260&gt;0,$T260="Open",$U260=0,OR($I260="Open",$I260="Won"),$H260&gt;=Settings!$C$4,$H260&lt;=Settings!$C$5),$G260,0))</f>
        <v/>
      </c>
      <c r="AA260" s="34">
        <f>IF($A260="","",IF(AND($U260=1,OR($V260=1,$I260="Won")),$G260-$R260,0))</f>
        <v/>
      </c>
      <c r="AB260" s="34">
        <f>IF($A260="","",IF(AND($U260=1,$I260="Open",$V260=0),$R260,0))</f>
        <v/>
      </c>
      <c r="AC260" s="34">
        <f>IF($A260="","",IF(AND($U260=1,$I260="Lost"),$R260,0))</f>
        <v/>
      </c>
      <c r="AD260" s="34">
        <f>IF($A260="","",IF(AND($I260="Won",OR($U260=1,$Y260&gt;0,$Z260&gt;0)),$G260,0))</f>
        <v/>
      </c>
      <c r="AE260" s="33">
        <f>IF(OR($A260="",$P260=0),"",IFERROR(MATCH($Q260,Settings!$B$24:$B$31,0),""))</f>
        <v/>
      </c>
      <c r="AF260" s="33">
        <f>IF($A260="","",IFERROR(MATCH($F260,Settings!$B$24:$B$31,0),""))</f>
        <v/>
      </c>
      <c r="AG260" s="33">
        <f>IF($A260="","",IF($P260=0,IF($Y260&gt;0,IF($I260="Won","Created and won","Created"),IF($J260&gt;Settings!$C$6,"Created, outside period",IF($V260=1,"Not in last snapshot","Outside period"))),IF($T260&lt;&gt;"Open","Closed before",IF($U260=0,IF($Z260&gt;0,IF($I260="Won","Pulled in and won","Pulled in"),"Outside period"),IF($I260="Won","Won",IF($I260="Lost","Lost",IF($V260=0,"Slipped out",IF($AF260&gt;$AE260,"Advanced",IF($AF260&lt;$AE260,"Regressed",IF($G260&gt;$R260,"Amount up",IF($G260&lt;$R260,"Amount down","No change")))))))))))</f>
        <v/>
      </c>
      <c r="AH260" s="33">
        <f>IF($A260="","",IF($V260=1,Settings!$C$7-MAX($J260,$K260,$L260,$M260),""))</f>
        <v/>
      </c>
      <c r="AI260" s="33">
        <f>IF($A260="","",IF($V260=1,IF($AH260&gt;=Settings!$C$12,1,0),""))</f>
        <v/>
      </c>
      <c r="AJ260" s="33">
        <f>IF($A260="","",IF($V260=1,IF($N260&gt;=Settings!$C$13,1,0),""))</f>
        <v/>
      </c>
    </row>
    <row r="261">
      <c r="G261" s="31" t="n"/>
      <c r="H261" s="32" t="n"/>
      <c r="J261" s="32" t="n"/>
      <c r="K261" s="32" t="n"/>
      <c r="L261" s="32" t="n"/>
      <c r="M261" s="32" t="n"/>
      <c r="P261" s="33">
        <f>IF($A261="","",IFERROR(MATCH($A261,'Last week'!$A$2:$A$1001,0),0))</f>
        <v/>
      </c>
      <c r="Q261" s="33">
        <f>IF(OR($A261="",$P261=0),"",INDEX('Last week'!$F$2:$F$1001,$P261))</f>
        <v/>
      </c>
      <c r="R261" s="34">
        <f>IF(OR($A261="",$P261=0),"",INDEX('Last week'!$G$2:$G$1001,$P261))</f>
        <v/>
      </c>
      <c r="S261" s="35">
        <f>IF(OR($A261="",$P261=0),"",INDEX('Last week'!$H$2:$H$1001,$P261))</f>
        <v/>
      </c>
      <c r="T261" s="33">
        <f>IF(OR($A261="",$P261=0),"",INDEX('Last week'!$I$2:$I$1001,$P261))</f>
        <v/>
      </c>
      <c r="U261" s="33">
        <f>IF($A261="","",IF(AND($P261&gt;0,$T261="Open",$S261&gt;=Settings!$C$4,$S261&lt;=Settings!$C$5),1,0))</f>
        <v/>
      </c>
      <c r="V261" s="33">
        <f>IF($A261="","",IF(AND($I261="Open",$H261&gt;=Settings!$C$4,$H261&lt;=Settings!$C$5),1,0))</f>
        <v/>
      </c>
      <c r="W261" s="34">
        <f>IF($A261="","",IF($U261=1,$R261,0))</f>
        <v/>
      </c>
      <c r="X261" s="34">
        <f>IF($A261="","",IF($V261=1,$G261,0))</f>
        <v/>
      </c>
      <c r="Y261" s="34">
        <f>IF($A261="","",IF(AND($P261=0,OR($I261="Open",$I261="Won"),$H261&gt;=Settings!$C$4,$H261&lt;=Settings!$C$5,$J261&gt;Settings!$C$6),$G261,0))</f>
        <v/>
      </c>
      <c r="Z261" s="34">
        <f>IF($A261="","",IF(AND($P261&gt;0,$T261="Open",$U261=0,OR($I261="Open",$I261="Won"),$H261&gt;=Settings!$C$4,$H261&lt;=Settings!$C$5),$G261,0))</f>
        <v/>
      </c>
      <c r="AA261" s="34">
        <f>IF($A261="","",IF(AND($U261=1,OR($V261=1,$I261="Won")),$G261-$R261,0))</f>
        <v/>
      </c>
      <c r="AB261" s="34">
        <f>IF($A261="","",IF(AND($U261=1,$I261="Open",$V261=0),$R261,0))</f>
        <v/>
      </c>
      <c r="AC261" s="34">
        <f>IF($A261="","",IF(AND($U261=1,$I261="Lost"),$R261,0))</f>
        <v/>
      </c>
      <c r="AD261" s="34">
        <f>IF($A261="","",IF(AND($I261="Won",OR($U261=1,$Y261&gt;0,$Z261&gt;0)),$G261,0))</f>
        <v/>
      </c>
      <c r="AE261" s="33">
        <f>IF(OR($A261="",$P261=0),"",IFERROR(MATCH($Q261,Settings!$B$24:$B$31,0),""))</f>
        <v/>
      </c>
      <c r="AF261" s="33">
        <f>IF($A261="","",IFERROR(MATCH($F261,Settings!$B$24:$B$31,0),""))</f>
        <v/>
      </c>
      <c r="AG261" s="33">
        <f>IF($A261="","",IF($P261=0,IF($Y261&gt;0,IF($I261="Won","Created and won","Created"),IF($J261&gt;Settings!$C$6,"Created, outside period",IF($V261=1,"Not in last snapshot","Outside period"))),IF($T261&lt;&gt;"Open","Closed before",IF($U261=0,IF($Z261&gt;0,IF($I261="Won","Pulled in and won","Pulled in"),"Outside period"),IF($I261="Won","Won",IF($I261="Lost","Lost",IF($V261=0,"Slipped out",IF($AF261&gt;$AE261,"Advanced",IF($AF261&lt;$AE261,"Regressed",IF($G261&gt;$R261,"Amount up",IF($G261&lt;$R261,"Amount down","No change")))))))))))</f>
        <v/>
      </c>
      <c r="AH261" s="33">
        <f>IF($A261="","",IF($V261=1,Settings!$C$7-MAX($J261,$K261,$L261,$M261),""))</f>
        <v/>
      </c>
      <c r="AI261" s="33">
        <f>IF($A261="","",IF($V261=1,IF($AH261&gt;=Settings!$C$12,1,0),""))</f>
        <v/>
      </c>
      <c r="AJ261" s="33">
        <f>IF($A261="","",IF($V261=1,IF($N261&gt;=Settings!$C$13,1,0),""))</f>
        <v/>
      </c>
    </row>
    <row r="262">
      <c r="G262" s="31" t="n"/>
      <c r="H262" s="32" t="n"/>
      <c r="J262" s="32" t="n"/>
      <c r="K262" s="32" t="n"/>
      <c r="L262" s="32" t="n"/>
      <c r="M262" s="32" t="n"/>
      <c r="P262" s="33">
        <f>IF($A262="","",IFERROR(MATCH($A262,'Last week'!$A$2:$A$1001,0),0))</f>
        <v/>
      </c>
      <c r="Q262" s="33">
        <f>IF(OR($A262="",$P262=0),"",INDEX('Last week'!$F$2:$F$1001,$P262))</f>
        <v/>
      </c>
      <c r="R262" s="34">
        <f>IF(OR($A262="",$P262=0),"",INDEX('Last week'!$G$2:$G$1001,$P262))</f>
        <v/>
      </c>
      <c r="S262" s="35">
        <f>IF(OR($A262="",$P262=0),"",INDEX('Last week'!$H$2:$H$1001,$P262))</f>
        <v/>
      </c>
      <c r="T262" s="33">
        <f>IF(OR($A262="",$P262=0),"",INDEX('Last week'!$I$2:$I$1001,$P262))</f>
        <v/>
      </c>
      <c r="U262" s="33">
        <f>IF($A262="","",IF(AND($P262&gt;0,$T262="Open",$S262&gt;=Settings!$C$4,$S262&lt;=Settings!$C$5),1,0))</f>
        <v/>
      </c>
      <c r="V262" s="33">
        <f>IF($A262="","",IF(AND($I262="Open",$H262&gt;=Settings!$C$4,$H262&lt;=Settings!$C$5),1,0))</f>
        <v/>
      </c>
      <c r="W262" s="34">
        <f>IF($A262="","",IF($U262=1,$R262,0))</f>
        <v/>
      </c>
      <c r="X262" s="34">
        <f>IF($A262="","",IF($V262=1,$G262,0))</f>
        <v/>
      </c>
      <c r="Y262" s="34">
        <f>IF($A262="","",IF(AND($P262=0,OR($I262="Open",$I262="Won"),$H262&gt;=Settings!$C$4,$H262&lt;=Settings!$C$5,$J262&gt;Settings!$C$6),$G262,0))</f>
        <v/>
      </c>
      <c r="Z262" s="34">
        <f>IF($A262="","",IF(AND($P262&gt;0,$T262="Open",$U262=0,OR($I262="Open",$I262="Won"),$H262&gt;=Settings!$C$4,$H262&lt;=Settings!$C$5),$G262,0))</f>
        <v/>
      </c>
      <c r="AA262" s="34">
        <f>IF($A262="","",IF(AND($U262=1,OR($V262=1,$I262="Won")),$G262-$R262,0))</f>
        <v/>
      </c>
      <c r="AB262" s="34">
        <f>IF($A262="","",IF(AND($U262=1,$I262="Open",$V262=0),$R262,0))</f>
        <v/>
      </c>
      <c r="AC262" s="34">
        <f>IF($A262="","",IF(AND($U262=1,$I262="Lost"),$R262,0))</f>
        <v/>
      </c>
      <c r="AD262" s="34">
        <f>IF($A262="","",IF(AND($I262="Won",OR($U262=1,$Y262&gt;0,$Z262&gt;0)),$G262,0))</f>
        <v/>
      </c>
      <c r="AE262" s="33">
        <f>IF(OR($A262="",$P262=0),"",IFERROR(MATCH($Q262,Settings!$B$24:$B$31,0),""))</f>
        <v/>
      </c>
      <c r="AF262" s="33">
        <f>IF($A262="","",IFERROR(MATCH($F262,Settings!$B$24:$B$31,0),""))</f>
        <v/>
      </c>
      <c r="AG262" s="33">
        <f>IF($A262="","",IF($P262=0,IF($Y262&gt;0,IF($I262="Won","Created and won","Created"),IF($J262&gt;Settings!$C$6,"Created, outside period",IF($V262=1,"Not in last snapshot","Outside period"))),IF($T262&lt;&gt;"Open","Closed before",IF($U262=0,IF($Z262&gt;0,IF($I262="Won","Pulled in and won","Pulled in"),"Outside period"),IF($I262="Won","Won",IF($I262="Lost","Lost",IF($V262=0,"Slipped out",IF($AF262&gt;$AE262,"Advanced",IF($AF262&lt;$AE262,"Regressed",IF($G262&gt;$R262,"Amount up",IF($G262&lt;$R262,"Amount down","No change")))))))))))</f>
        <v/>
      </c>
      <c r="AH262" s="33">
        <f>IF($A262="","",IF($V262=1,Settings!$C$7-MAX($J262,$K262,$L262,$M262),""))</f>
        <v/>
      </c>
      <c r="AI262" s="33">
        <f>IF($A262="","",IF($V262=1,IF($AH262&gt;=Settings!$C$12,1,0),""))</f>
        <v/>
      </c>
      <c r="AJ262" s="33">
        <f>IF($A262="","",IF($V262=1,IF($N262&gt;=Settings!$C$13,1,0),""))</f>
        <v/>
      </c>
    </row>
    <row r="263">
      <c r="G263" s="31" t="n"/>
      <c r="H263" s="32" t="n"/>
      <c r="J263" s="32" t="n"/>
      <c r="K263" s="32" t="n"/>
      <c r="L263" s="32" t="n"/>
      <c r="M263" s="32" t="n"/>
      <c r="P263" s="33">
        <f>IF($A263="","",IFERROR(MATCH($A263,'Last week'!$A$2:$A$1001,0),0))</f>
        <v/>
      </c>
      <c r="Q263" s="33">
        <f>IF(OR($A263="",$P263=0),"",INDEX('Last week'!$F$2:$F$1001,$P263))</f>
        <v/>
      </c>
      <c r="R263" s="34">
        <f>IF(OR($A263="",$P263=0),"",INDEX('Last week'!$G$2:$G$1001,$P263))</f>
        <v/>
      </c>
      <c r="S263" s="35">
        <f>IF(OR($A263="",$P263=0),"",INDEX('Last week'!$H$2:$H$1001,$P263))</f>
        <v/>
      </c>
      <c r="T263" s="33">
        <f>IF(OR($A263="",$P263=0),"",INDEX('Last week'!$I$2:$I$1001,$P263))</f>
        <v/>
      </c>
      <c r="U263" s="33">
        <f>IF($A263="","",IF(AND($P263&gt;0,$T263="Open",$S263&gt;=Settings!$C$4,$S263&lt;=Settings!$C$5),1,0))</f>
        <v/>
      </c>
      <c r="V263" s="33">
        <f>IF($A263="","",IF(AND($I263="Open",$H263&gt;=Settings!$C$4,$H263&lt;=Settings!$C$5),1,0))</f>
        <v/>
      </c>
      <c r="W263" s="34">
        <f>IF($A263="","",IF($U263=1,$R263,0))</f>
        <v/>
      </c>
      <c r="X263" s="34">
        <f>IF($A263="","",IF($V263=1,$G263,0))</f>
        <v/>
      </c>
      <c r="Y263" s="34">
        <f>IF($A263="","",IF(AND($P263=0,OR($I263="Open",$I263="Won"),$H263&gt;=Settings!$C$4,$H263&lt;=Settings!$C$5,$J263&gt;Settings!$C$6),$G263,0))</f>
        <v/>
      </c>
      <c r="Z263" s="34">
        <f>IF($A263="","",IF(AND($P263&gt;0,$T263="Open",$U263=0,OR($I263="Open",$I263="Won"),$H263&gt;=Settings!$C$4,$H263&lt;=Settings!$C$5),$G263,0))</f>
        <v/>
      </c>
      <c r="AA263" s="34">
        <f>IF($A263="","",IF(AND($U263=1,OR($V263=1,$I263="Won")),$G263-$R263,0))</f>
        <v/>
      </c>
      <c r="AB263" s="34">
        <f>IF($A263="","",IF(AND($U263=1,$I263="Open",$V263=0),$R263,0))</f>
        <v/>
      </c>
      <c r="AC263" s="34">
        <f>IF($A263="","",IF(AND($U263=1,$I263="Lost"),$R263,0))</f>
        <v/>
      </c>
      <c r="AD263" s="34">
        <f>IF($A263="","",IF(AND($I263="Won",OR($U263=1,$Y263&gt;0,$Z263&gt;0)),$G263,0))</f>
        <v/>
      </c>
      <c r="AE263" s="33">
        <f>IF(OR($A263="",$P263=0),"",IFERROR(MATCH($Q263,Settings!$B$24:$B$31,0),""))</f>
        <v/>
      </c>
      <c r="AF263" s="33">
        <f>IF($A263="","",IFERROR(MATCH($F263,Settings!$B$24:$B$31,0),""))</f>
        <v/>
      </c>
      <c r="AG263" s="33">
        <f>IF($A263="","",IF($P263=0,IF($Y263&gt;0,IF($I263="Won","Created and won","Created"),IF($J263&gt;Settings!$C$6,"Created, outside period",IF($V263=1,"Not in last snapshot","Outside period"))),IF($T263&lt;&gt;"Open","Closed before",IF($U263=0,IF($Z263&gt;0,IF($I263="Won","Pulled in and won","Pulled in"),"Outside period"),IF($I263="Won","Won",IF($I263="Lost","Lost",IF($V263=0,"Slipped out",IF($AF263&gt;$AE263,"Advanced",IF($AF263&lt;$AE263,"Regressed",IF($G263&gt;$R263,"Amount up",IF($G263&lt;$R263,"Amount down","No change")))))))))))</f>
        <v/>
      </c>
      <c r="AH263" s="33">
        <f>IF($A263="","",IF($V263=1,Settings!$C$7-MAX($J263,$K263,$L263,$M263),""))</f>
        <v/>
      </c>
      <c r="AI263" s="33">
        <f>IF($A263="","",IF($V263=1,IF($AH263&gt;=Settings!$C$12,1,0),""))</f>
        <v/>
      </c>
      <c r="AJ263" s="33">
        <f>IF($A263="","",IF($V263=1,IF($N263&gt;=Settings!$C$13,1,0),""))</f>
        <v/>
      </c>
    </row>
    <row r="264">
      <c r="G264" s="31" t="n"/>
      <c r="H264" s="32" t="n"/>
      <c r="J264" s="32" t="n"/>
      <c r="K264" s="32" t="n"/>
      <c r="L264" s="32" t="n"/>
      <c r="M264" s="32" t="n"/>
      <c r="P264" s="33">
        <f>IF($A264="","",IFERROR(MATCH($A264,'Last week'!$A$2:$A$1001,0),0))</f>
        <v/>
      </c>
      <c r="Q264" s="33">
        <f>IF(OR($A264="",$P264=0),"",INDEX('Last week'!$F$2:$F$1001,$P264))</f>
        <v/>
      </c>
      <c r="R264" s="34">
        <f>IF(OR($A264="",$P264=0),"",INDEX('Last week'!$G$2:$G$1001,$P264))</f>
        <v/>
      </c>
      <c r="S264" s="35">
        <f>IF(OR($A264="",$P264=0),"",INDEX('Last week'!$H$2:$H$1001,$P264))</f>
        <v/>
      </c>
      <c r="T264" s="33">
        <f>IF(OR($A264="",$P264=0),"",INDEX('Last week'!$I$2:$I$1001,$P264))</f>
        <v/>
      </c>
      <c r="U264" s="33">
        <f>IF($A264="","",IF(AND($P264&gt;0,$T264="Open",$S264&gt;=Settings!$C$4,$S264&lt;=Settings!$C$5),1,0))</f>
        <v/>
      </c>
      <c r="V264" s="33">
        <f>IF($A264="","",IF(AND($I264="Open",$H264&gt;=Settings!$C$4,$H264&lt;=Settings!$C$5),1,0))</f>
        <v/>
      </c>
      <c r="W264" s="34">
        <f>IF($A264="","",IF($U264=1,$R264,0))</f>
        <v/>
      </c>
      <c r="X264" s="34">
        <f>IF($A264="","",IF($V264=1,$G264,0))</f>
        <v/>
      </c>
      <c r="Y264" s="34">
        <f>IF($A264="","",IF(AND($P264=0,OR($I264="Open",$I264="Won"),$H264&gt;=Settings!$C$4,$H264&lt;=Settings!$C$5,$J264&gt;Settings!$C$6),$G264,0))</f>
        <v/>
      </c>
      <c r="Z264" s="34">
        <f>IF($A264="","",IF(AND($P264&gt;0,$T264="Open",$U264=0,OR($I264="Open",$I264="Won"),$H264&gt;=Settings!$C$4,$H264&lt;=Settings!$C$5),$G264,0))</f>
        <v/>
      </c>
      <c r="AA264" s="34">
        <f>IF($A264="","",IF(AND($U264=1,OR($V264=1,$I264="Won")),$G264-$R264,0))</f>
        <v/>
      </c>
      <c r="AB264" s="34">
        <f>IF($A264="","",IF(AND($U264=1,$I264="Open",$V264=0),$R264,0))</f>
        <v/>
      </c>
      <c r="AC264" s="34">
        <f>IF($A264="","",IF(AND($U264=1,$I264="Lost"),$R264,0))</f>
        <v/>
      </c>
      <c r="AD264" s="34">
        <f>IF($A264="","",IF(AND($I264="Won",OR($U264=1,$Y264&gt;0,$Z264&gt;0)),$G264,0))</f>
        <v/>
      </c>
      <c r="AE264" s="33">
        <f>IF(OR($A264="",$P264=0),"",IFERROR(MATCH($Q264,Settings!$B$24:$B$31,0),""))</f>
        <v/>
      </c>
      <c r="AF264" s="33">
        <f>IF($A264="","",IFERROR(MATCH($F264,Settings!$B$24:$B$31,0),""))</f>
        <v/>
      </c>
      <c r="AG264" s="33">
        <f>IF($A264="","",IF($P264=0,IF($Y264&gt;0,IF($I264="Won","Created and won","Created"),IF($J264&gt;Settings!$C$6,"Created, outside period",IF($V264=1,"Not in last snapshot","Outside period"))),IF($T264&lt;&gt;"Open","Closed before",IF($U264=0,IF($Z264&gt;0,IF($I264="Won","Pulled in and won","Pulled in"),"Outside period"),IF($I264="Won","Won",IF($I264="Lost","Lost",IF($V264=0,"Slipped out",IF($AF264&gt;$AE264,"Advanced",IF($AF264&lt;$AE264,"Regressed",IF($G264&gt;$R264,"Amount up",IF($G264&lt;$R264,"Amount down","No change")))))))))))</f>
        <v/>
      </c>
      <c r="AH264" s="33">
        <f>IF($A264="","",IF($V264=1,Settings!$C$7-MAX($J264,$K264,$L264,$M264),""))</f>
        <v/>
      </c>
      <c r="AI264" s="33">
        <f>IF($A264="","",IF($V264=1,IF($AH264&gt;=Settings!$C$12,1,0),""))</f>
        <v/>
      </c>
      <c r="AJ264" s="33">
        <f>IF($A264="","",IF($V264=1,IF($N264&gt;=Settings!$C$13,1,0),""))</f>
        <v/>
      </c>
    </row>
    <row r="265">
      <c r="G265" s="31" t="n"/>
      <c r="H265" s="32" t="n"/>
      <c r="J265" s="32" t="n"/>
      <c r="K265" s="32" t="n"/>
      <c r="L265" s="32" t="n"/>
      <c r="M265" s="32" t="n"/>
      <c r="P265" s="33">
        <f>IF($A265="","",IFERROR(MATCH($A265,'Last week'!$A$2:$A$1001,0),0))</f>
        <v/>
      </c>
      <c r="Q265" s="33">
        <f>IF(OR($A265="",$P265=0),"",INDEX('Last week'!$F$2:$F$1001,$P265))</f>
        <v/>
      </c>
      <c r="R265" s="34">
        <f>IF(OR($A265="",$P265=0),"",INDEX('Last week'!$G$2:$G$1001,$P265))</f>
        <v/>
      </c>
      <c r="S265" s="35">
        <f>IF(OR($A265="",$P265=0),"",INDEX('Last week'!$H$2:$H$1001,$P265))</f>
        <v/>
      </c>
      <c r="T265" s="33">
        <f>IF(OR($A265="",$P265=0),"",INDEX('Last week'!$I$2:$I$1001,$P265))</f>
        <v/>
      </c>
      <c r="U265" s="33">
        <f>IF($A265="","",IF(AND($P265&gt;0,$T265="Open",$S265&gt;=Settings!$C$4,$S265&lt;=Settings!$C$5),1,0))</f>
        <v/>
      </c>
      <c r="V265" s="33">
        <f>IF($A265="","",IF(AND($I265="Open",$H265&gt;=Settings!$C$4,$H265&lt;=Settings!$C$5),1,0))</f>
        <v/>
      </c>
      <c r="W265" s="34">
        <f>IF($A265="","",IF($U265=1,$R265,0))</f>
        <v/>
      </c>
      <c r="X265" s="34">
        <f>IF($A265="","",IF($V265=1,$G265,0))</f>
        <v/>
      </c>
      <c r="Y265" s="34">
        <f>IF($A265="","",IF(AND($P265=0,OR($I265="Open",$I265="Won"),$H265&gt;=Settings!$C$4,$H265&lt;=Settings!$C$5,$J265&gt;Settings!$C$6),$G265,0))</f>
        <v/>
      </c>
      <c r="Z265" s="34">
        <f>IF($A265="","",IF(AND($P265&gt;0,$T265="Open",$U265=0,OR($I265="Open",$I265="Won"),$H265&gt;=Settings!$C$4,$H265&lt;=Settings!$C$5),$G265,0))</f>
        <v/>
      </c>
      <c r="AA265" s="34">
        <f>IF($A265="","",IF(AND($U265=1,OR($V265=1,$I265="Won")),$G265-$R265,0))</f>
        <v/>
      </c>
      <c r="AB265" s="34">
        <f>IF($A265="","",IF(AND($U265=1,$I265="Open",$V265=0),$R265,0))</f>
        <v/>
      </c>
      <c r="AC265" s="34">
        <f>IF($A265="","",IF(AND($U265=1,$I265="Lost"),$R265,0))</f>
        <v/>
      </c>
      <c r="AD265" s="34">
        <f>IF($A265="","",IF(AND($I265="Won",OR($U265=1,$Y265&gt;0,$Z265&gt;0)),$G265,0))</f>
        <v/>
      </c>
      <c r="AE265" s="33">
        <f>IF(OR($A265="",$P265=0),"",IFERROR(MATCH($Q265,Settings!$B$24:$B$31,0),""))</f>
        <v/>
      </c>
      <c r="AF265" s="33">
        <f>IF($A265="","",IFERROR(MATCH($F265,Settings!$B$24:$B$31,0),""))</f>
        <v/>
      </c>
      <c r="AG265" s="33">
        <f>IF($A265="","",IF($P265=0,IF($Y265&gt;0,IF($I265="Won","Created and won","Created"),IF($J265&gt;Settings!$C$6,"Created, outside period",IF($V265=1,"Not in last snapshot","Outside period"))),IF($T265&lt;&gt;"Open","Closed before",IF($U265=0,IF($Z265&gt;0,IF($I265="Won","Pulled in and won","Pulled in"),"Outside period"),IF($I265="Won","Won",IF($I265="Lost","Lost",IF($V265=0,"Slipped out",IF($AF265&gt;$AE265,"Advanced",IF($AF265&lt;$AE265,"Regressed",IF($G265&gt;$R265,"Amount up",IF($G265&lt;$R265,"Amount down","No change")))))))))))</f>
        <v/>
      </c>
      <c r="AH265" s="33">
        <f>IF($A265="","",IF($V265=1,Settings!$C$7-MAX($J265,$K265,$L265,$M265),""))</f>
        <v/>
      </c>
      <c r="AI265" s="33">
        <f>IF($A265="","",IF($V265=1,IF($AH265&gt;=Settings!$C$12,1,0),""))</f>
        <v/>
      </c>
      <c r="AJ265" s="33">
        <f>IF($A265="","",IF($V265=1,IF($N265&gt;=Settings!$C$13,1,0),""))</f>
        <v/>
      </c>
    </row>
    <row r="266">
      <c r="G266" s="31" t="n"/>
      <c r="H266" s="32" t="n"/>
      <c r="J266" s="32" t="n"/>
      <c r="K266" s="32" t="n"/>
      <c r="L266" s="32" t="n"/>
      <c r="M266" s="32" t="n"/>
      <c r="P266" s="33">
        <f>IF($A266="","",IFERROR(MATCH($A266,'Last week'!$A$2:$A$1001,0),0))</f>
        <v/>
      </c>
      <c r="Q266" s="33">
        <f>IF(OR($A266="",$P266=0),"",INDEX('Last week'!$F$2:$F$1001,$P266))</f>
        <v/>
      </c>
      <c r="R266" s="34">
        <f>IF(OR($A266="",$P266=0),"",INDEX('Last week'!$G$2:$G$1001,$P266))</f>
        <v/>
      </c>
      <c r="S266" s="35">
        <f>IF(OR($A266="",$P266=0),"",INDEX('Last week'!$H$2:$H$1001,$P266))</f>
        <v/>
      </c>
      <c r="T266" s="33">
        <f>IF(OR($A266="",$P266=0),"",INDEX('Last week'!$I$2:$I$1001,$P266))</f>
        <v/>
      </c>
      <c r="U266" s="33">
        <f>IF($A266="","",IF(AND($P266&gt;0,$T266="Open",$S266&gt;=Settings!$C$4,$S266&lt;=Settings!$C$5),1,0))</f>
        <v/>
      </c>
      <c r="V266" s="33">
        <f>IF($A266="","",IF(AND($I266="Open",$H266&gt;=Settings!$C$4,$H266&lt;=Settings!$C$5),1,0))</f>
        <v/>
      </c>
      <c r="W266" s="34">
        <f>IF($A266="","",IF($U266=1,$R266,0))</f>
        <v/>
      </c>
      <c r="X266" s="34">
        <f>IF($A266="","",IF($V266=1,$G266,0))</f>
        <v/>
      </c>
      <c r="Y266" s="34">
        <f>IF($A266="","",IF(AND($P266=0,OR($I266="Open",$I266="Won"),$H266&gt;=Settings!$C$4,$H266&lt;=Settings!$C$5,$J266&gt;Settings!$C$6),$G266,0))</f>
        <v/>
      </c>
      <c r="Z266" s="34">
        <f>IF($A266="","",IF(AND($P266&gt;0,$T266="Open",$U266=0,OR($I266="Open",$I266="Won"),$H266&gt;=Settings!$C$4,$H266&lt;=Settings!$C$5),$G266,0))</f>
        <v/>
      </c>
      <c r="AA266" s="34">
        <f>IF($A266="","",IF(AND($U266=1,OR($V266=1,$I266="Won")),$G266-$R266,0))</f>
        <v/>
      </c>
      <c r="AB266" s="34">
        <f>IF($A266="","",IF(AND($U266=1,$I266="Open",$V266=0),$R266,0))</f>
        <v/>
      </c>
      <c r="AC266" s="34">
        <f>IF($A266="","",IF(AND($U266=1,$I266="Lost"),$R266,0))</f>
        <v/>
      </c>
      <c r="AD266" s="34">
        <f>IF($A266="","",IF(AND($I266="Won",OR($U266=1,$Y266&gt;0,$Z266&gt;0)),$G266,0))</f>
        <v/>
      </c>
      <c r="AE266" s="33">
        <f>IF(OR($A266="",$P266=0),"",IFERROR(MATCH($Q266,Settings!$B$24:$B$31,0),""))</f>
        <v/>
      </c>
      <c r="AF266" s="33">
        <f>IF($A266="","",IFERROR(MATCH($F266,Settings!$B$24:$B$31,0),""))</f>
        <v/>
      </c>
      <c r="AG266" s="33">
        <f>IF($A266="","",IF($P266=0,IF($Y266&gt;0,IF($I266="Won","Created and won","Created"),IF($J266&gt;Settings!$C$6,"Created, outside period",IF($V266=1,"Not in last snapshot","Outside period"))),IF($T266&lt;&gt;"Open","Closed before",IF($U266=0,IF($Z266&gt;0,IF($I266="Won","Pulled in and won","Pulled in"),"Outside period"),IF($I266="Won","Won",IF($I266="Lost","Lost",IF($V266=0,"Slipped out",IF($AF266&gt;$AE266,"Advanced",IF($AF266&lt;$AE266,"Regressed",IF($G266&gt;$R266,"Amount up",IF($G266&lt;$R266,"Amount down","No change")))))))))))</f>
        <v/>
      </c>
      <c r="AH266" s="33">
        <f>IF($A266="","",IF($V266=1,Settings!$C$7-MAX($J266,$K266,$L266,$M266),""))</f>
        <v/>
      </c>
      <c r="AI266" s="33">
        <f>IF($A266="","",IF($V266=1,IF($AH266&gt;=Settings!$C$12,1,0),""))</f>
        <v/>
      </c>
      <c r="AJ266" s="33">
        <f>IF($A266="","",IF($V266=1,IF($N266&gt;=Settings!$C$13,1,0),""))</f>
        <v/>
      </c>
    </row>
    <row r="267">
      <c r="G267" s="31" t="n"/>
      <c r="H267" s="32" t="n"/>
      <c r="J267" s="32" t="n"/>
      <c r="K267" s="32" t="n"/>
      <c r="L267" s="32" t="n"/>
      <c r="M267" s="32" t="n"/>
      <c r="P267" s="33">
        <f>IF($A267="","",IFERROR(MATCH($A267,'Last week'!$A$2:$A$1001,0),0))</f>
        <v/>
      </c>
      <c r="Q267" s="33">
        <f>IF(OR($A267="",$P267=0),"",INDEX('Last week'!$F$2:$F$1001,$P267))</f>
        <v/>
      </c>
      <c r="R267" s="34">
        <f>IF(OR($A267="",$P267=0),"",INDEX('Last week'!$G$2:$G$1001,$P267))</f>
        <v/>
      </c>
      <c r="S267" s="35">
        <f>IF(OR($A267="",$P267=0),"",INDEX('Last week'!$H$2:$H$1001,$P267))</f>
        <v/>
      </c>
      <c r="T267" s="33">
        <f>IF(OR($A267="",$P267=0),"",INDEX('Last week'!$I$2:$I$1001,$P267))</f>
        <v/>
      </c>
      <c r="U267" s="33">
        <f>IF($A267="","",IF(AND($P267&gt;0,$T267="Open",$S267&gt;=Settings!$C$4,$S267&lt;=Settings!$C$5),1,0))</f>
        <v/>
      </c>
      <c r="V267" s="33">
        <f>IF($A267="","",IF(AND($I267="Open",$H267&gt;=Settings!$C$4,$H267&lt;=Settings!$C$5),1,0))</f>
        <v/>
      </c>
      <c r="W267" s="34">
        <f>IF($A267="","",IF($U267=1,$R267,0))</f>
        <v/>
      </c>
      <c r="X267" s="34">
        <f>IF($A267="","",IF($V267=1,$G267,0))</f>
        <v/>
      </c>
      <c r="Y267" s="34">
        <f>IF($A267="","",IF(AND($P267=0,OR($I267="Open",$I267="Won"),$H267&gt;=Settings!$C$4,$H267&lt;=Settings!$C$5,$J267&gt;Settings!$C$6),$G267,0))</f>
        <v/>
      </c>
      <c r="Z267" s="34">
        <f>IF($A267="","",IF(AND($P267&gt;0,$T267="Open",$U267=0,OR($I267="Open",$I267="Won"),$H267&gt;=Settings!$C$4,$H267&lt;=Settings!$C$5),$G267,0))</f>
        <v/>
      </c>
      <c r="AA267" s="34">
        <f>IF($A267="","",IF(AND($U267=1,OR($V267=1,$I267="Won")),$G267-$R267,0))</f>
        <v/>
      </c>
      <c r="AB267" s="34">
        <f>IF($A267="","",IF(AND($U267=1,$I267="Open",$V267=0),$R267,0))</f>
        <v/>
      </c>
      <c r="AC267" s="34">
        <f>IF($A267="","",IF(AND($U267=1,$I267="Lost"),$R267,0))</f>
        <v/>
      </c>
      <c r="AD267" s="34">
        <f>IF($A267="","",IF(AND($I267="Won",OR($U267=1,$Y267&gt;0,$Z267&gt;0)),$G267,0))</f>
        <v/>
      </c>
      <c r="AE267" s="33">
        <f>IF(OR($A267="",$P267=0),"",IFERROR(MATCH($Q267,Settings!$B$24:$B$31,0),""))</f>
        <v/>
      </c>
      <c r="AF267" s="33">
        <f>IF($A267="","",IFERROR(MATCH($F267,Settings!$B$24:$B$31,0),""))</f>
        <v/>
      </c>
      <c r="AG267" s="33">
        <f>IF($A267="","",IF($P267=0,IF($Y267&gt;0,IF($I267="Won","Created and won","Created"),IF($J267&gt;Settings!$C$6,"Created, outside period",IF($V267=1,"Not in last snapshot","Outside period"))),IF($T267&lt;&gt;"Open","Closed before",IF($U267=0,IF($Z267&gt;0,IF($I267="Won","Pulled in and won","Pulled in"),"Outside period"),IF($I267="Won","Won",IF($I267="Lost","Lost",IF($V267=0,"Slipped out",IF($AF267&gt;$AE267,"Advanced",IF($AF267&lt;$AE267,"Regressed",IF($G267&gt;$R267,"Amount up",IF($G267&lt;$R267,"Amount down","No change")))))))))))</f>
        <v/>
      </c>
      <c r="AH267" s="33">
        <f>IF($A267="","",IF($V267=1,Settings!$C$7-MAX($J267,$K267,$L267,$M267),""))</f>
        <v/>
      </c>
      <c r="AI267" s="33">
        <f>IF($A267="","",IF($V267=1,IF($AH267&gt;=Settings!$C$12,1,0),""))</f>
        <v/>
      </c>
      <c r="AJ267" s="33">
        <f>IF($A267="","",IF($V267=1,IF($N267&gt;=Settings!$C$13,1,0),""))</f>
        <v/>
      </c>
    </row>
    <row r="268">
      <c r="G268" s="31" t="n"/>
      <c r="H268" s="32" t="n"/>
      <c r="J268" s="32" t="n"/>
      <c r="K268" s="32" t="n"/>
      <c r="L268" s="32" t="n"/>
      <c r="M268" s="32" t="n"/>
      <c r="P268" s="33">
        <f>IF($A268="","",IFERROR(MATCH($A268,'Last week'!$A$2:$A$1001,0),0))</f>
        <v/>
      </c>
      <c r="Q268" s="33">
        <f>IF(OR($A268="",$P268=0),"",INDEX('Last week'!$F$2:$F$1001,$P268))</f>
        <v/>
      </c>
      <c r="R268" s="34">
        <f>IF(OR($A268="",$P268=0),"",INDEX('Last week'!$G$2:$G$1001,$P268))</f>
        <v/>
      </c>
      <c r="S268" s="35">
        <f>IF(OR($A268="",$P268=0),"",INDEX('Last week'!$H$2:$H$1001,$P268))</f>
        <v/>
      </c>
      <c r="T268" s="33">
        <f>IF(OR($A268="",$P268=0),"",INDEX('Last week'!$I$2:$I$1001,$P268))</f>
        <v/>
      </c>
      <c r="U268" s="33">
        <f>IF($A268="","",IF(AND($P268&gt;0,$T268="Open",$S268&gt;=Settings!$C$4,$S268&lt;=Settings!$C$5),1,0))</f>
        <v/>
      </c>
      <c r="V268" s="33">
        <f>IF($A268="","",IF(AND($I268="Open",$H268&gt;=Settings!$C$4,$H268&lt;=Settings!$C$5),1,0))</f>
        <v/>
      </c>
      <c r="W268" s="34">
        <f>IF($A268="","",IF($U268=1,$R268,0))</f>
        <v/>
      </c>
      <c r="X268" s="34">
        <f>IF($A268="","",IF($V268=1,$G268,0))</f>
        <v/>
      </c>
      <c r="Y268" s="34">
        <f>IF($A268="","",IF(AND($P268=0,OR($I268="Open",$I268="Won"),$H268&gt;=Settings!$C$4,$H268&lt;=Settings!$C$5,$J268&gt;Settings!$C$6),$G268,0))</f>
        <v/>
      </c>
      <c r="Z268" s="34">
        <f>IF($A268="","",IF(AND($P268&gt;0,$T268="Open",$U268=0,OR($I268="Open",$I268="Won"),$H268&gt;=Settings!$C$4,$H268&lt;=Settings!$C$5),$G268,0))</f>
        <v/>
      </c>
      <c r="AA268" s="34">
        <f>IF($A268="","",IF(AND($U268=1,OR($V268=1,$I268="Won")),$G268-$R268,0))</f>
        <v/>
      </c>
      <c r="AB268" s="34">
        <f>IF($A268="","",IF(AND($U268=1,$I268="Open",$V268=0),$R268,0))</f>
        <v/>
      </c>
      <c r="AC268" s="34">
        <f>IF($A268="","",IF(AND($U268=1,$I268="Lost"),$R268,0))</f>
        <v/>
      </c>
      <c r="AD268" s="34">
        <f>IF($A268="","",IF(AND($I268="Won",OR($U268=1,$Y268&gt;0,$Z268&gt;0)),$G268,0))</f>
        <v/>
      </c>
      <c r="AE268" s="33">
        <f>IF(OR($A268="",$P268=0),"",IFERROR(MATCH($Q268,Settings!$B$24:$B$31,0),""))</f>
        <v/>
      </c>
      <c r="AF268" s="33">
        <f>IF($A268="","",IFERROR(MATCH($F268,Settings!$B$24:$B$31,0),""))</f>
        <v/>
      </c>
      <c r="AG268" s="33">
        <f>IF($A268="","",IF($P268=0,IF($Y268&gt;0,IF($I268="Won","Created and won","Created"),IF($J268&gt;Settings!$C$6,"Created, outside period",IF($V268=1,"Not in last snapshot","Outside period"))),IF($T268&lt;&gt;"Open","Closed before",IF($U268=0,IF($Z268&gt;0,IF($I268="Won","Pulled in and won","Pulled in"),"Outside period"),IF($I268="Won","Won",IF($I268="Lost","Lost",IF($V268=0,"Slipped out",IF($AF268&gt;$AE268,"Advanced",IF($AF268&lt;$AE268,"Regressed",IF($G268&gt;$R268,"Amount up",IF($G268&lt;$R268,"Amount down","No change")))))))))))</f>
        <v/>
      </c>
      <c r="AH268" s="33">
        <f>IF($A268="","",IF($V268=1,Settings!$C$7-MAX($J268,$K268,$L268,$M268),""))</f>
        <v/>
      </c>
      <c r="AI268" s="33">
        <f>IF($A268="","",IF($V268=1,IF($AH268&gt;=Settings!$C$12,1,0),""))</f>
        <v/>
      </c>
      <c r="AJ268" s="33">
        <f>IF($A268="","",IF($V268=1,IF($N268&gt;=Settings!$C$13,1,0),""))</f>
        <v/>
      </c>
    </row>
    <row r="269">
      <c r="G269" s="31" t="n"/>
      <c r="H269" s="32" t="n"/>
      <c r="J269" s="32" t="n"/>
      <c r="K269" s="32" t="n"/>
      <c r="L269" s="32" t="n"/>
      <c r="M269" s="32" t="n"/>
      <c r="P269" s="33">
        <f>IF($A269="","",IFERROR(MATCH($A269,'Last week'!$A$2:$A$1001,0),0))</f>
        <v/>
      </c>
      <c r="Q269" s="33">
        <f>IF(OR($A269="",$P269=0),"",INDEX('Last week'!$F$2:$F$1001,$P269))</f>
        <v/>
      </c>
      <c r="R269" s="34">
        <f>IF(OR($A269="",$P269=0),"",INDEX('Last week'!$G$2:$G$1001,$P269))</f>
        <v/>
      </c>
      <c r="S269" s="35">
        <f>IF(OR($A269="",$P269=0),"",INDEX('Last week'!$H$2:$H$1001,$P269))</f>
        <v/>
      </c>
      <c r="T269" s="33">
        <f>IF(OR($A269="",$P269=0),"",INDEX('Last week'!$I$2:$I$1001,$P269))</f>
        <v/>
      </c>
      <c r="U269" s="33">
        <f>IF($A269="","",IF(AND($P269&gt;0,$T269="Open",$S269&gt;=Settings!$C$4,$S269&lt;=Settings!$C$5),1,0))</f>
        <v/>
      </c>
      <c r="V269" s="33">
        <f>IF($A269="","",IF(AND($I269="Open",$H269&gt;=Settings!$C$4,$H269&lt;=Settings!$C$5),1,0))</f>
        <v/>
      </c>
      <c r="W269" s="34">
        <f>IF($A269="","",IF($U269=1,$R269,0))</f>
        <v/>
      </c>
      <c r="X269" s="34">
        <f>IF($A269="","",IF($V269=1,$G269,0))</f>
        <v/>
      </c>
      <c r="Y269" s="34">
        <f>IF($A269="","",IF(AND($P269=0,OR($I269="Open",$I269="Won"),$H269&gt;=Settings!$C$4,$H269&lt;=Settings!$C$5,$J269&gt;Settings!$C$6),$G269,0))</f>
        <v/>
      </c>
      <c r="Z269" s="34">
        <f>IF($A269="","",IF(AND($P269&gt;0,$T269="Open",$U269=0,OR($I269="Open",$I269="Won"),$H269&gt;=Settings!$C$4,$H269&lt;=Settings!$C$5),$G269,0))</f>
        <v/>
      </c>
      <c r="AA269" s="34">
        <f>IF($A269="","",IF(AND($U269=1,OR($V269=1,$I269="Won")),$G269-$R269,0))</f>
        <v/>
      </c>
      <c r="AB269" s="34">
        <f>IF($A269="","",IF(AND($U269=1,$I269="Open",$V269=0),$R269,0))</f>
        <v/>
      </c>
      <c r="AC269" s="34">
        <f>IF($A269="","",IF(AND($U269=1,$I269="Lost"),$R269,0))</f>
        <v/>
      </c>
      <c r="AD269" s="34">
        <f>IF($A269="","",IF(AND($I269="Won",OR($U269=1,$Y269&gt;0,$Z269&gt;0)),$G269,0))</f>
        <v/>
      </c>
      <c r="AE269" s="33">
        <f>IF(OR($A269="",$P269=0),"",IFERROR(MATCH($Q269,Settings!$B$24:$B$31,0),""))</f>
        <v/>
      </c>
      <c r="AF269" s="33">
        <f>IF($A269="","",IFERROR(MATCH($F269,Settings!$B$24:$B$31,0),""))</f>
        <v/>
      </c>
      <c r="AG269" s="33">
        <f>IF($A269="","",IF($P269=0,IF($Y269&gt;0,IF($I269="Won","Created and won","Created"),IF($J269&gt;Settings!$C$6,"Created, outside period",IF($V269=1,"Not in last snapshot","Outside period"))),IF($T269&lt;&gt;"Open","Closed before",IF($U269=0,IF($Z269&gt;0,IF($I269="Won","Pulled in and won","Pulled in"),"Outside period"),IF($I269="Won","Won",IF($I269="Lost","Lost",IF($V269=0,"Slipped out",IF($AF269&gt;$AE269,"Advanced",IF($AF269&lt;$AE269,"Regressed",IF($G269&gt;$R269,"Amount up",IF($G269&lt;$R269,"Amount down","No change")))))))))))</f>
        <v/>
      </c>
      <c r="AH269" s="33">
        <f>IF($A269="","",IF($V269=1,Settings!$C$7-MAX($J269,$K269,$L269,$M269),""))</f>
        <v/>
      </c>
      <c r="AI269" s="33">
        <f>IF($A269="","",IF($V269=1,IF($AH269&gt;=Settings!$C$12,1,0),""))</f>
        <v/>
      </c>
      <c r="AJ269" s="33">
        <f>IF($A269="","",IF($V269=1,IF($N269&gt;=Settings!$C$13,1,0),""))</f>
        <v/>
      </c>
    </row>
    <row r="270">
      <c r="G270" s="31" t="n"/>
      <c r="H270" s="32" t="n"/>
      <c r="J270" s="32" t="n"/>
      <c r="K270" s="32" t="n"/>
      <c r="L270" s="32" t="n"/>
      <c r="M270" s="32" t="n"/>
      <c r="P270" s="33">
        <f>IF($A270="","",IFERROR(MATCH($A270,'Last week'!$A$2:$A$1001,0),0))</f>
        <v/>
      </c>
      <c r="Q270" s="33">
        <f>IF(OR($A270="",$P270=0),"",INDEX('Last week'!$F$2:$F$1001,$P270))</f>
        <v/>
      </c>
      <c r="R270" s="34">
        <f>IF(OR($A270="",$P270=0),"",INDEX('Last week'!$G$2:$G$1001,$P270))</f>
        <v/>
      </c>
      <c r="S270" s="35">
        <f>IF(OR($A270="",$P270=0),"",INDEX('Last week'!$H$2:$H$1001,$P270))</f>
        <v/>
      </c>
      <c r="T270" s="33">
        <f>IF(OR($A270="",$P270=0),"",INDEX('Last week'!$I$2:$I$1001,$P270))</f>
        <v/>
      </c>
      <c r="U270" s="33">
        <f>IF($A270="","",IF(AND($P270&gt;0,$T270="Open",$S270&gt;=Settings!$C$4,$S270&lt;=Settings!$C$5),1,0))</f>
        <v/>
      </c>
      <c r="V270" s="33">
        <f>IF($A270="","",IF(AND($I270="Open",$H270&gt;=Settings!$C$4,$H270&lt;=Settings!$C$5),1,0))</f>
        <v/>
      </c>
      <c r="W270" s="34">
        <f>IF($A270="","",IF($U270=1,$R270,0))</f>
        <v/>
      </c>
      <c r="X270" s="34">
        <f>IF($A270="","",IF($V270=1,$G270,0))</f>
        <v/>
      </c>
      <c r="Y270" s="34">
        <f>IF($A270="","",IF(AND($P270=0,OR($I270="Open",$I270="Won"),$H270&gt;=Settings!$C$4,$H270&lt;=Settings!$C$5,$J270&gt;Settings!$C$6),$G270,0))</f>
        <v/>
      </c>
      <c r="Z270" s="34">
        <f>IF($A270="","",IF(AND($P270&gt;0,$T270="Open",$U270=0,OR($I270="Open",$I270="Won"),$H270&gt;=Settings!$C$4,$H270&lt;=Settings!$C$5),$G270,0))</f>
        <v/>
      </c>
      <c r="AA270" s="34">
        <f>IF($A270="","",IF(AND($U270=1,OR($V270=1,$I270="Won")),$G270-$R270,0))</f>
        <v/>
      </c>
      <c r="AB270" s="34">
        <f>IF($A270="","",IF(AND($U270=1,$I270="Open",$V270=0),$R270,0))</f>
        <v/>
      </c>
      <c r="AC270" s="34">
        <f>IF($A270="","",IF(AND($U270=1,$I270="Lost"),$R270,0))</f>
        <v/>
      </c>
      <c r="AD270" s="34">
        <f>IF($A270="","",IF(AND($I270="Won",OR($U270=1,$Y270&gt;0,$Z270&gt;0)),$G270,0))</f>
        <v/>
      </c>
      <c r="AE270" s="33">
        <f>IF(OR($A270="",$P270=0),"",IFERROR(MATCH($Q270,Settings!$B$24:$B$31,0),""))</f>
        <v/>
      </c>
      <c r="AF270" s="33">
        <f>IF($A270="","",IFERROR(MATCH($F270,Settings!$B$24:$B$31,0),""))</f>
        <v/>
      </c>
      <c r="AG270" s="33">
        <f>IF($A270="","",IF($P270=0,IF($Y270&gt;0,IF($I270="Won","Created and won","Created"),IF($J270&gt;Settings!$C$6,"Created, outside period",IF($V270=1,"Not in last snapshot","Outside period"))),IF($T270&lt;&gt;"Open","Closed before",IF($U270=0,IF($Z270&gt;0,IF($I270="Won","Pulled in and won","Pulled in"),"Outside period"),IF($I270="Won","Won",IF($I270="Lost","Lost",IF($V270=0,"Slipped out",IF($AF270&gt;$AE270,"Advanced",IF($AF270&lt;$AE270,"Regressed",IF($G270&gt;$R270,"Amount up",IF($G270&lt;$R270,"Amount down","No change")))))))))))</f>
        <v/>
      </c>
      <c r="AH270" s="33">
        <f>IF($A270="","",IF($V270=1,Settings!$C$7-MAX($J270,$K270,$L270,$M270),""))</f>
        <v/>
      </c>
      <c r="AI270" s="33">
        <f>IF($A270="","",IF($V270=1,IF($AH270&gt;=Settings!$C$12,1,0),""))</f>
        <v/>
      </c>
      <c r="AJ270" s="33">
        <f>IF($A270="","",IF($V270=1,IF($N270&gt;=Settings!$C$13,1,0),""))</f>
        <v/>
      </c>
    </row>
    <row r="271">
      <c r="G271" s="31" t="n"/>
      <c r="H271" s="32" t="n"/>
      <c r="J271" s="32" t="n"/>
      <c r="K271" s="32" t="n"/>
      <c r="L271" s="32" t="n"/>
      <c r="M271" s="32" t="n"/>
      <c r="P271" s="33">
        <f>IF($A271="","",IFERROR(MATCH($A271,'Last week'!$A$2:$A$1001,0),0))</f>
        <v/>
      </c>
      <c r="Q271" s="33">
        <f>IF(OR($A271="",$P271=0),"",INDEX('Last week'!$F$2:$F$1001,$P271))</f>
        <v/>
      </c>
      <c r="R271" s="34">
        <f>IF(OR($A271="",$P271=0),"",INDEX('Last week'!$G$2:$G$1001,$P271))</f>
        <v/>
      </c>
      <c r="S271" s="35">
        <f>IF(OR($A271="",$P271=0),"",INDEX('Last week'!$H$2:$H$1001,$P271))</f>
        <v/>
      </c>
      <c r="T271" s="33">
        <f>IF(OR($A271="",$P271=0),"",INDEX('Last week'!$I$2:$I$1001,$P271))</f>
        <v/>
      </c>
      <c r="U271" s="33">
        <f>IF($A271="","",IF(AND($P271&gt;0,$T271="Open",$S271&gt;=Settings!$C$4,$S271&lt;=Settings!$C$5),1,0))</f>
        <v/>
      </c>
      <c r="V271" s="33">
        <f>IF($A271="","",IF(AND($I271="Open",$H271&gt;=Settings!$C$4,$H271&lt;=Settings!$C$5),1,0))</f>
        <v/>
      </c>
      <c r="W271" s="34">
        <f>IF($A271="","",IF($U271=1,$R271,0))</f>
        <v/>
      </c>
      <c r="X271" s="34">
        <f>IF($A271="","",IF($V271=1,$G271,0))</f>
        <v/>
      </c>
      <c r="Y271" s="34">
        <f>IF($A271="","",IF(AND($P271=0,OR($I271="Open",$I271="Won"),$H271&gt;=Settings!$C$4,$H271&lt;=Settings!$C$5,$J271&gt;Settings!$C$6),$G271,0))</f>
        <v/>
      </c>
      <c r="Z271" s="34">
        <f>IF($A271="","",IF(AND($P271&gt;0,$T271="Open",$U271=0,OR($I271="Open",$I271="Won"),$H271&gt;=Settings!$C$4,$H271&lt;=Settings!$C$5),$G271,0))</f>
        <v/>
      </c>
      <c r="AA271" s="34">
        <f>IF($A271="","",IF(AND($U271=1,OR($V271=1,$I271="Won")),$G271-$R271,0))</f>
        <v/>
      </c>
      <c r="AB271" s="34">
        <f>IF($A271="","",IF(AND($U271=1,$I271="Open",$V271=0),$R271,0))</f>
        <v/>
      </c>
      <c r="AC271" s="34">
        <f>IF($A271="","",IF(AND($U271=1,$I271="Lost"),$R271,0))</f>
        <v/>
      </c>
      <c r="AD271" s="34">
        <f>IF($A271="","",IF(AND($I271="Won",OR($U271=1,$Y271&gt;0,$Z271&gt;0)),$G271,0))</f>
        <v/>
      </c>
      <c r="AE271" s="33">
        <f>IF(OR($A271="",$P271=0),"",IFERROR(MATCH($Q271,Settings!$B$24:$B$31,0),""))</f>
        <v/>
      </c>
      <c r="AF271" s="33">
        <f>IF($A271="","",IFERROR(MATCH($F271,Settings!$B$24:$B$31,0),""))</f>
        <v/>
      </c>
      <c r="AG271" s="33">
        <f>IF($A271="","",IF($P271=0,IF($Y271&gt;0,IF($I271="Won","Created and won","Created"),IF($J271&gt;Settings!$C$6,"Created, outside period",IF($V271=1,"Not in last snapshot","Outside period"))),IF($T271&lt;&gt;"Open","Closed before",IF($U271=0,IF($Z271&gt;0,IF($I271="Won","Pulled in and won","Pulled in"),"Outside period"),IF($I271="Won","Won",IF($I271="Lost","Lost",IF($V271=0,"Slipped out",IF($AF271&gt;$AE271,"Advanced",IF($AF271&lt;$AE271,"Regressed",IF($G271&gt;$R271,"Amount up",IF($G271&lt;$R271,"Amount down","No change")))))))))))</f>
        <v/>
      </c>
      <c r="AH271" s="33">
        <f>IF($A271="","",IF($V271=1,Settings!$C$7-MAX($J271,$K271,$L271,$M271),""))</f>
        <v/>
      </c>
      <c r="AI271" s="33">
        <f>IF($A271="","",IF($V271=1,IF($AH271&gt;=Settings!$C$12,1,0),""))</f>
        <v/>
      </c>
      <c r="AJ271" s="33">
        <f>IF($A271="","",IF($V271=1,IF($N271&gt;=Settings!$C$13,1,0),""))</f>
        <v/>
      </c>
    </row>
    <row r="272">
      <c r="G272" s="31" t="n"/>
      <c r="H272" s="32" t="n"/>
      <c r="J272" s="32" t="n"/>
      <c r="K272" s="32" t="n"/>
      <c r="L272" s="32" t="n"/>
      <c r="M272" s="32" t="n"/>
      <c r="P272" s="33">
        <f>IF($A272="","",IFERROR(MATCH($A272,'Last week'!$A$2:$A$1001,0),0))</f>
        <v/>
      </c>
      <c r="Q272" s="33">
        <f>IF(OR($A272="",$P272=0),"",INDEX('Last week'!$F$2:$F$1001,$P272))</f>
        <v/>
      </c>
      <c r="R272" s="34">
        <f>IF(OR($A272="",$P272=0),"",INDEX('Last week'!$G$2:$G$1001,$P272))</f>
        <v/>
      </c>
      <c r="S272" s="35">
        <f>IF(OR($A272="",$P272=0),"",INDEX('Last week'!$H$2:$H$1001,$P272))</f>
        <v/>
      </c>
      <c r="T272" s="33">
        <f>IF(OR($A272="",$P272=0),"",INDEX('Last week'!$I$2:$I$1001,$P272))</f>
        <v/>
      </c>
      <c r="U272" s="33">
        <f>IF($A272="","",IF(AND($P272&gt;0,$T272="Open",$S272&gt;=Settings!$C$4,$S272&lt;=Settings!$C$5),1,0))</f>
        <v/>
      </c>
      <c r="V272" s="33">
        <f>IF($A272="","",IF(AND($I272="Open",$H272&gt;=Settings!$C$4,$H272&lt;=Settings!$C$5),1,0))</f>
        <v/>
      </c>
      <c r="W272" s="34">
        <f>IF($A272="","",IF($U272=1,$R272,0))</f>
        <v/>
      </c>
      <c r="X272" s="34">
        <f>IF($A272="","",IF($V272=1,$G272,0))</f>
        <v/>
      </c>
      <c r="Y272" s="34">
        <f>IF($A272="","",IF(AND($P272=0,OR($I272="Open",$I272="Won"),$H272&gt;=Settings!$C$4,$H272&lt;=Settings!$C$5,$J272&gt;Settings!$C$6),$G272,0))</f>
        <v/>
      </c>
      <c r="Z272" s="34">
        <f>IF($A272="","",IF(AND($P272&gt;0,$T272="Open",$U272=0,OR($I272="Open",$I272="Won"),$H272&gt;=Settings!$C$4,$H272&lt;=Settings!$C$5),$G272,0))</f>
        <v/>
      </c>
      <c r="AA272" s="34">
        <f>IF($A272="","",IF(AND($U272=1,OR($V272=1,$I272="Won")),$G272-$R272,0))</f>
        <v/>
      </c>
      <c r="AB272" s="34">
        <f>IF($A272="","",IF(AND($U272=1,$I272="Open",$V272=0),$R272,0))</f>
        <v/>
      </c>
      <c r="AC272" s="34">
        <f>IF($A272="","",IF(AND($U272=1,$I272="Lost"),$R272,0))</f>
        <v/>
      </c>
      <c r="AD272" s="34">
        <f>IF($A272="","",IF(AND($I272="Won",OR($U272=1,$Y272&gt;0,$Z272&gt;0)),$G272,0))</f>
        <v/>
      </c>
      <c r="AE272" s="33">
        <f>IF(OR($A272="",$P272=0),"",IFERROR(MATCH($Q272,Settings!$B$24:$B$31,0),""))</f>
        <v/>
      </c>
      <c r="AF272" s="33">
        <f>IF($A272="","",IFERROR(MATCH($F272,Settings!$B$24:$B$31,0),""))</f>
        <v/>
      </c>
      <c r="AG272" s="33">
        <f>IF($A272="","",IF($P272=0,IF($Y272&gt;0,IF($I272="Won","Created and won","Created"),IF($J272&gt;Settings!$C$6,"Created, outside period",IF($V272=1,"Not in last snapshot","Outside period"))),IF($T272&lt;&gt;"Open","Closed before",IF($U272=0,IF($Z272&gt;0,IF($I272="Won","Pulled in and won","Pulled in"),"Outside period"),IF($I272="Won","Won",IF($I272="Lost","Lost",IF($V272=0,"Slipped out",IF($AF272&gt;$AE272,"Advanced",IF($AF272&lt;$AE272,"Regressed",IF($G272&gt;$R272,"Amount up",IF($G272&lt;$R272,"Amount down","No change")))))))))))</f>
        <v/>
      </c>
      <c r="AH272" s="33">
        <f>IF($A272="","",IF($V272=1,Settings!$C$7-MAX($J272,$K272,$L272,$M272),""))</f>
        <v/>
      </c>
      <c r="AI272" s="33">
        <f>IF($A272="","",IF($V272=1,IF($AH272&gt;=Settings!$C$12,1,0),""))</f>
        <v/>
      </c>
      <c r="AJ272" s="33">
        <f>IF($A272="","",IF($V272=1,IF($N272&gt;=Settings!$C$13,1,0),""))</f>
        <v/>
      </c>
    </row>
    <row r="273">
      <c r="G273" s="31" t="n"/>
      <c r="H273" s="32" t="n"/>
      <c r="J273" s="32" t="n"/>
      <c r="K273" s="32" t="n"/>
      <c r="L273" s="32" t="n"/>
      <c r="M273" s="32" t="n"/>
      <c r="P273" s="33">
        <f>IF($A273="","",IFERROR(MATCH($A273,'Last week'!$A$2:$A$1001,0),0))</f>
        <v/>
      </c>
      <c r="Q273" s="33">
        <f>IF(OR($A273="",$P273=0),"",INDEX('Last week'!$F$2:$F$1001,$P273))</f>
        <v/>
      </c>
      <c r="R273" s="34">
        <f>IF(OR($A273="",$P273=0),"",INDEX('Last week'!$G$2:$G$1001,$P273))</f>
        <v/>
      </c>
      <c r="S273" s="35">
        <f>IF(OR($A273="",$P273=0),"",INDEX('Last week'!$H$2:$H$1001,$P273))</f>
        <v/>
      </c>
      <c r="T273" s="33">
        <f>IF(OR($A273="",$P273=0),"",INDEX('Last week'!$I$2:$I$1001,$P273))</f>
        <v/>
      </c>
      <c r="U273" s="33">
        <f>IF($A273="","",IF(AND($P273&gt;0,$T273="Open",$S273&gt;=Settings!$C$4,$S273&lt;=Settings!$C$5),1,0))</f>
        <v/>
      </c>
      <c r="V273" s="33">
        <f>IF($A273="","",IF(AND($I273="Open",$H273&gt;=Settings!$C$4,$H273&lt;=Settings!$C$5),1,0))</f>
        <v/>
      </c>
      <c r="W273" s="34">
        <f>IF($A273="","",IF($U273=1,$R273,0))</f>
        <v/>
      </c>
      <c r="X273" s="34">
        <f>IF($A273="","",IF($V273=1,$G273,0))</f>
        <v/>
      </c>
      <c r="Y273" s="34">
        <f>IF($A273="","",IF(AND($P273=0,OR($I273="Open",$I273="Won"),$H273&gt;=Settings!$C$4,$H273&lt;=Settings!$C$5,$J273&gt;Settings!$C$6),$G273,0))</f>
        <v/>
      </c>
      <c r="Z273" s="34">
        <f>IF($A273="","",IF(AND($P273&gt;0,$T273="Open",$U273=0,OR($I273="Open",$I273="Won"),$H273&gt;=Settings!$C$4,$H273&lt;=Settings!$C$5),$G273,0))</f>
        <v/>
      </c>
      <c r="AA273" s="34">
        <f>IF($A273="","",IF(AND($U273=1,OR($V273=1,$I273="Won")),$G273-$R273,0))</f>
        <v/>
      </c>
      <c r="AB273" s="34">
        <f>IF($A273="","",IF(AND($U273=1,$I273="Open",$V273=0),$R273,0))</f>
        <v/>
      </c>
      <c r="AC273" s="34">
        <f>IF($A273="","",IF(AND($U273=1,$I273="Lost"),$R273,0))</f>
        <v/>
      </c>
      <c r="AD273" s="34">
        <f>IF($A273="","",IF(AND($I273="Won",OR($U273=1,$Y273&gt;0,$Z273&gt;0)),$G273,0))</f>
        <v/>
      </c>
      <c r="AE273" s="33">
        <f>IF(OR($A273="",$P273=0),"",IFERROR(MATCH($Q273,Settings!$B$24:$B$31,0),""))</f>
        <v/>
      </c>
      <c r="AF273" s="33">
        <f>IF($A273="","",IFERROR(MATCH($F273,Settings!$B$24:$B$31,0),""))</f>
        <v/>
      </c>
      <c r="AG273" s="33">
        <f>IF($A273="","",IF($P273=0,IF($Y273&gt;0,IF($I273="Won","Created and won","Created"),IF($J273&gt;Settings!$C$6,"Created, outside period",IF($V273=1,"Not in last snapshot","Outside period"))),IF($T273&lt;&gt;"Open","Closed before",IF($U273=0,IF($Z273&gt;0,IF($I273="Won","Pulled in and won","Pulled in"),"Outside period"),IF($I273="Won","Won",IF($I273="Lost","Lost",IF($V273=0,"Slipped out",IF($AF273&gt;$AE273,"Advanced",IF($AF273&lt;$AE273,"Regressed",IF($G273&gt;$R273,"Amount up",IF($G273&lt;$R273,"Amount down","No change")))))))))))</f>
        <v/>
      </c>
      <c r="AH273" s="33">
        <f>IF($A273="","",IF($V273=1,Settings!$C$7-MAX($J273,$K273,$L273,$M273),""))</f>
        <v/>
      </c>
      <c r="AI273" s="33">
        <f>IF($A273="","",IF($V273=1,IF($AH273&gt;=Settings!$C$12,1,0),""))</f>
        <v/>
      </c>
      <c r="AJ273" s="33">
        <f>IF($A273="","",IF($V273=1,IF($N273&gt;=Settings!$C$13,1,0),""))</f>
        <v/>
      </c>
    </row>
    <row r="274">
      <c r="G274" s="31" t="n"/>
      <c r="H274" s="32" t="n"/>
      <c r="J274" s="32" t="n"/>
      <c r="K274" s="32" t="n"/>
      <c r="L274" s="32" t="n"/>
      <c r="M274" s="32" t="n"/>
      <c r="P274" s="33">
        <f>IF($A274="","",IFERROR(MATCH($A274,'Last week'!$A$2:$A$1001,0),0))</f>
        <v/>
      </c>
      <c r="Q274" s="33">
        <f>IF(OR($A274="",$P274=0),"",INDEX('Last week'!$F$2:$F$1001,$P274))</f>
        <v/>
      </c>
      <c r="R274" s="34">
        <f>IF(OR($A274="",$P274=0),"",INDEX('Last week'!$G$2:$G$1001,$P274))</f>
        <v/>
      </c>
      <c r="S274" s="35">
        <f>IF(OR($A274="",$P274=0),"",INDEX('Last week'!$H$2:$H$1001,$P274))</f>
        <v/>
      </c>
      <c r="T274" s="33">
        <f>IF(OR($A274="",$P274=0),"",INDEX('Last week'!$I$2:$I$1001,$P274))</f>
        <v/>
      </c>
      <c r="U274" s="33">
        <f>IF($A274="","",IF(AND($P274&gt;0,$T274="Open",$S274&gt;=Settings!$C$4,$S274&lt;=Settings!$C$5),1,0))</f>
        <v/>
      </c>
      <c r="V274" s="33">
        <f>IF($A274="","",IF(AND($I274="Open",$H274&gt;=Settings!$C$4,$H274&lt;=Settings!$C$5),1,0))</f>
        <v/>
      </c>
      <c r="W274" s="34">
        <f>IF($A274="","",IF($U274=1,$R274,0))</f>
        <v/>
      </c>
      <c r="X274" s="34">
        <f>IF($A274="","",IF($V274=1,$G274,0))</f>
        <v/>
      </c>
      <c r="Y274" s="34">
        <f>IF($A274="","",IF(AND($P274=0,OR($I274="Open",$I274="Won"),$H274&gt;=Settings!$C$4,$H274&lt;=Settings!$C$5,$J274&gt;Settings!$C$6),$G274,0))</f>
        <v/>
      </c>
      <c r="Z274" s="34">
        <f>IF($A274="","",IF(AND($P274&gt;0,$T274="Open",$U274=0,OR($I274="Open",$I274="Won"),$H274&gt;=Settings!$C$4,$H274&lt;=Settings!$C$5),$G274,0))</f>
        <v/>
      </c>
      <c r="AA274" s="34">
        <f>IF($A274="","",IF(AND($U274=1,OR($V274=1,$I274="Won")),$G274-$R274,0))</f>
        <v/>
      </c>
      <c r="AB274" s="34">
        <f>IF($A274="","",IF(AND($U274=1,$I274="Open",$V274=0),$R274,0))</f>
        <v/>
      </c>
      <c r="AC274" s="34">
        <f>IF($A274="","",IF(AND($U274=1,$I274="Lost"),$R274,0))</f>
        <v/>
      </c>
      <c r="AD274" s="34">
        <f>IF($A274="","",IF(AND($I274="Won",OR($U274=1,$Y274&gt;0,$Z274&gt;0)),$G274,0))</f>
        <v/>
      </c>
      <c r="AE274" s="33">
        <f>IF(OR($A274="",$P274=0),"",IFERROR(MATCH($Q274,Settings!$B$24:$B$31,0),""))</f>
        <v/>
      </c>
      <c r="AF274" s="33">
        <f>IF($A274="","",IFERROR(MATCH($F274,Settings!$B$24:$B$31,0),""))</f>
        <v/>
      </c>
      <c r="AG274" s="33">
        <f>IF($A274="","",IF($P274=0,IF($Y274&gt;0,IF($I274="Won","Created and won","Created"),IF($J274&gt;Settings!$C$6,"Created, outside period",IF($V274=1,"Not in last snapshot","Outside period"))),IF($T274&lt;&gt;"Open","Closed before",IF($U274=0,IF($Z274&gt;0,IF($I274="Won","Pulled in and won","Pulled in"),"Outside period"),IF($I274="Won","Won",IF($I274="Lost","Lost",IF($V274=0,"Slipped out",IF($AF274&gt;$AE274,"Advanced",IF($AF274&lt;$AE274,"Regressed",IF($G274&gt;$R274,"Amount up",IF($G274&lt;$R274,"Amount down","No change")))))))))))</f>
        <v/>
      </c>
      <c r="AH274" s="33">
        <f>IF($A274="","",IF($V274=1,Settings!$C$7-MAX($J274,$K274,$L274,$M274),""))</f>
        <v/>
      </c>
      <c r="AI274" s="33">
        <f>IF($A274="","",IF($V274=1,IF($AH274&gt;=Settings!$C$12,1,0),""))</f>
        <v/>
      </c>
      <c r="AJ274" s="33">
        <f>IF($A274="","",IF($V274=1,IF($N274&gt;=Settings!$C$13,1,0),""))</f>
        <v/>
      </c>
    </row>
    <row r="275">
      <c r="G275" s="31" t="n"/>
      <c r="H275" s="32" t="n"/>
      <c r="J275" s="32" t="n"/>
      <c r="K275" s="32" t="n"/>
      <c r="L275" s="32" t="n"/>
      <c r="M275" s="32" t="n"/>
      <c r="P275" s="33">
        <f>IF($A275="","",IFERROR(MATCH($A275,'Last week'!$A$2:$A$1001,0),0))</f>
        <v/>
      </c>
      <c r="Q275" s="33">
        <f>IF(OR($A275="",$P275=0),"",INDEX('Last week'!$F$2:$F$1001,$P275))</f>
        <v/>
      </c>
      <c r="R275" s="34">
        <f>IF(OR($A275="",$P275=0),"",INDEX('Last week'!$G$2:$G$1001,$P275))</f>
        <v/>
      </c>
      <c r="S275" s="35">
        <f>IF(OR($A275="",$P275=0),"",INDEX('Last week'!$H$2:$H$1001,$P275))</f>
        <v/>
      </c>
      <c r="T275" s="33">
        <f>IF(OR($A275="",$P275=0),"",INDEX('Last week'!$I$2:$I$1001,$P275))</f>
        <v/>
      </c>
      <c r="U275" s="33">
        <f>IF($A275="","",IF(AND($P275&gt;0,$T275="Open",$S275&gt;=Settings!$C$4,$S275&lt;=Settings!$C$5),1,0))</f>
        <v/>
      </c>
      <c r="V275" s="33">
        <f>IF($A275="","",IF(AND($I275="Open",$H275&gt;=Settings!$C$4,$H275&lt;=Settings!$C$5),1,0))</f>
        <v/>
      </c>
      <c r="W275" s="34">
        <f>IF($A275="","",IF($U275=1,$R275,0))</f>
        <v/>
      </c>
      <c r="X275" s="34">
        <f>IF($A275="","",IF($V275=1,$G275,0))</f>
        <v/>
      </c>
      <c r="Y275" s="34">
        <f>IF($A275="","",IF(AND($P275=0,OR($I275="Open",$I275="Won"),$H275&gt;=Settings!$C$4,$H275&lt;=Settings!$C$5,$J275&gt;Settings!$C$6),$G275,0))</f>
        <v/>
      </c>
      <c r="Z275" s="34">
        <f>IF($A275="","",IF(AND($P275&gt;0,$T275="Open",$U275=0,OR($I275="Open",$I275="Won"),$H275&gt;=Settings!$C$4,$H275&lt;=Settings!$C$5),$G275,0))</f>
        <v/>
      </c>
      <c r="AA275" s="34">
        <f>IF($A275="","",IF(AND($U275=1,OR($V275=1,$I275="Won")),$G275-$R275,0))</f>
        <v/>
      </c>
      <c r="AB275" s="34">
        <f>IF($A275="","",IF(AND($U275=1,$I275="Open",$V275=0),$R275,0))</f>
        <v/>
      </c>
      <c r="AC275" s="34">
        <f>IF($A275="","",IF(AND($U275=1,$I275="Lost"),$R275,0))</f>
        <v/>
      </c>
      <c r="AD275" s="34">
        <f>IF($A275="","",IF(AND($I275="Won",OR($U275=1,$Y275&gt;0,$Z275&gt;0)),$G275,0))</f>
        <v/>
      </c>
      <c r="AE275" s="33">
        <f>IF(OR($A275="",$P275=0),"",IFERROR(MATCH($Q275,Settings!$B$24:$B$31,0),""))</f>
        <v/>
      </c>
      <c r="AF275" s="33">
        <f>IF($A275="","",IFERROR(MATCH($F275,Settings!$B$24:$B$31,0),""))</f>
        <v/>
      </c>
      <c r="AG275" s="33">
        <f>IF($A275="","",IF($P275=0,IF($Y275&gt;0,IF($I275="Won","Created and won","Created"),IF($J275&gt;Settings!$C$6,"Created, outside period",IF($V275=1,"Not in last snapshot","Outside period"))),IF($T275&lt;&gt;"Open","Closed before",IF($U275=0,IF($Z275&gt;0,IF($I275="Won","Pulled in and won","Pulled in"),"Outside period"),IF($I275="Won","Won",IF($I275="Lost","Lost",IF($V275=0,"Slipped out",IF($AF275&gt;$AE275,"Advanced",IF($AF275&lt;$AE275,"Regressed",IF($G275&gt;$R275,"Amount up",IF($G275&lt;$R275,"Amount down","No change")))))))))))</f>
        <v/>
      </c>
      <c r="AH275" s="33">
        <f>IF($A275="","",IF($V275=1,Settings!$C$7-MAX($J275,$K275,$L275,$M275),""))</f>
        <v/>
      </c>
      <c r="AI275" s="33">
        <f>IF($A275="","",IF($V275=1,IF($AH275&gt;=Settings!$C$12,1,0),""))</f>
        <v/>
      </c>
      <c r="AJ275" s="33">
        <f>IF($A275="","",IF($V275=1,IF($N275&gt;=Settings!$C$13,1,0),""))</f>
        <v/>
      </c>
    </row>
    <row r="276">
      <c r="G276" s="31" t="n"/>
      <c r="H276" s="32" t="n"/>
      <c r="J276" s="32" t="n"/>
      <c r="K276" s="32" t="n"/>
      <c r="L276" s="32" t="n"/>
      <c r="M276" s="32" t="n"/>
      <c r="P276" s="33">
        <f>IF($A276="","",IFERROR(MATCH($A276,'Last week'!$A$2:$A$1001,0),0))</f>
        <v/>
      </c>
      <c r="Q276" s="33">
        <f>IF(OR($A276="",$P276=0),"",INDEX('Last week'!$F$2:$F$1001,$P276))</f>
        <v/>
      </c>
      <c r="R276" s="34">
        <f>IF(OR($A276="",$P276=0),"",INDEX('Last week'!$G$2:$G$1001,$P276))</f>
        <v/>
      </c>
      <c r="S276" s="35">
        <f>IF(OR($A276="",$P276=0),"",INDEX('Last week'!$H$2:$H$1001,$P276))</f>
        <v/>
      </c>
      <c r="T276" s="33">
        <f>IF(OR($A276="",$P276=0),"",INDEX('Last week'!$I$2:$I$1001,$P276))</f>
        <v/>
      </c>
      <c r="U276" s="33">
        <f>IF($A276="","",IF(AND($P276&gt;0,$T276="Open",$S276&gt;=Settings!$C$4,$S276&lt;=Settings!$C$5),1,0))</f>
        <v/>
      </c>
      <c r="V276" s="33">
        <f>IF($A276="","",IF(AND($I276="Open",$H276&gt;=Settings!$C$4,$H276&lt;=Settings!$C$5),1,0))</f>
        <v/>
      </c>
      <c r="W276" s="34">
        <f>IF($A276="","",IF($U276=1,$R276,0))</f>
        <v/>
      </c>
      <c r="X276" s="34">
        <f>IF($A276="","",IF($V276=1,$G276,0))</f>
        <v/>
      </c>
      <c r="Y276" s="34">
        <f>IF($A276="","",IF(AND($P276=0,OR($I276="Open",$I276="Won"),$H276&gt;=Settings!$C$4,$H276&lt;=Settings!$C$5,$J276&gt;Settings!$C$6),$G276,0))</f>
        <v/>
      </c>
      <c r="Z276" s="34">
        <f>IF($A276="","",IF(AND($P276&gt;0,$T276="Open",$U276=0,OR($I276="Open",$I276="Won"),$H276&gt;=Settings!$C$4,$H276&lt;=Settings!$C$5),$G276,0))</f>
        <v/>
      </c>
      <c r="AA276" s="34">
        <f>IF($A276="","",IF(AND($U276=1,OR($V276=1,$I276="Won")),$G276-$R276,0))</f>
        <v/>
      </c>
      <c r="AB276" s="34">
        <f>IF($A276="","",IF(AND($U276=1,$I276="Open",$V276=0),$R276,0))</f>
        <v/>
      </c>
      <c r="AC276" s="34">
        <f>IF($A276="","",IF(AND($U276=1,$I276="Lost"),$R276,0))</f>
        <v/>
      </c>
      <c r="AD276" s="34">
        <f>IF($A276="","",IF(AND($I276="Won",OR($U276=1,$Y276&gt;0,$Z276&gt;0)),$G276,0))</f>
        <v/>
      </c>
      <c r="AE276" s="33">
        <f>IF(OR($A276="",$P276=0),"",IFERROR(MATCH($Q276,Settings!$B$24:$B$31,0),""))</f>
        <v/>
      </c>
      <c r="AF276" s="33">
        <f>IF($A276="","",IFERROR(MATCH($F276,Settings!$B$24:$B$31,0),""))</f>
        <v/>
      </c>
      <c r="AG276" s="33">
        <f>IF($A276="","",IF($P276=0,IF($Y276&gt;0,IF($I276="Won","Created and won","Created"),IF($J276&gt;Settings!$C$6,"Created, outside period",IF($V276=1,"Not in last snapshot","Outside period"))),IF($T276&lt;&gt;"Open","Closed before",IF($U276=0,IF($Z276&gt;0,IF($I276="Won","Pulled in and won","Pulled in"),"Outside period"),IF($I276="Won","Won",IF($I276="Lost","Lost",IF($V276=0,"Slipped out",IF($AF276&gt;$AE276,"Advanced",IF($AF276&lt;$AE276,"Regressed",IF($G276&gt;$R276,"Amount up",IF($G276&lt;$R276,"Amount down","No change")))))))))))</f>
        <v/>
      </c>
      <c r="AH276" s="33">
        <f>IF($A276="","",IF($V276=1,Settings!$C$7-MAX($J276,$K276,$L276,$M276),""))</f>
        <v/>
      </c>
      <c r="AI276" s="33">
        <f>IF($A276="","",IF($V276=1,IF($AH276&gt;=Settings!$C$12,1,0),""))</f>
        <v/>
      </c>
      <c r="AJ276" s="33">
        <f>IF($A276="","",IF($V276=1,IF($N276&gt;=Settings!$C$13,1,0),""))</f>
        <v/>
      </c>
    </row>
    <row r="277">
      <c r="G277" s="31" t="n"/>
      <c r="H277" s="32" t="n"/>
      <c r="J277" s="32" t="n"/>
      <c r="K277" s="32" t="n"/>
      <c r="L277" s="32" t="n"/>
      <c r="M277" s="32" t="n"/>
      <c r="P277" s="33">
        <f>IF($A277="","",IFERROR(MATCH($A277,'Last week'!$A$2:$A$1001,0),0))</f>
        <v/>
      </c>
      <c r="Q277" s="33">
        <f>IF(OR($A277="",$P277=0),"",INDEX('Last week'!$F$2:$F$1001,$P277))</f>
        <v/>
      </c>
      <c r="R277" s="34">
        <f>IF(OR($A277="",$P277=0),"",INDEX('Last week'!$G$2:$G$1001,$P277))</f>
        <v/>
      </c>
      <c r="S277" s="35">
        <f>IF(OR($A277="",$P277=0),"",INDEX('Last week'!$H$2:$H$1001,$P277))</f>
        <v/>
      </c>
      <c r="T277" s="33">
        <f>IF(OR($A277="",$P277=0),"",INDEX('Last week'!$I$2:$I$1001,$P277))</f>
        <v/>
      </c>
      <c r="U277" s="33">
        <f>IF($A277="","",IF(AND($P277&gt;0,$T277="Open",$S277&gt;=Settings!$C$4,$S277&lt;=Settings!$C$5),1,0))</f>
        <v/>
      </c>
      <c r="V277" s="33">
        <f>IF($A277="","",IF(AND($I277="Open",$H277&gt;=Settings!$C$4,$H277&lt;=Settings!$C$5),1,0))</f>
        <v/>
      </c>
      <c r="W277" s="34">
        <f>IF($A277="","",IF($U277=1,$R277,0))</f>
        <v/>
      </c>
      <c r="X277" s="34">
        <f>IF($A277="","",IF($V277=1,$G277,0))</f>
        <v/>
      </c>
      <c r="Y277" s="34">
        <f>IF($A277="","",IF(AND($P277=0,OR($I277="Open",$I277="Won"),$H277&gt;=Settings!$C$4,$H277&lt;=Settings!$C$5,$J277&gt;Settings!$C$6),$G277,0))</f>
        <v/>
      </c>
      <c r="Z277" s="34">
        <f>IF($A277="","",IF(AND($P277&gt;0,$T277="Open",$U277=0,OR($I277="Open",$I277="Won"),$H277&gt;=Settings!$C$4,$H277&lt;=Settings!$C$5),$G277,0))</f>
        <v/>
      </c>
      <c r="AA277" s="34">
        <f>IF($A277="","",IF(AND($U277=1,OR($V277=1,$I277="Won")),$G277-$R277,0))</f>
        <v/>
      </c>
      <c r="AB277" s="34">
        <f>IF($A277="","",IF(AND($U277=1,$I277="Open",$V277=0),$R277,0))</f>
        <v/>
      </c>
      <c r="AC277" s="34">
        <f>IF($A277="","",IF(AND($U277=1,$I277="Lost"),$R277,0))</f>
        <v/>
      </c>
      <c r="AD277" s="34">
        <f>IF($A277="","",IF(AND($I277="Won",OR($U277=1,$Y277&gt;0,$Z277&gt;0)),$G277,0))</f>
        <v/>
      </c>
      <c r="AE277" s="33">
        <f>IF(OR($A277="",$P277=0),"",IFERROR(MATCH($Q277,Settings!$B$24:$B$31,0),""))</f>
        <v/>
      </c>
      <c r="AF277" s="33">
        <f>IF($A277="","",IFERROR(MATCH($F277,Settings!$B$24:$B$31,0),""))</f>
        <v/>
      </c>
      <c r="AG277" s="33">
        <f>IF($A277="","",IF($P277=0,IF($Y277&gt;0,IF($I277="Won","Created and won","Created"),IF($J277&gt;Settings!$C$6,"Created, outside period",IF($V277=1,"Not in last snapshot","Outside period"))),IF($T277&lt;&gt;"Open","Closed before",IF($U277=0,IF($Z277&gt;0,IF($I277="Won","Pulled in and won","Pulled in"),"Outside period"),IF($I277="Won","Won",IF($I277="Lost","Lost",IF($V277=0,"Slipped out",IF($AF277&gt;$AE277,"Advanced",IF($AF277&lt;$AE277,"Regressed",IF($G277&gt;$R277,"Amount up",IF($G277&lt;$R277,"Amount down","No change")))))))))))</f>
        <v/>
      </c>
      <c r="AH277" s="33">
        <f>IF($A277="","",IF($V277=1,Settings!$C$7-MAX($J277,$K277,$L277,$M277),""))</f>
        <v/>
      </c>
      <c r="AI277" s="33">
        <f>IF($A277="","",IF($V277=1,IF($AH277&gt;=Settings!$C$12,1,0),""))</f>
        <v/>
      </c>
      <c r="AJ277" s="33">
        <f>IF($A277="","",IF($V277=1,IF($N277&gt;=Settings!$C$13,1,0),""))</f>
        <v/>
      </c>
    </row>
    <row r="278">
      <c r="G278" s="31" t="n"/>
      <c r="H278" s="32" t="n"/>
      <c r="J278" s="32" t="n"/>
      <c r="K278" s="32" t="n"/>
      <c r="L278" s="32" t="n"/>
      <c r="M278" s="32" t="n"/>
      <c r="P278" s="33">
        <f>IF($A278="","",IFERROR(MATCH($A278,'Last week'!$A$2:$A$1001,0),0))</f>
        <v/>
      </c>
      <c r="Q278" s="33">
        <f>IF(OR($A278="",$P278=0),"",INDEX('Last week'!$F$2:$F$1001,$P278))</f>
        <v/>
      </c>
      <c r="R278" s="34">
        <f>IF(OR($A278="",$P278=0),"",INDEX('Last week'!$G$2:$G$1001,$P278))</f>
        <v/>
      </c>
      <c r="S278" s="35">
        <f>IF(OR($A278="",$P278=0),"",INDEX('Last week'!$H$2:$H$1001,$P278))</f>
        <v/>
      </c>
      <c r="T278" s="33">
        <f>IF(OR($A278="",$P278=0),"",INDEX('Last week'!$I$2:$I$1001,$P278))</f>
        <v/>
      </c>
      <c r="U278" s="33">
        <f>IF($A278="","",IF(AND($P278&gt;0,$T278="Open",$S278&gt;=Settings!$C$4,$S278&lt;=Settings!$C$5),1,0))</f>
        <v/>
      </c>
      <c r="V278" s="33">
        <f>IF($A278="","",IF(AND($I278="Open",$H278&gt;=Settings!$C$4,$H278&lt;=Settings!$C$5),1,0))</f>
        <v/>
      </c>
      <c r="W278" s="34">
        <f>IF($A278="","",IF($U278=1,$R278,0))</f>
        <v/>
      </c>
      <c r="X278" s="34">
        <f>IF($A278="","",IF($V278=1,$G278,0))</f>
        <v/>
      </c>
      <c r="Y278" s="34">
        <f>IF($A278="","",IF(AND($P278=0,OR($I278="Open",$I278="Won"),$H278&gt;=Settings!$C$4,$H278&lt;=Settings!$C$5,$J278&gt;Settings!$C$6),$G278,0))</f>
        <v/>
      </c>
      <c r="Z278" s="34">
        <f>IF($A278="","",IF(AND($P278&gt;0,$T278="Open",$U278=0,OR($I278="Open",$I278="Won"),$H278&gt;=Settings!$C$4,$H278&lt;=Settings!$C$5),$G278,0))</f>
        <v/>
      </c>
      <c r="AA278" s="34">
        <f>IF($A278="","",IF(AND($U278=1,OR($V278=1,$I278="Won")),$G278-$R278,0))</f>
        <v/>
      </c>
      <c r="AB278" s="34">
        <f>IF($A278="","",IF(AND($U278=1,$I278="Open",$V278=0),$R278,0))</f>
        <v/>
      </c>
      <c r="AC278" s="34">
        <f>IF($A278="","",IF(AND($U278=1,$I278="Lost"),$R278,0))</f>
        <v/>
      </c>
      <c r="AD278" s="34">
        <f>IF($A278="","",IF(AND($I278="Won",OR($U278=1,$Y278&gt;0,$Z278&gt;0)),$G278,0))</f>
        <v/>
      </c>
      <c r="AE278" s="33">
        <f>IF(OR($A278="",$P278=0),"",IFERROR(MATCH($Q278,Settings!$B$24:$B$31,0),""))</f>
        <v/>
      </c>
      <c r="AF278" s="33">
        <f>IF($A278="","",IFERROR(MATCH($F278,Settings!$B$24:$B$31,0),""))</f>
        <v/>
      </c>
      <c r="AG278" s="33">
        <f>IF($A278="","",IF($P278=0,IF($Y278&gt;0,IF($I278="Won","Created and won","Created"),IF($J278&gt;Settings!$C$6,"Created, outside period",IF($V278=1,"Not in last snapshot","Outside period"))),IF($T278&lt;&gt;"Open","Closed before",IF($U278=0,IF($Z278&gt;0,IF($I278="Won","Pulled in and won","Pulled in"),"Outside period"),IF($I278="Won","Won",IF($I278="Lost","Lost",IF($V278=0,"Slipped out",IF($AF278&gt;$AE278,"Advanced",IF($AF278&lt;$AE278,"Regressed",IF($G278&gt;$R278,"Amount up",IF($G278&lt;$R278,"Amount down","No change")))))))))))</f>
        <v/>
      </c>
      <c r="AH278" s="33">
        <f>IF($A278="","",IF($V278=1,Settings!$C$7-MAX($J278,$K278,$L278,$M278),""))</f>
        <v/>
      </c>
      <c r="AI278" s="33">
        <f>IF($A278="","",IF($V278=1,IF($AH278&gt;=Settings!$C$12,1,0),""))</f>
        <v/>
      </c>
      <c r="AJ278" s="33">
        <f>IF($A278="","",IF($V278=1,IF($N278&gt;=Settings!$C$13,1,0),""))</f>
        <v/>
      </c>
    </row>
    <row r="279">
      <c r="G279" s="31" t="n"/>
      <c r="H279" s="32" t="n"/>
      <c r="J279" s="32" t="n"/>
      <c r="K279" s="32" t="n"/>
      <c r="L279" s="32" t="n"/>
      <c r="M279" s="32" t="n"/>
      <c r="P279" s="33">
        <f>IF($A279="","",IFERROR(MATCH($A279,'Last week'!$A$2:$A$1001,0),0))</f>
        <v/>
      </c>
      <c r="Q279" s="33">
        <f>IF(OR($A279="",$P279=0),"",INDEX('Last week'!$F$2:$F$1001,$P279))</f>
        <v/>
      </c>
      <c r="R279" s="34">
        <f>IF(OR($A279="",$P279=0),"",INDEX('Last week'!$G$2:$G$1001,$P279))</f>
        <v/>
      </c>
      <c r="S279" s="35">
        <f>IF(OR($A279="",$P279=0),"",INDEX('Last week'!$H$2:$H$1001,$P279))</f>
        <v/>
      </c>
      <c r="T279" s="33">
        <f>IF(OR($A279="",$P279=0),"",INDEX('Last week'!$I$2:$I$1001,$P279))</f>
        <v/>
      </c>
      <c r="U279" s="33">
        <f>IF($A279="","",IF(AND($P279&gt;0,$T279="Open",$S279&gt;=Settings!$C$4,$S279&lt;=Settings!$C$5),1,0))</f>
        <v/>
      </c>
      <c r="V279" s="33">
        <f>IF($A279="","",IF(AND($I279="Open",$H279&gt;=Settings!$C$4,$H279&lt;=Settings!$C$5),1,0))</f>
        <v/>
      </c>
      <c r="W279" s="34">
        <f>IF($A279="","",IF($U279=1,$R279,0))</f>
        <v/>
      </c>
      <c r="X279" s="34">
        <f>IF($A279="","",IF($V279=1,$G279,0))</f>
        <v/>
      </c>
      <c r="Y279" s="34">
        <f>IF($A279="","",IF(AND($P279=0,OR($I279="Open",$I279="Won"),$H279&gt;=Settings!$C$4,$H279&lt;=Settings!$C$5,$J279&gt;Settings!$C$6),$G279,0))</f>
        <v/>
      </c>
      <c r="Z279" s="34">
        <f>IF($A279="","",IF(AND($P279&gt;0,$T279="Open",$U279=0,OR($I279="Open",$I279="Won"),$H279&gt;=Settings!$C$4,$H279&lt;=Settings!$C$5),$G279,0))</f>
        <v/>
      </c>
      <c r="AA279" s="34">
        <f>IF($A279="","",IF(AND($U279=1,OR($V279=1,$I279="Won")),$G279-$R279,0))</f>
        <v/>
      </c>
      <c r="AB279" s="34">
        <f>IF($A279="","",IF(AND($U279=1,$I279="Open",$V279=0),$R279,0))</f>
        <v/>
      </c>
      <c r="AC279" s="34">
        <f>IF($A279="","",IF(AND($U279=1,$I279="Lost"),$R279,0))</f>
        <v/>
      </c>
      <c r="AD279" s="34">
        <f>IF($A279="","",IF(AND($I279="Won",OR($U279=1,$Y279&gt;0,$Z279&gt;0)),$G279,0))</f>
        <v/>
      </c>
      <c r="AE279" s="33">
        <f>IF(OR($A279="",$P279=0),"",IFERROR(MATCH($Q279,Settings!$B$24:$B$31,0),""))</f>
        <v/>
      </c>
      <c r="AF279" s="33">
        <f>IF($A279="","",IFERROR(MATCH($F279,Settings!$B$24:$B$31,0),""))</f>
        <v/>
      </c>
      <c r="AG279" s="33">
        <f>IF($A279="","",IF($P279=0,IF($Y279&gt;0,IF($I279="Won","Created and won","Created"),IF($J279&gt;Settings!$C$6,"Created, outside period",IF($V279=1,"Not in last snapshot","Outside period"))),IF($T279&lt;&gt;"Open","Closed before",IF($U279=0,IF($Z279&gt;0,IF($I279="Won","Pulled in and won","Pulled in"),"Outside period"),IF($I279="Won","Won",IF($I279="Lost","Lost",IF($V279=0,"Slipped out",IF($AF279&gt;$AE279,"Advanced",IF($AF279&lt;$AE279,"Regressed",IF($G279&gt;$R279,"Amount up",IF($G279&lt;$R279,"Amount down","No change")))))))))))</f>
        <v/>
      </c>
      <c r="AH279" s="33">
        <f>IF($A279="","",IF($V279=1,Settings!$C$7-MAX($J279,$K279,$L279,$M279),""))</f>
        <v/>
      </c>
      <c r="AI279" s="33">
        <f>IF($A279="","",IF($V279=1,IF($AH279&gt;=Settings!$C$12,1,0),""))</f>
        <v/>
      </c>
      <c r="AJ279" s="33">
        <f>IF($A279="","",IF($V279=1,IF($N279&gt;=Settings!$C$13,1,0),""))</f>
        <v/>
      </c>
    </row>
    <row r="280">
      <c r="G280" s="31" t="n"/>
      <c r="H280" s="32" t="n"/>
      <c r="J280" s="32" t="n"/>
      <c r="K280" s="32" t="n"/>
      <c r="L280" s="32" t="n"/>
      <c r="M280" s="32" t="n"/>
      <c r="P280" s="33">
        <f>IF($A280="","",IFERROR(MATCH($A280,'Last week'!$A$2:$A$1001,0),0))</f>
        <v/>
      </c>
      <c r="Q280" s="33">
        <f>IF(OR($A280="",$P280=0),"",INDEX('Last week'!$F$2:$F$1001,$P280))</f>
        <v/>
      </c>
      <c r="R280" s="34">
        <f>IF(OR($A280="",$P280=0),"",INDEX('Last week'!$G$2:$G$1001,$P280))</f>
        <v/>
      </c>
      <c r="S280" s="35">
        <f>IF(OR($A280="",$P280=0),"",INDEX('Last week'!$H$2:$H$1001,$P280))</f>
        <v/>
      </c>
      <c r="T280" s="33">
        <f>IF(OR($A280="",$P280=0),"",INDEX('Last week'!$I$2:$I$1001,$P280))</f>
        <v/>
      </c>
      <c r="U280" s="33">
        <f>IF($A280="","",IF(AND($P280&gt;0,$T280="Open",$S280&gt;=Settings!$C$4,$S280&lt;=Settings!$C$5),1,0))</f>
        <v/>
      </c>
      <c r="V280" s="33">
        <f>IF($A280="","",IF(AND($I280="Open",$H280&gt;=Settings!$C$4,$H280&lt;=Settings!$C$5),1,0))</f>
        <v/>
      </c>
      <c r="W280" s="34">
        <f>IF($A280="","",IF($U280=1,$R280,0))</f>
        <v/>
      </c>
      <c r="X280" s="34">
        <f>IF($A280="","",IF($V280=1,$G280,0))</f>
        <v/>
      </c>
      <c r="Y280" s="34">
        <f>IF($A280="","",IF(AND($P280=0,OR($I280="Open",$I280="Won"),$H280&gt;=Settings!$C$4,$H280&lt;=Settings!$C$5,$J280&gt;Settings!$C$6),$G280,0))</f>
        <v/>
      </c>
      <c r="Z280" s="34">
        <f>IF($A280="","",IF(AND($P280&gt;0,$T280="Open",$U280=0,OR($I280="Open",$I280="Won"),$H280&gt;=Settings!$C$4,$H280&lt;=Settings!$C$5),$G280,0))</f>
        <v/>
      </c>
      <c r="AA280" s="34">
        <f>IF($A280="","",IF(AND($U280=1,OR($V280=1,$I280="Won")),$G280-$R280,0))</f>
        <v/>
      </c>
      <c r="AB280" s="34">
        <f>IF($A280="","",IF(AND($U280=1,$I280="Open",$V280=0),$R280,0))</f>
        <v/>
      </c>
      <c r="AC280" s="34">
        <f>IF($A280="","",IF(AND($U280=1,$I280="Lost"),$R280,0))</f>
        <v/>
      </c>
      <c r="AD280" s="34">
        <f>IF($A280="","",IF(AND($I280="Won",OR($U280=1,$Y280&gt;0,$Z280&gt;0)),$G280,0))</f>
        <v/>
      </c>
      <c r="AE280" s="33">
        <f>IF(OR($A280="",$P280=0),"",IFERROR(MATCH($Q280,Settings!$B$24:$B$31,0),""))</f>
        <v/>
      </c>
      <c r="AF280" s="33">
        <f>IF($A280="","",IFERROR(MATCH($F280,Settings!$B$24:$B$31,0),""))</f>
        <v/>
      </c>
      <c r="AG280" s="33">
        <f>IF($A280="","",IF($P280=0,IF($Y280&gt;0,IF($I280="Won","Created and won","Created"),IF($J280&gt;Settings!$C$6,"Created, outside period",IF($V280=1,"Not in last snapshot","Outside period"))),IF($T280&lt;&gt;"Open","Closed before",IF($U280=0,IF($Z280&gt;0,IF($I280="Won","Pulled in and won","Pulled in"),"Outside period"),IF($I280="Won","Won",IF($I280="Lost","Lost",IF($V280=0,"Slipped out",IF($AF280&gt;$AE280,"Advanced",IF($AF280&lt;$AE280,"Regressed",IF($G280&gt;$R280,"Amount up",IF($G280&lt;$R280,"Amount down","No change")))))))))))</f>
        <v/>
      </c>
      <c r="AH280" s="33">
        <f>IF($A280="","",IF($V280=1,Settings!$C$7-MAX($J280,$K280,$L280,$M280),""))</f>
        <v/>
      </c>
      <c r="AI280" s="33">
        <f>IF($A280="","",IF($V280=1,IF($AH280&gt;=Settings!$C$12,1,0),""))</f>
        <v/>
      </c>
      <c r="AJ280" s="33">
        <f>IF($A280="","",IF($V280=1,IF($N280&gt;=Settings!$C$13,1,0),""))</f>
        <v/>
      </c>
    </row>
    <row r="281">
      <c r="G281" s="31" t="n"/>
      <c r="H281" s="32" t="n"/>
      <c r="J281" s="32" t="n"/>
      <c r="K281" s="32" t="n"/>
      <c r="L281" s="32" t="n"/>
      <c r="M281" s="32" t="n"/>
      <c r="P281" s="33">
        <f>IF($A281="","",IFERROR(MATCH($A281,'Last week'!$A$2:$A$1001,0),0))</f>
        <v/>
      </c>
      <c r="Q281" s="33">
        <f>IF(OR($A281="",$P281=0),"",INDEX('Last week'!$F$2:$F$1001,$P281))</f>
        <v/>
      </c>
      <c r="R281" s="34">
        <f>IF(OR($A281="",$P281=0),"",INDEX('Last week'!$G$2:$G$1001,$P281))</f>
        <v/>
      </c>
      <c r="S281" s="35">
        <f>IF(OR($A281="",$P281=0),"",INDEX('Last week'!$H$2:$H$1001,$P281))</f>
        <v/>
      </c>
      <c r="T281" s="33">
        <f>IF(OR($A281="",$P281=0),"",INDEX('Last week'!$I$2:$I$1001,$P281))</f>
        <v/>
      </c>
      <c r="U281" s="33">
        <f>IF($A281="","",IF(AND($P281&gt;0,$T281="Open",$S281&gt;=Settings!$C$4,$S281&lt;=Settings!$C$5),1,0))</f>
        <v/>
      </c>
      <c r="V281" s="33">
        <f>IF($A281="","",IF(AND($I281="Open",$H281&gt;=Settings!$C$4,$H281&lt;=Settings!$C$5),1,0))</f>
        <v/>
      </c>
      <c r="W281" s="34">
        <f>IF($A281="","",IF($U281=1,$R281,0))</f>
        <v/>
      </c>
      <c r="X281" s="34">
        <f>IF($A281="","",IF($V281=1,$G281,0))</f>
        <v/>
      </c>
      <c r="Y281" s="34">
        <f>IF($A281="","",IF(AND($P281=0,OR($I281="Open",$I281="Won"),$H281&gt;=Settings!$C$4,$H281&lt;=Settings!$C$5,$J281&gt;Settings!$C$6),$G281,0))</f>
        <v/>
      </c>
      <c r="Z281" s="34">
        <f>IF($A281="","",IF(AND($P281&gt;0,$T281="Open",$U281=0,OR($I281="Open",$I281="Won"),$H281&gt;=Settings!$C$4,$H281&lt;=Settings!$C$5),$G281,0))</f>
        <v/>
      </c>
      <c r="AA281" s="34">
        <f>IF($A281="","",IF(AND($U281=1,OR($V281=1,$I281="Won")),$G281-$R281,0))</f>
        <v/>
      </c>
      <c r="AB281" s="34">
        <f>IF($A281="","",IF(AND($U281=1,$I281="Open",$V281=0),$R281,0))</f>
        <v/>
      </c>
      <c r="AC281" s="34">
        <f>IF($A281="","",IF(AND($U281=1,$I281="Lost"),$R281,0))</f>
        <v/>
      </c>
      <c r="AD281" s="34">
        <f>IF($A281="","",IF(AND($I281="Won",OR($U281=1,$Y281&gt;0,$Z281&gt;0)),$G281,0))</f>
        <v/>
      </c>
      <c r="AE281" s="33">
        <f>IF(OR($A281="",$P281=0),"",IFERROR(MATCH($Q281,Settings!$B$24:$B$31,0),""))</f>
        <v/>
      </c>
      <c r="AF281" s="33">
        <f>IF($A281="","",IFERROR(MATCH($F281,Settings!$B$24:$B$31,0),""))</f>
        <v/>
      </c>
      <c r="AG281" s="33">
        <f>IF($A281="","",IF($P281=0,IF($Y281&gt;0,IF($I281="Won","Created and won","Created"),IF($J281&gt;Settings!$C$6,"Created, outside period",IF($V281=1,"Not in last snapshot","Outside period"))),IF($T281&lt;&gt;"Open","Closed before",IF($U281=0,IF($Z281&gt;0,IF($I281="Won","Pulled in and won","Pulled in"),"Outside period"),IF($I281="Won","Won",IF($I281="Lost","Lost",IF($V281=0,"Slipped out",IF($AF281&gt;$AE281,"Advanced",IF($AF281&lt;$AE281,"Regressed",IF($G281&gt;$R281,"Amount up",IF($G281&lt;$R281,"Amount down","No change")))))))))))</f>
        <v/>
      </c>
      <c r="AH281" s="33">
        <f>IF($A281="","",IF($V281=1,Settings!$C$7-MAX($J281,$K281,$L281,$M281),""))</f>
        <v/>
      </c>
      <c r="AI281" s="33">
        <f>IF($A281="","",IF($V281=1,IF($AH281&gt;=Settings!$C$12,1,0),""))</f>
        <v/>
      </c>
      <c r="AJ281" s="33">
        <f>IF($A281="","",IF($V281=1,IF($N281&gt;=Settings!$C$13,1,0),""))</f>
        <v/>
      </c>
    </row>
    <row r="282">
      <c r="G282" s="31" t="n"/>
      <c r="H282" s="32" t="n"/>
      <c r="J282" s="32" t="n"/>
      <c r="K282" s="32" t="n"/>
      <c r="L282" s="32" t="n"/>
      <c r="M282" s="32" t="n"/>
      <c r="P282" s="33">
        <f>IF($A282="","",IFERROR(MATCH($A282,'Last week'!$A$2:$A$1001,0),0))</f>
        <v/>
      </c>
      <c r="Q282" s="33">
        <f>IF(OR($A282="",$P282=0),"",INDEX('Last week'!$F$2:$F$1001,$P282))</f>
        <v/>
      </c>
      <c r="R282" s="34">
        <f>IF(OR($A282="",$P282=0),"",INDEX('Last week'!$G$2:$G$1001,$P282))</f>
        <v/>
      </c>
      <c r="S282" s="35">
        <f>IF(OR($A282="",$P282=0),"",INDEX('Last week'!$H$2:$H$1001,$P282))</f>
        <v/>
      </c>
      <c r="T282" s="33">
        <f>IF(OR($A282="",$P282=0),"",INDEX('Last week'!$I$2:$I$1001,$P282))</f>
        <v/>
      </c>
      <c r="U282" s="33">
        <f>IF($A282="","",IF(AND($P282&gt;0,$T282="Open",$S282&gt;=Settings!$C$4,$S282&lt;=Settings!$C$5),1,0))</f>
        <v/>
      </c>
      <c r="V282" s="33">
        <f>IF($A282="","",IF(AND($I282="Open",$H282&gt;=Settings!$C$4,$H282&lt;=Settings!$C$5),1,0))</f>
        <v/>
      </c>
      <c r="W282" s="34">
        <f>IF($A282="","",IF($U282=1,$R282,0))</f>
        <v/>
      </c>
      <c r="X282" s="34">
        <f>IF($A282="","",IF($V282=1,$G282,0))</f>
        <v/>
      </c>
      <c r="Y282" s="34">
        <f>IF($A282="","",IF(AND($P282=0,OR($I282="Open",$I282="Won"),$H282&gt;=Settings!$C$4,$H282&lt;=Settings!$C$5,$J282&gt;Settings!$C$6),$G282,0))</f>
        <v/>
      </c>
      <c r="Z282" s="34">
        <f>IF($A282="","",IF(AND($P282&gt;0,$T282="Open",$U282=0,OR($I282="Open",$I282="Won"),$H282&gt;=Settings!$C$4,$H282&lt;=Settings!$C$5),$G282,0))</f>
        <v/>
      </c>
      <c r="AA282" s="34">
        <f>IF($A282="","",IF(AND($U282=1,OR($V282=1,$I282="Won")),$G282-$R282,0))</f>
        <v/>
      </c>
      <c r="AB282" s="34">
        <f>IF($A282="","",IF(AND($U282=1,$I282="Open",$V282=0),$R282,0))</f>
        <v/>
      </c>
      <c r="AC282" s="34">
        <f>IF($A282="","",IF(AND($U282=1,$I282="Lost"),$R282,0))</f>
        <v/>
      </c>
      <c r="AD282" s="34">
        <f>IF($A282="","",IF(AND($I282="Won",OR($U282=1,$Y282&gt;0,$Z282&gt;0)),$G282,0))</f>
        <v/>
      </c>
      <c r="AE282" s="33">
        <f>IF(OR($A282="",$P282=0),"",IFERROR(MATCH($Q282,Settings!$B$24:$B$31,0),""))</f>
        <v/>
      </c>
      <c r="AF282" s="33">
        <f>IF($A282="","",IFERROR(MATCH($F282,Settings!$B$24:$B$31,0),""))</f>
        <v/>
      </c>
      <c r="AG282" s="33">
        <f>IF($A282="","",IF($P282=0,IF($Y282&gt;0,IF($I282="Won","Created and won","Created"),IF($J282&gt;Settings!$C$6,"Created, outside period",IF($V282=1,"Not in last snapshot","Outside period"))),IF($T282&lt;&gt;"Open","Closed before",IF($U282=0,IF($Z282&gt;0,IF($I282="Won","Pulled in and won","Pulled in"),"Outside period"),IF($I282="Won","Won",IF($I282="Lost","Lost",IF($V282=0,"Slipped out",IF($AF282&gt;$AE282,"Advanced",IF($AF282&lt;$AE282,"Regressed",IF($G282&gt;$R282,"Amount up",IF($G282&lt;$R282,"Amount down","No change")))))))))))</f>
        <v/>
      </c>
      <c r="AH282" s="33">
        <f>IF($A282="","",IF($V282=1,Settings!$C$7-MAX($J282,$K282,$L282,$M282),""))</f>
        <v/>
      </c>
      <c r="AI282" s="33">
        <f>IF($A282="","",IF($V282=1,IF($AH282&gt;=Settings!$C$12,1,0),""))</f>
        <v/>
      </c>
      <c r="AJ282" s="33">
        <f>IF($A282="","",IF($V282=1,IF($N282&gt;=Settings!$C$13,1,0),""))</f>
        <v/>
      </c>
    </row>
    <row r="283">
      <c r="G283" s="31" t="n"/>
      <c r="H283" s="32" t="n"/>
      <c r="J283" s="32" t="n"/>
      <c r="K283" s="32" t="n"/>
      <c r="L283" s="32" t="n"/>
      <c r="M283" s="32" t="n"/>
      <c r="P283" s="33">
        <f>IF($A283="","",IFERROR(MATCH($A283,'Last week'!$A$2:$A$1001,0),0))</f>
        <v/>
      </c>
      <c r="Q283" s="33">
        <f>IF(OR($A283="",$P283=0),"",INDEX('Last week'!$F$2:$F$1001,$P283))</f>
        <v/>
      </c>
      <c r="R283" s="34">
        <f>IF(OR($A283="",$P283=0),"",INDEX('Last week'!$G$2:$G$1001,$P283))</f>
        <v/>
      </c>
      <c r="S283" s="35">
        <f>IF(OR($A283="",$P283=0),"",INDEX('Last week'!$H$2:$H$1001,$P283))</f>
        <v/>
      </c>
      <c r="T283" s="33">
        <f>IF(OR($A283="",$P283=0),"",INDEX('Last week'!$I$2:$I$1001,$P283))</f>
        <v/>
      </c>
      <c r="U283" s="33">
        <f>IF($A283="","",IF(AND($P283&gt;0,$T283="Open",$S283&gt;=Settings!$C$4,$S283&lt;=Settings!$C$5),1,0))</f>
        <v/>
      </c>
      <c r="V283" s="33">
        <f>IF($A283="","",IF(AND($I283="Open",$H283&gt;=Settings!$C$4,$H283&lt;=Settings!$C$5),1,0))</f>
        <v/>
      </c>
      <c r="W283" s="34">
        <f>IF($A283="","",IF($U283=1,$R283,0))</f>
        <v/>
      </c>
      <c r="X283" s="34">
        <f>IF($A283="","",IF($V283=1,$G283,0))</f>
        <v/>
      </c>
      <c r="Y283" s="34">
        <f>IF($A283="","",IF(AND($P283=0,OR($I283="Open",$I283="Won"),$H283&gt;=Settings!$C$4,$H283&lt;=Settings!$C$5,$J283&gt;Settings!$C$6),$G283,0))</f>
        <v/>
      </c>
      <c r="Z283" s="34">
        <f>IF($A283="","",IF(AND($P283&gt;0,$T283="Open",$U283=0,OR($I283="Open",$I283="Won"),$H283&gt;=Settings!$C$4,$H283&lt;=Settings!$C$5),$G283,0))</f>
        <v/>
      </c>
      <c r="AA283" s="34">
        <f>IF($A283="","",IF(AND($U283=1,OR($V283=1,$I283="Won")),$G283-$R283,0))</f>
        <v/>
      </c>
      <c r="AB283" s="34">
        <f>IF($A283="","",IF(AND($U283=1,$I283="Open",$V283=0),$R283,0))</f>
        <v/>
      </c>
      <c r="AC283" s="34">
        <f>IF($A283="","",IF(AND($U283=1,$I283="Lost"),$R283,0))</f>
        <v/>
      </c>
      <c r="AD283" s="34">
        <f>IF($A283="","",IF(AND($I283="Won",OR($U283=1,$Y283&gt;0,$Z283&gt;0)),$G283,0))</f>
        <v/>
      </c>
      <c r="AE283" s="33">
        <f>IF(OR($A283="",$P283=0),"",IFERROR(MATCH($Q283,Settings!$B$24:$B$31,0),""))</f>
        <v/>
      </c>
      <c r="AF283" s="33">
        <f>IF($A283="","",IFERROR(MATCH($F283,Settings!$B$24:$B$31,0),""))</f>
        <v/>
      </c>
      <c r="AG283" s="33">
        <f>IF($A283="","",IF($P283=0,IF($Y283&gt;0,IF($I283="Won","Created and won","Created"),IF($J283&gt;Settings!$C$6,"Created, outside period",IF($V283=1,"Not in last snapshot","Outside period"))),IF($T283&lt;&gt;"Open","Closed before",IF($U283=0,IF($Z283&gt;0,IF($I283="Won","Pulled in and won","Pulled in"),"Outside period"),IF($I283="Won","Won",IF($I283="Lost","Lost",IF($V283=0,"Slipped out",IF($AF283&gt;$AE283,"Advanced",IF($AF283&lt;$AE283,"Regressed",IF($G283&gt;$R283,"Amount up",IF($G283&lt;$R283,"Amount down","No change")))))))))))</f>
        <v/>
      </c>
      <c r="AH283" s="33">
        <f>IF($A283="","",IF($V283=1,Settings!$C$7-MAX($J283,$K283,$L283,$M283),""))</f>
        <v/>
      </c>
      <c r="AI283" s="33">
        <f>IF($A283="","",IF($V283=1,IF($AH283&gt;=Settings!$C$12,1,0),""))</f>
        <v/>
      </c>
      <c r="AJ283" s="33">
        <f>IF($A283="","",IF($V283=1,IF($N283&gt;=Settings!$C$13,1,0),""))</f>
        <v/>
      </c>
    </row>
    <row r="284">
      <c r="G284" s="31" t="n"/>
      <c r="H284" s="32" t="n"/>
      <c r="J284" s="32" t="n"/>
      <c r="K284" s="32" t="n"/>
      <c r="L284" s="32" t="n"/>
      <c r="M284" s="32" t="n"/>
      <c r="P284" s="33">
        <f>IF($A284="","",IFERROR(MATCH($A284,'Last week'!$A$2:$A$1001,0),0))</f>
        <v/>
      </c>
      <c r="Q284" s="33">
        <f>IF(OR($A284="",$P284=0),"",INDEX('Last week'!$F$2:$F$1001,$P284))</f>
        <v/>
      </c>
      <c r="R284" s="34">
        <f>IF(OR($A284="",$P284=0),"",INDEX('Last week'!$G$2:$G$1001,$P284))</f>
        <v/>
      </c>
      <c r="S284" s="35">
        <f>IF(OR($A284="",$P284=0),"",INDEX('Last week'!$H$2:$H$1001,$P284))</f>
        <v/>
      </c>
      <c r="T284" s="33">
        <f>IF(OR($A284="",$P284=0),"",INDEX('Last week'!$I$2:$I$1001,$P284))</f>
        <v/>
      </c>
      <c r="U284" s="33">
        <f>IF($A284="","",IF(AND($P284&gt;0,$T284="Open",$S284&gt;=Settings!$C$4,$S284&lt;=Settings!$C$5),1,0))</f>
        <v/>
      </c>
      <c r="V284" s="33">
        <f>IF($A284="","",IF(AND($I284="Open",$H284&gt;=Settings!$C$4,$H284&lt;=Settings!$C$5),1,0))</f>
        <v/>
      </c>
      <c r="W284" s="34">
        <f>IF($A284="","",IF($U284=1,$R284,0))</f>
        <v/>
      </c>
      <c r="X284" s="34">
        <f>IF($A284="","",IF($V284=1,$G284,0))</f>
        <v/>
      </c>
      <c r="Y284" s="34">
        <f>IF($A284="","",IF(AND($P284=0,OR($I284="Open",$I284="Won"),$H284&gt;=Settings!$C$4,$H284&lt;=Settings!$C$5,$J284&gt;Settings!$C$6),$G284,0))</f>
        <v/>
      </c>
      <c r="Z284" s="34">
        <f>IF($A284="","",IF(AND($P284&gt;0,$T284="Open",$U284=0,OR($I284="Open",$I284="Won"),$H284&gt;=Settings!$C$4,$H284&lt;=Settings!$C$5),$G284,0))</f>
        <v/>
      </c>
      <c r="AA284" s="34">
        <f>IF($A284="","",IF(AND($U284=1,OR($V284=1,$I284="Won")),$G284-$R284,0))</f>
        <v/>
      </c>
      <c r="AB284" s="34">
        <f>IF($A284="","",IF(AND($U284=1,$I284="Open",$V284=0),$R284,0))</f>
        <v/>
      </c>
      <c r="AC284" s="34">
        <f>IF($A284="","",IF(AND($U284=1,$I284="Lost"),$R284,0))</f>
        <v/>
      </c>
      <c r="AD284" s="34">
        <f>IF($A284="","",IF(AND($I284="Won",OR($U284=1,$Y284&gt;0,$Z284&gt;0)),$G284,0))</f>
        <v/>
      </c>
      <c r="AE284" s="33">
        <f>IF(OR($A284="",$P284=0),"",IFERROR(MATCH($Q284,Settings!$B$24:$B$31,0),""))</f>
        <v/>
      </c>
      <c r="AF284" s="33">
        <f>IF($A284="","",IFERROR(MATCH($F284,Settings!$B$24:$B$31,0),""))</f>
        <v/>
      </c>
      <c r="AG284" s="33">
        <f>IF($A284="","",IF($P284=0,IF($Y284&gt;0,IF($I284="Won","Created and won","Created"),IF($J284&gt;Settings!$C$6,"Created, outside period",IF($V284=1,"Not in last snapshot","Outside period"))),IF($T284&lt;&gt;"Open","Closed before",IF($U284=0,IF($Z284&gt;0,IF($I284="Won","Pulled in and won","Pulled in"),"Outside period"),IF($I284="Won","Won",IF($I284="Lost","Lost",IF($V284=0,"Slipped out",IF($AF284&gt;$AE284,"Advanced",IF($AF284&lt;$AE284,"Regressed",IF($G284&gt;$R284,"Amount up",IF($G284&lt;$R284,"Amount down","No change")))))))))))</f>
        <v/>
      </c>
      <c r="AH284" s="33">
        <f>IF($A284="","",IF($V284=1,Settings!$C$7-MAX($J284,$K284,$L284,$M284),""))</f>
        <v/>
      </c>
      <c r="AI284" s="33">
        <f>IF($A284="","",IF($V284=1,IF($AH284&gt;=Settings!$C$12,1,0),""))</f>
        <v/>
      </c>
      <c r="AJ284" s="33">
        <f>IF($A284="","",IF($V284=1,IF($N284&gt;=Settings!$C$13,1,0),""))</f>
        <v/>
      </c>
    </row>
    <row r="285">
      <c r="G285" s="31" t="n"/>
      <c r="H285" s="32" t="n"/>
      <c r="J285" s="32" t="n"/>
      <c r="K285" s="32" t="n"/>
      <c r="L285" s="32" t="n"/>
      <c r="M285" s="32" t="n"/>
      <c r="P285" s="33">
        <f>IF($A285="","",IFERROR(MATCH($A285,'Last week'!$A$2:$A$1001,0),0))</f>
        <v/>
      </c>
      <c r="Q285" s="33">
        <f>IF(OR($A285="",$P285=0),"",INDEX('Last week'!$F$2:$F$1001,$P285))</f>
        <v/>
      </c>
      <c r="R285" s="34">
        <f>IF(OR($A285="",$P285=0),"",INDEX('Last week'!$G$2:$G$1001,$P285))</f>
        <v/>
      </c>
      <c r="S285" s="35">
        <f>IF(OR($A285="",$P285=0),"",INDEX('Last week'!$H$2:$H$1001,$P285))</f>
        <v/>
      </c>
      <c r="T285" s="33">
        <f>IF(OR($A285="",$P285=0),"",INDEX('Last week'!$I$2:$I$1001,$P285))</f>
        <v/>
      </c>
      <c r="U285" s="33">
        <f>IF($A285="","",IF(AND($P285&gt;0,$T285="Open",$S285&gt;=Settings!$C$4,$S285&lt;=Settings!$C$5),1,0))</f>
        <v/>
      </c>
      <c r="V285" s="33">
        <f>IF($A285="","",IF(AND($I285="Open",$H285&gt;=Settings!$C$4,$H285&lt;=Settings!$C$5),1,0))</f>
        <v/>
      </c>
      <c r="W285" s="34">
        <f>IF($A285="","",IF($U285=1,$R285,0))</f>
        <v/>
      </c>
      <c r="X285" s="34">
        <f>IF($A285="","",IF($V285=1,$G285,0))</f>
        <v/>
      </c>
      <c r="Y285" s="34">
        <f>IF($A285="","",IF(AND($P285=0,OR($I285="Open",$I285="Won"),$H285&gt;=Settings!$C$4,$H285&lt;=Settings!$C$5,$J285&gt;Settings!$C$6),$G285,0))</f>
        <v/>
      </c>
      <c r="Z285" s="34">
        <f>IF($A285="","",IF(AND($P285&gt;0,$T285="Open",$U285=0,OR($I285="Open",$I285="Won"),$H285&gt;=Settings!$C$4,$H285&lt;=Settings!$C$5),$G285,0))</f>
        <v/>
      </c>
      <c r="AA285" s="34">
        <f>IF($A285="","",IF(AND($U285=1,OR($V285=1,$I285="Won")),$G285-$R285,0))</f>
        <v/>
      </c>
      <c r="AB285" s="34">
        <f>IF($A285="","",IF(AND($U285=1,$I285="Open",$V285=0),$R285,0))</f>
        <v/>
      </c>
      <c r="AC285" s="34">
        <f>IF($A285="","",IF(AND($U285=1,$I285="Lost"),$R285,0))</f>
        <v/>
      </c>
      <c r="AD285" s="34">
        <f>IF($A285="","",IF(AND($I285="Won",OR($U285=1,$Y285&gt;0,$Z285&gt;0)),$G285,0))</f>
        <v/>
      </c>
      <c r="AE285" s="33">
        <f>IF(OR($A285="",$P285=0),"",IFERROR(MATCH($Q285,Settings!$B$24:$B$31,0),""))</f>
        <v/>
      </c>
      <c r="AF285" s="33">
        <f>IF($A285="","",IFERROR(MATCH($F285,Settings!$B$24:$B$31,0),""))</f>
        <v/>
      </c>
      <c r="AG285" s="33">
        <f>IF($A285="","",IF($P285=0,IF($Y285&gt;0,IF($I285="Won","Created and won","Created"),IF($J285&gt;Settings!$C$6,"Created, outside period",IF($V285=1,"Not in last snapshot","Outside period"))),IF($T285&lt;&gt;"Open","Closed before",IF($U285=0,IF($Z285&gt;0,IF($I285="Won","Pulled in and won","Pulled in"),"Outside period"),IF($I285="Won","Won",IF($I285="Lost","Lost",IF($V285=0,"Slipped out",IF($AF285&gt;$AE285,"Advanced",IF($AF285&lt;$AE285,"Regressed",IF($G285&gt;$R285,"Amount up",IF($G285&lt;$R285,"Amount down","No change")))))))))))</f>
        <v/>
      </c>
      <c r="AH285" s="33">
        <f>IF($A285="","",IF($V285=1,Settings!$C$7-MAX($J285,$K285,$L285,$M285),""))</f>
        <v/>
      </c>
      <c r="AI285" s="33">
        <f>IF($A285="","",IF($V285=1,IF($AH285&gt;=Settings!$C$12,1,0),""))</f>
        <v/>
      </c>
      <c r="AJ285" s="33">
        <f>IF($A285="","",IF($V285=1,IF($N285&gt;=Settings!$C$13,1,0),""))</f>
        <v/>
      </c>
    </row>
    <row r="286">
      <c r="G286" s="31" t="n"/>
      <c r="H286" s="32" t="n"/>
      <c r="J286" s="32" t="n"/>
      <c r="K286" s="32" t="n"/>
      <c r="L286" s="32" t="n"/>
      <c r="M286" s="32" t="n"/>
      <c r="P286" s="33">
        <f>IF($A286="","",IFERROR(MATCH($A286,'Last week'!$A$2:$A$1001,0),0))</f>
        <v/>
      </c>
      <c r="Q286" s="33">
        <f>IF(OR($A286="",$P286=0),"",INDEX('Last week'!$F$2:$F$1001,$P286))</f>
        <v/>
      </c>
      <c r="R286" s="34">
        <f>IF(OR($A286="",$P286=0),"",INDEX('Last week'!$G$2:$G$1001,$P286))</f>
        <v/>
      </c>
      <c r="S286" s="35">
        <f>IF(OR($A286="",$P286=0),"",INDEX('Last week'!$H$2:$H$1001,$P286))</f>
        <v/>
      </c>
      <c r="T286" s="33">
        <f>IF(OR($A286="",$P286=0),"",INDEX('Last week'!$I$2:$I$1001,$P286))</f>
        <v/>
      </c>
      <c r="U286" s="33">
        <f>IF($A286="","",IF(AND($P286&gt;0,$T286="Open",$S286&gt;=Settings!$C$4,$S286&lt;=Settings!$C$5),1,0))</f>
        <v/>
      </c>
      <c r="V286" s="33">
        <f>IF($A286="","",IF(AND($I286="Open",$H286&gt;=Settings!$C$4,$H286&lt;=Settings!$C$5),1,0))</f>
        <v/>
      </c>
      <c r="W286" s="34">
        <f>IF($A286="","",IF($U286=1,$R286,0))</f>
        <v/>
      </c>
      <c r="X286" s="34">
        <f>IF($A286="","",IF($V286=1,$G286,0))</f>
        <v/>
      </c>
      <c r="Y286" s="34">
        <f>IF($A286="","",IF(AND($P286=0,OR($I286="Open",$I286="Won"),$H286&gt;=Settings!$C$4,$H286&lt;=Settings!$C$5,$J286&gt;Settings!$C$6),$G286,0))</f>
        <v/>
      </c>
      <c r="Z286" s="34">
        <f>IF($A286="","",IF(AND($P286&gt;0,$T286="Open",$U286=0,OR($I286="Open",$I286="Won"),$H286&gt;=Settings!$C$4,$H286&lt;=Settings!$C$5),$G286,0))</f>
        <v/>
      </c>
      <c r="AA286" s="34">
        <f>IF($A286="","",IF(AND($U286=1,OR($V286=1,$I286="Won")),$G286-$R286,0))</f>
        <v/>
      </c>
      <c r="AB286" s="34">
        <f>IF($A286="","",IF(AND($U286=1,$I286="Open",$V286=0),$R286,0))</f>
        <v/>
      </c>
      <c r="AC286" s="34">
        <f>IF($A286="","",IF(AND($U286=1,$I286="Lost"),$R286,0))</f>
        <v/>
      </c>
      <c r="AD286" s="34">
        <f>IF($A286="","",IF(AND($I286="Won",OR($U286=1,$Y286&gt;0,$Z286&gt;0)),$G286,0))</f>
        <v/>
      </c>
      <c r="AE286" s="33">
        <f>IF(OR($A286="",$P286=0),"",IFERROR(MATCH($Q286,Settings!$B$24:$B$31,0),""))</f>
        <v/>
      </c>
      <c r="AF286" s="33">
        <f>IF($A286="","",IFERROR(MATCH($F286,Settings!$B$24:$B$31,0),""))</f>
        <v/>
      </c>
      <c r="AG286" s="33">
        <f>IF($A286="","",IF($P286=0,IF($Y286&gt;0,IF($I286="Won","Created and won","Created"),IF($J286&gt;Settings!$C$6,"Created, outside period",IF($V286=1,"Not in last snapshot","Outside period"))),IF($T286&lt;&gt;"Open","Closed before",IF($U286=0,IF($Z286&gt;0,IF($I286="Won","Pulled in and won","Pulled in"),"Outside period"),IF($I286="Won","Won",IF($I286="Lost","Lost",IF($V286=0,"Slipped out",IF($AF286&gt;$AE286,"Advanced",IF($AF286&lt;$AE286,"Regressed",IF($G286&gt;$R286,"Amount up",IF($G286&lt;$R286,"Amount down","No change")))))))))))</f>
        <v/>
      </c>
      <c r="AH286" s="33">
        <f>IF($A286="","",IF($V286=1,Settings!$C$7-MAX($J286,$K286,$L286,$M286),""))</f>
        <v/>
      </c>
      <c r="AI286" s="33">
        <f>IF($A286="","",IF($V286=1,IF($AH286&gt;=Settings!$C$12,1,0),""))</f>
        <v/>
      </c>
      <c r="AJ286" s="33">
        <f>IF($A286="","",IF($V286=1,IF($N286&gt;=Settings!$C$13,1,0),""))</f>
        <v/>
      </c>
    </row>
    <row r="287">
      <c r="G287" s="31" t="n"/>
      <c r="H287" s="32" t="n"/>
      <c r="J287" s="32" t="n"/>
      <c r="K287" s="32" t="n"/>
      <c r="L287" s="32" t="n"/>
      <c r="M287" s="32" t="n"/>
      <c r="P287" s="33">
        <f>IF($A287="","",IFERROR(MATCH($A287,'Last week'!$A$2:$A$1001,0),0))</f>
        <v/>
      </c>
      <c r="Q287" s="33">
        <f>IF(OR($A287="",$P287=0),"",INDEX('Last week'!$F$2:$F$1001,$P287))</f>
        <v/>
      </c>
      <c r="R287" s="34">
        <f>IF(OR($A287="",$P287=0),"",INDEX('Last week'!$G$2:$G$1001,$P287))</f>
        <v/>
      </c>
      <c r="S287" s="35">
        <f>IF(OR($A287="",$P287=0),"",INDEX('Last week'!$H$2:$H$1001,$P287))</f>
        <v/>
      </c>
      <c r="T287" s="33">
        <f>IF(OR($A287="",$P287=0),"",INDEX('Last week'!$I$2:$I$1001,$P287))</f>
        <v/>
      </c>
      <c r="U287" s="33">
        <f>IF($A287="","",IF(AND($P287&gt;0,$T287="Open",$S287&gt;=Settings!$C$4,$S287&lt;=Settings!$C$5),1,0))</f>
        <v/>
      </c>
      <c r="V287" s="33">
        <f>IF($A287="","",IF(AND($I287="Open",$H287&gt;=Settings!$C$4,$H287&lt;=Settings!$C$5),1,0))</f>
        <v/>
      </c>
      <c r="W287" s="34">
        <f>IF($A287="","",IF($U287=1,$R287,0))</f>
        <v/>
      </c>
      <c r="X287" s="34">
        <f>IF($A287="","",IF($V287=1,$G287,0))</f>
        <v/>
      </c>
      <c r="Y287" s="34">
        <f>IF($A287="","",IF(AND($P287=0,OR($I287="Open",$I287="Won"),$H287&gt;=Settings!$C$4,$H287&lt;=Settings!$C$5,$J287&gt;Settings!$C$6),$G287,0))</f>
        <v/>
      </c>
      <c r="Z287" s="34">
        <f>IF($A287="","",IF(AND($P287&gt;0,$T287="Open",$U287=0,OR($I287="Open",$I287="Won"),$H287&gt;=Settings!$C$4,$H287&lt;=Settings!$C$5),$G287,0))</f>
        <v/>
      </c>
      <c r="AA287" s="34">
        <f>IF($A287="","",IF(AND($U287=1,OR($V287=1,$I287="Won")),$G287-$R287,0))</f>
        <v/>
      </c>
      <c r="AB287" s="34">
        <f>IF($A287="","",IF(AND($U287=1,$I287="Open",$V287=0),$R287,0))</f>
        <v/>
      </c>
      <c r="AC287" s="34">
        <f>IF($A287="","",IF(AND($U287=1,$I287="Lost"),$R287,0))</f>
        <v/>
      </c>
      <c r="AD287" s="34">
        <f>IF($A287="","",IF(AND($I287="Won",OR($U287=1,$Y287&gt;0,$Z287&gt;0)),$G287,0))</f>
        <v/>
      </c>
      <c r="AE287" s="33">
        <f>IF(OR($A287="",$P287=0),"",IFERROR(MATCH($Q287,Settings!$B$24:$B$31,0),""))</f>
        <v/>
      </c>
      <c r="AF287" s="33">
        <f>IF($A287="","",IFERROR(MATCH($F287,Settings!$B$24:$B$31,0),""))</f>
        <v/>
      </c>
      <c r="AG287" s="33">
        <f>IF($A287="","",IF($P287=0,IF($Y287&gt;0,IF($I287="Won","Created and won","Created"),IF($J287&gt;Settings!$C$6,"Created, outside period",IF($V287=1,"Not in last snapshot","Outside period"))),IF($T287&lt;&gt;"Open","Closed before",IF($U287=0,IF($Z287&gt;0,IF($I287="Won","Pulled in and won","Pulled in"),"Outside period"),IF($I287="Won","Won",IF($I287="Lost","Lost",IF($V287=0,"Slipped out",IF($AF287&gt;$AE287,"Advanced",IF($AF287&lt;$AE287,"Regressed",IF($G287&gt;$R287,"Amount up",IF($G287&lt;$R287,"Amount down","No change")))))))))))</f>
        <v/>
      </c>
      <c r="AH287" s="33">
        <f>IF($A287="","",IF($V287=1,Settings!$C$7-MAX($J287,$K287,$L287,$M287),""))</f>
        <v/>
      </c>
      <c r="AI287" s="33">
        <f>IF($A287="","",IF($V287=1,IF($AH287&gt;=Settings!$C$12,1,0),""))</f>
        <v/>
      </c>
      <c r="AJ287" s="33">
        <f>IF($A287="","",IF($V287=1,IF($N287&gt;=Settings!$C$13,1,0),""))</f>
        <v/>
      </c>
    </row>
    <row r="288">
      <c r="G288" s="31" t="n"/>
      <c r="H288" s="32" t="n"/>
      <c r="J288" s="32" t="n"/>
      <c r="K288" s="32" t="n"/>
      <c r="L288" s="32" t="n"/>
      <c r="M288" s="32" t="n"/>
      <c r="P288" s="33">
        <f>IF($A288="","",IFERROR(MATCH($A288,'Last week'!$A$2:$A$1001,0),0))</f>
        <v/>
      </c>
      <c r="Q288" s="33">
        <f>IF(OR($A288="",$P288=0),"",INDEX('Last week'!$F$2:$F$1001,$P288))</f>
        <v/>
      </c>
      <c r="R288" s="34">
        <f>IF(OR($A288="",$P288=0),"",INDEX('Last week'!$G$2:$G$1001,$P288))</f>
        <v/>
      </c>
      <c r="S288" s="35">
        <f>IF(OR($A288="",$P288=0),"",INDEX('Last week'!$H$2:$H$1001,$P288))</f>
        <v/>
      </c>
      <c r="T288" s="33">
        <f>IF(OR($A288="",$P288=0),"",INDEX('Last week'!$I$2:$I$1001,$P288))</f>
        <v/>
      </c>
      <c r="U288" s="33">
        <f>IF($A288="","",IF(AND($P288&gt;0,$T288="Open",$S288&gt;=Settings!$C$4,$S288&lt;=Settings!$C$5),1,0))</f>
        <v/>
      </c>
      <c r="V288" s="33">
        <f>IF($A288="","",IF(AND($I288="Open",$H288&gt;=Settings!$C$4,$H288&lt;=Settings!$C$5),1,0))</f>
        <v/>
      </c>
      <c r="W288" s="34">
        <f>IF($A288="","",IF($U288=1,$R288,0))</f>
        <v/>
      </c>
      <c r="X288" s="34">
        <f>IF($A288="","",IF($V288=1,$G288,0))</f>
        <v/>
      </c>
      <c r="Y288" s="34">
        <f>IF($A288="","",IF(AND($P288=0,OR($I288="Open",$I288="Won"),$H288&gt;=Settings!$C$4,$H288&lt;=Settings!$C$5,$J288&gt;Settings!$C$6),$G288,0))</f>
        <v/>
      </c>
      <c r="Z288" s="34">
        <f>IF($A288="","",IF(AND($P288&gt;0,$T288="Open",$U288=0,OR($I288="Open",$I288="Won"),$H288&gt;=Settings!$C$4,$H288&lt;=Settings!$C$5),$G288,0))</f>
        <v/>
      </c>
      <c r="AA288" s="34">
        <f>IF($A288="","",IF(AND($U288=1,OR($V288=1,$I288="Won")),$G288-$R288,0))</f>
        <v/>
      </c>
      <c r="AB288" s="34">
        <f>IF($A288="","",IF(AND($U288=1,$I288="Open",$V288=0),$R288,0))</f>
        <v/>
      </c>
      <c r="AC288" s="34">
        <f>IF($A288="","",IF(AND($U288=1,$I288="Lost"),$R288,0))</f>
        <v/>
      </c>
      <c r="AD288" s="34">
        <f>IF($A288="","",IF(AND($I288="Won",OR($U288=1,$Y288&gt;0,$Z288&gt;0)),$G288,0))</f>
        <v/>
      </c>
      <c r="AE288" s="33">
        <f>IF(OR($A288="",$P288=0),"",IFERROR(MATCH($Q288,Settings!$B$24:$B$31,0),""))</f>
        <v/>
      </c>
      <c r="AF288" s="33">
        <f>IF($A288="","",IFERROR(MATCH($F288,Settings!$B$24:$B$31,0),""))</f>
        <v/>
      </c>
      <c r="AG288" s="33">
        <f>IF($A288="","",IF($P288=0,IF($Y288&gt;0,IF($I288="Won","Created and won","Created"),IF($J288&gt;Settings!$C$6,"Created, outside period",IF($V288=1,"Not in last snapshot","Outside period"))),IF($T288&lt;&gt;"Open","Closed before",IF($U288=0,IF($Z288&gt;0,IF($I288="Won","Pulled in and won","Pulled in"),"Outside period"),IF($I288="Won","Won",IF($I288="Lost","Lost",IF($V288=0,"Slipped out",IF($AF288&gt;$AE288,"Advanced",IF($AF288&lt;$AE288,"Regressed",IF($G288&gt;$R288,"Amount up",IF($G288&lt;$R288,"Amount down","No change")))))))))))</f>
        <v/>
      </c>
      <c r="AH288" s="33">
        <f>IF($A288="","",IF($V288=1,Settings!$C$7-MAX($J288,$K288,$L288,$M288),""))</f>
        <v/>
      </c>
      <c r="AI288" s="33">
        <f>IF($A288="","",IF($V288=1,IF($AH288&gt;=Settings!$C$12,1,0),""))</f>
        <v/>
      </c>
      <c r="AJ288" s="33">
        <f>IF($A288="","",IF($V288=1,IF($N288&gt;=Settings!$C$13,1,0),""))</f>
        <v/>
      </c>
    </row>
    <row r="289">
      <c r="G289" s="31" t="n"/>
      <c r="H289" s="32" t="n"/>
      <c r="J289" s="32" t="n"/>
      <c r="K289" s="32" t="n"/>
      <c r="L289" s="32" t="n"/>
      <c r="M289" s="32" t="n"/>
      <c r="P289" s="33">
        <f>IF($A289="","",IFERROR(MATCH($A289,'Last week'!$A$2:$A$1001,0),0))</f>
        <v/>
      </c>
      <c r="Q289" s="33">
        <f>IF(OR($A289="",$P289=0),"",INDEX('Last week'!$F$2:$F$1001,$P289))</f>
        <v/>
      </c>
      <c r="R289" s="34">
        <f>IF(OR($A289="",$P289=0),"",INDEX('Last week'!$G$2:$G$1001,$P289))</f>
        <v/>
      </c>
      <c r="S289" s="35">
        <f>IF(OR($A289="",$P289=0),"",INDEX('Last week'!$H$2:$H$1001,$P289))</f>
        <v/>
      </c>
      <c r="T289" s="33">
        <f>IF(OR($A289="",$P289=0),"",INDEX('Last week'!$I$2:$I$1001,$P289))</f>
        <v/>
      </c>
      <c r="U289" s="33">
        <f>IF($A289="","",IF(AND($P289&gt;0,$T289="Open",$S289&gt;=Settings!$C$4,$S289&lt;=Settings!$C$5),1,0))</f>
        <v/>
      </c>
      <c r="V289" s="33">
        <f>IF($A289="","",IF(AND($I289="Open",$H289&gt;=Settings!$C$4,$H289&lt;=Settings!$C$5),1,0))</f>
        <v/>
      </c>
      <c r="W289" s="34">
        <f>IF($A289="","",IF($U289=1,$R289,0))</f>
        <v/>
      </c>
      <c r="X289" s="34">
        <f>IF($A289="","",IF($V289=1,$G289,0))</f>
        <v/>
      </c>
      <c r="Y289" s="34">
        <f>IF($A289="","",IF(AND($P289=0,OR($I289="Open",$I289="Won"),$H289&gt;=Settings!$C$4,$H289&lt;=Settings!$C$5,$J289&gt;Settings!$C$6),$G289,0))</f>
        <v/>
      </c>
      <c r="Z289" s="34">
        <f>IF($A289="","",IF(AND($P289&gt;0,$T289="Open",$U289=0,OR($I289="Open",$I289="Won"),$H289&gt;=Settings!$C$4,$H289&lt;=Settings!$C$5),$G289,0))</f>
        <v/>
      </c>
      <c r="AA289" s="34">
        <f>IF($A289="","",IF(AND($U289=1,OR($V289=1,$I289="Won")),$G289-$R289,0))</f>
        <v/>
      </c>
      <c r="AB289" s="34">
        <f>IF($A289="","",IF(AND($U289=1,$I289="Open",$V289=0),$R289,0))</f>
        <v/>
      </c>
      <c r="AC289" s="34">
        <f>IF($A289="","",IF(AND($U289=1,$I289="Lost"),$R289,0))</f>
        <v/>
      </c>
      <c r="AD289" s="34">
        <f>IF($A289="","",IF(AND($I289="Won",OR($U289=1,$Y289&gt;0,$Z289&gt;0)),$G289,0))</f>
        <v/>
      </c>
      <c r="AE289" s="33">
        <f>IF(OR($A289="",$P289=0),"",IFERROR(MATCH($Q289,Settings!$B$24:$B$31,0),""))</f>
        <v/>
      </c>
      <c r="AF289" s="33">
        <f>IF($A289="","",IFERROR(MATCH($F289,Settings!$B$24:$B$31,0),""))</f>
        <v/>
      </c>
      <c r="AG289" s="33">
        <f>IF($A289="","",IF($P289=0,IF($Y289&gt;0,IF($I289="Won","Created and won","Created"),IF($J289&gt;Settings!$C$6,"Created, outside period",IF($V289=1,"Not in last snapshot","Outside period"))),IF($T289&lt;&gt;"Open","Closed before",IF($U289=0,IF($Z289&gt;0,IF($I289="Won","Pulled in and won","Pulled in"),"Outside period"),IF($I289="Won","Won",IF($I289="Lost","Lost",IF($V289=0,"Slipped out",IF($AF289&gt;$AE289,"Advanced",IF($AF289&lt;$AE289,"Regressed",IF($G289&gt;$R289,"Amount up",IF($G289&lt;$R289,"Amount down","No change")))))))))))</f>
        <v/>
      </c>
      <c r="AH289" s="33">
        <f>IF($A289="","",IF($V289=1,Settings!$C$7-MAX($J289,$K289,$L289,$M289),""))</f>
        <v/>
      </c>
      <c r="AI289" s="33">
        <f>IF($A289="","",IF($V289=1,IF($AH289&gt;=Settings!$C$12,1,0),""))</f>
        <v/>
      </c>
      <c r="AJ289" s="33">
        <f>IF($A289="","",IF($V289=1,IF($N289&gt;=Settings!$C$13,1,0),""))</f>
        <v/>
      </c>
    </row>
    <row r="290">
      <c r="G290" s="31" t="n"/>
      <c r="H290" s="32" t="n"/>
      <c r="J290" s="32" t="n"/>
      <c r="K290" s="32" t="n"/>
      <c r="L290" s="32" t="n"/>
      <c r="M290" s="32" t="n"/>
      <c r="P290" s="33">
        <f>IF($A290="","",IFERROR(MATCH($A290,'Last week'!$A$2:$A$1001,0),0))</f>
        <v/>
      </c>
      <c r="Q290" s="33">
        <f>IF(OR($A290="",$P290=0),"",INDEX('Last week'!$F$2:$F$1001,$P290))</f>
        <v/>
      </c>
      <c r="R290" s="34">
        <f>IF(OR($A290="",$P290=0),"",INDEX('Last week'!$G$2:$G$1001,$P290))</f>
        <v/>
      </c>
      <c r="S290" s="35">
        <f>IF(OR($A290="",$P290=0),"",INDEX('Last week'!$H$2:$H$1001,$P290))</f>
        <v/>
      </c>
      <c r="T290" s="33">
        <f>IF(OR($A290="",$P290=0),"",INDEX('Last week'!$I$2:$I$1001,$P290))</f>
        <v/>
      </c>
      <c r="U290" s="33">
        <f>IF($A290="","",IF(AND($P290&gt;0,$T290="Open",$S290&gt;=Settings!$C$4,$S290&lt;=Settings!$C$5),1,0))</f>
        <v/>
      </c>
      <c r="V290" s="33">
        <f>IF($A290="","",IF(AND($I290="Open",$H290&gt;=Settings!$C$4,$H290&lt;=Settings!$C$5),1,0))</f>
        <v/>
      </c>
      <c r="W290" s="34">
        <f>IF($A290="","",IF($U290=1,$R290,0))</f>
        <v/>
      </c>
      <c r="X290" s="34">
        <f>IF($A290="","",IF($V290=1,$G290,0))</f>
        <v/>
      </c>
      <c r="Y290" s="34">
        <f>IF($A290="","",IF(AND($P290=0,OR($I290="Open",$I290="Won"),$H290&gt;=Settings!$C$4,$H290&lt;=Settings!$C$5,$J290&gt;Settings!$C$6),$G290,0))</f>
        <v/>
      </c>
      <c r="Z290" s="34">
        <f>IF($A290="","",IF(AND($P290&gt;0,$T290="Open",$U290=0,OR($I290="Open",$I290="Won"),$H290&gt;=Settings!$C$4,$H290&lt;=Settings!$C$5),$G290,0))</f>
        <v/>
      </c>
      <c r="AA290" s="34">
        <f>IF($A290="","",IF(AND($U290=1,OR($V290=1,$I290="Won")),$G290-$R290,0))</f>
        <v/>
      </c>
      <c r="AB290" s="34">
        <f>IF($A290="","",IF(AND($U290=1,$I290="Open",$V290=0),$R290,0))</f>
        <v/>
      </c>
      <c r="AC290" s="34">
        <f>IF($A290="","",IF(AND($U290=1,$I290="Lost"),$R290,0))</f>
        <v/>
      </c>
      <c r="AD290" s="34">
        <f>IF($A290="","",IF(AND($I290="Won",OR($U290=1,$Y290&gt;0,$Z290&gt;0)),$G290,0))</f>
        <v/>
      </c>
      <c r="AE290" s="33">
        <f>IF(OR($A290="",$P290=0),"",IFERROR(MATCH($Q290,Settings!$B$24:$B$31,0),""))</f>
        <v/>
      </c>
      <c r="AF290" s="33">
        <f>IF($A290="","",IFERROR(MATCH($F290,Settings!$B$24:$B$31,0),""))</f>
        <v/>
      </c>
      <c r="AG290" s="33">
        <f>IF($A290="","",IF($P290=0,IF($Y290&gt;0,IF($I290="Won","Created and won","Created"),IF($J290&gt;Settings!$C$6,"Created, outside period",IF($V290=1,"Not in last snapshot","Outside period"))),IF($T290&lt;&gt;"Open","Closed before",IF($U290=0,IF($Z290&gt;0,IF($I290="Won","Pulled in and won","Pulled in"),"Outside period"),IF($I290="Won","Won",IF($I290="Lost","Lost",IF($V290=0,"Slipped out",IF($AF290&gt;$AE290,"Advanced",IF($AF290&lt;$AE290,"Regressed",IF($G290&gt;$R290,"Amount up",IF($G290&lt;$R290,"Amount down","No change")))))))))))</f>
        <v/>
      </c>
      <c r="AH290" s="33">
        <f>IF($A290="","",IF($V290=1,Settings!$C$7-MAX($J290,$K290,$L290,$M290),""))</f>
        <v/>
      </c>
      <c r="AI290" s="33">
        <f>IF($A290="","",IF($V290=1,IF($AH290&gt;=Settings!$C$12,1,0),""))</f>
        <v/>
      </c>
      <c r="AJ290" s="33">
        <f>IF($A290="","",IF($V290=1,IF($N290&gt;=Settings!$C$13,1,0),""))</f>
        <v/>
      </c>
    </row>
    <row r="291">
      <c r="G291" s="31" t="n"/>
      <c r="H291" s="32" t="n"/>
      <c r="J291" s="32" t="n"/>
      <c r="K291" s="32" t="n"/>
      <c r="L291" s="32" t="n"/>
      <c r="M291" s="32" t="n"/>
      <c r="P291" s="33">
        <f>IF($A291="","",IFERROR(MATCH($A291,'Last week'!$A$2:$A$1001,0),0))</f>
        <v/>
      </c>
      <c r="Q291" s="33">
        <f>IF(OR($A291="",$P291=0),"",INDEX('Last week'!$F$2:$F$1001,$P291))</f>
        <v/>
      </c>
      <c r="R291" s="34">
        <f>IF(OR($A291="",$P291=0),"",INDEX('Last week'!$G$2:$G$1001,$P291))</f>
        <v/>
      </c>
      <c r="S291" s="35">
        <f>IF(OR($A291="",$P291=0),"",INDEX('Last week'!$H$2:$H$1001,$P291))</f>
        <v/>
      </c>
      <c r="T291" s="33">
        <f>IF(OR($A291="",$P291=0),"",INDEX('Last week'!$I$2:$I$1001,$P291))</f>
        <v/>
      </c>
      <c r="U291" s="33">
        <f>IF($A291="","",IF(AND($P291&gt;0,$T291="Open",$S291&gt;=Settings!$C$4,$S291&lt;=Settings!$C$5),1,0))</f>
        <v/>
      </c>
      <c r="V291" s="33">
        <f>IF($A291="","",IF(AND($I291="Open",$H291&gt;=Settings!$C$4,$H291&lt;=Settings!$C$5),1,0))</f>
        <v/>
      </c>
      <c r="W291" s="34">
        <f>IF($A291="","",IF($U291=1,$R291,0))</f>
        <v/>
      </c>
      <c r="X291" s="34">
        <f>IF($A291="","",IF($V291=1,$G291,0))</f>
        <v/>
      </c>
      <c r="Y291" s="34">
        <f>IF($A291="","",IF(AND($P291=0,OR($I291="Open",$I291="Won"),$H291&gt;=Settings!$C$4,$H291&lt;=Settings!$C$5,$J291&gt;Settings!$C$6),$G291,0))</f>
        <v/>
      </c>
      <c r="Z291" s="34">
        <f>IF($A291="","",IF(AND($P291&gt;0,$T291="Open",$U291=0,OR($I291="Open",$I291="Won"),$H291&gt;=Settings!$C$4,$H291&lt;=Settings!$C$5),$G291,0))</f>
        <v/>
      </c>
      <c r="AA291" s="34">
        <f>IF($A291="","",IF(AND($U291=1,OR($V291=1,$I291="Won")),$G291-$R291,0))</f>
        <v/>
      </c>
      <c r="AB291" s="34">
        <f>IF($A291="","",IF(AND($U291=1,$I291="Open",$V291=0),$R291,0))</f>
        <v/>
      </c>
      <c r="AC291" s="34">
        <f>IF($A291="","",IF(AND($U291=1,$I291="Lost"),$R291,0))</f>
        <v/>
      </c>
      <c r="AD291" s="34">
        <f>IF($A291="","",IF(AND($I291="Won",OR($U291=1,$Y291&gt;0,$Z291&gt;0)),$G291,0))</f>
        <v/>
      </c>
      <c r="AE291" s="33">
        <f>IF(OR($A291="",$P291=0),"",IFERROR(MATCH($Q291,Settings!$B$24:$B$31,0),""))</f>
        <v/>
      </c>
      <c r="AF291" s="33">
        <f>IF($A291="","",IFERROR(MATCH($F291,Settings!$B$24:$B$31,0),""))</f>
        <v/>
      </c>
      <c r="AG291" s="33">
        <f>IF($A291="","",IF($P291=0,IF($Y291&gt;0,IF($I291="Won","Created and won","Created"),IF($J291&gt;Settings!$C$6,"Created, outside period",IF($V291=1,"Not in last snapshot","Outside period"))),IF($T291&lt;&gt;"Open","Closed before",IF($U291=0,IF($Z291&gt;0,IF($I291="Won","Pulled in and won","Pulled in"),"Outside period"),IF($I291="Won","Won",IF($I291="Lost","Lost",IF($V291=0,"Slipped out",IF($AF291&gt;$AE291,"Advanced",IF($AF291&lt;$AE291,"Regressed",IF($G291&gt;$R291,"Amount up",IF($G291&lt;$R291,"Amount down","No change")))))))))))</f>
        <v/>
      </c>
      <c r="AH291" s="33">
        <f>IF($A291="","",IF($V291=1,Settings!$C$7-MAX($J291,$K291,$L291,$M291),""))</f>
        <v/>
      </c>
      <c r="AI291" s="33">
        <f>IF($A291="","",IF($V291=1,IF($AH291&gt;=Settings!$C$12,1,0),""))</f>
        <v/>
      </c>
      <c r="AJ291" s="33">
        <f>IF($A291="","",IF($V291=1,IF($N291&gt;=Settings!$C$13,1,0),""))</f>
        <v/>
      </c>
    </row>
    <row r="292">
      <c r="G292" s="31" t="n"/>
      <c r="H292" s="32" t="n"/>
      <c r="J292" s="32" t="n"/>
      <c r="K292" s="32" t="n"/>
      <c r="L292" s="32" t="n"/>
      <c r="M292" s="32" t="n"/>
      <c r="P292" s="33">
        <f>IF($A292="","",IFERROR(MATCH($A292,'Last week'!$A$2:$A$1001,0),0))</f>
        <v/>
      </c>
      <c r="Q292" s="33">
        <f>IF(OR($A292="",$P292=0),"",INDEX('Last week'!$F$2:$F$1001,$P292))</f>
        <v/>
      </c>
      <c r="R292" s="34">
        <f>IF(OR($A292="",$P292=0),"",INDEX('Last week'!$G$2:$G$1001,$P292))</f>
        <v/>
      </c>
      <c r="S292" s="35">
        <f>IF(OR($A292="",$P292=0),"",INDEX('Last week'!$H$2:$H$1001,$P292))</f>
        <v/>
      </c>
      <c r="T292" s="33">
        <f>IF(OR($A292="",$P292=0),"",INDEX('Last week'!$I$2:$I$1001,$P292))</f>
        <v/>
      </c>
      <c r="U292" s="33">
        <f>IF($A292="","",IF(AND($P292&gt;0,$T292="Open",$S292&gt;=Settings!$C$4,$S292&lt;=Settings!$C$5),1,0))</f>
        <v/>
      </c>
      <c r="V292" s="33">
        <f>IF($A292="","",IF(AND($I292="Open",$H292&gt;=Settings!$C$4,$H292&lt;=Settings!$C$5),1,0))</f>
        <v/>
      </c>
      <c r="W292" s="34">
        <f>IF($A292="","",IF($U292=1,$R292,0))</f>
        <v/>
      </c>
      <c r="X292" s="34">
        <f>IF($A292="","",IF($V292=1,$G292,0))</f>
        <v/>
      </c>
      <c r="Y292" s="34">
        <f>IF($A292="","",IF(AND($P292=0,OR($I292="Open",$I292="Won"),$H292&gt;=Settings!$C$4,$H292&lt;=Settings!$C$5,$J292&gt;Settings!$C$6),$G292,0))</f>
        <v/>
      </c>
      <c r="Z292" s="34">
        <f>IF($A292="","",IF(AND($P292&gt;0,$T292="Open",$U292=0,OR($I292="Open",$I292="Won"),$H292&gt;=Settings!$C$4,$H292&lt;=Settings!$C$5),$G292,0))</f>
        <v/>
      </c>
      <c r="AA292" s="34">
        <f>IF($A292="","",IF(AND($U292=1,OR($V292=1,$I292="Won")),$G292-$R292,0))</f>
        <v/>
      </c>
      <c r="AB292" s="34">
        <f>IF($A292="","",IF(AND($U292=1,$I292="Open",$V292=0),$R292,0))</f>
        <v/>
      </c>
      <c r="AC292" s="34">
        <f>IF($A292="","",IF(AND($U292=1,$I292="Lost"),$R292,0))</f>
        <v/>
      </c>
      <c r="AD292" s="34">
        <f>IF($A292="","",IF(AND($I292="Won",OR($U292=1,$Y292&gt;0,$Z292&gt;0)),$G292,0))</f>
        <v/>
      </c>
      <c r="AE292" s="33">
        <f>IF(OR($A292="",$P292=0),"",IFERROR(MATCH($Q292,Settings!$B$24:$B$31,0),""))</f>
        <v/>
      </c>
      <c r="AF292" s="33">
        <f>IF($A292="","",IFERROR(MATCH($F292,Settings!$B$24:$B$31,0),""))</f>
        <v/>
      </c>
      <c r="AG292" s="33">
        <f>IF($A292="","",IF($P292=0,IF($Y292&gt;0,IF($I292="Won","Created and won","Created"),IF($J292&gt;Settings!$C$6,"Created, outside period",IF($V292=1,"Not in last snapshot","Outside period"))),IF($T292&lt;&gt;"Open","Closed before",IF($U292=0,IF($Z292&gt;0,IF($I292="Won","Pulled in and won","Pulled in"),"Outside period"),IF($I292="Won","Won",IF($I292="Lost","Lost",IF($V292=0,"Slipped out",IF($AF292&gt;$AE292,"Advanced",IF($AF292&lt;$AE292,"Regressed",IF($G292&gt;$R292,"Amount up",IF($G292&lt;$R292,"Amount down","No change")))))))))))</f>
        <v/>
      </c>
      <c r="AH292" s="33">
        <f>IF($A292="","",IF($V292=1,Settings!$C$7-MAX($J292,$K292,$L292,$M292),""))</f>
        <v/>
      </c>
      <c r="AI292" s="33">
        <f>IF($A292="","",IF($V292=1,IF($AH292&gt;=Settings!$C$12,1,0),""))</f>
        <v/>
      </c>
      <c r="AJ292" s="33">
        <f>IF($A292="","",IF($V292=1,IF($N292&gt;=Settings!$C$13,1,0),""))</f>
        <v/>
      </c>
    </row>
    <row r="293">
      <c r="G293" s="31" t="n"/>
      <c r="H293" s="32" t="n"/>
      <c r="J293" s="32" t="n"/>
      <c r="K293" s="32" t="n"/>
      <c r="L293" s="32" t="n"/>
      <c r="M293" s="32" t="n"/>
      <c r="P293" s="33">
        <f>IF($A293="","",IFERROR(MATCH($A293,'Last week'!$A$2:$A$1001,0),0))</f>
        <v/>
      </c>
      <c r="Q293" s="33">
        <f>IF(OR($A293="",$P293=0),"",INDEX('Last week'!$F$2:$F$1001,$P293))</f>
        <v/>
      </c>
      <c r="R293" s="34">
        <f>IF(OR($A293="",$P293=0),"",INDEX('Last week'!$G$2:$G$1001,$P293))</f>
        <v/>
      </c>
      <c r="S293" s="35">
        <f>IF(OR($A293="",$P293=0),"",INDEX('Last week'!$H$2:$H$1001,$P293))</f>
        <v/>
      </c>
      <c r="T293" s="33">
        <f>IF(OR($A293="",$P293=0),"",INDEX('Last week'!$I$2:$I$1001,$P293))</f>
        <v/>
      </c>
      <c r="U293" s="33">
        <f>IF($A293="","",IF(AND($P293&gt;0,$T293="Open",$S293&gt;=Settings!$C$4,$S293&lt;=Settings!$C$5),1,0))</f>
        <v/>
      </c>
      <c r="V293" s="33">
        <f>IF($A293="","",IF(AND($I293="Open",$H293&gt;=Settings!$C$4,$H293&lt;=Settings!$C$5),1,0))</f>
        <v/>
      </c>
      <c r="W293" s="34">
        <f>IF($A293="","",IF($U293=1,$R293,0))</f>
        <v/>
      </c>
      <c r="X293" s="34">
        <f>IF($A293="","",IF($V293=1,$G293,0))</f>
        <v/>
      </c>
      <c r="Y293" s="34">
        <f>IF($A293="","",IF(AND($P293=0,OR($I293="Open",$I293="Won"),$H293&gt;=Settings!$C$4,$H293&lt;=Settings!$C$5,$J293&gt;Settings!$C$6),$G293,0))</f>
        <v/>
      </c>
      <c r="Z293" s="34">
        <f>IF($A293="","",IF(AND($P293&gt;0,$T293="Open",$U293=0,OR($I293="Open",$I293="Won"),$H293&gt;=Settings!$C$4,$H293&lt;=Settings!$C$5),$G293,0))</f>
        <v/>
      </c>
      <c r="AA293" s="34">
        <f>IF($A293="","",IF(AND($U293=1,OR($V293=1,$I293="Won")),$G293-$R293,0))</f>
        <v/>
      </c>
      <c r="AB293" s="34">
        <f>IF($A293="","",IF(AND($U293=1,$I293="Open",$V293=0),$R293,0))</f>
        <v/>
      </c>
      <c r="AC293" s="34">
        <f>IF($A293="","",IF(AND($U293=1,$I293="Lost"),$R293,0))</f>
        <v/>
      </c>
      <c r="AD293" s="34">
        <f>IF($A293="","",IF(AND($I293="Won",OR($U293=1,$Y293&gt;0,$Z293&gt;0)),$G293,0))</f>
        <v/>
      </c>
      <c r="AE293" s="33">
        <f>IF(OR($A293="",$P293=0),"",IFERROR(MATCH($Q293,Settings!$B$24:$B$31,0),""))</f>
        <v/>
      </c>
      <c r="AF293" s="33">
        <f>IF($A293="","",IFERROR(MATCH($F293,Settings!$B$24:$B$31,0),""))</f>
        <v/>
      </c>
      <c r="AG293" s="33">
        <f>IF($A293="","",IF($P293=0,IF($Y293&gt;0,IF($I293="Won","Created and won","Created"),IF($J293&gt;Settings!$C$6,"Created, outside period",IF($V293=1,"Not in last snapshot","Outside period"))),IF($T293&lt;&gt;"Open","Closed before",IF($U293=0,IF($Z293&gt;0,IF($I293="Won","Pulled in and won","Pulled in"),"Outside period"),IF($I293="Won","Won",IF($I293="Lost","Lost",IF($V293=0,"Slipped out",IF($AF293&gt;$AE293,"Advanced",IF($AF293&lt;$AE293,"Regressed",IF($G293&gt;$R293,"Amount up",IF($G293&lt;$R293,"Amount down","No change")))))))))))</f>
        <v/>
      </c>
      <c r="AH293" s="33">
        <f>IF($A293="","",IF($V293=1,Settings!$C$7-MAX($J293,$K293,$L293,$M293),""))</f>
        <v/>
      </c>
      <c r="AI293" s="33">
        <f>IF($A293="","",IF($V293=1,IF($AH293&gt;=Settings!$C$12,1,0),""))</f>
        <v/>
      </c>
      <c r="AJ293" s="33">
        <f>IF($A293="","",IF($V293=1,IF($N293&gt;=Settings!$C$13,1,0),""))</f>
        <v/>
      </c>
    </row>
    <row r="294">
      <c r="G294" s="31" t="n"/>
      <c r="H294" s="32" t="n"/>
      <c r="J294" s="32" t="n"/>
      <c r="K294" s="32" t="n"/>
      <c r="L294" s="32" t="n"/>
      <c r="M294" s="32" t="n"/>
      <c r="P294" s="33">
        <f>IF($A294="","",IFERROR(MATCH($A294,'Last week'!$A$2:$A$1001,0),0))</f>
        <v/>
      </c>
      <c r="Q294" s="33">
        <f>IF(OR($A294="",$P294=0),"",INDEX('Last week'!$F$2:$F$1001,$P294))</f>
        <v/>
      </c>
      <c r="R294" s="34">
        <f>IF(OR($A294="",$P294=0),"",INDEX('Last week'!$G$2:$G$1001,$P294))</f>
        <v/>
      </c>
      <c r="S294" s="35">
        <f>IF(OR($A294="",$P294=0),"",INDEX('Last week'!$H$2:$H$1001,$P294))</f>
        <v/>
      </c>
      <c r="T294" s="33">
        <f>IF(OR($A294="",$P294=0),"",INDEX('Last week'!$I$2:$I$1001,$P294))</f>
        <v/>
      </c>
      <c r="U294" s="33">
        <f>IF($A294="","",IF(AND($P294&gt;0,$T294="Open",$S294&gt;=Settings!$C$4,$S294&lt;=Settings!$C$5),1,0))</f>
        <v/>
      </c>
      <c r="V294" s="33">
        <f>IF($A294="","",IF(AND($I294="Open",$H294&gt;=Settings!$C$4,$H294&lt;=Settings!$C$5),1,0))</f>
        <v/>
      </c>
      <c r="W294" s="34">
        <f>IF($A294="","",IF($U294=1,$R294,0))</f>
        <v/>
      </c>
      <c r="X294" s="34">
        <f>IF($A294="","",IF($V294=1,$G294,0))</f>
        <v/>
      </c>
      <c r="Y294" s="34">
        <f>IF($A294="","",IF(AND($P294=0,OR($I294="Open",$I294="Won"),$H294&gt;=Settings!$C$4,$H294&lt;=Settings!$C$5,$J294&gt;Settings!$C$6),$G294,0))</f>
        <v/>
      </c>
      <c r="Z294" s="34">
        <f>IF($A294="","",IF(AND($P294&gt;0,$T294="Open",$U294=0,OR($I294="Open",$I294="Won"),$H294&gt;=Settings!$C$4,$H294&lt;=Settings!$C$5),$G294,0))</f>
        <v/>
      </c>
      <c r="AA294" s="34">
        <f>IF($A294="","",IF(AND($U294=1,OR($V294=1,$I294="Won")),$G294-$R294,0))</f>
        <v/>
      </c>
      <c r="AB294" s="34">
        <f>IF($A294="","",IF(AND($U294=1,$I294="Open",$V294=0),$R294,0))</f>
        <v/>
      </c>
      <c r="AC294" s="34">
        <f>IF($A294="","",IF(AND($U294=1,$I294="Lost"),$R294,0))</f>
        <v/>
      </c>
      <c r="AD294" s="34">
        <f>IF($A294="","",IF(AND($I294="Won",OR($U294=1,$Y294&gt;0,$Z294&gt;0)),$G294,0))</f>
        <v/>
      </c>
      <c r="AE294" s="33">
        <f>IF(OR($A294="",$P294=0),"",IFERROR(MATCH($Q294,Settings!$B$24:$B$31,0),""))</f>
        <v/>
      </c>
      <c r="AF294" s="33">
        <f>IF($A294="","",IFERROR(MATCH($F294,Settings!$B$24:$B$31,0),""))</f>
        <v/>
      </c>
      <c r="AG294" s="33">
        <f>IF($A294="","",IF($P294=0,IF($Y294&gt;0,IF($I294="Won","Created and won","Created"),IF($J294&gt;Settings!$C$6,"Created, outside period",IF($V294=1,"Not in last snapshot","Outside period"))),IF($T294&lt;&gt;"Open","Closed before",IF($U294=0,IF($Z294&gt;0,IF($I294="Won","Pulled in and won","Pulled in"),"Outside period"),IF($I294="Won","Won",IF($I294="Lost","Lost",IF($V294=0,"Slipped out",IF($AF294&gt;$AE294,"Advanced",IF($AF294&lt;$AE294,"Regressed",IF($G294&gt;$R294,"Amount up",IF($G294&lt;$R294,"Amount down","No change")))))))))))</f>
        <v/>
      </c>
      <c r="AH294" s="33">
        <f>IF($A294="","",IF($V294=1,Settings!$C$7-MAX($J294,$K294,$L294,$M294),""))</f>
        <v/>
      </c>
      <c r="AI294" s="33">
        <f>IF($A294="","",IF($V294=1,IF($AH294&gt;=Settings!$C$12,1,0),""))</f>
        <v/>
      </c>
      <c r="AJ294" s="33">
        <f>IF($A294="","",IF($V294=1,IF($N294&gt;=Settings!$C$13,1,0),""))</f>
        <v/>
      </c>
    </row>
    <row r="295">
      <c r="G295" s="31" t="n"/>
      <c r="H295" s="32" t="n"/>
      <c r="J295" s="32" t="n"/>
      <c r="K295" s="32" t="n"/>
      <c r="L295" s="32" t="n"/>
      <c r="M295" s="32" t="n"/>
      <c r="P295" s="33">
        <f>IF($A295="","",IFERROR(MATCH($A295,'Last week'!$A$2:$A$1001,0),0))</f>
        <v/>
      </c>
      <c r="Q295" s="33">
        <f>IF(OR($A295="",$P295=0),"",INDEX('Last week'!$F$2:$F$1001,$P295))</f>
        <v/>
      </c>
      <c r="R295" s="34">
        <f>IF(OR($A295="",$P295=0),"",INDEX('Last week'!$G$2:$G$1001,$P295))</f>
        <v/>
      </c>
      <c r="S295" s="35">
        <f>IF(OR($A295="",$P295=0),"",INDEX('Last week'!$H$2:$H$1001,$P295))</f>
        <v/>
      </c>
      <c r="T295" s="33">
        <f>IF(OR($A295="",$P295=0),"",INDEX('Last week'!$I$2:$I$1001,$P295))</f>
        <v/>
      </c>
      <c r="U295" s="33">
        <f>IF($A295="","",IF(AND($P295&gt;0,$T295="Open",$S295&gt;=Settings!$C$4,$S295&lt;=Settings!$C$5),1,0))</f>
        <v/>
      </c>
      <c r="V295" s="33">
        <f>IF($A295="","",IF(AND($I295="Open",$H295&gt;=Settings!$C$4,$H295&lt;=Settings!$C$5),1,0))</f>
        <v/>
      </c>
      <c r="W295" s="34">
        <f>IF($A295="","",IF($U295=1,$R295,0))</f>
        <v/>
      </c>
      <c r="X295" s="34">
        <f>IF($A295="","",IF($V295=1,$G295,0))</f>
        <v/>
      </c>
      <c r="Y295" s="34">
        <f>IF($A295="","",IF(AND($P295=0,OR($I295="Open",$I295="Won"),$H295&gt;=Settings!$C$4,$H295&lt;=Settings!$C$5,$J295&gt;Settings!$C$6),$G295,0))</f>
        <v/>
      </c>
      <c r="Z295" s="34">
        <f>IF($A295="","",IF(AND($P295&gt;0,$T295="Open",$U295=0,OR($I295="Open",$I295="Won"),$H295&gt;=Settings!$C$4,$H295&lt;=Settings!$C$5),$G295,0))</f>
        <v/>
      </c>
      <c r="AA295" s="34">
        <f>IF($A295="","",IF(AND($U295=1,OR($V295=1,$I295="Won")),$G295-$R295,0))</f>
        <v/>
      </c>
      <c r="AB295" s="34">
        <f>IF($A295="","",IF(AND($U295=1,$I295="Open",$V295=0),$R295,0))</f>
        <v/>
      </c>
      <c r="AC295" s="34">
        <f>IF($A295="","",IF(AND($U295=1,$I295="Lost"),$R295,0))</f>
        <v/>
      </c>
      <c r="AD295" s="34">
        <f>IF($A295="","",IF(AND($I295="Won",OR($U295=1,$Y295&gt;0,$Z295&gt;0)),$G295,0))</f>
        <v/>
      </c>
      <c r="AE295" s="33">
        <f>IF(OR($A295="",$P295=0),"",IFERROR(MATCH($Q295,Settings!$B$24:$B$31,0),""))</f>
        <v/>
      </c>
      <c r="AF295" s="33">
        <f>IF($A295="","",IFERROR(MATCH($F295,Settings!$B$24:$B$31,0),""))</f>
        <v/>
      </c>
      <c r="AG295" s="33">
        <f>IF($A295="","",IF($P295=0,IF($Y295&gt;0,IF($I295="Won","Created and won","Created"),IF($J295&gt;Settings!$C$6,"Created, outside period",IF($V295=1,"Not in last snapshot","Outside period"))),IF($T295&lt;&gt;"Open","Closed before",IF($U295=0,IF($Z295&gt;0,IF($I295="Won","Pulled in and won","Pulled in"),"Outside period"),IF($I295="Won","Won",IF($I295="Lost","Lost",IF($V295=0,"Slipped out",IF($AF295&gt;$AE295,"Advanced",IF($AF295&lt;$AE295,"Regressed",IF($G295&gt;$R295,"Amount up",IF($G295&lt;$R295,"Amount down","No change")))))))))))</f>
        <v/>
      </c>
      <c r="AH295" s="33">
        <f>IF($A295="","",IF($V295=1,Settings!$C$7-MAX($J295,$K295,$L295,$M295),""))</f>
        <v/>
      </c>
      <c r="AI295" s="33">
        <f>IF($A295="","",IF($V295=1,IF($AH295&gt;=Settings!$C$12,1,0),""))</f>
        <v/>
      </c>
      <c r="AJ295" s="33">
        <f>IF($A295="","",IF($V295=1,IF($N295&gt;=Settings!$C$13,1,0),""))</f>
        <v/>
      </c>
    </row>
    <row r="296">
      <c r="G296" s="31" t="n"/>
      <c r="H296" s="32" t="n"/>
      <c r="J296" s="32" t="n"/>
      <c r="K296" s="32" t="n"/>
      <c r="L296" s="32" t="n"/>
      <c r="M296" s="32" t="n"/>
      <c r="P296" s="33">
        <f>IF($A296="","",IFERROR(MATCH($A296,'Last week'!$A$2:$A$1001,0),0))</f>
        <v/>
      </c>
      <c r="Q296" s="33">
        <f>IF(OR($A296="",$P296=0),"",INDEX('Last week'!$F$2:$F$1001,$P296))</f>
        <v/>
      </c>
      <c r="R296" s="34">
        <f>IF(OR($A296="",$P296=0),"",INDEX('Last week'!$G$2:$G$1001,$P296))</f>
        <v/>
      </c>
      <c r="S296" s="35">
        <f>IF(OR($A296="",$P296=0),"",INDEX('Last week'!$H$2:$H$1001,$P296))</f>
        <v/>
      </c>
      <c r="T296" s="33">
        <f>IF(OR($A296="",$P296=0),"",INDEX('Last week'!$I$2:$I$1001,$P296))</f>
        <v/>
      </c>
      <c r="U296" s="33">
        <f>IF($A296="","",IF(AND($P296&gt;0,$T296="Open",$S296&gt;=Settings!$C$4,$S296&lt;=Settings!$C$5),1,0))</f>
        <v/>
      </c>
      <c r="V296" s="33">
        <f>IF($A296="","",IF(AND($I296="Open",$H296&gt;=Settings!$C$4,$H296&lt;=Settings!$C$5),1,0))</f>
        <v/>
      </c>
      <c r="W296" s="34">
        <f>IF($A296="","",IF($U296=1,$R296,0))</f>
        <v/>
      </c>
      <c r="X296" s="34">
        <f>IF($A296="","",IF($V296=1,$G296,0))</f>
        <v/>
      </c>
      <c r="Y296" s="34">
        <f>IF($A296="","",IF(AND($P296=0,OR($I296="Open",$I296="Won"),$H296&gt;=Settings!$C$4,$H296&lt;=Settings!$C$5,$J296&gt;Settings!$C$6),$G296,0))</f>
        <v/>
      </c>
      <c r="Z296" s="34">
        <f>IF($A296="","",IF(AND($P296&gt;0,$T296="Open",$U296=0,OR($I296="Open",$I296="Won"),$H296&gt;=Settings!$C$4,$H296&lt;=Settings!$C$5),$G296,0))</f>
        <v/>
      </c>
      <c r="AA296" s="34">
        <f>IF($A296="","",IF(AND($U296=1,OR($V296=1,$I296="Won")),$G296-$R296,0))</f>
        <v/>
      </c>
      <c r="AB296" s="34">
        <f>IF($A296="","",IF(AND($U296=1,$I296="Open",$V296=0),$R296,0))</f>
        <v/>
      </c>
      <c r="AC296" s="34">
        <f>IF($A296="","",IF(AND($U296=1,$I296="Lost"),$R296,0))</f>
        <v/>
      </c>
      <c r="AD296" s="34">
        <f>IF($A296="","",IF(AND($I296="Won",OR($U296=1,$Y296&gt;0,$Z296&gt;0)),$G296,0))</f>
        <v/>
      </c>
      <c r="AE296" s="33">
        <f>IF(OR($A296="",$P296=0),"",IFERROR(MATCH($Q296,Settings!$B$24:$B$31,0),""))</f>
        <v/>
      </c>
      <c r="AF296" s="33">
        <f>IF($A296="","",IFERROR(MATCH($F296,Settings!$B$24:$B$31,0),""))</f>
        <v/>
      </c>
      <c r="AG296" s="33">
        <f>IF($A296="","",IF($P296=0,IF($Y296&gt;0,IF($I296="Won","Created and won","Created"),IF($J296&gt;Settings!$C$6,"Created, outside period",IF($V296=1,"Not in last snapshot","Outside period"))),IF($T296&lt;&gt;"Open","Closed before",IF($U296=0,IF($Z296&gt;0,IF($I296="Won","Pulled in and won","Pulled in"),"Outside period"),IF($I296="Won","Won",IF($I296="Lost","Lost",IF($V296=0,"Slipped out",IF($AF296&gt;$AE296,"Advanced",IF($AF296&lt;$AE296,"Regressed",IF($G296&gt;$R296,"Amount up",IF($G296&lt;$R296,"Amount down","No change")))))))))))</f>
        <v/>
      </c>
      <c r="AH296" s="33">
        <f>IF($A296="","",IF($V296=1,Settings!$C$7-MAX($J296,$K296,$L296,$M296),""))</f>
        <v/>
      </c>
      <c r="AI296" s="33">
        <f>IF($A296="","",IF($V296=1,IF($AH296&gt;=Settings!$C$12,1,0),""))</f>
        <v/>
      </c>
      <c r="AJ296" s="33">
        <f>IF($A296="","",IF($V296=1,IF($N296&gt;=Settings!$C$13,1,0),""))</f>
        <v/>
      </c>
    </row>
    <row r="297">
      <c r="G297" s="31" t="n"/>
      <c r="H297" s="32" t="n"/>
      <c r="J297" s="32" t="n"/>
      <c r="K297" s="32" t="n"/>
      <c r="L297" s="32" t="n"/>
      <c r="M297" s="32" t="n"/>
      <c r="P297" s="33">
        <f>IF($A297="","",IFERROR(MATCH($A297,'Last week'!$A$2:$A$1001,0),0))</f>
        <v/>
      </c>
      <c r="Q297" s="33">
        <f>IF(OR($A297="",$P297=0),"",INDEX('Last week'!$F$2:$F$1001,$P297))</f>
        <v/>
      </c>
      <c r="R297" s="34">
        <f>IF(OR($A297="",$P297=0),"",INDEX('Last week'!$G$2:$G$1001,$P297))</f>
        <v/>
      </c>
      <c r="S297" s="35">
        <f>IF(OR($A297="",$P297=0),"",INDEX('Last week'!$H$2:$H$1001,$P297))</f>
        <v/>
      </c>
      <c r="T297" s="33">
        <f>IF(OR($A297="",$P297=0),"",INDEX('Last week'!$I$2:$I$1001,$P297))</f>
        <v/>
      </c>
      <c r="U297" s="33">
        <f>IF($A297="","",IF(AND($P297&gt;0,$T297="Open",$S297&gt;=Settings!$C$4,$S297&lt;=Settings!$C$5),1,0))</f>
        <v/>
      </c>
      <c r="V297" s="33">
        <f>IF($A297="","",IF(AND($I297="Open",$H297&gt;=Settings!$C$4,$H297&lt;=Settings!$C$5),1,0))</f>
        <v/>
      </c>
      <c r="W297" s="34">
        <f>IF($A297="","",IF($U297=1,$R297,0))</f>
        <v/>
      </c>
      <c r="X297" s="34">
        <f>IF($A297="","",IF($V297=1,$G297,0))</f>
        <v/>
      </c>
      <c r="Y297" s="34">
        <f>IF($A297="","",IF(AND($P297=0,OR($I297="Open",$I297="Won"),$H297&gt;=Settings!$C$4,$H297&lt;=Settings!$C$5,$J297&gt;Settings!$C$6),$G297,0))</f>
        <v/>
      </c>
      <c r="Z297" s="34">
        <f>IF($A297="","",IF(AND($P297&gt;0,$T297="Open",$U297=0,OR($I297="Open",$I297="Won"),$H297&gt;=Settings!$C$4,$H297&lt;=Settings!$C$5),$G297,0))</f>
        <v/>
      </c>
      <c r="AA297" s="34">
        <f>IF($A297="","",IF(AND($U297=1,OR($V297=1,$I297="Won")),$G297-$R297,0))</f>
        <v/>
      </c>
      <c r="AB297" s="34">
        <f>IF($A297="","",IF(AND($U297=1,$I297="Open",$V297=0),$R297,0))</f>
        <v/>
      </c>
      <c r="AC297" s="34">
        <f>IF($A297="","",IF(AND($U297=1,$I297="Lost"),$R297,0))</f>
        <v/>
      </c>
      <c r="AD297" s="34">
        <f>IF($A297="","",IF(AND($I297="Won",OR($U297=1,$Y297&gt;0,$Z297&gt;0)),$G297,0))</f>
        <v/>
      </c>
      <c r="AE297" s="33">
        <f>IF(OR($A297="",$P297=0),"",IFERROR(MATCH($Q297,Settings!$B$24:$B$31,0),""))</f>
        <v/>
      </c>
      <c r="AF297" s="33">
        <f>IF($A297="","",IFERROR(MATCH($F297,Settings!$B$24:$B$31,0),""))</f>
        <v/>
      </c>
      <c r="AG297" s="33">
        <f>IF($A297="","",IF($P297=0,IF($Y297&gt;0,IF($I297="Won","Created and won","Created"),IF($J297&gt;Settings!$C$6,"Created, outside period",IF($V297=1,"Not in last snapshot","Outside period"))),IF($T297&lt;&gt;"Open","Closed before",IF($U297=0,IF($Z297&gt;0,IF($I297="Won","Pulled in and won","Pulled in"),"Outside period"),IF($I297="Won","Won",IF($I297="Lost","Lost",IF($V297=0,"Slipped out",IF($AF297&gt;$AE297,"Advanced",IF($AF297&lt;$AE297,"Regressed",IF($G297&gt;$R297,"Amount up",IF($G297&lt;$R297,"Amount down","No change")))))))))))</f>
        <v/>
      </c>
      <c r="AH297" s="33">
        <f>IF($A297="","",IF($V297=1,Settings!$C$7-MAX($J297,$K297,$L297,$M297),""))</f>
        <v/>
      </c>
      <c r="AI297" s="33">
        <f>IF($A297="","",IF($V297=1,IF($AH297&gt;=Settings!$C$12,1,0),""))</f>
        <v/>
      </c>
      <c r="AJ297" s="33">
        <f>IF($A297="","",IF($V297=1,IF($N297&gt;=Settings!$C$13,1,0),""))</f>
        <v/>
      </c>
    </row>
    <row r="298">
      <c r="G298" s="31" t="n"/>
      <c r="H298" s="32" t="n"/>
      <c r="J298" s="32" t="n"/>
      <c r="K298" s="32" t="n"/>
      <c r="L298" s="32" t="n"/>
      <c r="M298" s="32" t="n"/>
      <c r="P298" s="33">
        <f>IF($A298="","",IFERROR(MATCH($A298,'Last week'!$A$2:$A$1001,0),0))</f>
        <v/>
      </c>
      <c r="Q298" s="33">
        <f>IF(OR($A298="",$P298=0),"",INDEX('Last week'!$F$2:$F$1001,$P298))</f>
        <v/>
      </c>
      <c r="R298" s="34">
        <f>IF(OR($A298="",$P298=0),"",INDEX('Last week'!$G$2:$G$1001,$P298))</f>
        <v/>
      </c>
      <c r="S298" s="35">
        <f>IF(OR($A298="",$P298=0),"",INDEX('Last week'!$H$2:$H$1001,$P298))</f>
        <v/>
      </c>
      <c r="T298" s="33">
        <f>IF(OR($A298="",$P298=0),"",INDEX('Last week'!$I$2:$I$1001,$P298))</f>
        <v/>
      </c>
      <c r="U298" s="33">
        <f>IF($A298="","",IF(AND($P298&gt;0,$T298="Open",$S298&gt;=Settings!$C$4,$S298&lt;=Settings!$C$5),1,0))</f>
        <v/>
      </c>
      <c r="V298" s="33">
        <f>IF($A298="","",IF(AND($I298="Open",$H298&gt;=Settings!$C$4,$H298&lt;=Settings!$C$5),1,0))</f>
        <v/>
      </c>
      <c r="W298" s="34">
        <f>IF($A298="","",IF($U298=1,$R298,0))</f>
        <v/>
      </c>
      <c r="X298" s="34">
        <f>IF($A298="","",IF($V298=1,$G298,0))</f>
        <v/>
      </c>
      <c r="Y298" s="34">
        <f>IF($A298="","",IF(AND($P298=0,OR($I298="Open",$I298="Won"),$H298&gt;=Settings!$C$4,$H298&lt;=Settings!$C$5,$J298&gt;Settings!$C$6),$G298,0))</f>
        <v/>
      </c>
      <c r="Z298" s="34">
        <f>IF($A298="","",IF(AND($P298&gt;0,$T298="Open",$U298=0,OR($I298="Open",$I298="Won"),$H298&gt;=Settings!$C$4,$H298&lt;=Settings!$C$5),$G298,0))</f>
        <v/>
      </c>
      <c r="AA298" s="34">
        <f>IF($A298="","",IF(AND($U298=1,OR($V298=1,$I298="Won")),$G298-$R298,0))</f>
        <v/>
      </c>
      <c r="AB298" s="34">
        <f>IF($A298="","",IF(AND($U298=1,$I298="Open",$V298=0),$R298,0))</f>
        <v/>
      </c>
      <c r="AC298" s="34">
        <f>IF($A298="","",IF(AND($U298=1,$I298="Lost"),$R298,0))</f>
        <v/>
      </c>
      <c r="AD298" s="34">
        <f>IF($A298="","",IF(AND($I298="Won",OR($U298=1,$Y298&gt;0,$Z298&gt;0)),$G298,0))</f>
        <v/>
      </c>
      <c r="AE298" s="33">
        <f>IF(OR($A298="",$P298=0),"",IFERROR(MATCH($Q298,Settings!$B$24:$B$31,0),""))</f>
        <v/>
      </c>
      <c r="AF298" s="33">
        <f>IF($A298="","",IFERROR(MATCH($F298,Settings!$B$24:$B$31,0),""))</f>
        <v/>
      </c>
      <c r="AG298" s="33">
        <f>IF($A298="","",IF($P298=0,IF($Y298&gt;0,IF($I298="Won","Created and won","Created"),IF($J298&gt;Settings!$C$6,"Created, outside period",IF($V298=1,"Not in last snapshot","Outside period"))),IF($T298&lt;&gt;"Open","Closed before",IF($U298=0,IF($Z298&gt;0,IF($I298="Won","Pulled in and won","Pulled in"),"Outside period"),IF($I298="Won","Won",IF($I298="Lost","Lost",IF($V298=0,"Slipped out",IF($AF298&gt;$AE298,"Advanced",IF($AF298&lt;$AE298,"Regressed",IF($G298&gt;$R298,"Amount up",IF($G298&lt;$R298,"Amount down","No change")))))))))))</f>
        <v/>
      </c>
      <c r="AH298" s="33">
        <f>IF($A298="","",IF($V298=1,Settings!$C$7-MAX($J298,$K298,$L298,$M298),""))</f>
        <v/>
      </c>
      <c r="AI298" s="33">
        <f>IF($A298="","",IF($V298=1,IF($AH298&gt;=Settings!$C$12,1,0),""))</f>
        <v/>
      </c>
      <c r="AJ298" s="33">
        <f>IF($A298="","",IF($V298=1,IF($N298&gt;=Settings!$C$13,1,0),""))</f>
        <v/>
      </c>
    </row>
    <row r="299">
      <c r="G299" s="31" t="n"/>
      <c r="H299" s="32" t="n"/>
      <c r="J299" s="32" t="n"/>
      <c r="K299" s="32" t="n"/>
      <c r="L299" s="32" t="n"/>
      <c r="M299" s="32" t="n"/>
      <c r="P299" s="33">
        <f>IF($A299="","",IFERROR(MATCH($A299,'Last week'!$A$2:$A$1001,0),0))</f>
        <v/>
      </c>
      <c r="Q299" s="33">
        <f>IF(OR($A299="",$P299=0),"",INDEX('Last week'!$F$2:$F$1001,$P299))</f>
        <v/>
      </c>
      <c r="R299" s="34">
        <f>IF(OR($A299="",$P299=0),"",INDEX('Last week'!$G$2:$G$1001,$P299))</f>
        <v/>
      </c>
      <c r="S299" s="35">
        <f>IF(OR($A299="",$P299=0),"",INDEX('Last week'!$H$2:$H$1001,$P299))</f>
        <v/>
      </c>
      <c r="T299" s="33">
        <f>IF(OR($A299="",$P299=0),"",INDEX('Last week'!$I$2:$I$1001,$P299))</f>
        <v/>
      </c>
      <c r="U299" s="33">
        <f>IF($A299="","",IF(AND($P299&gt;0,$T299="Open",$S299&gt;=Settings!$C$4,$S299&lt;=Settings!$C$5),1,0))</f>
        <v/>
      </c>
      <c r="V299" s="33">
        <f>IF($A299="","",IF(AND($I299="Open",$H299&gt;=Settings!$C$4,$H299&lt;=Settings!$C$5),1,0))</f>
        <v/>
      </c>
      <c r="W299" s="34">
        <f>IF($A299="","",IF($U299=1,$R299,0))</f>
        <v/>
      </c>
      <c r="X299" s="34">
        <f>IF($A299="","",IF($V299=1,$G299,0))</f>
        <v/>
      </c>
      <c r="Y299" s="34">
        <f>IF($A299="","",IF(AND($P299=0,OR($I299="Open",$I299="Won"),$H299&gt;=Settings!$C$4,$H299&lt;=Settings!$C$5,$J299&gt;Settings!$C$6),$G299,0))</f>
        <v/>
      </c>
      <c r="Z299" s="34">
        <f>IF($A299="","",IF(AND($P299&gt;0,$T299="Open",$U299=0,OR($I299="Open",$I299="Won"),$H299&gt;=Settings!$C$4,$H299&lt;=Settings!$C$5),$G299,0))</f>
        <v/>
      </c>
      <c r="AA299" s="34">
        <f>IF($A299="","",IF(AND($U299=1,OR($V299=1,$I299="Won")),$G299-$R299,0))</f>
        <v/>
      </c>
      <c r="AB299" s="34">
        <f>IF($A299="","",IF(AND($U299=1,$I299="Open",$V299=0),$R299,0))</f>
        <v/>
      </c>
      <c r="AC299" s="34">
        <f>IF($A299="","",IF(AND($U299=1,$I299="Lost"),$R299,0))</f>
        <v/>
      </c>
      <c r="AD299" s="34">
        <f>IF($A299="","",IF(AND($I299="Won",OR($U299=1,$Y299&gt;0,$Z299&gt;0)),$G299,0))</f>
        <v/>
      </c>
      <c r="AE299" s="33">
        <f>IF(OR($A299="",$P299=0),"",IFERROR(MATCH($Q299,Settings!$B$24:$B$31,0),""))</f>
        <v/>
      </c>
      <c r="AF299" s="33">
        <f>IF($A299="","",IFERROR(MATCH($F299,Settings!$B$24:$B$31,0),""))</f>
        <v/>
      </c>
      <c r="AG299" s="33">
        <f>IF($A299="","",IF($P299=0,IF($Y299&gt;0,IF($I299="Won","Created and won","Created"),IF($J299&gt;Settings!$C$6,"Created, outside period",IF($V299=1,"Not in last snapshot","Outside period"))),IF($T299&lt;&gt;"Open","Closed before",IF($U299=0,IF($Z299&gt;0,IF($I299="Won","Pulled in and won","Pulled in"),"Outside period"),IF($I299="Won","Won",IF($I299="Lost","Lost",IF($V299=0,"Slipped out",IF($AF299&gt;$AE299,"Advanced",IF($AF299&lt;$AE299,"Regressed",IF($G299&gt;$R299,"Amount up",IF($G299&lt;$R299,"Amount down","No change")))))))))))</f>
        <v/>
      </c>
      <c r="AH299" s="33">
        <f>IF($A299="","",IF($V299=1,Settings!$C$7-MAX($J299,$K299,$L299,$M299),""))</f>
        <v/>
      </c>
      <c r="AI299" s="33">
        <f>IF($A299="","",IF($V299=1,IF($AH299&gt;=Settings!$C$12,1,0),""))</f>
        <v/>
      </c>
      <c r="AJ299" s="33">
        <f>IF($A299="","",IF($V299=1,IF($N299&gt;=Settings!$C$13,1,0),""))</f>
        <v/>
      </c>
    </row>
    <row r="300">
      <c r="G300" s="31" t="n"/>
      <c r="H300" s="32" t="n"/>
      <c r="J300" s="32" t="n"/>
      <c r="K300" s="32" t="n"/>
      <c r="L300" s="32" t="n"/>
      <c r="M300" s="32" t="n"/>
      <c r="P300" s="33">
        <f>IF($A300="","",IFERROR(MATCH($A300,'Last week'!$A$2:$A$1001,0),0))</f>
        <v/>
      </c>
      <c r="Q300" s="33">
        <f>IF(OR($A300="",$P300=0),"",INDEX('Last week'!$F$2:$F$1001,$P300))</f>
        <v/>
      </c>
      <c r="R300" s="34">
        <f>IF(OR($A300="",$P300=0),"",INDEX('Last week'!$G$2:$G$1001,$P300))</f>
        <v/>
      </c>
      <c r="S300" s="35">
        <f>IF(OR($A300="",$P300=0),"",INDEX('Last week'!$H$2:$H$1001,$P300))</f>
        <v/>
      </c>
      <c r="T300" s="33">
        <f>IF(OR($A300="",$P300=0),"",INDEX('Last week'!$I$2:$I$1001,$P300))</f>
        <v/>
      </c>
      <c r="U300" s="33">
        <f>IF($A300="","",IF(AND($P300&gt;0,$T300="Open",$S300&gt;=Settings!$C$4,$S300&lt;=Settings!$C$5),1,0))</f>
        <v/>
      </c>
      <c r="V300" s="33">
        <f>IF($A300="","",IF(AND($I300="Open",$H300&gt;=Settings!$C$4,$H300&lt;=Settings!$C$5),1,0))</f>
        <v/>
      </c>
      <c r="W300" s="34">
        <f>IF($A300="","",IF($U300=1,$R300,0))</f>
        <v/>
      </c>
      <c r="X300" s="34">
        <f>IF($A300="","",IF($V300=1,$G300,0))</f>
        <v/>
      </c>
      <c r="Y300" s="34">
        <f>IF($A300="","",IF(AND($P300=0,OR($I300="Open",$I300="Won"),$H300&gt;=Settings!$C$4,$H300&lt;=Settings!$C$5,$J300&gt;Settings!$C$6),$G300,0))</f>
        <v/>
      </c>
      <c r="Z300" s="34">
        <f>IF($A300="","",IF(AND($P300&gt;0,$T300="Open",$U300=0,OR($I300="Open",$I300="Won"),$H300&gt;=Settings!$C$4,$H300&lt;=Settings!$C$5),$G300,0))</f>
        <v/>
      </c>
      <c r="AA300" s="34">
        <f>IF($A300="","",IF(AND($U300=1,OR($V300=1,$I300="Won")),$G300-$R300,0))</f>
        <v/>
      </c>
      <c r="AB300" s="34">
        <f>IF($A300="","",IF(AND($U300=1,$I300="Open",$V300=0),$R300,0))</f>
        <v/>
      </c>
      <c r="AC300" s="34">
        <f>IF($A300="","",IF(AND($U300=1,$I300="Lost"),$R300,0))</f>
        <v/>
      </c>
      <c r="AD300" s="34">
        <f>IF($A300="","",IF(AND($I300="Won",OR($U300=1,$Y300&gt;0,$Z300&gt;0)),$G300,0))</f>
        <v/>
      </c>
      <c r="AE300" s="33">
        <f>IF(OR($A300="",$P300=0),"",IFERROR(MATCH($Q300,Settings!$B$24:$B$31,0),""))</f>
        <v/>
      </c>
      <c r="AF300" s="33">
        <f>IF($A300="","",IFERROR(MATCH($F300,Settings!$B$24:$B$31,0),""))</f>
        <v/>
      </c>
      <c r="AG300" s="33">
        <f>IF($A300="","",IF($P300=0,IF($Y300&gt;0,IF($I300="Won","Created and won","Created"),IF($J300&gt;Settings!$C$6,"Created, outside period",IF($V300=1,"Not in last snapshot","Outside period"))),IF($T300&lt;&gt;"Open","Closed before",IF($U300=0,IF($Z300&gt;0,IF($I300="Won","Pulled in and won","Pulled in"),"Outside period"),IF($I300="Won","Won",IF($I300="Lost","Lost",IF($V300=0,"Slipped out",IF($AF300&gt;$AE300,"Advanced",IF($AF300&lt;$AE300,"Regressed",IF($G300&gt;$R300,"Amount up",IF($G300&lt;$R300,"Amount down","No change")))))))))))</f>
        <v/>
      </c>
      <c r="AH300" s="33">
        <f>IF($A300="","",IF($V300=1,Settings!$C$7-MAX($J300,$K300,$L300,$M300),""))</f>
        <v/>
      </c>
      <c r="AI300" s="33">
        <f>IF($A300="","",IF($V300=1,IF($AH300&gt;=Settings!$C$12,1,0),""))</f>
        <v/>
      </c>
      <c r="AJ300" s="33">
        <f>IF($A300="","",IF($V300=1,IF($N300&gt;=Settings!$C$13,1,0),""))</f>
        <v/>
      </c>
    </row>
    <row r="301">
      <c r="G301" s="31" t="n"/>
      <c r="H301" s="32" t="n"/>
      <c r="J301" s="32" t="n"/>
      <c r="K301" s="32" t="n"/>
      <c r="L301" s="32" t="n"/>
      <c r="M301" s="32" t="n"/>
      <c r="P301" s="33">
        <f>IF($A301="","",IFERROR(MATCH($A301,'Last week'!$A$2:$A$1001,0),0))</f>
        <v/>
      </c>
      <c r="Q301" s="33">
        <f>IF(OR($A301="",$P301=0),"",INDEX('Last week'!$F$2:$F$1001,$P301))</f>
        <v/>
      </c>
      <c r="R301" s="34">
        <f>IF(OR($A301="",$P301=0),"",INDEX('Last week'!$G$2:$G$1001,$P301))</f>
        <v/>
      </c>
      <c r="S301" s="35">
        <f>IF(OR($A301="",$P301=0),"",INDEX('Last week'!$H$2:$H$1001,$P301))</f>
        <v/>
      </c>
      <c r="T301" s="33">
        <f>IF(OR($A301="",$P301=0),"",INDEX('Last week'!$I$2:$I$1001,$P301))</f>
        <v/>
      </c>
      <c r="U301" s="33">
        <f>IF($A301="","",IF(AND($P301&gt;0,$T301="Open",$S301&gt;=Settings!$C$4,$S301&lt;=Settings!$C$5),1,0))</f>
        <v/>
      </c>
      <c r="V301" s="33">
        <f>IF($A301="","",IF(AND($I301="Open",$H301&gt;=Settings!$C$4,$H301&lt;=Settings!$C$5),1,0))</f>
        <v/>
      </c>
      <c r="W301" s="34">
        <f>IF($A301="","",IF($U301=1,$R301,0))</f>
        <v/>
      </c>
      <c r="X301" s="34">
        <f>IF($A301="","",IF($V301=1,$G301,0))</f>
        <v/>
      </c>
      <c r="Y301" s="34">
        <f>IF($A301="","",IF(AND($P301=0,OR($I301="Open",$I301="Won"),$H301&gt;=Settings!$C$4,$H301&lt;=Settings!$C$5,$J301&gt;Settings!$C$6),$G301,0))</f>
        <v/>
      </c>
      <c r="Z301" s="34">
        <f>IF($A301="","",IF(AND($P301&gt;0,$T301="Open",$U301=0,OR($I301="Open",$I301="Won"),$H301&gt;=Settings!$C$4,$H301&lt;=Settings!$C$5),$G301,0))</f>
        <v/>
      </c>
      <c r="AA301" s="34">
        <f>IF($A301="","",IF(AND($U301=1,OR($V301=1,$I301="Won")),$G301-$R301,0))</f>
        <v/>
      </c>
      <c r="AB301" s="34">
        <f>IF($A301="","",IF(AND($U301=1,$I301="Open",$V301=0),$R301,0))</f>
        <v/>
      </c>
      <c r="AC301" s="34">
        <f>IF($A301="","",IF(AND($U301=1,$I301="Lost"),$R301,0))</f>
        <v/>
      </c>
      <c r="AD301" s="34">
        <f>IF($A301="","",IF(AND($I301="Won",OR($U301=1,$Y301&gt;0,$Z301&gt;0)),$G301,0))</f>
        <v/>
      </c>
      <c r="AE301" s="33">
        <f>IF(OR($A301="",$P301=0),"",IFERROR(MATCH($Q301,Settings!$B$24:$B$31,0),""))</f>
        <v/>
      </c>
      <c r="AF301" s="33">
        <f>IF($A301="","",IFERROR(MATCH($F301,Settings!$B$24:$B$31,0),""))</f>
        <v/>
      </c>
      <c r="AG301" s="33">
        <f>IF($A301="","",IF($P301=0,IF($Y301&gt;0,IF($I301="Won","Created and won","Created"),IF($J301&gt;Settings!$C$6,"Created, outside period",IF($V301=1,"Not in last snapshot","Outside period"))),IF($T301&lt;&gt;"Open","Closed before",IF($U301=0,IF($Z301&gt;0,IF($I301="Won","Pulled in and won","Pulled in"),"Outside period"),IF($I301="Won","Won",IF($I301="Lost","Lost",IF($V301=0,"Slipped out",IF($AF301&gt;$AE301,"Advanced",IF($AF301&lt;$AE301,"Regressed",IF($G301&gt;$R301,"Amount up",IF($G301&lt;$R301,"Amount down","No change")))))))))))</f>
        <v/>
      </c>
      <c r="AH301" s="33">
        <f>IF($A301="","",IF($V301=1,Settings!$C$7-MAX($J301,$K301,$L301,$M301),""))</f>
        <v/>
      </c>
      <c r="AI301" s="33">
        <f>IF($A301="","",IF($V301=1,IF($AH301&gt;=Settings!$C$12,1,0),""))</f>
        <v/>
      </c>
      <c r="AJ301" s="33">
        <f>IF($A301="","",IF($V301=1,IF($N301&gt;=Settings!$C$13,1,0),""))</f>
        <v/>
      </c>
    </row>
    <row r="302">
      <c r="G302" s="31" t="n"/>
      <c r="H302" s="32" t="n"/>
      <c r="J302" s="32" t="n"/>
      <c r="K302" s="32" t="n"/>
      <c r="L302" s="32" t="n"/>
      <c r="M302" s="32" t="n"/>
      <c r="P302" s="33">
        <f>IF($A302="","",IFERROR(MATCH($A302,'Last week'!$A$2:$A$1001,0),0))</f>
        <v/>
      </c>
      <c r="Q302" s="33">
        <f>IF(OR($A302="",$P302=0),"",INDEX('Last week'!$F$2:$F$1001,$P302))</f>
        <v/>
      </c>
      <c r="R302" s="34">
        <f>IF(OR($A302="",$P302=0),"",INDEX('Last week'!$G$2:$G$1001,$P302))</f>
        <v/>
      </c>
      <c r="S302" s="35">
        <f>IF(OR($A302="",$P302=0),"",INDEX('Last week'!$H$2:$H$1001,$P302))</f>
        <v/>
      </c>
      <c r="T302" s="33">
        <f>IF(OR($A302="",$P302=0),"",INDEX('Last week'!$I$2:$I$1001,$P302))</f>
        <v/>
      </c>
      <c r="U302" s="33">
        <f>IF($A302="","",IF(AND($P302&gt;0,$T302="Open",$S302&gt;=Settings!$C$4,$S302&lt;=Settings!$C$5),1,0))</f>
        <v/>
      </c>
      <c r="V302" s="33">
        <f>IF($A302="","",IF(AND($I302="Open",$H302&gt;=Settings!$C$4,$H302&lt;=Settings!$C$5),1,0))</f>
        <v/>
      </c>
      <c r="W302" s="34">
        <f>IF($A302="","",IF($U302=1,$R302,0))</f>
        <v/>
      </c>
      <c r="X302" s="34">
        <f>IF($A302="","",IF($V302=1,$G302,0))</f>
        <v/>
      </c>
      <c r="Y302" s="34">
        <f>IF($A302="","",IF(AND($P302=0,OR($I302="Open",$I302="Won"),$H302&gt;=Settings!$C$4,$H302&lt;=Settings!$C$5,$J302&gt;Settings!$C$6),$G302,0))</f>
        <v/>
      </c>
      <c r="Z302" s="34">
        <f>IF($A302="","",IF(AND($P302&gt;0,$T302="Open",$U302=0,OR($I302="Open",$I302="Won"),$H302&gt;=Settings!$C$4,$H302&lt;=Settings!$C$5),$G302,0))</f>
        <v/>
      </c>
      <c r="AA302" s="34">
        <f>IF($A302="","",IF(AND($U302=1,OR($V302=1,$I302="Won")),$G302-$R302,0))</f>
        <v/>
      </c>
      <c r="AB302" s="34">
        <f>IF($A302="","",IF(AND($U302=1,$I302="Open",$V302=0),$R302,0))</f>
        <v/>
      </c>
      <c r="AC302" s="34">
        <f>IF($A302="","",IF(AND($U302=1,$I302="Lost"),$R302,0))</f>
        <v/>
      </c>
      <c r="AD302" s="34">
        <f>IF($A302="","",IF(AND($I302="Won",OR($U302=1,$Y302&gt;0,$Z302&gt;0)),$G302,0))</f>
        <v/>
      </c>
      <c r="AE302" s="33">
        <f>IF(OR($A302="",$P302=0),"",IFERROR(MATCH($Q302,Settings!$B$24:$B$31,0),""))</f>
        <v/>
      </c>
      <c r="AF302" s="33">
        <f>IF($A302="","",IFERROR(MATCH($F302,Settings!$B$24:$B$31,0),""))</f>
        <v/>
      </c>
      <c r="AG302" s="33">
        <f>IF($A302="","",IF($P302=0,IF($Y302&gt;0,IF($I302="Won","Created and won","Created"),IF($J302&gt;Settings!$C$6,"Created, outside period",IF($V302=1,"Not in last snapshot","Outside period"))),IF($T302&lt;&gt;"Open","Closed before",IF($U302=0,IF($Z302&gt;0,IF($I302="Won","Pulled in and won","Pulled in"),"Outside period"),IF($I302="Won","Won",IF($I302="Lost","Lost",IF($V302=0,"Slipped out",IF($AF302&gt;$AE302,"Advanced",IF($AF302&lt;$AE302,"Regressed",IF($G302&gt;$R302,"Amount up",IF($G302&lt;$R302,"Amount down","No change")))))))))))</f>
        <v/>
      </c>
      <c r="AH302" s="33">
        <f>IF($A302="","",IF($V302=1,Settings!$C$7-MAX($J302,$K302,$L302,$M302),""))</f>
        <v/>
      </c>
      <c r="AI302" s="33">
        <f>IF($A302="","",IF($V302=1,IF($AH302&gt;=Settings!$C$12,1,0),""))</f>
        <v/>
      </c>
      <c r="AJ302" s="33">
        <f>IF($A302="","",IF($V302=1,IF($N302&gt;=Settings!$C$13,1,0),""))</f>
        <v/>
      </c>
    </row>
    <row r="303">
      <c r="G303" s="31" t="n"/>
      <c r="H303" s="32" t="n"/>
      <c r="J303" s="32" t="n"/>
      <c r="K303" s="32" t="n"/>
      <c r="L303" s="32" t="n"/>
      <c r="M303" s="32" t="n"/>
      <c r="P303" s="33">
        <f>IF($A303="","",IFERROR(MATCH($A303,'Last week'!$A$2:$A$1001,0),0))</f>
        <v/>
      </c>
      <c r="Q303" s="33">
        <f>IF(OR($A303="",$P303=0),"",INDEX('Last week'!$F$2:$F$1001,$P303))</f>
        <v/>
      </c>
      <c r="R303" s="34">
        <f>IF(OR($A303="",$P303=0),"",INDEX('Last week'!$G$2:$G$1001,$P303))</f>
        <v/>
      </c>
      <c r="S303" s="35">
        <f>IF(OR($A303="",$P303=0),"",INDEX('Last week'!$H$2:$H$1001,$P303))</f>
        <v/>
      </c>
      <c r="T303" s="33">
        <f>IF(OR($A303="",$P303=0),"",INDEX('Last week'!$I$2:$I$1001,$P303))</f>
        <v/>
      </c>
      <c r="U303" s="33">
        <f>IF($A303="","",IF(AND($P303&gt;0,$T303="Open",$S303&gt;=Settings!$C$4,$S303&lt;=Settings!$C$5),1,0))</f>
        <v/>
      </c>
      <c r="V303" s="33">
        <f>IF($A303="","",IF(AND($I303="Open",$H303&gt;=Settings!$C$4,$H303&lt;=Settings!$C$5),1,0))</f>
        <v/>
      </c>
      <c r="W303" s="34">
        <f>IF($A303="","",IF($U303=1,$R303,0))</f>
        <v/>
      </c>
      <c r="X303" s="34">
        <f>IF($A303="","",IF($V303=1,$G303,0))</f>
        <v/>
      </c>
      <c r="Y303" s="34">
        <f>IF($A303="","",IF(AND($P303=0,OR($I303="Open",$I303="Won"),$H303&gt;=Settings!$C$4,$H303&lt;=Settings!$C$5,$J303&gt;Settings!$C$6),$G303,0))</f>
        <v/>
      </c>
      <c r="Z303" s="34">
        <f>IF($A303="","",IF(AND($P303&gt;0,$T303="Open",$U303=0,OR($I303="Open",$I303="Won"),$H303&gt;=Settings!$C$4,$H303&lt;=Settings!$C$5),$G303,0))</f>
        <v/>
      </c>
      <c r="AA303" s="34">
        <f>IF($A303="","",IF(AND($U303=1,OR($V303=1,$I303="Won")),$G303-$R303,0))</f>
        <v/>
      </c>
      <c r="AB303" s="34">
        <f>IF($A303="","",IF(AND($U303=1,$I303="Open",$V303=0),$R303,0))</f>
        <v/>
      </c>
      <c r="AC303" s="34">
        <f>IF($A303="","",IF(AND($U303=1,$I303="Lost"),$R303,0))</f>
        <v/>
      </c>
      <c r="AD303" s="34">
        <f>IF($A303="","",IF(AND($I303="Won",OR($U303=1,$Y303&gt;0,$Z303&gt;0)),$G303,0))</f>
        <v/>
      </c>
      <c r="AE303" s="33">
        <f>IF(OR($A303="",$P303=0),"",IFERROR(MATCH($Q303,Settings!$B$24:$B$31,0),""))</f>
        <v/>
      </c>
      <c r="AF303" s="33">
        <f>IF($A303="","",IFERROR(MATCH($F303,Settings!$B$24:$B$31,0),""))</f>
        <v/>
      </c>
      <c r="AG303" s="33">
        <f>IF($A303="","",IF($P303=0,IF($Y303&gt;0,IF($I303="Won","Created and won","Created"),IF($J303&gt;Settings!$C$6,"Created, outside period",IF($V303=1,"Not in last snapshot","Outside period"))),IF($T303&lt;&gt;"Open","Closed before",IF($U303=0,IF($Z303&gt;0,IF($I303="Won","Pulled in and won","Pulled in"),"Outside period"),IF($I303="Won","Won",IF($I303="Lost","Lost",IF($V303=0,"Slipped out",IF($AF303&gt;$AE303,"Advanced",IF($AF303&lt;$AE303,"Regressed",IF($G303&gt;$R303,"Amount up",IF($G303&lt;$R303,"Amount down","No change")))))))))))</f>
        <v/>
      </c>
      <c r="AH303" s="33">
        <f>IF($A303="","",IF($V303=1,Settings!$C$7-MAX($J303,$K303,$L303,$M303),""))</f>
        <v/>
      </c>
      <c r="AI303" s="33">
        <f>IF($A303="","",IF($V303=1,IF($AH303&gt;=Settings!$C$12,1,0),""))</f>
        <v/>
      </c>
      <c r="AJ303" s="33">
        <f>IF($A303="","",IF($V303=1,IF($N303&gt;=Settings!$C$13,1,0),""))</f>
        <v/>
      </c>
    </row>
    <row r="304">
      <c r="G304" s="31" t="n"/>
      <c r="H304" s="32" t="n"/>
      <c r="J304" s="32" t="n"/>
      <c r="K304" s="32" t="n"/>
      <c r="L304" s="32" t="n"/>
      <c r="M304" s="32" t="n"/>
      <c r="P304" s="33">
        <f>IF($A304="","",IFERROR(MATCH($A304,'Last week'!$A$2:$A$1001,0),0))</f>
        <v/>
      </c>
      <c r="Q304" s="33">
        <f>IF(OR($A304="",$P304=0),"",INDEX('Last week'!$F$2:$F$1001,$P304))</f>
        <v/>
      </c>
      <c r="R304" s="34">
        <f>IF(OR($A304="",$P304=0),"",INDEX('Last week'!$G$2:$G$1001,$P304))</f>
        <v/>
      </c>
      <c r="S304" s="35">
        <f>IF(OR($A304="",$P304=0),"",INDEX('Last week'!$H$2:$H$1001,$P304))</f>
        <v/>
      </c>
      <c r="T304" s="33">
        <f>IF(OR($A304="",$P304=0),"",INDEX('Last week'!$I$2:$I$1001,$P304))</f>
        <v/>
      </c>
      <c r="U304" s="33">
        <f>IF($A304="","",IF(AND($P304&gt;0,$T304="Open",$S304&gt;=Settings!$C$4,$S304&lt;=Settings!$C$5),1,0))</f>
        <v/>
      </c>
      <c r="V304" s="33">
        <f>IF($A304="","",IF(AND($I304="Open",$H304&gt;=Settings!$C$4,$H304&lt;=Settings!$C$5),1,0))</f>
        <v/>
      </c>
      <c r="W304" s="34">
        <f>IF($A304="","",IF($U304=1,$R304,0))</f>
        <v/>
      </c>
      <c r="X304" s="34">
        <f>IF($A304="","",IF($V304=1,$G304,0))</f>
        <v/>
      </c>
      <c r="Y304" s="34">
        <f>IF($A304="","",IF(AND($P304=0,OR($I304="Open",$I304="Won"),$H304&gt;=Settings!$C$4,$H304&lt;=Settings!$C$5,$J304&gt;Settings!$C$6),$G304,0))</f>
        <v/>
      </c>
      <c r="Z304" s="34">
        <f>IF($A304="","",IF(AND($P304&gt;0,$T304="Open",$U304=0,OR($I304="Open",$I304="Won"),$H304&gt;=Settings!$C$4,$H304&lt;=Settings!$C$5),$G304,0))</f>
        <v/>
      </c>
      <c r="AA304" s="34">
        <f>IF($A304="","",IF(AND($U304=1,OR($V304=1,$I304="Won")),$G304-$R304,0))</f>
        <v/>
      </c>
      <c r="AB304" s="34">
        <f>IF($A304="","",IF(AND($U304=1,$I304="Open",$V304=0),$R304,0))</f>
        <v/>
      </c>
      <c r="AC304" s="34">
        <f>IF($A304="","",IF(AND($U304=1,$I304="Lost"),$R304,0))</f>
        <v/>
      </c>
      <c r="AD304" s="34">
        <f>IF($A304="","",IF(AND($I304="Won",OR($U304=1,$Y304&gt;0,$Z304&gt;0)),$G304,0))</f>
        <v/>
      </c>
      <c r="AE304" s="33">
        <f>IF(OR($A304="",$P304=0),"",IFERROR(MATCH($Q304,Settings!$B$24:$B$31,0),""))</f>
        <v/>
      </c>
      <c r="AF304" s="33">
        <f>IF($A304="","",IFERROR(MATCH($F304,Settings!$B$24:$B$31,0),""))</f>
        <v/>
      </c>
      <c r="AG304" s="33">
        <f>IF($A304="","",IF($P304=0,IF($Y304&gt;0,IF($I304="Won","Created and won","Created"),IF($J304&gt;Settings!$C$6,"Created, outside period",IF($V304=1,"Not in last snapshot","Outside period"))),IF($T304&lt;&gt;"Open","Closed before",IF($U304=0,IF($Z304&gt;0,IF($I304="Won","Pulled in and won","Pulled in"),"Outside period"),IF($I304="Won","Won",IF($I304="Lost","Lost",IF($V304=0,"Slipped out",IF($AF304&gt;$AE304,"Advanced",IF($AF304&lt;$AE304,"Regressed",IF($G304&gt;$R304,"Amount up",IF($G304&lt;$R304,"Amount down","No change")))))))))))</f>
        <v/>
      </c>
      <c r="AH304" s="33">
        <f>IF($A304="","",IF($V304=1,Settings!$C$7-MAX($J304,$K304,$L304,$M304),""))</f>
        <v/>
      </c>
      <c r="AI304" s="33">
        <f>IF($A304="","",IF($V304=1,IF($AH304&gt;=Settings!$C$12,1,0),""))</f>
        <v/>
      </c>
      <c r="AJ304" s="33">
        <f>IF($A304="","",IF($V304=1,IF($N304&gt;=Settings!$C$13,1,0),""))</f>
        <v/>
      </c>
    </row>
    <row r="305">
      <c r="G305" s="31" t="n"/>
      <c r="H305" s="32" t="n"/>
      <c r="J305" s="32" t="n"/>
      <c r="K305" s="32" t="n"/>
      <c r="L305" s="32" t="n"/>
      <c r="M305" s="32" t="n"/>
      <c r="P305" s="33">
        <f>IF($A305="","",IFERROR(MATCH($A305,'Last week'!$A$2:$A$1001,0),0))</f>
        <v/>
      </c>
      <c r="Q305" s="33">
        <f>IF(OR($A305="",$P305=0),"",INDEX('Last week'!$F$2:$F$1001,$P305))</f>
        <v/>
      </c>
      <c r="R305" s="34">
        <f>IF(OR($A305="",$P305=0),"",INDEX('Last week'!$G$2:$G$1001,$P305))</f>
        <v/>
      </c>
      <c r="S305" s="35">
        <f>IF(OR($A305="",$P305=0),"",INDEX('Last week'!$H$2:$H$1001,$P305))</f>
        <v/>
      </c>
      <c r="T305" s="33">
        <f>IF(OR($A305="",$P305=0),"",INDEX('Last week'!$I$2:$I$1001,$P305))</f>
        <v/>
      </c>
      <c r="U305" s="33">
        <f>IF($A305="","",IF(AND($P305&gt;0,$T305="Open",$S305&gt;=Settings!$C$4,$S305&lt;=Settings!$C$5),1,0))</f>
        <v/>
      </c>
      <c r="V305" s="33">
        <f>IF($A305="","",IF(AND($I305="Open",$H305&gt;=Settings!$C$4,$H305&lt;=Settings!$C$5),1,0))</f>
        <v/>
      </c>
      <c r="W305" s="34">
        <f>IF($A305="","",IF($U305=1,$R305,0))</f>
        <v/>
      </c>
      <c r="X305" s="34">
        <f>IF($A305="","",IF($V305=1,$G305,0))</f>
        <v/>
      </c>
      <c r="Y305" s="34">
        <f>IF($A305="","",IF(AND($P305=0,OR($I305="Open",$I305="Won"),$H305&gt;=Settings!$C$4,$H305&lt;=Settings!$C$5,$J305&gt;Settings!$C$6),$G305,0))</f>
        <v/>
      </c>
      <c r="Z305" s="34">
        <f>IF($A305="","",IF(AND($P305&gt;0,$T305="Open",$U305=0,OR($I305="Open",$I305="Won"),$H305&gt;=Settings!$C$4,$H305&lt;=Settings!$C$5),$G305,0))</f>
        <v/>
      </c>
      <c r="AA305" s="34">
        <f>IF($A305="","",IF(AND($U305=1,OR($V305=1,$I305="Won")),$G305-$R305,0))</f>
        <v/>
      </c>
      <c r="AB305" s="34">
        <f>IF($A305="","",IF(AND($U305=1,$I305="Open",$V305=0),$R305,0))</f>
        <v/>
      </c>
      <c r="AC305" s="34">
        <f>IF($A305="","",IF(AND($U305=1,$I305="Lost"),$R305,0))</f>
        <v/>
      </c>
      <c r="AD305" s="34">
        <f>IF($A305="","",IF(AND($I305="Won",OR($U305=1,$Y305&gt;0,$Z305&gt;0)),$G305,0))</f>
        <v/>
      </c>
      <c r="AE305" s="33">
        <f>IF(OR($A305="",$P305=0),"",IFERROR(MATCH($Q305,Settings!$B$24:$B$31,0),""))</f>
        <v/>
      </c>
      <c r="AF305" s="33">
        <f>IF($A305="","",IFERROR(MATCH($F305,Settings!$B$24:$B$31,0),""))</f>
        <v/>
      </c>
      <c r="AG305" s="33">
        <f>IF($A305="","",IF($P305=0,IF($Y305&gt;0,IF($I305="Won","Created and won","Created"),IF($J305&gt;Settings!$C$6,"Created, outside period",IF($V305=1,"Not in last snapshot","Outside period"))),IF($T305&lt;&gt;"Open","Closed before",IF($U305=0,IF($Z305&gt;0,IF($I305="Won","Pulled in and won","Pulled in"),"Outside period"),IF($I305="Won","Won",IF($I305="Lost","Lost",IF($V305=0,"Slipped out",IF($AF305&gt;$AE305,"Advanced",IF($AF305&lt;$AE305,"Regressed",IF($G305&gt;$R305,"Amount up",IF($G305&lt;$R305,"Amount down","No change")))))))))))</f>
        <v/>
      </c>
      <c r="AH305" s="33">
        <f>IF($A305="","",IF($V305=1,Settings!$C$7-MAX($J305,$K305,$L305,$M305),""))</f>
        <v/>
      </c>
      <c r="AI305" s="33">
        <f>IF($A305="","",IF($V305=1,IF($AH305&gt;=Settings!$C$12,1,0),""))</f>
        <v/>
      </c>
      <c r="AJ305" s="33">
        <f>IF($A305="","",IF($V305=1,IF($N305&gt;=Settings!$C$13,1,0),""))</f>
        <v/>
      </c>
    </row>
    <row r="306">
      <c r="G306" s="31" t="n"/>
      <c r="H306" s="32" t="n"/>
      <c r="J306" s="32" t="n"/>
      <c r="K306" s="32" t="n"/>
      <c r="L306" s="32" t="n"/>
      <c r="M306" s="32" t="n"/>
      <c r="P306" s="33">
        <f>IF($A306="","",IFERROR(MATCH($A306,'Last week'!$A$2:$A$1001,0),0))</f>
        <v/>
      </c>
      <c r="Q306" s="33">
        <f>IF(OR($A306="",$P306=0),"",INDEX('Last week'!$F$2:$F$1001,$P306))</f>
        <v/>
      </c>
      <c r="R306" s="34">
        <f>IF(OR($A306="",$P306=0),"",INDEX('Last week'!$G$2:$G$1001,$P306))</f>
        <v/>
      </c>
      <c r="S306" s="35">
        <f>IF(OR($A306="",$P306=0),"",INDEX('Last week'!$H$2:$H$1001,$P306))</f>
        <v/>
      </c>
      <c r="T306" s="33">
        <f>IF(OR($A306="",$P306=0),"",INDEX('Last week'!$I$2:$I$1001,$P306))</f>
        <v/>
      </c>
      <c r="U306" s="33">
        <f>IF($A306="","",IF(AND($P306&gt;0,$T306="Open",$S306&gt;=Settings!$C$4,$S306&lt;=Settings!$C$5),1,0))</f>
        <v/>
      </c>
      <c r="V306" s="33">
        <f>IF($A306="","",IF(AND($I306="Open",$H306&gt;=Settings!$C$4,$H306&lt;=Settings!$C$5),1,0))</f>
        <v/>
      </c>
      <c r="W306" s="34">
        <f>IF($A306="","",IF($U306=1,$R306,0))</f>
        <v/>
      </c>
      <c r="X306" s="34">
        <f>IF($A306="","",IF($V306=1,$G306,0))</f>
        <v/>
      </c>
      <c r="Y306" s="34">
        <f>IF($A306="","",IF(AND($P306=0,OR($I306="Open",$I306="Won"),$H306&gt;=Settings!$C$4,$H306&lt;=Settings!$C$5,$J306&gt;Settings!$C$6),$G306,0))</f>
        <v/>
      </c>
      <c r="Z306" s="34">
        <f>IF($A306="","",IF(AND($P306&gt;0,$T306="Open",$U306=0,OR($I306="Open",$I306="Won"),$H306&gt;=Settings!$C$4,$H306&lt;=Settings!$C$5),$G306,0))</f>
        <v/>
      </c>
      <c r="AA306" s="34">
        <f>IF($A306="","",IF(AND($U306=1,OR($V306=1,$I306="Won")),$G306-$R306,0))</f>
        <v/>
      </c>
      <c r="AB306" s="34">
        <f>IF($A306="","",IF(AND($U306=1,$I306="Open",$V306=0),$R306,0))</f>
        <v/>
      </c>
      <c r="AC306" s="34">
        <f>IF($A306="","",IF(AND($U306=1,$I306="Lost"),$R306,0))</f>
        <v/>
      </c>
      <c r="AD306" s="34">
        <f>IF($A306="","",IF(AND($I306="Won",OR($U306=1,$Y306&gt;0,$Z306&gt;0)),$G306,0))</f>
        <v/>
      </c>
      <c r="AE306" s="33">
        <f>IF(OR($A306="",$P306=0),"",IFERROR(MATCH($Q306,Settings!$B$24:$B$31,0),""))</f>
        <v/>
      </c>
      <c r="AF306" s="33">
        <f>IF($A306="","",IFERROR(MATCH($F306,Settings!$B$24:$B$31,0),""))</f>
        <v/>
      </c>
      <c r="AG306" s="33">
        <f>IF($A306="","",IF($P306=0,IF($Y306&gt;0,IF($I306="Won","Created and won","Created"),IF($J306&gt;Settings!$C$6,"Created, outside period",IF($V306=1,"Not in last snapshot","Outside period"))),IF($T306&lt;&gt;"Open","Closed before",IF($U306=0,IF($Z306&gt;0,IF($I306="Won","Pulled in and won","Pulled in"),"Outside period"),IF($I306="Won","Won",IF($I306="Lost","Lost",IF($V306=0,"Slipped out",IF($AF306&gt;$AE306,"Advanced",IF($AF306&lt;$AE306,"Regressed",IF($G306&gt;$R306,"Amount up",IF($G306&lt;$R306,"Amount down","No change")))))))))))</f>
        <v/>
      </c>
      <c r="AH306" s="33">
        <f>IF($A306="","",IF($V306=1,Settings!$C$7-MAX($J306,$K306,$L306,$M306),""))</f>
        <v/>
      </c>
      <c r="AI306" s="33">
        <f>IF($A306="","",IF($V306=1,IF($AH306&gt;=Settings!$C$12,1,0),""))</f>
        <v/>
      </c>
      <c r="AJ306" s="33">
        <f>IF($A306="","",IF($V306=1,IF($N306&gt;=Settings!$C$13,1,0),""))</f>
        <v/>
      </c>
    </row>
    <row r="307">
      <c r="G307" s="31" t="n"/>
      <c r="H307" s="32" t="n"/>
      <c r="J307" s="32" t="n"/>
      <c r="K307" s="32" t="n"/>
      <c r="L307" s="32" t="n"/>
      <c r="M307" s="32" t="n"/>
      <c r="P307" s="33">
        <f>IF($A307="","",IFERROR(MATCH($A307,'Last week'!$A$2:$A$1001,0),0))</f>
        <v/>
      </c>
      <c r="Q307" s="33">
        <f>IF(OR($A307="",$P307=0),"",INDEX('Last week'!$F$2:$F$1001,$P307))</f>
        <v/>
      </c>
      <c r="R307" s="34">
        <f>IF(OR($A307="",$P307=0),"",INDEX('Last week'!$G$2:$G$1001,$P307))</f>
        <v/>
      </c>
      <c r="S307" s="35">
        <f>IF(OR($A307="",$P307=0),"",INDEX('Last week'!$H$2:$H$1001,$P307))</f>
        <v/>
      </c>
      <c r="T307" s="33">
        <f>IF(OR($A307="",$P307=0),"",INDEX('Last week'!$I$2:$I$1001,$P307))</f>
        <v/>
      </c>
      <c r="U307" s="33">
        <f>IF($A307="","",IF(AND($P307&gt;0,$T307="Open",$S307&gt;=Settings!$C$4,$S307&lt;=Settings!$C$5),1,0))</f>
        <v/>
      </c>
      <c r="V307" s="33">
        <f>IF($A307="","",IF(AND($I307="Open",$H307&gt;=Settings!$C$4,$H307&lt;=Settings!$C$5),1,0))</f>
        <v/>
      </c>
      <c r="W307" s="34">
        <f>IF($A307="","",IF($U307=1,$R307,0))</f>
        <v/>
      </c>
      <c r="X307" s="34">
        <f>IF($A307="","",IF($V307=1,$G307,0))</f>
        <v/>
      </c>
      <c r="Y307" s="34">
        <f>IF($A307="","",IF(AND($P307=0,OR($I307="Open",$I307="Won"),$H307&gt;=Settings!$C$4,$H307&lt;=Settings!$C$5,$J307&gt;Settings!$C$6),$G307,0))</f>
        <v/>
      </c>
      <c r="Z307" s="34">
        <f>IF($A307="","",IF(AND($P307&gt;0,$T307="Open",$U307=0,OR($I307="Open",$I307="Won"),$H307&gt;=Settings!$C$4,$H307&lt;=Settings!$C$5),$G307,0))</f>
        <v/>
      </c>
      <c r="AA307" s="34">
        <f>IF($A307="","",IF(AND($U307=1,OR($V307=1,$I307="Won")),$G307-$R307,0))</f>
        <v/>
      </c>
      <c r="AB307" s="34">
        <f>IF($A307="","",IF(AND($U307=1,$I307="Open",$V307=0),$R307,0))</f>
        <v/>
      </c>
      <c r="AC307" s="34">
        <f>IF($A307="","",IF(AND($U307=1,$I307="Lost"),$R307,0))</f>
        <v/>
      </c>
      <c r="AD307" s="34">
        <f>IF($A307="","",IF(AND($I307="Won",OR($U307=1,$Y307&gt;0,$Z307&gt;0)),$G307,0))</f>
        <v/>
      </c>
      <c r="AE307" s="33">
        <f>IF(OR($A307="",$P307=0),"",IFERROR(MATCH($Q307,Settings!$B$24:$B$31,0),""))</f>
        <v/>
      </c>
      <c r="AF307" s="33">
        <f>IF($A307="","",IFERROR(MATCH($F307,Settings!$B$24:$B$31,0),""))</f>
        <v/>
      </c>
      <c r="AG307" s="33">
        <f>IF($A307="","",IF($P307=0,IF($Y307&gt;0,IF($I307="Won","Created and won","Created"),IF($J307&gt;Settings!$C$6,"Created, outside period",IF($V307=1,"Not in last snapshot","Outside period"))),IF($T307&lt;&gt;"Open","Closed before",IF($U307=0,IF($Z307&gt;0,IF($I307="Won","Pulled in and won","Pulled in"),"Outside period"),IF($I307="Won","Won",IF($I307="Lost","Lost",IF($V307=0,"Slipped out",IF($AF307&gt;$AE307,"Advanced",IF($AF307&lt;$AE307,"Regressed",IF($G307&gt;$R307,"Amount up",IF($G307&lt;$R307,"Amount down","No change")))))))))))</f>
        <v/>
      </c>
      <c r="AH307" s="33">
        <f>IF($A307="","",IF($V307=1,Settings!$C$7-MAX($J307,$K307,$L307,$M307),""))</f>
        <v/>
      </c>
      <c r="AI307" s="33">
        <f>IF($A307="","",IF($V307=1,IF($AH307&gt;=Settings!$C$12,1,0),""))</f>
        <v/>
      </c>
      <c r="AJ307" s="33">
        <f>IF($A307="","",IF($V307=1,IF($N307&gt;=Settings!$C$13,1,0),""))</f>
        <v/>
      </c>
    </row>
    <row r="308">
      <c r="G308" s="31" t="n"/>
      <c r="H308" s="32" t="n"/>
      <c r="J308" s="32" t="n"/>
      <c r="K308" s="32" t="n"/>
      <c r="L308" s="32" t="n"/>
      <c r="M308" s="32" t="n"/>
      <c r="P308" s="33">
        <f>IF($A308="","",IFERROR(MATCH($A308,'Last week'!$A$2:$A$1001,0),0))</f>
        <v/>
      </c>
      <c r="Q308" s="33">
        <f>IF(OR($A308="",$P308=0),"",INDEX('Last week'!$F$2:$F$1001,$P308))</f>
        <v/>
      </c>
      <c r="R308" s="34">
        <f>IF(OR($A308="",$P308=0),"",INDEX('Last week'!$G$2:$G$1001,$P308))</f>
        <v/>
      </c>
      <c r="S308" s="35">
        <f>IF(OR($A308="",$P308=0),"",INDEX('Last week'!$H$2:$H$1001,$P308))</f>
        <v/>
      </c>
      <c r="T308" s="33">
        <f>IF(OR($A308="",$P308=0),"",INDEX('Last week'!$I$2:$I$1001,$P308))</f>
        <v/>
      </c>
      <c r="U308" s="33">
        <f>IF($A308="","",IF(AND($P308&gt;0,$T308="Open",$S308&gt;=Settings!$C$4,$S308&lt;=Settings!$C$5),1,0))</f>
        <v/>
      </c>
      <c r="V308" s="33">
        <f>IF($A308="","",IF(AND($I308="Open",$H308&gt;=Settings!$C$4,$H308&lt;=Settings!$C$5),1,0))</f>
        <v/>
      </c>
      <c r="W308" s="34">
        <f>IF($A308="","",IF($U308=1,$R308,0))</f>
        <v/>
      </c>
      <c r="X308" s="34">
        <f>IF($A308="","",IF($V308=1,$G308,0))</f>
        <v/>
      </c>
      <c r="Y308" s="34">
        <f>IF($A308="","",IF(AND($P308=0,OR($I308="Open",$I308="Won"),$H308&gt;=Settings!$C$4,$H308&lt;=Settings!$C$5,$J308&gt;Settings!$C$6),$G308,0))</f>
        <v/>
      </c>
      <c r="Z308" s="34">
        <f>IF($A308="","",IF(AND($P308&gt;0,$T308="Open",$U308=0,OR($I308="Open",$I308="Won"),$H308&gt;=Settings!$C$4,$H308&lt;=Settings!$C$5),$G308,0))</f>
        <v/>
      </c>
      <c r="AA308" s="34">
        <f>IF($A308="","",IF(AND($U308=1,OR($V308=1,$I308="Won")),$G308-$R308,0))</f>
        <v/>
      </c>
      <c r="AB308" s="34">
        <f>IF($A308="","",IF(AND($U308=1,$I308="Open",$V308=0),$R308,0))</f>
        <v/>
      </c>
      <c r="AC308" s="34">
        <f>IF($A308="","",IF(AND($U308=1,$I308="Lost"),$R308,0))</f>
        <v/>
      </c>
      <c r="AD308" s="34">
        <f>IF($A308="","",IF(AND($I308="Won",OR($U308=1,$Y308&gt;0,$Z308&gt;0)),$G308,0))</f>
        <v/>
      </c>
      <c r="AE308" s="33">
        <f>IF(OR($A308="",$P308=0),"",IFERROR(MATCH($Q308,Settings!$B$24:$B$31,0),""))</f>
        <v/>
      </c>
      <c r="AF308" s="33">
        <f>IF($A308="","",IFERROR(MATCH($F308,Settings!$B$24:$B$31,0),""))</f>
        <v/>
      </c>
      <c r="AG308" s="33">
        <f>IF($A308="","",IF($P308=0,IF($Y308&gt;0,IF($I308="Won","Created and won","Created"),IF($J308&gt;Settings!$C$6,"Created, outside period",IF($V308=1,"Not in last snapshot","Outside period"))),IF($T308&lt;&gt;"Open","Closed before",IF($U308=0,IF($Z308&gt;0,IF($I308="Won","Pulled in and won","Pulled in"),"Outside period"),IF($I308="Won","Won",IF($I308="Lost","Lost",IF($V308=0,"Slipped out",IF($AF308&gt;$AE308,"Advanced",IF($AF308&lt;$AE308,"Regressed",IF($G308&gt;$R308,"Amount up",IF($G308&lt;$R308,"Amount down","No change")))))))))))</f>
        <v/>
      </c>
      <c r="AH308" s="33">
        <f>IF($A308="","",IF($V308=1,Settings!$C$7-MAX($J308,$K308,$L308,$M308),""))</f>
        <v/>
      </c>
      <c r="AI308" s="33">
        <f>IF($A308="","",IF($V308=1,IF($AH308&gt;=Settings!$C$12,1,0),""))</f>
        <v/>
      </c>
      <c r="AJ308" s="33">
        <f>IF($A308="","",IF($V308=1,IF($N308&gt;=Settings!$C$13,1,0),""))</f>
        <v/>
      </c>
    </row>
    <row r="309">
      <c r="G309" s="31" t="n"/>
      <c r="H309" s="32" t="n"/>
      <c r="J309" s="32" t="n"/>
      <c r="K309" s="32" t="n"/>
      <c r="L309" s="32" t="n"/>
      <c r="M309" s="32" t="n"/>
      <c r="P309" s="33">
        <f>IF($A309="","",IFERROR(MATCH($A309,'Last week'!$A$2:$A$1001,0),0))</f>
        <v/>
      </c>
      <c r="Q309" s="33">
        <f>IF(OR($A309="",$P309=0),"",INDEX('Last week'!$F$2:$F$1001,$P309))</f>
        <v/>
      </c>
      <c r="R309" s="34">
        <f>IF(OR($A309="",$P309=0),"",INDEX('Last week'!$G$2:$G$1001,$P309))</f>
        <v/>
      </c>
      <c r="S309" s="35">
        <f>IF(OR($A309="",$P309=0),"",INDEX('Last week'!$H$2:$H$1001,$P309))</f>
        <v/>
      </c>
      <c r="T309" s="33">
        <f>IF(OR($A309="",$P309=0),"",INDEX('Last week'!$I$2:$I$1001,$P309))</f>
        <v/>
      </c>
      <c r="U309" s="33">
        <f>IF($A309="","",IF(AND($P309&gt;0,$T309="Open",$S309&gt;=Settings!$C$4,$S309&lt;=Settings!$C$5),1,0))</f>
        <v/>
      </c>
      <c r="V309" s="33">
        <f>IF($A309="","",IF(AND($I309="Open",$H309&gt;=Settings!$C$4,$H309&lt;=Settings!$C$5),1,0))</f>
        <v/>
      </c>
      <c r="W309" s="34">
        <f>IF($A309="","",IF($U309=1,$R309,0))</f>
        <v/>
      </c>
      <c r="X309" s="34">
        <f>IF($A309="","",IF($V309=1,$G309,0))</f>
        <v/>
      </c>
      <c r="Y309" s="34">
        <f>IF($A309="","",IF(AND($P309=0,OR($I309="Open",$I309="Won"),$H309&gt;=Settings!$C$4,$H309&lt;=Settings!$C$5,$J309&gt;Settings!$C$6),$G309,0))</f>
        <v/>
      </c>
      <c r="Z309" s="34">
        <f>IF($A309="","",IF(AND($P309&gt;0,$T309="Open",$U309=0,OR($I309="Open",$I309="Won"),$H309&gt;=Settings!$C$4,$H309&lt;=Settings!$C$5),$G309,0))</f>
        <v/>
      </c>
      <c r="AA309" s="34">
        <f>IF($A309="","",IF(AND($U309=1,OR($V309=1,$I309="Won")),$G309-$R309,0))</f>
        <v/>
      </c>
      <c r="AB309" s="34">
        <f>IF($A309="","",IF(AND($U309=1,$I309="Open",$V309=0),$R309,0))</f>
        <v/>
      </c>
      <c r="AC309" s="34">
        <f>IF($A309="","",IF(AND($U309=1,$I309="Lost"),$R309,0))</f>
        <v/>
      </c>
      <c r="AD309" s="34">
        <f>IF($A309="","",IF(AND($I309="Won",OR($U309=1,$Y309&gt;0,$Z309&gt;0)),$G309,0))</f>
        <v/>
      </c>
      <c r="AE309" s="33">
        <f>IF(OR($A309="",$P309=0),"",IFERROR(MATCH($Q309,Settings!$B$24:$B$31,0),""))</f>
        <v/>
      </c>
      <c r="AF309" s="33">
        <f>IF($A309="","",IFERROR(MATCH($F309,Settings!$B$24:$B$31,0),""))</f>
        <v/>
      </c>
      <c r="AG309" s="33">
        <f>IF($A309="","",IF($P309=0,IF($Y309&gt;0,IF($I309="Won","Created and won","Created"),IF($J309&gt;Settings!$C$6,"Created, outside period",IF($V309=1,"Not in last snapshot","Outside period"))),IF($T309&lt;&gt;"Open","Closed before",IF($U309=0,IF($Z309&gt;0,IF($I309="Won","Pulled in and won","Pulled in"),"Outside period"),IF($I309="Won","Won",IF($I309="Lost","Lost",IF($V309=0,"Slipped out",IF($AF309&gt;$AE309,"Advanced",IF($AF309&lt;$AE309,"Regressed",IF($G309&gt;$R309,"Amount up",IF($G309&lt;$R309,"Amount down","No change")))))))))))</f>
        <v/>
      </c>
      <c r="AH309" s="33">
        <f>IF($A309="","",IF($V309=1,Settings!$C$7-MAX($J309,$K309,$L309,$M309),""))</f>
        <v/>
      </c>
      <c r="AI309" s="33">
        <f>IF($A309="","",IF($V309=1,IF($AH309&gt;=Settings!$C$12,1,0),""))</f>
        <v/>
      </c>
      <c r="AJ309" s="33">
        <f>IF($A309="","",IF($V309=1,IF($N309&gt;=Settings!$C$13,1,0),""))</f>
        <v/>
      </c>
    </row>
    <row r="310">
      <c r="G310" s="31" t="n"/>
      <c r="H310" s="32" t="n"/>
      <c r="J310" s="32" t="n"/>
      <c r="K310" s="32" t="n"/>
      <c r="L310" s="32" t="n"/>
      <c r="M310" s="32" t="n"/>
      <c r="P310" s="33">
        <f>IF($A310="","",IFERROR(MATCH($A310,'Last week'!$A$2:$A$1001,0),0))</f>
        <v/>
      </c>
      <c r="Q310" s="33">
        <f>IF(OR($A310="",$P310=0),"",INDEX('Last week'!$F$2:$F$1001,$P310))</f>
        <v/>
      </c>
      <c r="R310" s="34">
        <f>IF(OR($A310="",$P310=0),"",INDEX('Last week'!$G$2:$G$1001,$P310))</f>
        <v/>
      </c>
      <c r="S310" s="35">
        <f>IF(OR($A310="",$P310=0),"",INDEX('Last week'!$H$2:$H$1001,$P310))</f>
        <v/>
      </c>
      <c r="T310" s="33">
        <f>IF(OR($A310="",$P310=0),"",INDEX('Last week'!$I$2:$I$1001,$P310))</f>
        <v/>
      </c>
      <c r="U310" s="33">
        <f>IF($A310="","",IF(AND($P310&gt;0,$T310="Open",$S310&gt;=Settings!$C$4,$S310&lt;=Settings!$C$5),1,0))</f>
        <v/>
      </c>
      <c r="V310" s="33">
        <f>IF($A310="","",IF(AND($I310="Open",$H310&gt;=Settings!$C$4,$H310&lt;=Settings!$C$5),1,0))</f>
        <v/>
      </c>
      <c r="W310" s="34">
        <f>IF($A310="","",IF($U310=1,$R310,0))</f>
        <v/>
      </c>
      <c r="X310" s="34">
        <f>IF($A310="","",IF($V310=1,$G310,0))</f>
        <v/>
      </c>
      <c r="Y310" s="34">
        <f>IF($A310="","",IF(AND($P310=0,OR($I310="Open",$I310="Won"),$H310&gt;=Settings!$C$4,$H310&lt;=Settings!$C$5,$J310&gt;Settings!$C$6),$G310,0))</f>
        <v/>
      </c>
      <c r="Z310" s="34">
        <f>IF($A310="","",IF(AND($P310&gt;0,$T310="Open",$U310=0,OR($I310="Open",$I310="Won"),$H310&gt;=Settings!$C$4,$H310&lt;=Settings!$C$5),$G310,0))</f>
        <v/>
      </c>
      <c r="AA310" s="34">
        <f>IF($A310="","",IF(AND($U310=1,OR($V310=1,$I310="Won")),$G310-$R310,0))</f>
        <v/>
      </c>
      <c r="AB310" s="34">
        <f>IF($A310="","",IF(AND($U310=1,$I310="Open",$V310=0),$R310,0))</f>
        <v/>
      </c>
      <c r="AC310" s="34">
        <f>IF($A310="","",IF(AND($U310=1,$I310="Lost"),$R310,0))</f>
        <v/>
      </c>
      <c r="AD310" s="34">
        <f>IF($A310="","",IF(AND($I310="Won",OR($U310=1,$Y310&gt;0,$Z310&gt;0)),$G310,0))</f>
        <v/>
      </c>
      <c r="AE310" s="33">
        <f>IF(OR($A310="",$P310=0),"",IFERROR(MATCH($Q310,Settings!$B$24:$B$31,0),""))</f>
        <v/>
      </c>
      <c r="AF310" s="33">
        <f>IF($A310="","",IFERROR(MATCH($F310,Settings!$B$24:$B$31,0),""))</f>
        <v/>
      </c>
      <c r="AG310" s="33">
        <f>IF($A310="","",IF($P310=0,IF($Y310&gt;0,IF($I310="Won","Created and won","Created"),IF($J310&gt;Settings!$C$6,"Created, outside period",IF($V310=1,"Not in last snapshot","Outside period"))),IF($T310&lt;&gt;"Open","Closed before",IF($U310=0,IF($Z310&gt;0,IF($I310="Won","Pulled in and won","Pulled in"),"Outside period"),IF($I310="Won","Won",IF($I310="Lost","Lost",IF($V310=0,"Slipped out",IF($AF310&gt;$AE310,"Advanced",IF($AF310&lt;$AE310,"Regressed",IF($G310&gt;$R310,"Amount up",IF($G310&lt;$R310,"Amount down","No change")))))))))))</f>
        <v/>
      </c>
      <c r="AH310" s="33">
        <f>IF($A310="","",IF($V310=1,Settings!$C$7-MAX($J310,$K310,$L310,$M310),""))</f>
        <v/>
      </c>
      <c r="AI310" s="33">
        <f>IF($A310="","",IF($V310=1,IF($AH310&gt;=Settings!$C$12,1,0),""))</f>
        <v/>
      </c>
      <c r="AJ310" s="33">
        <f>IF($A310="","",IF($V310=1,IF($N310&gt;=Settings!$C$13,1,0),""))</f>
        <v/>
      </c>
    </row>
    <row r="311">
      <c r="G311" s="31" t="n"/>
      <c r="H311" s="32" t="n"/>
      <c r="J311" s="32" t="n"/>
      <c r="K311" s="32" t="n"/>
      <c r="L311" s="32" t="n"/>
      <c r="M311" s="32" t="n"/>
      <c r="P311" s="33">
        <f>IF($A311="","",IFERROR(MATCH($A311,'Last week'!$A$2:$A$1001,0),0))</f>
        <v/>
      </c>
      <c r="Q311" s="33">
        <f>IF(OR($A311="",$P311=0),"",INDEX('Last week'!$F$2:$F$1001,$P311))</f>
        <v/>
      </c>
      <c r="R311" s="34">
        <f>IF(OR($A311="",$P311=0),"",INDEX('Last week'!$G$2:$G$1001,$P311))</f>
        <v/>
      </c>
      <c r="S311" s="35">
        <f>IF(OR($A311="",$P311=0),"",INDEX('Last week'!$H$2:$H$1001,$P311))</f>
        <v/>
      </c>
      <c r="T311" s="33">
        <f>IF(OR($A311="",$P311=0),"",INDEX('Last week'!$I$2:$I$1001,$P311))</f>
        <v/>
      </c>
      <c r="U311" s="33">
        <f>IF($A311="","",IF(AND($P311&gt;0,$T311="Open",$S311&gt;=Settings!$C$4,$S311&lt;=Settings!$C$5),1,0))</f>
        <v/>
      </c>
      <c r="V311" s="33">
        <f>IF($A311="","",IF(AND($I311="Open",$H311&gt;=Settings!$C$4,$H311&lt;=Settings!$C$5),1,0))</f>
        <v/>
      </c>
      <c r="W311" s="34">
        <f>IF($A311="","",IF($U311=1,$R311,0))</f>
        <v/>
      </c>
      <c r="X311" s="34">
        <f>IF($A311="","",IF($V311=1,$G311,0))</f>
        <v/>
      </c>
      <c r="Y311" s="34">
        <f>IF($A311="","",IF(AND($P311=0,OR($I311="Open",$I311="Won"),$H311&gt;=Settings!$C$4,$H311&lt;=Settings!$C$5,$J311&gt;Settings!$C$6),$G311,0))</f>
        <v/>
      </c>
      <c r="Z311" s="34">
        <f>IF($A311="","",IF(AND($P311&gt;0,$T311="Open",$U311=0,OR($I311="Open",$I311="Won"),$H311&gt;=Settings!$C$4,$H311&lt;=Settings!$C$5),$G311,0))</f>
        <v/>
      </c>
      <c r="AA311" s="34">
        <f>IF($A311="","",IF(AND($U311=1,OR($V311=1,$I311="Won")),$G311-$R311,0))</f>
        <v/>
      </c>
      <c r="AB311" s="34">
        <f>IF($A311="","",IF(AND($U311=1,$I311="Open",$V311=0),$R311,0))</f>
        <v/>
      </c>
      <c r="AC311" s="34">
        <f>IF($A311="","",IF(AND($U311=1,$I311="Lost"),$R311,0))</f>
        <v/>
      </c>
      <c r="AD311" s="34">
        <f>IF($A311="","",IF(AND($I311="Won",OR($U311=1,$Y311&gt;0,$Z311&gt;0)),$G311,0))</f>
        <v/>
      </c>
      <c r="AE311" s="33">
        <f>IF(OR($A311="",$P311=0),"",IFERROR(MATCH($Q311,Settings!$B$24:$B$31,0),""))</f>
        <v/>
      </c>
      <c r="AF311" s="33">
        <f>IF($A311="","",IFERROR(MATCH($F311,Settings!$B$24:$B$31,0),""))</f>
        <v/>
      </c>
      <c r="AG311" s="33">
        <f>IF($A311="","",IF($P311=0,IF($Y311&gt;0,IF($I311="Won","Created and won","Created"),IF($J311&gt;Settings!$C$6,"Created, outside period",IF($V311=1,"Not in last snapshot","Outside period"))),IF($T311&lt;&gt;"Open","Closed before",IF($U311=0,IF($Z311&gt;0,IF($I311="Won","Pulled in and won","Pulled in"),"Outside period"),IF($I311="Won","Won",IF($I311="Lost","Lost",IF($V311=0,"Slipped out",IF($AF311&gt;$AE311,"Advanced",IF($AF311&lt;$AE311,"Regressed",IF($G311&gt;$R311,"Amount up",IF($G311&lt;$R311,"Amount down","No change")))))))))))</f>
        <v/>
      </c>
      <c r="AH311" s="33">
        <f>IF($A311="","",IF($V311=1,Settings!$C$7-MAX($J311,$K311,$L311,$M311),""))</f>
        <v/>
      </c>
      <c r="AI311" s="33">
        <f>IF($A311="","",IF($V311=1,IF($AH311&gt;=Settings!$C$12,1,0),""))</f>
        <v/>
      </c>
      <c r="AJ311" s="33">
        <f>IF($A311="","",IF($V311=1,IF($N311&gt;=Settings!$C$13,1,0),""))</f>
        <v/>
      </c>
    </row>
    <row r="312">
      <c r="G312" s="31" t="n"/>
      <c r="H312" s="32" t="n"/>
      <c r="J312" s="32" t="n"/>
      <c r="K312" s="32" t="n"/>
      <c r="L312" s="32" t="n"/>
      <c r="M312" s="32" t="n"/>
      <c r="P312" s="33">
        <f>IF($A312="","",IFERROR(MATCH($A312,'Last week'!$A$2:$A$1001,0),0))</f>
        <v/>
      </c>
      <c r="Q312" s="33">
        <f>IF(OR($A312="",$P312=0),"",INDEX('Last week'!$F$2:$F$1001,$P312))</f>
        <v/>
      </c>
      <c r="R312" s="34">
        <f>IF(OR($A312="",$P312=0),"",INDEX('Last week'!$G$2:$G$1001,$P312))</f>
        <v/>
      </c>
      <c r="S312" s="35">
        <f>IF(OR($A312="",$P312=0),"",INDEX('Last week'!$H$2:$H$1001,$P312))</f>
        <v/>
      </c>
      <c r="T312" s="33">
        <f>IF(OR($A312="",$P312=0),"",INDEX('Last week'!$I$2:$I$1001,$P312))</f>
        <v/>
      </c>
      <c r="U312" s="33">
        <f>IF($A312="","",IF(AND($P312&gt;0,$T312="Open",$S312&gt;=Settings!$C$4,$S312&lt;=Settings!$C$5),1,0))</f>
        <v/>
      </c>
      <c r="V312" s="33">
        <f>IF($A312="","",IF(AND($I312="Open",$H312&gt;=Settings!$C$4,$H312&lt;=Settings!$C$5),1,0))</f>
        <v/>
      </c>
      <c r="W312" s="34">
        <f>IF($A312="","",IF($U312=1,$R312,0))</f>
        <v/>
      </c>
      <c r="X312" s="34">
        <f>IF($A312="","",IF($V312=1,$G312,0))</f>
        <v/>
      </c>
      <c r="Y312" s="34">
        <f>IF($A312="","",IF(AND($P312=0,OR($I312="Open",$I312="Won"),$H312&gt;=Settings!$C$4,$H312&lt;=Settings!$C$5,$J312&gt;Settings!$C$6),$G312,0))</f>
        <v/>
      </c>
      <c r="Z312" s="34">
        <f>IF($A312="","",IF(AND($P312&gt;0,$T312="Open",$U312=0,OR($I312="Open",$I312="Won"),$H312&gt;=Settings!$C$4,$H312&lt;=Settings!$C$5),$G312,0))</f>
        <v/>
      </c>
      <c r="AA312" s="34">
        <f>IF($A312="","",IF(AND($U312=1,OR($V312=1,$I312="Won")),$G312-$R312,0))</f>
        <v/>
      </c>
      <c r="AB312" s="34">
        <f>IF($A312="","",IF(AND($U312=1,$I312="Open",$V312=0),$R312,0))</f>
        <v/>
      </c>
      <c r="AC312" s="34">
        <f>IF($A312="","",IF(AND($U312=1,$I312="Lost"),$R312,0))</f>
        <v/>
      </c>
      <c r="AD312" s="34">
        <f>IF($A312="","",IF(AND($I312="Won",OR($U312=1,$Y312&gt;0,$Z312&gt;0)),$G312,0))</f>
        <v/>
      </c>
      <c r="AE312" s="33">
        <f>IF(OR($A312="",$P312=0),"",IFERROR(MATCH($Q312,Settings!$B$24:$B$31,0),""))</f>
        <v/>
      </c>
      <c r="AF312" s="33">
        <f>IF($A312="","",IFERROR(MATCH($F312,Settings!$B$24:$B$31,0),""))</f>
        <v/>
      </c>
      <c r="AG312" s="33">
        <f>IF($A312="","",IF($P312=0,IF($Y312&gt;0,IF($I312="Won","Created and won","Created"),IF($J312&gt;Settings!$C$6,"Created, outside period",IF($V312=1,"Not in last snapshot","Outside period"))),IF($T312&lt;&gt;"Open","Closed before",IF($U312=0,IF($Z312&gt;0,IF($I312="Won","Pulled in and won","Pulled in"),"Outside period"),IF($I312="Won","Won",IF($I312="Lost","Lost",IF($V312=0,"Slipped out",IF($AF312&gt;$AE312,"Advanced",IF($AF312&lt;$AE312,"Regressed",IF($G312&gt;$R312,"Amount up",IF($G312&lt;$R312,"Amount down","No change")))))))))))</f>
        <v/>
      </c>
      <c r="AH312" s="33">
        <f>IF($A312="","",IF($V312=1,Settings!$C$7-MAX($J312,$K312,$L312,$M312),""))</f>
        <v/>
      </c>
      <c r="AI312" s="33">
        <f>IF($A312="","",IF($V312=1,IF($AH312&gt;=Settings!$C$12,1,0),""))</f>
        <v/>
      </c>
      <c r="AJ312" s="33">
        <f>IF($A312="","",IF($V312=1,IF($N312&gt;=Settings!$C$13,1,0),""))</f>
        <v/>
      </c>
    </row>
    <row r="313">
      <c r="G313" s="31" t="n"/>
      <c r="H313" s="32" t="n"/>
      <c r="J313" s="32" t="n"/>
      <c r="K313" s="32" t="n"/>
      <c r="L313" s="32" t="n"/>
      <c r="M313" s="32" t="n"/>
      <c r="P313" s="33">
        <f>IF($A313="","",IFERROR(MATCH($A313,'Last week'!$A$2:$A$1001,0),0))</f>
        <v/>
      </c>
      <c r="Q313" s="33">
        <f>IF(OR($A313="",$P313=0),"",INDEX('Last week'!$F$2:$F$1001,$P313))</f>
        <v/>
      </c>
      <c r="R313" s="34">
        <f>IF(OR($A313="",$P313=0),"",INDEX('Last week'!$G$2:$G$1001,$P313))</f>
        <v/>
      </c>
      <c r="S313" s="35">
        <f>IF(OR($A313="",$P313=0),"",INDEX('Last week'!$H$2:$H$1001,$P313))</f>
        <v/>
      </c>
      <c r="T313" s="33">
        <f>IF(OR($A313="",$P313=0),"",INDEX('Last week'!$I$2:$I$1001,$P313))</f>
        <v/>
      </c>
      <c r="U313" s="33">
        <f>IF($A313="","",IF(AND($P313&gt;0,$T313="Open",$S313&gt;=Settings!$C$4,$S313&lt;=Settings!$C$5),1,0))</f>
        <v/>
      </c>
      <c r="V313" s="33">
        <f>IF($A313="","",IF(AND($I313="Open",$H313&gt;=Settings!$C$4,$H313&lt;=Settings!$C$5),1,0))</f>
        <v/>
      </c>
      <c r="W313" s="34">
        <f>IF($A313="","",IF($U313=1,$R313,0))</f>
        <v/>
      </c>
      <c r="X313" s="34">
        <f>IF($A313="","",IF($V313=1,$G313,0))</f>
        <v/>
      </c>
      <c r="Y313" s="34">
        <f>IF($A313="","",IF(AND($P313=0,OR($I313="Open",$I313="Won"),$H313&gt;=Settings!$C$4,$H313&lt;=Settings!$C$5,$J313&gt;Settings!$C$6),$G313,0))</f>
        <v/>
      </c>
      <c r="Z313" s="34">
        <f>IF($A313="","",IF(AND($P313&gt;0,$T313="Open",$U313=0,OR($I313="Open",$I313="Won"),$H313&gt;=Settings!$C$4,$H313&lt;=Settings!$C$5),$G313,0))</f>
        <v/>
      </c>
      <c r="AA313" s="34">
        <f>IF($A313="","",IF(AND($U313=1,OR($V313=1,$I313="Won")),$G313-$R313,0))</f>
        <v/>
      </c>
      <c r="AB313" s="34">
        <f>IF($A313="","",IF(AND($U313=1,$I313="Open",$V313=0),$R313,0))</f>
        <v/>
      </c>
      <c r="AC313" s="34">
        <f>IF($A313="","",IF(AND($U313=1,$I313="Lost"),$R313,0))</f>
        <v/>
      </c>
      <c r="AD313" s="34">
        <f>IF($A313="","",IF(AND($I313="Won",OR($U313=1,$Y313&gt;0,$Z313&gt;0)),$G313,0))</f>
        <v/>
      </c>
      <c r="AE313" s="33">
        <f>IF(OR($A313="",$P313=0),"",IFERROR(MATCH($Q313,Settings!$B$24:$B$31,0),""))</f>
        <v/>
      </c>
      <c r="AF313" s="33">
        <f>IF($A313="","",IFERROR(MATCH($F313,Settings!$B$24:$B$31,0),""))</f>
        <v/>
      </c>
      <c r="AG313" s="33">
        <f>IF($A313="","",IF($P313=0,IF($Y313&gt;0,IF($I313="Won","Created and won","Created"),IF($J313&gt;Settings!$C$6,"Created, outside period",IF($V313=1,"Not in last snapshot","Outside period"))),IF($T313&lt;&gt;"Open","Closed before",IF($U313=0,IF($Z313&gt;0,IF($I313="Won","Pulled in and won","Pulled in"),"Outside period"),IF($I313="Won","Won",IF($I313="Lost","Lost",IF($V313=0,"Slipped out",IF($AF313&gt;$AE313,"Advanced",IF($AF313&lt;$AE313,"Regressed",IF($G313&gt;$R313,"Amount up",IF($G313&lt;$R313,"Amount down","No change")))))))))))</f>
        <v/>
      </c>
      <c r="AH313" s="33">
        <f>IF($A313="","",IF($V313=1,Settings!$C$7-MAX($J313,$K313,$L313,$M313),""))</f>
        <v/>
      </c>
      <c r="AI313" s="33">
        <f>IF($A313="","",IF($V313=1,IF($AH313&gt;=Settings!$C$12,1,0),""))</f>
        <v/>
      </c>
      <c r="AJ313" s="33">
        <f>IF($A313="","",IF($V313=1,IF($N313&gt;=Settings!$C$13,1,0),""))</f>
        <v/>
      </c>
    </row>
    <row r="314">
      <c r="G314" s="31" t="n"/>
      <c r="H314" s="32" t="n"/>
      <c r="J314" s="32" t="n"/>
      <c r="K314" s="32" t="n"/>
      <c r="L314" s="32" t="n"/>
      <c r="M314" s="32" t="n"/>
      <c r="P314" s="33">
        <f>IF($A314="","",IFERROR(MATCH($A314,'Last week'!$A$2:$A$1001,0),0))</f>
        <v/>
      </c>
      <c r="Q314" s="33">
        <f>IF(OR($A314="",$P314=0),"",INDEX('Last week'!$F$2:$F$1001,$P314))</f>
        <v/>
      </c>
      <c r="R314" s="34">
        <f>IF(OR($A314="",$P314=0),"",INDEX('Last week'!$G$2:$G$1001,$P314))</f>
        <v/>
      </c>
      <c r="S314" s="35">
        <f>IF(OR($A314="",$P314=0),"",INDEX('Last week'!$H$2:$H$1001,$P314))</f>
        <v/>
      </c>
      <c r="T314" s="33">
        <f>IF(OR($A314="",$P314=0),"",INDEX('Last week'!$I$2:$I$1001,$P314))</f>
        <v/>
      </c>
      <c r="U314" s="33">
        <f>IF($A314="","",IF(AND($P314&gt;0,$T314="Open",$S314&gt;=Settings!$C$4,$S314&lt;=Settings!$C$5),1,0))</f>
        <v/>
      </c>
      <c r="V314" s="33">
        <f>IF($A314="","",IF(AND($I314="Open",$H314&gt;=Settings!$C$4,$H314&lt;=Settings!$C$5),1,0))</f>
        <v/>
      </c>
      <c r="W314" s="34">
        <f>IF($A314="","",IF($U314=1,$R314,0))</f>
        <v/>
      </c>
      <c r="X314" s="34">
        <f>IF($A314="","",IF($V314=1,$G314,0))</f>
        <v/>
      </c>
      <c r="Y314" s="34">
        <f>IF($A314="","",IF(AND($P314=0,OR($I314="Open",$I314="Won"),$H314&gt;=Settings!$C$4,$H314&lt;=Settings!$C$5,$J314&gt;Settings!$C$6),$G314,0))</f>
        <v/>
      </c>
      <c r="Z314" s="34">
        <f>IF($A314="","",IF(AND($P314&gt;0,$T314="Open",$U314=0,OR($I314="Open",$I314="Won"),$H314&gt;=Settings!$C$4,$H314&lt;=Settings!$C$5),$G314,0))</f>
        <v/>
      </c>
      <c r="AA314" s="34">
        <f>IF($A314="","",IF(AND($U314=1,OR($V314=1,$I314="Won")),$G314-$R314,0))</f>
        <v/>
      </c>
      <c r="AB314" s="34">
        <f>IF($A314="","",IF(AND($U314=1,$I314="Open",$V314=0),$R314,0))</f>
        <v/>
      </c>
      <c r="AC314" s="34">
        <f>IF($A314="","",IF(AND($U314=1,$I314="Lost"),$R314,0))</f>
        <v/>
      </c>
      <c r="AD314" s="34">
        <f>IF($A314="","",IF(AND($I314="Won",OR($U314=1,$Y314&gt;0,$Z314&gt;0)),$G314,0))</f>
        <v/>
      </c>
      <c r="AE314" s="33">
        <f>IF(OR($A314="",$P314=0),"",IFERROR(MATCH($Q314,Settings!$B$24:$B$31,0),""))</f>
        <v/>
      </c>
      <c r="AF314" s="33">
        <f>IF($A314="","",IFERROR(MATCH($F314,Settings!$B$24:$B$31,0),""))</f>
        <v/>
      </c>
      <c r="AG314" s="33">
        <f>IF($A314="","",IF($P314=0,IF($Y314&gt;0,IF($I314="Won","Created and won","Created"),IF($J314&gt;Settings!$C$6,"Created, outside period",IF($V314=1,"Not in last snapshot","Outside period"))),IF($T314&lt;&gt;"Open","Closed before",IF($U314=0,IF($Z314&gt;0,IF($I314="Won","Pulled in and won","Pulled in"),"Outside period"),IF($I314="Won","Won",IF($I314="Lost","Lost",IF($V314=0,"Slipped out",IF($AF314&gt;$AE314,"Advanced",IF($AF314&lt;$AE314,"Regressed",IF($G314&gt;$R314,"Amount up",IF($G314&lt;$R314,"Amount down","No change")))))))))))</f>
        <v/>
      </c>
      <c r="AH314" s="33">
        <f>IF($A314="","",IF($V314=1,Settings!$C$7-MAX($J314,$K314,$L314,$M314),""))</f>
        <v/>
      </c>
      <c r="AI314" s="33">
        <f>IF($A314="","",IF($V314=1,IF($AH314&gt;=Settings!$C$12,1,0),""))</f>
        <v/>
      </c>
      <c r="AJ314" s="33">
        <f>IF($A314="","",IF($V314=1,IF($N314&gt;=Settings!$C$13,1,0),""))</f>
        <v/>
      </c>
    </row>
    <row r="315">
      <c r="G315" s="31" t="n"/>
      <c r="H315" s="32" t="n"/>
      <c r="J315" s="32" t="n"/>
      <c r="K315" s="32" t="n"/>
      <c r="L315" s="32" t="n"/>
      <c r="M315" s="32" t="n"/>
      <c r="P315" s="33">
        <f>IF($A315="","",IFERROR(MATCH($A315,'Last week'!$A$2:$A$1001,0),0))</f>
        <v/>
      </c>
      <c r="Q315" s="33">
        <f>IF(OR($A315="",$P315=0),"",INDEX('Last week'!$F$2:$F$1001,$P315))</f>
        <v/>
      </c>
      <c r="R315" s="34">
        <f>IF(OR($A315="",$P315=0),"",INDEX('Last week'!$G$2:$G$1001,$P315))</f>
        <v/>
      </c>
      <c r="S315" s="35">
        <f>IF(OR($A315="",$P315=0),"",INDEX('Last week'!$H$2:$H$1001,$P315))</f>
        <v/>
      </c>
      <c r="T315" s="33">
        <f>IF(OR($A315="",$P315=0),"",INDEX('Last week'!$I$2:$I$1001,$P315))</f>
        <v/>
      </c>
      <c r="U315" s="33">
        <f>IF($A315="","",IF(AND($P315&gt;0,$T315="Open",$S315&gt;=Settings!$C$4,$S315&lt;=Settings!$C$5),1,0))</f>
        <v/>
      </c>
      <c r="V315" s="33">
        <f>IF($A315="","",IF(AND($I315="Open",$H315&gt;=Settings!$C$4,$H315&lt;=Settings!$C$5),1,0))</f>
        <v/>
      </c>
      <c r="W315" s="34">
        <f>IF($A315="","",IF($U315=1,$R315,0))</f>
        <v/>
      </c>
      <c r="X315" s="34">
        <f>IF($A315="","",IF($V315=1,$G315,0))</f>
        <v/>
      </c>
      <c r="Y315" s="34">
        <f>IF($A315="","",IF(AND($P315=0,OR($I315="Open",$I315="Won"),$H315&gt;=Settings!$C$4,$H315&lt;=Settings!$C$5,$J315&gt;Settings!$C$6),$G315,0))</f>
        <v/>
      </c>
      <c r="Z315" s="34">
        <f>IF($A315="","",IF(AND($P315&gt;0,$T315="Open",$U315=0,OR($I315="Open",$I315="Won"),$H315&gt;=Settings!$C$4,$H315&lt;=Settings!$C$5),$G315,0))</f>
        <v/>
      </c>
      <c r="AA315" s="34">
        <f>IF($A315="","",IF(AND($U315=1,OR($V315=1,$I315="Won")),$G315-$R315,0))</f>
        <v/>
      </c>
      <c r="AB315" s="34">
        <f>IF($A315="","",IF(AND($U315=1,$I315="Open",$V315=0),$R315,0))</f>
        <v/>
      </c>
      <c r="AC315" s="34">
        <f>IF($A315="","",IF(AND($U315=1,$I315="Lost"),$R315,0))</f>
        <v/>
      </c>
      <c r="AD315" s="34">
        <f>IF($A315="","",IF(AND($I315="Won",OR($U315=1,$Y315&gt;0,$Z315&gt;0)),$G315,0))</f>
        <v/>
      </c>
      <c r="AE315" s="33">
        <f>IF(OR($A315="",$P315=0),"",IFERROR(MATCH($Q315,Settings!$B$24:$B$31,0),""))</f>
        <v/>
      </c>
      <c r="AF315" s="33">
        <f>IF($A315="","",IFERROR(MATCH($F315,Settings!$B$24:$B$31,0),""))</f>
        <v/>
      </c>
      <c r="AG315" s="33">
        <f>IF($A315="","",IF($P315=0,IF($Y315&gt;0,IF($I315="Won","Created and won","Created"),IF($J315&gt;Settings!$C$6,"Created, outside period",IF($V315=1,"Not in last snapshot","Outside period"))),IF($T315&lt;&gt;"Open","Closed before",IF($U315=0,IF($Z315&gt;0,IF($I315="Won","Pulled in and won","Pulled in"),"Outside period"),IF($I315="Won","Won",IF($I315="Lost","Lost",IF($V315=0,"Slipped out",IF($AF315&gt;$AE315,"Advanced",IF($AF315&lt;$AE315,"Regressed",IF($G315&gt;$R315,"Amount up",IF($G315&lt;$R315,"Amount down","No change")))))))))))</f>
        <v/>
      </c>
      <c r="AH315" s="33">
        <f>IF($A315="","",IF($V315=1,Settings!$C$7-MAX($J315,$K315,$L315,$M315),""))</f>
        <v/>
      </c>
      <c r="AI315" s="33">
        <f>IF($A315="","",IF($V315=1,IF($AH315&gt;=Settings!$C$12,1,0),""))</f>
        <v/>
      </c>
      <c r="AJ315" s="33">
        <f>IF($A315="","",IF($V315=1,IF($N315&gt;=Settings!$C$13,1,0),""))</f>
        <v/>
      </c>
    </row>
    <row r="316">
      <c r="G316" s="31" t="n"/>
      <c r="H316" s="32" t="n"/>
      <c r="J316" s="32" t="n"/>
      <c r="K316" s="32" t="n"/>
      <c r="L316" s="32" t="n"/>
      <c r="M316" s="32" t="n"/>
      <c r="P316" s="33">
        <f>IF($A316="","",IFERROR(MATCH($A316,'Last week'!$A$2:$A$1001,0),0))</f>
        <v/>
      </c>
      <c r="Q316" s="33">
        <f>IF(OR($A316="",$P316=0),"",INDEX('Last week'!$F$2:$F$1001,$P316))</f>
        <v/>
      </c>
      <c r="R316" s="34">
        <f>IF(OR($A316="",$P316=0),"",INDEX('Last week'!$G$2:$G$1001,$P316))</f>
        <v/>
      </c>
      <c r="S316" s="35">
        <f>IF(OR($A316="",$P316=0),"",INDEX('Last week'!$H$2:$H$1001,$P316))</f>
        <v/>
      </c>
      <c r="T316" s="33">
        <f>IF(OR($A316="",$P316=0),"",INDEX('Last week'!$I$2:$I$1001,$P316))</f>
        <v/>
      </c>
      <c r="U316" s="33">
        <f>IF($A316="","",IF(AND($P316&gt;0,$T316="Open",$S316&gt;=Settings!$C$4,$S316&lt;=Settings!$C$5),1,0))</f>
        <v/>
      </c>
      <c r="V316" s="33">
        <f>IF($A316="","",IF(AND($I316="Open",$H316&gt;=Settings!$C$4,$H316&lt;=Settings!$C$5),1,0))</f>
        <v/>
      </c>
      <c r="W316" s="34">
        <f>IF($A316="","",IF($U316=1,$R316,0))</f>
        <v/>
      </c>
      <c r="X316" s="34">
        <f>IF($A316="","",IF($V316=1,$G316,0))</f>
        <v/>
      </c>
      <c r="Y316" s="34">
        <f>IF($A316="","",IF(AND($P316=0,OR($I316="Open",$I316="Won"),$H316&gt;=Settings!$C$4,$H316&lt;=Settings!$C$5,$J316&gt;Settings!$C$6),$G316,0))</f>
        <v/>
      </c>
      <c r="Z316" s="34">
        <f>IF($A316="","",IF(AND($P316&gt;0,$T316="Open",$U316=0,OR($I316="Open",$I316="Won"),$H316&gt;=Settings!$C$4,$H316&lt;=Settings!$C$5),$G316,0))</f>
        <v/>
      </c>
      <c r="AA316" s="34">
        <f>IF($A316="","",IF(AND($U316=1,OR($V316=1,$I316="Won")),$G316-$R316,0))</f>
        <v/>
      </c>
      <c r="AB316" s="34">
        <f>IF($A316="","",IF(AND($U316=1,$I316="Open",$V316=0),$R316,0))</f>
        <v/>
      </c>
      <c r="AC316" s="34">
        <f>IF($A316="","",IF(AND($U316=1,$I316="Lost"),$R316,0))</f>
        <v/>
      </c>
      <c r="AD316" s="34">
        <f>IF($A316="","",IF(AND($I316="Won",OR($U316=1,$Y316&gt;0,$Z316&gt;0)),$G316,0))</f>
        <v/>
      </c>
      <c r="AE316" s="33">
        <f>IF(OR($A316="",$P316=0),"",IFERROR(MATCH($Q316,Settings!$B$24:$B$31,0),""))</f>
        <v/>
      </c>
      <c r="AF316" s="33">
        <f>IF($A316="","",IFERROR(MATCH($F316,Settings!$B$24:$B$31,0),""))</f>
        <v/>
      </c>
      <c r="AG316" s="33">
        <f>IF($A316="","",IF($P316=0,IF($Y316&gt;0,IF($I316="Won","Created and won","Created"),IF($J316&gt;Settings!$C$6,"Created, outside period",IF($V316=1,"Not in last snapshot","Outside period"))),IF($T316&lt;&gt;"Open","Closed before",IF($U316=0,IF($Z316&gt;0,IF($I316="Won","Pulled in and won","Pulled in"),"Outside period"),IF($I316="Won","Won",IF($I316="Lost","Lost",IF($V316=0,"Slipped out",IF($AF316&gt;$AE316,"Advanced",IF($AF316&lt;$AE316,"Regressed",IF($G316&gt;$R316,"Amount up",IF($G316&lt;$R316,"Amount down","No change")))))))))))</f>
        <v/>
      </c>
      <c r="AH316" s="33">
        <f>IF($A316="","",IF($V316=1,Settings!$C$7-MAX($J316,$K316,$L316,$M316),""))</f>
        <v/>
      </c>
      <c r="AI316" s="33">
        <f>IF($A316="","",IF($V316=1,IF($AH316&gt;=Settings!$C$12,1,0),""))</f>
        <v/>
      </c>
      <c r="AJ316" s="33">
        <f>IF($A316="","",IF($V316=1,IF($N316&gt;=Settings!$C$13,1,0),""))</f>
        <v/>
      </c>
    </row>
    <row r="317">
      <c r="G317" s="31" t="n"/>
      <c r="H317" s="32" t="n"/>
      <c r="J317" s="32" t="n"/>
      <c r="K317" s="32" t="n"/>
      <c r="L317" s="32" t="n"/>
      <c r="M317" s="32" t="n"/>
      <c r="P317" s="33">
        <f>IF($A317="","",IFERROR(MATCH($A317,'Last week'!$A$2:$A$1001,0),0))</f>
        <v/>
      </c>
      <c r="Q317" s="33">
        <f>IF(OR($A317="",$P317=0),"",INDEX('Last week'!$F$2:$F$1001,$P317))</f>
        <v/>
      </c>
      <c r="R317" s="34">
        <f>IF(OR($A317="",$P317=0),"",INDEX('Last week'!$G$2:$G$1001,$P317))</f>
        <v/>
      </c>
      <c r="S317" s="35">
        <f>IF(OR($A317="",$P317=0),"",INDEX('Last week'!$H$2:$H$1001,$P317))</f>
        <v/>
      </c>
      <c r="T317" s="33">
        <f>IF(OR($A317="",$P317=0),"",INDEX('Last week'!$I$2:$I$1001,$P317))</f>
        <v/>
      </c>
      <c r="U317" s="33">
        <f>IF($A317="","",IF(AND($P317&gt;0,$T317="Open",$S317&gt;=Settings!$C$4,$S317&lt;=Settings!$C$5),1,0))</f>
        <v/>
      </c>
      <c r="V317" s="33">
        <f>IF($A317="","",IF(AND($I317="Open",$H317&gt;=Settings!$C$4,$H317&lt;=Settings!$C$5),1,0))</f>
        <v/>
      </c>
      <c r="W317" s="34">
        <f>IF($A317="","",IF($U317=1,$R317,0))</f>
        <v/>
      </c>
      <c r="X317" s="34">
        <f>IF($A317="","",IF($V317=1,$G317,0))</f>
        <v/>
      </c>
      <c r="Y317" s="34">
        <f>IF($A317="","",IF(AND($P317=0,OR($I317="Open",$I317="Won"),$H317&gt;=Settings!$C$4,$H317&lt;=Settings!$C$5,$J317&gt;Settings!$C$6),$G317,0))</f>
        <v/>
      </c>
      <c r="Z317" s="34">
        <f>IF($A317="","",IF(AND($P317&gt;0,$T317="Open",$U317=0,OR($I317="Open",$I317="Won"),$H317&gt;=Settings!$C$4,$H317&lt;=Settings!$C$5),$G317,0))</f>
        <v/>
      </c>
      <c r="AA317" s="34">
        <f>IF($A317="","",IF(AND($U317=1,OR($V317=1,$I317="Won")),$G317-$R317,0))</f>
        <v/>
      </c>
      <c r="AB317" s="34">
        <f>IF($A317="","",IF(AND($U317=1,$I317="Open",$V317=0),$R317,0))</f>
        <v/>
      </c>
      <c r="AC317" s="34">
        <f>IF($A317="","",IF(AND($U317=1,$I317="Lost"),$R317,0))</f>
        <v/>
      </c>
      <c r="AD317" s="34">
        <f>IF($A317="","",IF(AND($I317="Won",OR($U317=1,$Y317&gt;0,$Z317&gt;0)),$G317,0))</f>
        <v/>
      </c>
      <c r="AE317" s="33">
        <f>IF(OR($A317="",$P317=0),"",IFERROR(MATCH($Q317,Settings!$B$24:$B$31,0),""))</f>
        <v/>
      </c>
      <c r="AF317" s="33">
        <f>IF($A317="","",IFERROR(MATCH($F317,Settings!$B$24:$B$31,0),""))</f>
        <v/>
      </c>
      <c r="AG317" s="33">
        <f>IF($A317="","",IF($P317=0,IF($Y317&gt;0,IF($I317="Won","Created and won","Created"),IF($J317&gt;Settings!$C$6,"Created, outside period",IF($V317=1,"Not in last snapshot","Outside period"))),IF($T317&lt;&gt;"Open","Closed before",IF($U317=0,IF($Z317&gt;0,IF($I317="Won","Pulled in and won","Pulled in"),"Outside period"),IF($I317="Won","Won",IF($I317="Lost","Lost",IF($V317=0,"Slipped out",IF($AF317&gt;$AE317,"Advanced",IF($AF317&lt;$AE317,"Regressed",IF($G317&gt;$R317,"Amount up",IF($G317&lt;$R317,"Amount down","No change")))))))))))</f>
        <v/>
      </c>
      <c r="AH317" s="33">
        <f>IF($A317="","",IF($V317=1,Settings!$C$7-MAX($J317,$K317,$L317,$M317),""))</f>
        <v/>
      </c>
      <c r="AI317" s="33">
        <f>IF($A317="","",IF($V317=1,IF($AH317&gt;=Settings!$C$12,1,0),""))</f>
        <v/>
      </c>
      <c r="AJ317" s="33">
        <f>IF($A317="","",IF($V317=1,IF($N317&gt;=Settings!$C$13,1,0),""))</f>
        <v/>
      </c>
    </row>
    <row r="318">
      <c r="G318" s="31" t="n"/>
      <c r="H318" s="32" t="n"/>
      <c r="J318" s="32" t="n"/>
      <c r="K318" s="32" t="n"/>
      <c r="L318" s="32" t="n"/>
      <c r="M318" s="32" t="n"/>
      <c r="P318" s="33">
        <f>IF($A318="","",IFERROR(MATCH($A318,'Last week'!$A$2:$A$1001,0),0))</f>
        <v/>
      </c>
      <c r="Q318" s="33">
        <f>IF(OR($A318="",$P318=0),"",INDEX('Last week'!$F$2:$F$1001,$P318))</f>
        <v/>
      </c>
      <c r="R318" s="34">
        <f>IF(OR($A318="",$P318=0),"",INDEX('Last week'!$G$2:$G$1001,$P318))</f>
        <v/>
      </c>
      <c r="S318" s="35">
        <f>IF(OR($A318="",$P318=0),"",INDEX('Last week'!$H$2:$H$1001,$P318))</f>
        <v/>
      </c>
      <c r="T318" s="33">
        <f>IF(OR($A318="",$P318=0),"",INDEX('Last week'!$I$2:$I$1001,$P318))</f>
        <v/>
      </c>
      <c r="U318" s="33">
        <f>IF($A318="","",IF(AND($P318&gt;0,$T318="Open",$S318&gt;=Settings!$C$4,$S318&lt;=Settings!$C$5),1,0))</f>
        <v/>
      </c>
      <c r="V318" s="33">
        <f>IF($A318="","",IF(AND($I318="Open",$H318&gt;=Settings!$C$4,$H318&lt;=Settings!$C$5),1,0))</f>
        <v/>
      </c>
      <c r="W318" s="34">
        <f>IF($A318="","",IF($U318=1,$R318,0))</f>
        <v/>
      </c>
      <c r="X318" s="34">
        <f>IF($A318="","",IF($V318=1,$G318,0))</f>
        <v/>
      </c>
      <c r="Y318" s="34">
        <f>IF($A318="","",IF(AND($P318=0,OR($I318="Open",$I318="Won"),$H318&gt;=Settings!$C$4,$H318&lt;=Settings!$C$5,$J318&gt;Settings!$C$6),$G318,0))</f>
        <v/>
      </c>
      <c r="Z318" s="34">
        <f>IF($A318="","",IF(AND($P318&gt;0,$T318="Open",$U318=0,OR($I318="Open",$I318="Won"),$H318&gt;=Settings!$C$4,$H318&lt;=Settings!$C$5),$G318,0))</f>
        <v/>
      </c>
      <c r="AA318" s="34">
        <f>IF($A318="","",IF(AND($U318=1,OR($V318=1,$I318="Won")),$G318-$R318,0))</f>
        <v/>
      </c>
      <c r="AB318" s="34">
        <f>IF($A318="","",IF(AND($U318=1,$I318="Open",$V318=0),$R318,0))</f>
        <v/>
      </c>
      <c r="AC318" s="34">
        <f>IF($A318="","",IF(AND($U318=1,$I318="Lost"),$R318,0))</f>
        <v/>
      </c>
      <c r="AD318" s="34">
        <f>IF($A318="","",IF(AND($I318="Won",OR($U318=1,$Y318&gt;0,$Z318&gt;0)),$G318,0))</f>
        <v/>
      </c>
      <c r="AE318" s="33">
        <f>IF(OR($A318="",$P318=0),"",IFERROR(MATCH($Q318,Settings!$B$24:$B$31,0),""))</f>
        <v/>
      </c>
      <c r="AF318" s="33">
        <f>IF($A318="","",IFERROR(MATCH($F318,Settings!$B$24:$B$31,0),""))</f>
        <v/>
      </c>
      <c r="AG318" s="33">
        <f>IF($A318="","",IF($P318=0,IF($Y318&gt;0,IF($I318="Won","Created and won","Created"),IF($J318&gt;Settings!$C$6,"Created, outside period",IF($V318=1,"Not in last snapshot","Outside period"))),IF($T318&lt;&gt;"Open","Closed before",IF($U318=0,IF($Z318&gt;0,IF($I318="Won","Pulled in and won","Pulled in"),"Outside period"),IF($I318="Won","Won",IF($I318="Lost","Lost",IF($V318=0,"Slipped out",IF($AF318&gt;$AE318,"Advanced",IF($AF318&lt;$AE318,"Regressed",IF($G318&gt;$R318,"Amount up",IF($G318&lt;$R318,"Amount down","No change")))))))))))</f>
        <v/>
      </c>
      <c r="AH318" s="33">
        <f>IF($A318="","",IF($V318=1,Settings!$C$7-MAX($J318,$K318,$L318,$M318),""))</f>
        <v/>
      </c>
      <c r="AI318" s="33">
        <f>IF($A318="","",IF($V318=1,IF($AH318&gt;=Settings!$C$12,1,0),""))</f>
        <v/>
      </c>
      <c r="AJ318" s="33">
        <f>IF($A318="","",IF($V318=1,IF($N318&gt;=Settings!$C$13,1,0),""))</f>
        <v/>
      </c>
    </row>
    <row r="319">
      <c r="G319" s="31" t="n"/>
      <c r="H319" s="32" t="n"/>
      <c r="J319" s="32" t="n"/>
      <c r="K319" s="32" t="n"/>
      <c r="L319" s="32" t="n"/>
      <c r="M319" s="32" t="n"/>
      <c r="P319" s="33">
        <f>IF($A319="","",IFERROR(MATCH($A319,'Last week'!$A$2:$A$1001,0),0))</f>
        <v/>
      </c>
      <c r="Q319" s="33">
        <f>IF(OR($A319="",$P319=0),"",INDEX('Last week'!$F$2:$F$1001,$P319))</f>
        <v/>
      </c>
      <c r="R319" s="34">
        <f>IF(OR($A319="",$P319=0),"",INDEX('Last week'!$G$2:$G$1001,$P319))</f>
        <v/>
      </c>
      <c r="S319" s="35">
        <f>IF(OR($A319="",$P319=0),"",INDEX('Last week'!$H$2:$H$1001,$P319))</f>
        <v/>
      </c>
      <c r="T319" s="33">
        <f>IF(OR($A319="",$P319=0),"",INDEX('Last week'!$I$2:$I$1001,$P319))</f>
        <v/>
      </c>
      <c r="U319" s="33">
        <f>IF($A319="","",IF(AND($P319&gt;0,$T319="Open",$S319&gt;=Settings!$C$4,$S319&lt;=Settings!$C$5),1,0))</f>
        <v/>
      </c>
      <c r="V319" s="33">
        <f>IF($A319="","",IF(AND($I319="Open",$H319&gt;=Settings!$C$4,$H319&lt;=Settings!$C$5),1,0))</f>
        <v/>
      </c>
      <c r="W319" s="34">
        <f>IF($A319="","",IF($U319=1,$R319,0))</f>
        <v/>
      </c>
      <c r="X319" s="34">
        <f>IF($A319="","",IF($V319=1,$G319,0))</f>
        <v/>
      </c>
      <c r="Y319" s="34">
        <f>IF($A319="","",IF(AND($P319=0,OR($I319="Open",$I319="Won"),$H319&gt;=Settings!$C$4,$H319&lt;=Settings!$C$5,$J319&gt;Settings!$C$6),$G319,0))</f>
        <v/>
      </c>
      <c r="Z319" s="34">
        <f>IF($A319="","",IF(AND($P319&gt;0,$T319="Open",$U319=0,OR($I319="Open",$I319="Won"),$H319&gt;=Settings!$C$4,$H319&lt;=Settings!$C$5),$G319,0))</f>
        <v/>
      </c>
      <c r="AA319" s="34">
        <f>IF($A319="","",IF(AND($U319=1,OR($V319=1,$I319="Won")),$G319-$R319,0))</f>
        <v/>
      </c>
      <c r="AB319" s="34">
        <f>IF($A319="","",IF(AND($U319=1,$I319="Open",$V319=0),$R319,0))</f>
        <v/>
      </c>
      <c r="AC319" s="34">
        <f>IF($A319="","",IF(AND($U319=1,$I319="Lost"),$R319,0))</f>
        <v/>
      </c>
      <c r="AD319" s="34">
        <f>IF($A319="","",IF(AND($I319="Won",OR($U319=1,$Y319&gt;0,$Z319&gt;0)),$G319,0))</f>
        <v/>
      </c>
      <c r="AE319" s="33">
        <f>IF(OR($A319="",$P319=0),"",IFERROR(MATCH($Q319,Settings!$B$24:$B$31,0),""))</f>
        <v/>
      </c>
      <c r="AF319" s="33">
        <f>IF($A319="","",IFERROR(MATCH($F319,Settings!$B$24:$B$31,0),""))</f>
        <v/>
      </c>
      <c r="AG319" s="33">
        <f>IF($A319="","",IF($P319=0,IF($Y319&gt;0,IF($I319="Won","Created and won","Created"),IF($J319&gt;Settings!$C$6,"Created, outside period",IF($V319=1,"Not in last snapshot","Outside period"))),IF($T319&lt;&gt;"Open","Closed before",IF($U319=0,IF($Z319&gt;0,IF($I319="Won","Pulled in and won","Pulled in"),"Outside period"),IF($I319="Won","Won",IF($I319="Lost","Lost",IF($V319=0,"Slipped out",IF($AF319&gt;$AE319,"Advanced",IF($AF319&lt;$AE319,"Regressed",IF($G319&gt;$R319,"Amount up",IF($G319&lt;$R319,"Amount down","No change")))))))))))</f>
        <v/>
      </c>
      <c r="AH319" s="33">
        <f>IF($A319="","",IF($V319=1,Settings!$C$7-MAX($J319,$K319,$L319,$M319),""))</f>
        <v/>
      </c>
      <c r="AI319" s="33">
        <f>IF($A319="","",IF($V319=1,IF($AH319&gt;=Settings!$C$12,1,0),""))</f>
        <v/>
      </c>
      <c r="AJ319" s="33">
        <f>IF($A319="","",IF($V319=1,IF($N319&gt;=Settings!$C$13,1,0),""))</f>
        <v/>
      </c>
    </row>
    <row r="320">
      <c r="G320" s="31" t="n"/>
      <c r="H320" s="32" t="n"/>
      <c r="J320" s="32" t="n"/>
      <c r="K320" s="32" t="n"/>
      <c r="L320" s="32" t="n"/>
      <c r="M320" s="32" t="n"/>
      <c r="P320" s="33">
        <f>IF($A320="","",IFERROR(MATCH($A320,'Last week'!$A$2:$A$1001,0),0))</f>
        <v/>
      </c>
      <c r="Q320" s="33">
        <f>IF(OR($A320="",$P320=0),"",INDEX('Last week'!$F$2:$F$1001,$P320))</f>
        <v/>
      </c>
      <c r="R320" s="34">
        <f>IF(OR($A320="",$P320=0),"",INDEX('Last week'!$G$2:$G$1001,$P320))</f>
        <v/>
      </c>
      <c r="S320" s="35">
        <f>IF(OR($A320="",$P320=0),"",INDEX('Last week'!$H$2:$H$1001,$P320))</f>
        <v/>
      </c>
      <c r="T320" s="33">
        <f>IF(OR($A320="",$P320=0),"",INDEX('Last week'!$I$2:$I$1001,$P320))</f>
        <v/>
      </c>
      <c r="U320" s="33">
        <f>IF($A320="","",IF(AND($P320&gt;0,$T320="Open",$S320&gt;=Settings!$C$4,$S320&lt;=Settings!$C$5),1,0))</f>
        <v/>
      </c>
      <c r="V320" s="33">
        <f>IF($A320="","",IF(AND($I320="Open",$H320&gt;=Settings!$C$4,$H320&lt;=Settings!$C$5),1,0))</f>
        <v/>
      </c>
      <c r="W320" s="34">
        <f>IF($A320="","",IF($U320=1,$R320,0))</f>
        <v/>
      </c>
      <c r="X320" s="34">
        <f>IF($A320="","",IF($V320=1,$G320,0))</f>
        <v/>
      </c>
      <c r="Y320" s="34">
        <f>IF($A320="","",IF(AND($P320=0,OR($I320="Open",$I320="Won"),$H320&gt;=Settings!$C$4,$H320&lt;=Settings!$C$5,$J320&gt;Settings!$C$6),$G320,0))</f>
        <v/>
      </c>
      <c r="Z320" s="34">
        <f>IF($A320="","",IF(AND($P320&gt;0,$T320="Open",$U320=0,OR($I320="Open",$I320="Won"),$H320&gt;=Settings!$C$4,$H320&lt;=Settings!$C$5),$G320,0))</f>
        <v/>
      </c>
      <c r="AA320" s="34">
        <f>IF($A320="","",IF(AND($U320=1,OR($V320=1,$I320="Won")),$G320-$R320,0))</f>
        <v/>
      </c>
      <c r="AB320" s="34">
        <f>IF($A320="","",IF(AND($U320=1,$I320="Open",$V320=0),$R320,0))</f>
        <v/>
      </c>
      <c r="AC320" s="34">
        <f>IF($A320="","",IF(AND($U320=1,$I320="Lost"),$R320,0))</f>
        <v/>
      </c>
      <c r="AD320" s="34">
        <f>IF($A320="","",IF(AND($I320="Won",OR($U320=1,$Y320&gt;0,$Z320&gt;0)),$G320,0))</f>
        <v/>
      </c>
      <c r="AE320" s="33">
        <f>IF(OR($A320="",$P320=0),"",IFERROR(MATCH($Q320,Settings!$B$24:$B$31,0),""))</f>
        <v/>
      </c>
      <c r="AF320" s="33">
        <f>IF($A320="","",IFERROR(MATCH($F320,Settings!$B$24:$B$31,0),""))</f>
        <v/>
      </c>
      <c r="AG320" s="33">
        <f>IF($A320="","",IF($P320=0,IF($Y320&gt;0,IF($I320="Won","Created and won","Created"),IF($J320&gt;Settings!$C$6,"Created, outside period",IF($V320=1,"Not in last snapshot","Outside period"))),IF($T320&lt;&gt;"Open","Closed before",IF($U320=0,IF($Z320&gt;0,IF($I320="Won","Pulled in and won","Pulled in"),"Outside period"),IF($I320="Won","Won",IF($I320="Lost","Lost",IF($V320=0,"Slipped out",IF($AF320&gt;$AE320,"Advanced",IF($AF320&lt;$AE320,"Regressed",IF($G320&gt;$R320,"Amount up",IF($G320&lt;$R320,"Amount down","No change")))))))))))</f>
        <v/>
      </c>
      <c r="AH320" s="33">
        <f>IF($A320="","",IF($V320=1,Settings!$C$7-MAX($J320,$K320,$L320,$M320),""))</f>
        <v/>
      </c>
      <c r="AI320" s="33">
        <f>IF($A320="","",IF($V320=1,IF($AH320&gt;=Settings!$C$12,1,0),""))</f>
        <v/>
      </c>
      <c r="AJ320" s="33">
        <f>IF($A320="","",IF($V320=1,IF($N320&gt;=Settings!$C$13,1,0),""))</f>
        <v/>
      </c>
    </row>
    <row r="321">
      <c r="G321" s="31" t="n"/>
      <c r="H321" s="32" t="n"/>
      <c r="J321" s="32" t="n"/>
      <c r="K321" s="32" t="n"/>
      <c r="L321" s="32" t="n"/>
      <c r="M321" s="32" t="n"/>
      <c r="P321" s="33">
        <f>IF($A321="","",IFERROR(MATCH($A321,'Last week'!$A$2:$A$1001,0),0))</f>
        <v/>
      </c>
      <c r="Q321" s="33">
        <f>IF(OR($A321="",$P321=0),"",INDEX('Last week'!$F$2:$F$1001,$P321))</f>
        <v/>
      </c>
      <c r="R321" s="34">
        <f>IF(OR($A321="",$P321=0),"",INDEX('Last week'!$G$2:$G$1001,$P321))</f>
        <v/>
      </c>
      <c r="S321" s="35">
        <f>IF(OR($A321="",$P321=0),"",INDEX('Last week'!$H$2:$H$1001,$P321))</f>
        <v/>
      </c>
      <c r="T321" s="33">
        <f>IF(OR($A321="",$P321=0),"",INDEX('Last week'!$I$2:$I$1001,$P321))</f>
        <v/>
      </c>
      <c r="U321" s="33">
        <f>IF($A321="","",IF(AND($P321&gt;0,$T321="Open",$S321&gt;=Settings!$C$4,$S321&lt;=Settings!$C$5),1,0))</f>
        <v/>
      </c>
      <c r="V321" s="33">
        <f>IF($A321="","",IF(AND($I321="Open",$H321&gt;=Settings!$C$4,$H321&lt;=Settings!$C$5),1,0))</f>
        <v/>
      </c>
      <c r="W321" s="34">
        <f>IF($A321="","",IF($U321=1,$R321,0))</f>
        <v/>
      </c>
      <c r="X321" s="34">
        <f>IF($A321="","",IF($V321=1,$G321,0))</f>
        <v/>
      </c>
      <c r="Y321" s="34">
        <f>IF($A321="","",IF(AND($P321=0,OR($I321="Open",$I321="Won"),$H321&gt;=Settings!$C$4,$H321&lt;=Settings!$C$5,$J321&gt;Settings!$C$6),$G321,0))</f>
        <v/>
      </c>
      <c r="Z321" s="34">
        <f>IF($A321="","",IF(AND($P321&gt;0,$T321="Open",$U321=0,OR($I321="Open",$I321="Won"),$H321&gt;=Settings!$C$4,$H321&lt;=Settings!$C$5),$G321,0))</f>
        <v/>
      </c>
      <c r="AA321" s="34">
        <f>IF($A321="","",IF(AND($U321=1,OR($V321=1,$I321="Won")),$G321-$R321,0))</f>
        <v/>
      </c>
      <c r="AB321" s="34">
        <f>IF($A321="","",IF(AND($U321=1,$I321="Open",$V321=0),$R321,0))</f>
        <v/>
      </c>
      <c r="AC321" s="34">
        <f>IF($A321="","",IF(AND($U321=1,$I321="Lost"),$R321,0))</f>
        <v/>
      </c>
      <c r="AD321" s="34">
        <f>IF($A321="","",IF(AND($I321="Won",OR($U321=1,$Y321&gt;0,$Z321&gt;0)),$G321,0))</f>
        <v/>
      </c>
      <c r="AE321" s="33">
        <f>IF(OR($A321="",$P321=0),"",IFERROR(MATCH($Q321,Settings!$B$24:$B$31,0),""))</f>
        <v/>
      </c>
      <c r="AF321" s="33">
        <f>IF($A321="","",IFERROR(MATCH($F321,Settings!$B$24:$B$31,0),""))</f>
        <v/>
      </c>
      <c r="AG321" s="33">
        <f>IF($A321="","",IF($P321=0,IF($Y321&gt;0,IF($I321="Won","Created and won","Created"),IF($J321&gt;Settings!$C$6,"Created, outside period",IF($V321=1,"Not in last snapshot","Outside period"))),IF($T321&lt;&gt;"Open","Closed before",IF($U321=0,IF($Z321&gt;0,IF($I321="Won","Pulled in and won","Pulled in"),"Outside period"),IF($I321="Won","Won",IF($I321="Lost","Lost",IF($V321=0,"Slipped out",IF($AF321&gt;$AE321,"Advanced",IF($AF321&lt;$AE321,"Regressed",IF($G321&gt;$R321,"Amount up",IF($G321&lt;$R321,"Amount down","No change")))))))))))</f>
        <v/>
      </c>
      <c r="AH321" s="33">
        <f>IF($A321="","",IF($V321=1,Settings!$C$7-MAX($J321,$K321,$L321,$M321),""))</f>
        <v/>
      </c>
      <c r="AI321" s="33">
        <f>IF($A321="","",IF($V321=1,IF($AH321&gt;=Settings!$C$12,1,0),""))</f>
        <v/>
      </c>
      <c r="AJ321" s="33">
        <f>IF($A321="","",IF($V321=1,IF($N321&gt;=Settings!$C$13,1,0),""))</f>
        <v/>
      </c>
    </row>
    <row r="322">
      <c r="G322" s="31" t="n"/>
      <c r="H322" s="32" t="n"/>
      <c r="J322" s="32" t="n"/>
      <c r="K322" s="32" t="n"/>
      <c r="L322" s="32" t="n"/>
      <c r="M322" s="32" t="n"/>
      <c r="P322" s="33">
        <f>IF($A322="","",IFERROR(MATCH($A322,'Last week'!$A$2:$A$1001,0),0))</f>
        <v/>
      </c>
      <c r="Q322" s="33">
        <f>IF(OR($A322="",$P322=0),"",INDEX('Last week'!$F$2:$F$1001,$P322))</f>
        <v/>
      </c>
      <c r="R322" s="34">
        <f>IF(OR($A322="",$P322=0),"",INDEX('Last week'!$G$2:$G$1001,$P322))</f>
        <v/>
      </c>
      <c r="S322" s="35">
        <f>IF(OR($A322="",$P322=0),"",INDEX('Last week'!$H$2:$H$1001,$P322))</f>
        <v/>
      </c>
      <c r="T322" s="33">
        <f>IF(OR($A322="",$P322=0),"",INDEX('Last week'!$I$2:$I$1001,$P322))</f>
        <v/>
      </c>
      <c r="U322" s="33">
        <f>IF($A322="","",IF(AND($P322&gt;0,$T322="Open",$S322&gt;=Settings!$C$4,$S322&lt;=Settings!$C$5),1,0))</f>
        <v/>
      </c>
      <c r="V322" s="33">
        <f>IF($A322="","",IF(AND($I322="Open",$H322&gt;=Settings!$C$4,$H322&lt;=Settings!$C$5),1,0))</f>
        <v/>
      </c>
      <c r="W322" s="34">
        <f>IF($A322="","",IF($U322=1,$R322,0))</f>
        <v/>
      </c>
      <c r="X322" s="34">
        <f>IF($A322="","",IF($V322=1,$G322,0))</f>
        <v/>
      </c>
      <c r="Y322" s="34">
        <f>IF($A322="","",IF(AND($P322=0,OR($I322="Open",$I322="Won"),$H322&gt;=Settings!$C$4,$H322&lt;=Settings!$C$5,$J322&gt;Settings!$C$6),$G322,0))</f>
        <v/>
      </c>
      <c r="Z322" s="34">
        <f>IF($A322="","",IF(AND($P322&gt;0,$T322="Open",$U322=0,OR($I322="Open",$I322="Won"),$H322&gt;=Settings!$C$4,$H322&lt;=Settings!$C$5),$G322,0))</f>
        <v/>
      </c>
      <c r="AA322" s="34">
        <f>IF($A322="","",IF(AND($U322=1,OR($V322=1,$I322="Won")),$G322-$R322,0))</f>
        <v/>
      </c>
      <c r="AB322" s="34">
        <f>IF($A322="","",IF(AND($U322=1,$I322="Open",$V322=0),$R322,0))</f>
        <v/>
      </c>
      <c r="AC322" s="34">
        <f>IF($A322="","",IF(AND($U322=1,$I322="Lost"),$R322,0))</f>
        <v/>
      </c>
      <c r="AD322" s="34">
        <f>IF($A322="","",IF(AND($I322="Won",OR($U322=1,$Y322&gt;0,$Z322&gt;0)),$G322,0))</f>
        <v/>
      </c>
      <c r="AE322" s="33">
        <f>IF(OR($A322="",$P322=0),"",IFERROR(MATCH($Q322,Settings!$B$24:$B$31,0),""))</f>
        <v/>
      </c>
      <c r="AF322" s="33">
        <f>IF($A322="","",IFERROR(MATCH($F322,Settings!$B$24:$B$31,0),""))</f>
        <v/>
      </c>
      <c r="AG322" s="33">
        <f>IF($A322="","",IF($P322=0,IF($Y322&gt;0,IF($I322="Won","Created and won","Created"),IF($J322&gt;Settings!$C$6,"Created, outside period",IF($V322=1,"Not in last snapshot","Outside period"))),IF($T322&lt;&gt;"Open","Closed before",IF($U322=0,IF($Z322&gt;0,IF($I322="Won","Pulled in and won","Pulled in"),"Outside period"),IF($I322="Won","Won",IF($I322="Lost","Lost",IF($V322=0,"Slipped out",IF($AF322&gt;$AE322,"Advanced",IF($AF322&lt;$AE322,"Regressed",IF($G322&gt;$R322,"Amount up",IF($G322&lt;$R322,"Amount down","No change")))))))))))</f>
        <v/>
      </c>
      <c r="AH322" s="33">
        <f>IF($A322="","",IF($V322=1,Settings!$C$7-MAX($J322,$K322,$L322,$M322),""))</f>
        <v/>
      </c>
      <c r="AI322" s="33">
        <f>IF($A322="","",IF($V322=1,IF($AH322&gt;=Settings!$C$12,1,0),""))</f>
        <v/>
      </c>
      <c r="AJ322" s="33">
        <f>IF($A322="","",IF($V322=1,IF($N322&gt;=Settings!$C$13,1,0),""))</f>
        <v/>
      </c>
    </row>
    <row r="323">
      <c r="G323" s="31" t="n"/>
      <c r="H323" s="32" t="n"/>
      <c r="J323" s="32" t="n"/>
      <c r="K323" s="32" t="n"/>
      <c r="L323" s="32" t="n"/>
      <c r="M323" s="32" t="n"/>
      <c r="P323" s="33">
        <f>IF($A323="","",IFERROR(MATCH($A323,'Last week'!$A$2:$A$1001,0),0))</f>
        <v/>
      </c>
      <c r="Q323" s="33">
        <f>IF(OR($A323="",$P323=0),"",INDEX('Last week'!$F$2:$F$1001,$P323))</f>
        <v/>
      </c>
      <c r="R323" s="34">
        <f>IF(OR($A323="",$P323=0),"",INDEX('Last week'!$G$2:$G$1001,$P323))</f>
        <v/>
      </c>
      <c r="S323" s="35">
        <f>IF(OR($A323="",$P323=0),"",INDEX('Last week'!$H$2:$H$1001,$P323))</f>
        <v/>
      </c>
      <c r="T323" s="33">
        <f>IF(OR($A323="",$P323=0),"",INDEX('Last week'!$I$2:$I$1001,$P323))</f>
        <v/>
      </c>
      <c r="U323" s="33">
        <f>IF($A323="","",IF(AND($P323&gt;0,$T323="Open",$S323&gt;=Settings!$C$4,$S323&lt;=Settings!$C$5),1,0))</f>
        <v/>
      </c>
      <c r="V323" s="33">
        <f>IF($A323="","",IF(AND($I323="Open",$H323&gt;=Settings!$C$4,$H323&lt;=Settings!$C$5),1,0))</f>
        <v/>
      </c>
      <c r="W323" s="34">
        <f>IF($A323="","",IF($U323=1,$R323,0))</f>
        <v/>
      </c>
      <c r="X323" s="34">
        <f>IF($A323="","",IF($V323=1,$G323,0))</f>
        <v/>
      </c>
      <c r="Y323" s="34">
        <f>IF($A323="","",IF(AND($P323=0,OR($I323="Open",$I323="Won"),$H323&gt;=Settings!$C$4,$H323&lt;=Settings!$C$5,$J323&gt;Settings!$C$6),$G323,0))</f>
        <v/>
      </c>
      <c r="Z323" s="34">
        <f>IF($A323="","",IF(AND($P323&gt;0,$T323="Open",$U323=0,OR($I323="Open",$I323="Won"),$H323&gt;=Settings!$C$4,$H323&lt;=Settings!$C$5),$G323,0))</f>
        <v/>
      </c>
      <c r="AA323" s="34">
        <f>IF($A323="","",IF(AND($U323=1,OR($V323=1,$I323="Won")),$G323-$R323,0))</f>
        <v/>
      </c>
      <c r="AB323" s="34">
        <f>IF($A323="","",IF(AND($U323=1,$I323="Open",$V323=0),$R323,0))</f>
        <v/>
      </c>
      <c r="AC323" s="34">
        <f>IF($A323="","",IF(AND($U323=1,$I323="Lost"),$R323,0))</f>
        <v/>
      </c>
      <c r="AD323" s="34">
        <f>IF($A323="","",IF(AND($I323="Won",OR($U323=1,$Y323&gt;0,$Z323&gt;0)),$G323,0))</f>
        <v/>
      </c>
      <c r="AE323" s="33">
        <f>IF(OR($A323="",$P323=0),"",IFERROR(MATCH($Q323,Settings!$B$24:$B$31,0),""))</f>
        <v/>
      </c>
      <c r="AF323" s="33">
        <f>IF($A323="","",IFERROR(MATCH($F323,Settings!$B$24:$B$31,0),""))</f>
        <v/>
      </c>
      <c r="AG323" s="33">
        <f>IF($A323="","",IF($P323=0,IF($Y323&gt;0,IF($I323="Won","Created and won","Created"),IF($J323&gt;Settings!$C$6,"Created, outside period",IF($V323=1,"Not in last snapshot","Outside period"))),IF($T323&lt;&gt;"Open","Closed before",IF($U323=0,IF($Z323&gt;0,IF($I323="Won","Pulled in and won","Pulled in"),"Outside period"),IF($I323="Won","Won",IF($I323="Lost","Lost",IF($V323=0,"Slipped out",IF($AF323&gt;$AE323,"Advanced",IF($AF323&lt;$AE323,"Regressed",IF($G323&gt;$R323,"Amount up",IF($G323&lt;$R323,"Amount down","No change")))))))))))</f>
        <v/>
      </c>
      <c r="AH323" s="33">
        <f>IF($A323="","",IF($V323=1,Settings!$C$7-MAX($J323,$K323,$L323,$M323),""))</f>
        <v/>
      </c>
      <c r="AI323" s="33">
        <f>IF($A323="","",IF($V323=1,IF($AH323&gt;=Settings!$C$12,1,0),""))</f>
        <v/>
      </c>
      <c r="AJ323" s="33">
        <f>IF($A323="","",IF($V323=1,IF($N323&gt;=Settings!$C$13,1,0),""))</f>
        <v/>
      </c>
    </row>
    <row r="324">
      <c r="G324" s="31" t="n"/>
      <c r="H324" s="32" t="n"/>
      <c r="J324" s="32" t="n"/>
      <c r="K324" s="32" t="n"/>
      <c r="L324" s="32" t="n"/>
      <c r="M324" s="32" t="n"/>
      <c r="P324" s="33">
        <f>IF($A324="","",IFERROR(MATCH($A324,'Last week'!$A$2:$A$1001,0),0))</f>
        <v/>
      </c>
      <c r="Q324" s="33">
        <f>IF(OR($A324="",$P324=0),"",INDEX('Last week'!$F$2:$F$1001,$P324))</f>
        <v/>
      </c>
      <c r="R324" s="34">
        <f>IF(OR($A324="",$P324=0),"",INDEX('Last week'!$G$2:$G$1001,$P324))</f>
        <v/>
      </c>
      <c r="S324" s="35">
        <f>IF(OR($A324="",$P324=0),"",INDEX('Last week'!$H$2:$H$1001,$P324))</f>
        <v/>
      </c>
      <c r="T324" s="33">
        <f>IF(OR($A324="",$P324=0),"",INDEX('Last week'!$I$2:$I$1001,$P324))</f>
        <v/>
      </c>
      <c r="U324" s="33">
        <f>IF($A324="","",IF(AND($P324&gt;0,$T324="Open",$S324&gt;=Settings!$C$4,$S324&lt;=Settings!$C$5),1,0))</f>
        <v/>
      </c>
      <c r="V324" s="33">
        <f>IF($A324="","",IF(AND($I324="Open",$H324&gt;=Settings!$C$4,$H324&lt;=Settings!$C$5),1,0))</f>
        <v/>
      </c>
      <c r="W324" s="34">
        <f>IF($A324="","",IF($U324=1,$R324,0))</f>
        <v/>
      </c>
      <c r="X324" s="34">
        <f>IF($A324="","",IF($V324=1,$G324,0))</f>
        <v/>
      </c>
      <c r="Y324" s="34">
        <f>IF($A324="","",IF(AND($P324=0,OR($I324="Open",$I324="Won"),$H324&gt;=Settings!$C$4,$H324&lt;=Settings!$C$5,$J324&gt;Settings!$C$6),$G324,0))</f>
        <v/>
      </c>
      <c r="Z324" s="34">
        <f>IF($A324="","",IF(AND($P324&gt;0,$T324="Open",$U324=0,OR($I324="Open",$I324="Won"),$H324&gt;=Settings!$C$4,$H324&lt;=Settings!$C$5),$G324,0))</f>
        <v/>
      </c>
      <c r="AA324" s="34">
        <f>IF($A324="","",IF(AND($U324=1,OR($V324=1,$I324="Won")),$G324-$R324,0))</f>
        <v/>
      </c>
      <c r="AB324" s="34">
        <f>IF($A324="","",IF(AND($U324=1,$I324="Open",$V324=0),$R324,0))</f>
        <v/>
      </c>
      <c r="AC324" s="34">
        <f>IF($A324="","",IF(AND($U324=1,$I324="Lost"),$R324,0))</f>
        <v/>
      </c>
      <c r="AD324" s="34">
        <f>IF($A324="","",IF(AND($I324="Won",OR($U324=1,$Y324&gt;0,$Z324&gt;0)),$G324,0))</f>
        <v/>
      </c>
      <c r="AE324" s="33">
        <f>IF(OR($A324="",$P324=0),"",IFERROR(MATCH($Q324,Settings!$B$24:$B$31,0),""))</f>
        <v/>
      </c>
      <c r="AF324" s="33">
        <f>IF($A324="","",IFERROR(MATCH($F324,Settings!$B$24:$B$31,0),""))</f>
        <v/>
      </c>
      <c r="AG324" s="33">
        <f>IF($A324="","",IF($P324=0,IF($Y324&gt;0,IF($I324="Won","Created and won","Created"),IF($J324&gt;Settings!$C$6,"Created, outside period",IF($V324=1,"Not in last snapshot","Outside period"))),IF($T324&lt;&gt;"Open","Closed before",IF($U324=0,IF($Z324&gt;0,IF($I324="Won","Pulled in and won","Pulled in"),"Outside period"),IF($I324="Won","Won",IF($I324="Lost","Lost",IF($V324=0,"Slipped out",IF($AF324&gt;$AE324,"Advanced",IF($AF324&lt;$AE324,"Regressed",IF($G324&gt;$R324,"Amount up",IF($G324&lt;$R324,"Amount down","No change")))))))))))</f>
        <v/>
      </c>
      <c r="AH324" s="33">
        <f>IF($A324="","",IF($V324=1,Settings!$C$7-MAX($J324,$K324,$L324,$M324),""))</f>
        <v/>
      </c>
      <c r="AI324" s="33">
        <f>IF($A324="","",IF($V324=1,IF($AH324&gt;=Settings!$C$12,1,0),""))</f>
        <v/>
      </c>
      <c r="AJ324" s="33">
        <f>IF($A324="","",IF($V324=1,IF($N324&gt;=Settings!$C$13,1,0),""))</f>
        <v/>
      </c>
    </row>
    <row r="325">
      <c r="G325" s="31" t="n"/>
      <c r="H325" s="32" t="n"/>
      <c r="J325" s="32" t="n"/>
      <c r="K325" s="32" t="n"/>
      <c r="L325" s="32" t="n"/>
      <c r="M325" s="32" t="n"/>
      <c r="P325" s="33">
        <f>IF($A325="","",IFERROR(MATCH($A325,'Last week'!$A$2:$A$1001,0),0))</f>
        <v/>
      </c>
      <c r="Q325" s="33">
        <f>IF(OR($A325="",$P325=0),"",INDEX('Last week'!$F$2:$F$1001,$P325))</f>
        <v/>
      </c>
      <c r="R325" s="34">
        <f>IF(OR($A325="",$P325=0),"",INDEX('Last week'!$G$2:$G$1001,$P325))</f>
        <v/>
      </c>
      <c r="S325" s="35">
        <f>IF(OR($A325="",$P325=0),"",INDEX('Last week'!$H$2:$H$1001,$P325))</f>
        <v/>
      </c>
      <c r="T325" s="33">
        <f>IF(OR($A325="",$P325=0),"",INDEX('Last week'!$I$2:$I$1001,$P325))</f>
        <v/>
      </c>
      <c r="U325" s="33">
        <f>IF($A325="","",IF(AND($P325&gt;0,$T325="Open",$S325&gt;=Settings!$C$4,$S325&lt;=Settings!$C$5),1,0))</f>
        <v/>
      </c>
      <c r="V325" s="33">
        <f>IF($A325="","",IF(AND($I325="Open",$H325&gt;=Settings!$C$4,$H325&lt;=Settings!$C$5),1,0))</f>
        <v/>
      </c>
      <c r="W325" s="34">
        <f>IF($A325="","",IF($U325=1,$R325,0))</f>
        <v/>
      </c>
      <c r="X325" s="34">
        <f>IF($A325="","",IF($V325=1,$G325,0))</f>
        <v/>
      </c>
      <c r="Y325" s="34">
        <f>IF($A325="","",IF(AND($P325=0,OR($I325="Open",$I325="Won"),$H325&gt;=Settings!$C$4,$H325&lt;=Settings!$C$5,$J325&gt;Settings!$C$6),$G325,0))</f>
        <v/>
      </c>
      <c r="Z325" s="34">
        <f>IF($A325="","",IF(AND($P325&gt;0,$T325="Open",$U325=0,OR($I325="Open",$I325="Won"),$H325&gt;=Settings!$C$4,$H325&lt;=Settings!$C$5),$G325,0))</f>
        <v/>
      </c>
      <c r="AA325" s="34">
        <f>IF($A325="","",IF(AND($U325=1,OR($V325=1,$I325="Won")),$G325-$R325,0))</f>
        <v/>
      </c>
      <c r="AB325" s="34">
        <f>IF($A325="","",IF(AND($U325=1,$I325="Open",$V325=0),$R325,0))</f>
        <v/>
      </c>
      <c r="AC325" s="34">
        <f>IF($A325="","",IF(AND($U325=1,$I325="Lost"),$R325,0))</f>
        <v/>
      </c>
      <c r="AD325" s="34">
        <f>IF($A325="","",IF(AND($I325="Won",OR($U325=1,$Y325&gt;0,$Z325&gt;0)),$G325,0))</f>
        <v/>
      </c>
      <c r="AE325" s="33">
        <f>IF(OR($A325="",$P325=0),"",IFERROR(MATCH($Q325,Settings!$B$24:$B$31,0),""))</f>
        <v/>
      </c>
      <c r="AF325" s="33">
        <f>IF($A325="","",IFERROR(MATCH($F325,Settings!$B$24:$B$31,0),""))</f>
        <v/>
      </c>
      <c r="AG325" s="33">
        <f>IF($A325="","",IF($P325=0,IF($Y325&gt;0,IF($I325="Won","Created and won","Created"),IF($J325&gt;Settings!$C$6,"Created, outside period",IF($V325=1,"Not in last snapshot","Outside period"))),IF($T325&lt;&gt;"Open","Closed before",IF($U325=0,IF($Z325&gt;0,IF($I325="Won","Pulled in and won","Pulled in"),"Outside period"),IF($I325="Won","Won",IF($I325="Lost","Lost",IF($V325=0,"Slipped out",IF($AF325&gt;$AE325,"Advanced",IF($AF325&lt;$AE325,"Regressed",IF($G325&gt;$R325,"Amount up",IF($G325&lt;$R325,"Amount down","No change")))))))))))</f>
        <v/>
      </c>
      <c r="AH325" s="33">
        <f>IF($A325="","",IF($V325=1,Settings!$C$7-MAX($J325,$K325,$L325,$M325),""))</f>
        <v/>
      </c>
      <c r="AI325" s="33">
        <f>IF($A325="","",IF($V325=1,IF($AH325&gt;=Settings!$C$12,1,0),""))</f>
        <v/>
      </c>
      <c r="AJ325" s="33">
        <f>IF($A325="","",IF($V325=1,IF($N325&gt;=Settings!$C$13,1,0),""))</f>
        <v/>
      </c>
    </row>
    <row r="326">
      <c r="G326" s="31" t="n"/>
      <c r="H326" s="32" t="n"/>
      <c r="J326" s="32" t="n"/>
      <c r="K326" s="32" t="n"/>
      <c r="L326" s="32" t="n"/>
      <c r="M326" s="32" t="n"/>
      <c r="P326" s="33">
        <f>IF($A326="","",IFERROR(MATCH($A326,'Last week'!$A$2:$A$1001,0),0))</f>
        <v/>
      </c>
      <c r="Q326" s="33">
        <f>IF(OR($A326="",$P326=0),"",INDEX('Last week'!$F$2:$F$1001,$P326))</f>
        <v/>
      </c>
      <c r="R326" s="34">
        <f>IF(OR($A326="",$P326=0),"",INDEX('Last week'!$G$2:$G$1001,$P326))</f>
        <v/>
      </c>
      <c r="S326" s="35">
        <f>IF(OR($A326="",$P326=0),"",INDEX('Last week'!$H$2:$H$1001,$P326))</f>
        <v/>
      </c>
      <c r="T326" s="33">
        <f>IF(OR($A326="",$P326=0),"",INDEX('Last week'!$I$2:$I$1001,$P326))</f>
        <v/>
      </c>
      <c r="U326" s="33">
        <f>IF($A326="","",IF(AND($P326&gt;0,$T326="Open",$S326&gt;=Settings!$C$4,$S326&lt;=Settings!$C$5),1,0))</f>
        <v/>
      </c>
      <c r="V326" s="33">
        <f>IF($A326="","",IF(AND($I326="Open",$H326&gt;=Settings!$C$4,$H326&lt;=Settings!$C$5),1,0))</f>
        <v/>
      </c>
      <c r="W326" s="34">
        <f>IF($A326="","",IF($U326=1,$R326,0))</f>
        <v/>
      </c>
      <c r="X326" s="34">
        <f>IF($A326="","",IF($V326=1,$G326,0))</f>
        <v/>
      </c>
      <c r="Y326" s="34">
        <f>IF($A326="","",IF(AND($P326=0,OR($I326="Open",$I326="Won"),$H326&gt;=Settings!$C$4,$H326&lt;=Settings!$C$5,$J326&gt;Settings!$C$6),$G326,0))</f>
        <v/>
      </c>
      <c r="Z326" s="34">
        <f>IF($A326="","",IF(AND($P326&gt;0,$T326="Open",$U326=0,OR($I326="Open",$I326="Won"),$H326&gt;=Settings!$C$4,$H326&lt;=Settings!$C$5),$G326,0))</f>
        <v/>
      </c>
      <c r="AA326" s="34">
        <f>IF($A326="","",IF(AND($U326=1,OR($V326=1,$I326="Won")),$G326-$R326,0))</f>
        <v/>
      </c>
      <c r="AB326" s="34">
        <f>IF($A326="","",IF(AND($U326=1,$I326="Open",$V326=0),$R326,0))</f>
        <v/>
      </c>
      <c r="AC326" s="34">
        <f>IF($A326="","",IF(AND($U326=1,$I326="Lost"),$R326,0))</f>
        <v/>
      </c>
      <c r="AD326" s="34">
        <f>IF($A326="","",IF(AND($I326="Won",OR($U326=1,$Y326&gt;0,$Z326&gt;0)),$G326,0))</f>
        <v/>
      </c>
      <c r="AE326" s="33">
        <f>IF(OR($A326="",$P326=0),"",IFERROR(MATCH($Q326,Settings!$B$24:$B$31,0),""))</f>
        <v/>
      </c>
      <c r="AF326" s="33">
        <f>IF($A326="","",IFERROR(MATCH($F326,Settings!$B$24:$B$31,0),""))</f>
        <v/>
      </c>
      <c r="AG326" s="33">
        <f>IF($A326="","",IF($P326=0,IF($Y326&gt;0,IF($I326="Won","Created and won","Created"),IF($J326&gt;Settings!$C$6,"Created, outside period",IF($V326=1,"Not in last snapshot","Outside period"))),IF($T326&lt;&gt;"Open","Closed before",IF($U326=0,IF($Z326&gt;0,IF($I326="Won","Pulled in and won","Pulled in"),"Outside period"),IF($I326="Won","Won",IF($I326="Lost","Lost",IF($V326=0,"Slipped out",IF($AF326&gt;$AE326,"Advanced",IF($AF326&lt;$AE326,"Regressed",IF($G326&gt;$R326,"Amount up",IF($G326&lt;$R326,"Amount down","No change")))))))))))</f>
        <v/>
      </c>
      <c r="AH326" s="33">
        <f>IF($A326="","",IF($V326=1,Settings!$C$7-MAX($J326,$K326,$L326,$M326),""))</f>
        <v/>
      </c>
      <c r="AI326" s="33">
        <f>IF($A326="","",IF($V326=1,IF($AH326&gt;=Settings!$C$12,1,0),""))</f>
        <v/>
      </c>
      <c r="AJ326" s="33">
        <f>IF($A326="","",IF($V326=1,IF($N326&gt;=Settings!$C$13,1,0),""))</f>
        <v/>
      </c>
    </row>
    <row r="327">
      <c r="G327" s="31" t="n"/>
      <c r="H327" s="32" t="n"/>
      <c r="J327" s="32" t="n"/>
      <c r="K327" s="32" t="n"/>
      <c r="L327" s="32" t="n"/>
      <c r="M327" s="32" t="n"/>
      <c r="P327" s="33">
        <f>IF($A327="","",IFERROR(MATCH($A327,'Last week'!$A$2:$A$1001,0),0))</f>
        <v/>
      </c>
      <c r="Q327" s="33">
        <f>IF(OR($A327="",$P327=0),"",INDEX('Last week'!$F$2:$F$1001,$P327))</f>
        <v/>
      </c>
      <c r="R327" s="34">
        <f>IF(OR($A327="",$P327=0),"",INDEX('Last week'!$G$2:$G$1001,$P327))</f>
        <v/>
      </c>
      <c r="S327" s="35">
        <f>IF(OR($A327="",$P327=0),"",INDEX('Last week'!$H$2:$H$1001,$P327))</f>
        <v/>
      </c>
      <c r="T327" s="33">
        <f>IF(OR($A327="",$P327=0),"",INDEX('Last week'!$I$2:$I$1001,$P327))</f>
        <v/>
      </c>
      <c r="U327" s="33">
        <f>IF($A327="","",IF(AND($P327&gt;0,$T327="Open",$S327&gt;=Settings!$C$4,$S327&lt;=Settings!$C$5),1,0))</f>
        <v/>
      </c>
      <c r="V327" s="33">
        <f>IF($A327="","",IF(AND($I327="Open",$H327&gt;=Settings!$C$4,$H327&lt;=Settings!$C$5),1,0))</f>
        <v/>
      </c>
      <c r="W327" s="34">
        <f>IF($A327="","",IF($U327=1,$R327,0))</f>
        <v/>
      </c>
      <c r="X327" s="34">
        <f>IF($A327="","",IF($V327=1,$G327,0))</f>
        <v/>
      </c>
      <c r="Y327" s="34">
        <f>IF($A327="","",IF(AND($P327=0,OR($I327="Open",$I327="Won"),$H327&gt;=Settings!$C$4,$H327&lt;=Settings!$C$5,$J327&gt;Settings!$C$6),$G327,0))</f>
        <v/>
      </c>
      <c r="Z327" s="34">
        <f>IF($A327="","",IF(AND($P327&gt;0,$T327="Open",$U327=0,OR($I327="Open",$I327="Won"),$H327&gt;=Settings!$C$4,$H327&lt;=Settings!$C$5),$G327,0))</f>
        <v/>
      </c>
      <c r="AA327" s="34">
        <f>IF($A327="","",IF(AND($U327=1,OR($V327=1,$I327="Won")),$G327-$R327,0))</f>
        <v/>
      </c>
      <c r="AB327" s="34">
        <f>IF($A327="","",IF(AND($U327=1,$I327="Open",$V327=0),$R327,0))</f>
        <v/>
      </c>
      <c r="AC327" s="34">
        <f>IF($A327="","",IF(AND($U327=1,$I327="Lost"),$R327,0))</f>
        <v/>
      </c>
      <c r="AD327" s="34">
        <f>IF($A327="","",IF(AND($I327="Won",OR($U327=1,$Y327&gt;0,$Z327&gt;0)),$G327,0))</f>
        <v/>
      </c>
      <c r="AE327" s="33">
        <f>IF(OR($A327="",$P327=0),"",IFERROR(MATCH($Q327,Settings!$B$24:$B$31,0),""))</f>
        <v/>
      </c>
      <c r="AF327" s="33">
        <f>IF($A327="","",IFERROR(MATCH($F327,Settings!$B$24:$B$31,0),""))</f>
        <v/>
      </c>
      <c r="AG327" s="33">
        <f>IF($A327="","",IF($P327=0,IF($Y327&gt;0,IF($I327="Won","Created and won","Created"),IF($J327&gt;Settings!$C$6,"Created, outside period",IF($V327=1,"Not in last snapshot","Outside period"))),IF($T327&lt;&gt;"Open","Closed before",IF($U327=0,IF($Z327&gt;0,IF($I327="Won","Pulled in and won","Pulled in"),"Outside period"),IF($I327="Won","Won",IF($I327="Lost","Lost",IF($V327=0,"Slipped out",IF($AF327&gt;$AE327,"Advanced",IF($AF327&lt;$AE327,"Regressed",IF($G327&gt;$R327,"Amount up",IF($G327&lt;$R327,"Amount down","No change")))))))))))</f>
        <v/>
      </c>
      <c r="AH327" s="33">
        <f>IF($A327="","",IF($V327=1,Settings!$C$7-MAX($J327,$K327,$L327,$M327),""))</f>
        <v/>
      </c>
      <c r="AI327" s="33">
        <f>IF($A327="","",IF($V327=1,IF($AH327&gt;=Settings!$C$12,1,0),""))</f>
        <v/>
      </c>
      <c r="AJ327" s="33">
        <f>IF($A327="","",IF($V327=1,IF($N327&gt;=Settings!$C$13,1,0),""))</f>
        <v/>
      </c>
    </row>
    <row r="328">
      <c r="G328" s="31" t="n"/>
      <c r="H328" s="32" t="n"/>
      <c r="J328" s="32" t="n"/>
      <c r="K328" s="32" t="n"/>
      <c r="L328" s="32" t="n"/>
      <c r="M328" s="32" t="n"/>
      <c r="P328" s="33">
        <f>IF($A328="","",IFERROR(MATCH($A328,'Last week'!$A$2:$A$1001,0),0))</f>
        <v/>
      </c>
      <c r="Q328" s="33">
        <f>IF(OR($A328="",$P328=0),"",INDEX('Last week'!$F$2:$F$1001,$P328))</f>
        <v/>
      </c>
      <c r="R328" s="34">
        <f>IF(OR($A328="",$P328=0),"",INDEX('Last week'!$G$2:$G$1001,$P328))</f>
        <v/>
      </c>
      <c r="S328" s="35">
        <f>IF(OR($A328="",$P328=0),"",INDEX('Last week'!$H$2:$H$1001,$P328))</f>
        <v/>
      </c>
      <c r="T328" s="33">
        <f>IF(OR($A328="",$P328=0),"",INDEX('Last week'!$I$2:$I$1001,$P328))</f>
        <v/>
      </c>
      <c r="U328" s="33">
        <f>IF($A328="","",IF(AND($P328&gt;0,$T328="Open",$S328&gt;=Settings!$C$4,$S328&lt;=Settings!$C$5),1,0))</f>
        <v/>
      </c>
      <c r="V328" s="33">
        <f>IF($A328="","",IF(AND($I328="Open",$H328&gt;=Settings!$C$4,$H328&lt;=Settings!$C$5),1,0))</f>
        <v/>
      </c>
      <c r="W328" s="34">
        <f>IF($A328="","",IF($U328=1,$R328,0))</f>
        <v/>
      </c>
      <c r="X328" s="34">
        <f>IF($A328="","",IF($V328=1,$G328,0))</f>
        <v/>
      </c>
      <c r="Y328" s="34">
        <f>IF($A328="","",IF(AND($P328=0,OR($I328="Open",$I328="Won"),$H328&gt;=Settings!$C$4,$H328&lt;=Settings!$C$5,$J328&gt;Settings!$C$6),$G328,0))</f>
        <v/>
      </c>
      <c r="Z328" s="34">
        <f>IF($A328="","",IF(AND($P328&gt;0,$T328="Open",$U328=0,OR($I328="Open",$I328="Won"),$H328&gt;=Settings!$C$4,$H328&lt;=Settings!$C$5),$G328,0))</f>
        <v/>
      </c>
      <c r="AA328" s="34">
        <f>IF($A328="","",IF(AND($U328=1,OR($V328=1,$I328="Won")),$G328-$R328,0))</f>
        <v/>
      </c>
      <c r="AB328" s="34">
        <f>IF($A328="","",IF(AND($U328=1,$I328="Open",$V328=0),$R328,0))</f>
        <v/>
      </c>
      <c r="AC328" s="34">
        <f>IF($A328="","",IF(AND($U328=1,$I328="Lost"),$R328,0))</f>
        <v/>
      </c>
      <c r="AD328" s="34">
        <f>IF($A328="","",IF(AND($I328="Won",OR($U328=1,$Y328&gt;0,$Z328&gt;0)),$G328,0))</f>
        <v/>
      </c>
      <c r="AE328" s="33">
        <f>IF(OR($A328="",$P328=0),"",IFERROR(MATCH($Q328,Settings!$B$24:$B$31,0),""))</f>
        <v/>
      </c>
      <c r="AF328" s="33">
        <f>IF($A328="","",IFERROR(MATCH($F328,Settings!$B$24:$B$31,0),""))</f>
        <v/>
      </c>
      <c r="AG328" s="33">
        <f>IF($A328="","",IF($P328=0,IF($Y328&gt;0,IF($I328="Won","Created and won","Created"),IF($J328&gt;Settings!$C$6,"Created, outside period",IF($V328=1,"Not in last snapshot","Outside period"))),IF($T328&lt;&gt;"Open","Closed before",IF($U328=0,IF($Z328&gt;0,IF($I328="Won","Pulled in and won","Pulled in"),"Outside period"),IF($I328="Won","Won",IF($I328="Lost","Lost",IF($V328=0,"Slipped out",IF($AF328&gt;$AE328,"Advanced",IF($AF328&lt;$AE328,"Regressed",IF($G328&gt;$R328,"Amount up",IF($G328&lt;$R328,"Amount down","No change")))))))))))</f>
        <v/>
      </c>
      <c r="AH328" s="33">
        <f>IF($A328="","",IF($V328=1,Settings!$C$7-MAX($J328,$K328,$L328,$M328),""))</f>
        <v/>
      </c>
      <c r="AI328" s="33">
        <f>IF($A328="","",IF($V328=1,IF($AH328&gt;=Settings!$C$12,1,0),""))</f>
        <v/>
      </c>
      <c r="AJ328" s="33">
        <f>IF($A328="","",IF($V328=1,IF($N328&gt;=Settings!$C$13,1,0),""))</f>
        <v/>
      </c>
    </row>
    <row r="329">
      <c r="G329" s="31" t="n"/>
      <c r="H329" s="32" t="n"/>
      <c r="J329" s="32" t="n"/>
      <c r="K329" s="32" t="n"/>
      <c r="L329" s="32" t="n"/>
      <c r="M329" s="32" t="n"/>
      <c r="P329" s="33">
        <f>IF($A329="","",IFERROR(MATCH($A329,'Last week'!$A$2:$A$1001,0),0))</f>
        <v/>
      </c>
      <c r="Q329" s="33">
        <f>IF(OR($A329="",$P329=0),"",INDEX('Last week'!$F$2:$F$1001,$P329))</f>
        <v/>
      </c>
      <c r="R329" s="34">
        <f>IF(OR($A329="",$P329=0),"",INDEX('Last week'!$G$2:$G$1001,$P329))</f>
        <v/>
      </c>
      <c r="S329" s="35">
        <f>IF(OR($A329="",$P329=0),"",INDEX('Last week'!$H$2:$H$1001,$P329))</f>
        <v/>
      </c>
      <c r="T329" s="33">
        <f>IF(OR($A329="",$P329=0),"",INDEX('Last week'!$I$2:$I$1001,$P329))</f>
        <v/>
      </c>
      <c r="U329" s="33">
        <f>IF($A329="","",IF(AND($P329&gt;0,$T329="Open",$S329&gt;=Settings!$C$4,$S329&lt;=Settings!$C$5),1,0))</f>
        <v/>
      </c>
      <c r="V329" s="33">
        <f>IF($A329="","",IF(AND($I329="Open",$H329&gt;=Settings!$C$4,$H329&lt;=Settings!$C$5),1,0))</f>
        <v/>
      </c>
      <c r="W329" s="34">
        <f>IF($A329="","",IF($U329=1,$R329,0))</f>
        <v/>
      </c>
      <c r="X329" s="34">
        <f>IF($A329="","",IF($V329=1,$G329,0))</f>
        <v/>
      </c>
      <c r="Y329" s="34">
        <f>IF($A329="","",IF(AND($P329=0,OR($I329="Open",$I329="Won"),$H329&gt;=Settings!$C$4,$H329&lt;=Settings!$C$5,$J329&gt;Settings!$C$6),$G329,0))</f>
        <v/>
      </c>
      <c r="Z329" s="34">
        <f>IF($A329="","",IF(AND($P329&gt;0,$T329="Open",$U329=0,OR($I329="Open",$I329="Won"),$H329&gt;=Settings!$C$4,$H329&lt;=Settings!$C$5),$G329,0))</f>
        <v/>
      </c>
      <c r="AA329" s="34">
        <f>IF($A329="","",IF(AND($U329=1,OR($V329=1,$I329="Won")),$G329-$R329,0))</f>
        <v/>
      </c>
      <c r="AB329" s="34">
        <f>IF($A329="","",IF(AND($U329=1,$I329="Open",$V329=0),$R329,0))</f>
        <v/>
      </c>
      <c r="AC329" s="34">
        <f>IF($A329="","",IF(AND($U329=1,$I329="Lost"),$R329,0))</f>
        <v/>
      </c>
      <c r="AD329" s="34">
        <f>IF($A329="","",IF(AND($I329="Won",OR($U329=1,$Y329&gt;0,$Z329&gt;0)),$G329,0))</f>
        <v/>
      </c>
      <c r="AE329" s="33">
        <f>IF(OR($A329="",$P329=0),"",IFERROR(MATCH($Q329,Settings!$B$24:$B$31,0),""))</f>
        <v/>
      </c>
      <c r="AF329" s="33">
        <f>IF($A329="","",IFERROR(MATCH($F329,Settings!$B$24:$B$31,0),""))</f>
        <v/>
      </c>
      <c r="AG329" s="33">
        <f>IF($A329="","",IF($P329=0,IF($Y329&gt;0,IF($I329="Won","Created and won","Created"),IF($J329&gt;Settings!$C$6,"Created, outside period",IF($V329=1,"Not in last snapshot","Outside period"))),IF($T329&lt;&gt;"Open","Closed before",IF($U329=0,IF($Z329&gt;0,IF($I329="Won","Pulled in and won","Pulled in"),"Outside period"),IF($I329="Won","Won",IF($I329="Lost","Lost",IF($V329=0,"Slipped out",IF($AF329&gt;$AE329,"Advanced",IF($AF329&lt;$AE329,"Regressed",IF($G329&gt;$R329,"Amount up",IF($G329&lt;$R329,"Amount down","No change")))))))))))</f>
        <v/>
      </c>
      <c r="AH329" s="33">
        <f>IF($A329="","",IF($V329=1,Settings!$C$7-MAX($J329,$K329,$L329,$M329),""))</f>
        <v/>
      </c>
      <c r="AI329" s="33">
        <f>IF($A329="","",IF($V329=1,IF($AH329&gt;=Settings!$C$12,1,0),""))</f>
        <v/>
      </c>
      <c r="AJ329" s="33">
        <f>IF($A329="","",IF($V329=1,IF($N329&gt;=Settings!$C$13,1,0),""))</f>
        <v/>
      </c>
    </row>
    <row r="330">
      <c r="G330" s="31" t="n"/>
      <c r="H330" s="32" t="n"/>
      <c r="J330" s="32" t="n"/>
      <c r="K330" s="32" t="n"/>
      <c r="L330" s="32" t="n"/>
      <c r="M330" s="32" t="n"/>
      <c r="P330" s="33">
        <f>IF($A330="","",IFERROR(MATCH($A330,'Last week'!$A$2:$A$1001,0),0))</f>
        <v/>
      </c>
      <c r="Q330" s="33">
        <f>IF(OR($A330="",$P330=0),"",INDEX('Last week'!$F$2:$F$1001,$P330))</f>
        <v/>
      </c>
      <c r="R330" s="34">
        <f>IF(OR($A330="",$P330=0),"",INDEX('Last week'!$G$2:$G$1001,$P330))</f>
        <v/>
      </c>
      <c r="S330" s="35">
        <f>IF(OR($A330="",$P330=0),"",INDEX('Last week'!$H$2:$H$1001,$P330))</f>
        <v/>
      </c>
      <c r="T330" s="33">
        <f>IF(OR($A330="",$P330=0),"",INDEX('Last week'!$I$2:$I$1001,$P330))</f>
        <v/>
      </c>
      <c r="U330" s="33">
        <f>IF($A330="","",IF(AND($P330&gt;0,$T330="Open",$S330&gt;=Settings!$C$4,$S330&lt;=Settings!$C$5),1,0))</f>
        <v/>
      </c>
      <c r="V330" s="33">
        <f>IF($A330="","",IF(AND($I330="Open",$H330&gt;=Settings!$C$4,$H330&lt;=Settings!$C$5),1,0))</f>
        <v/>
      </c>
      <c r="W330" s="34">
        <f>IF($A330="","",IF($U330=1,$R330,0))</f>
        <v/>
      </c>
      <c r="X330" s="34">
        <f>IF($A330="","",IF($V330=1,$G330,0))</f>
        <v/>
      </c>
      <c r="Y330" s="34">
        <f>IF($A330="","",IF(AND($P330=0,OR($I330="Open",$I330="Won"),$H330&gt;=Settings!$C$4,$H330&lt;=Settings!$C$5,$J330&gt;Settings!$C$6),$G330,0))</f>
        <v/>
      </c>
      <c r="Z330" s="34">
        <f>IF($A330="","",IF(AND($P330&gt;0,$T330="Open",$U330=0,OR($I330="Open",$I330="Won"),$H330&gt;=Settings!$C$4,$H330&lt;=Settings!$C$5),$G330,0))</f>
        <v/>
      </c>
      <c r="AA330" s="34">
        <f>IF($A330="","",IF(AND($U330=1,OR($V330=1,$I330="Won")),$G330-$R330,0))</f>
        <v/>
      </c>
      <c r="AB330" s="34">
        <f>IF($A330="","",IF(AND($U330=1,$I330="Open",$V330=0),$R330,0))</f>
        <v/>
      </c>
      <c r="AC330" s="34">
        <f>IF($A330="","",IF(AND($U330=1,$I330="Lost"),$R330,0))</f>
        <v/>
      </c>
      <c r="AD330" s="34">
        <f>IF($A330="","",IF(AND($I330="Won",OR($U330=1,$Y330&gt;0,$Z330&gt;0)),$G330,0))</f>
        <v/>
      </c>
      <c r="AE330" s="33">
        <f>IF(OR($A330="",$P330=0),"",IFERROR(MATCH($Q330,Settings!$B$24:$B$31,0),""))</f>
        <v/>
      </c>
      <c r="AF330" s="33">
        <f>IF($A330="","",IFERROR(MATCH($F330,Settings!$B$24:$B$31,0),""))</f>
        <v/>
      </c>
      <c r="AG330" s="33">
        <f>IF($A330="","",IF($P330=0,IF($Y330&gt;0,IF($I330="Won","Created and won","Created"),IF($J330&gt;Settings!$C$6,"Created, outside period",IF($V330=1,"Not in last snapshot","Outside period"))),IF($T330&lt;&gt;"Open","Closed before",IF($U330=0,IF($Z330&gt;0,IF($I330="Won","Pulled in and won","Pulled in"),"Outside period"),IF($I330="Won","Won",IF($I330="Lost","Lost",IF($V330=0,"Slipped out",IF($AF330&gt;$AE330,"Advanced",IF($AF330&lt;$AE330,"Regressed",IF($G330&gt;$R330,"Amount up",IF($G330&lt;$R330,"Amount down","No change")))))))))))</f>
        <v/>
      </c>
      <c r="AH330" s="33">
        <f>IF($A330="","",IF($V330=1,Settings!$C$7-MAX($J330,$K330,$L330,$M330),""))</f>
        <v/>
      </c>
      <c r="AI330" s="33">
        <f>IF($A330="","",IF($V330=1,IF($AH330&gt;=Settings!$C$12,1,0),""))</f>
        <v/>
      </c>
      <c r="AJ330" s="33">
        <f>IF($A330="","",IF($V330=1,IF($N330&gt;=Settings!$C$13,1,0),""))</f>
        <v/>
      </c>
    </row>
    <row r="331">
      <c r="G331" s="31" t="n"/>
      <c r="H331" s="32" t="n"/>
      <c r="J331" s="32" t="n"/>
      <c r="K331" s="32" t="n"/>
      <c r="L331" s="32" t="n"/>
      <c r="M331" s="32" t="n"/>
      <c r="P331" s="33">
        <f>IF($A331="","",IFERROR(MATCH($A331,'Last week'!$A$2:$A$1001,0),0))</f>
        <v/>
      </c>
      <c r="Q331" s="33">
        <f>IF(OR($A331="",$P331=0),"",INDEX('Last week'!$F$2:$F$1001,$P331))</f>
        <v/>
      </c>
      <c r="R331" s="34">
        <f>IF(OR($A331="",$P331=0),"",INDEX('Last week'!$G$2:$G$1001,$P331))</f>
        <v/>
      </c>
      <c r="S331" s="35">
        <f>IF(OR($A331="",$P331=0),"",INDEX('Last week'!$H$2:$H$1001,$P331))</f>
        <v/>
      </c>
      <c r="T331" s="33">
        <f>IF(OR($A331="",$P331=0),"",INDEX('Last week'!$I$2:$I$1001,$P331))</f>
        <v/>
      </c>
      <c r="U331" s="33">
        <f>IF($A331="","",IF(AND($P331&gt;0,$T331="Open",$S331&gt;=Settings!$C$4,$S331&lt;=Settings!$C$5),1,0))</f>
        <v/>
      </c>
      <c r="V331" s="33">
        <f>IF($A331="","",IF(AND($I331="Open",$H331&gt;=Settings!$C$4,$H331&lt;=Settings!$C$5),1,0))</f>
        <v/>
      </c>
      <c r="W331" s="34">
        <f>IF($A331="","",IF($U331=1,$R331,0))</f>
        <v/>
      </c>
      <c r="X331" s="34">
        <f>IF($A331="","",IF($V331=1,$G331,0))</f>
        <v/>
      </c>
      <c r="Y331" s="34">
        <f>IF($A331="","",IF(AND($P331=0,OR($I331="Open",$I331="Won"),$H331&gt;=Settings!$C$4,$H331&lt;=Settings!$C$5,$J331&gt;Settings!$C$6),$G331,0))</f>
        <v/>
      </c>
      <c r="Z331" s="34">
        <f>IF($A331="","",IF(AND($P331&gt;0,$T331="Open",$U331=0,OR($I331="Open",$I331="Won"),$H331&gt;=Settings!$C$4,$H331&lt;=Settings!$C$5),$G331,0))</f>
        <v/>
      </c>
      <c r="AA331" s="34">
        <f>IF($A331="","",IF(AND($U331=1,OR($V331=1,$I331="Won")),$G331-$R331,0))</f>
        <v/>
      </c>
      <c r="AB331" s="34">
        <f>IF($A331="","",IF(AND($U331=1,$I331="Open",$V331=0),$R331,0))</f>
        <v/>
      </c>
      <c r="AC331" s="34">
        <f>IF($A331="","",IF(AND($U331=1,$I331="Lost"),$R331,0))</f>
        <v/>
      </c>
      <c r="AD331" s="34">
        <f>IF($A331="","",IF(AND($I331="Won",OR($U331=1,$Y331&gt;0,$Z331&gt;0)),$G331,0))</f>
        <v/>
      </c>
      <c r="AE331" s="33">
        <f>IF(OR($A331="",$P331=0),"",IFERROR(MATCH($Q331,Settings!$B$24:$B$31,0),""))</f>
        <v/>
      </c>
      <c r="AF331" s="33">
        <f>IF($A331="","",IFERROR(MATCH($F331,Settings!$B$24:$B$31,0),""))</f>
        <v/>
      </c>
      <c r="AG331" s="33">
        <f>IF($A331="","",IF($P331=0,IF($Y331&gt;0,IF($I331="Won","Created and won","Created"),IF($J331&gt;Settings!$C$6,"Created, outside period",IF($V331=1,"Not in last snapshot","Outside period"))),IF($T331&lt;&gt;"Open","Closed before",IF($U331=0,IF($Z331&gt;0,IF($I331="Won","Pulled in and won","Pulled in"),"Outside period"),IF($I331="Won","Won",IF($I331="Lost","Lost",IF($V331=0,"Slipped out",IF($AF331&gt;$AE331,"Advanced",IF($AF331&lt;$AE331,"Regressed",IF($G331&gt;$R331,"Amount up",IF($G331&lt;$R331,"Amount down","No change")))))))))))</f>
        <v/>
      </c>
      <c r="AH331" s="33">
        <f>IF($A331="","",IF($V331=1,Settings!$C$7-MAX($J331,$K331,$L331,$M331),""))</f>
        <v/>
      </c>
      <c r="AI331" s="33">
        <f>IF($A331="","",IF($V331=1,IF($AH331&gt;=Settings!$C$12,1,0),""))</f>
        <v/>
      </c>
      <c r="AJ331" s="33">
        <f>IF($A331="","",IF($V331=1,IF($N331&gt;=Settings!$C$13,1,0),""))</f>
        <v/>
      </c>
    </row>
    <row r="332">
      <c r="G332" s="31" t="n"/>
      <c r="H332" s="32" t="n"/>
      <c r="J332" s="32" t="n"/>
      <c r="K332" s="32" t="n"/>
      <c r="L332" s="32" t="n"/>
      <c r="M332" s="32" t="n"/>
      <c r="P332" s="33">
        <f>IF($A332="","",IFERROR(MATCH($A332,'Last week'!$A$2:$A$1001,0),0))</f>
        <v/>
      </c>
      <c r="Q332" s="33">
        <f>IF(OR($A332="",$P332=0),"",INDEX('Last week'!$F$2:$F$1001,$P332))</f>
        <v/>
      </c>
      <c r="R332" s="34">
        <f>IF(OR($A332="",$P332=0),"",INDEX('Last week'!$G$2:$G$1001,$P332))</f>
        <v/>
      </c>
      <c r="S332" s="35">
        <f>IF(OR($A332="",$P332=0),"",INDEX('Last week'!$H$2:$H$1001,$P332))</f>
        <v/>
      </c>
      <c r="T332" s="33">
        <f>IF(OR($A332="",$P332=0),"",INDEX('Last week'!$I$2:$I$1001,$P332))</f>
        <v/>
      </c>
      <c r="U332" s="33">
        <f>IF($A332="","",IF(AND($P332&gt;0,$T332="Open",$S332&gt;=Settings!$C$4,$S332&lt;=Settings!$C$5),1,0))</f>
        <v/>
      </c>
      <c r="V332" s="33">
        <f>IF($A332="","",IF(AND($I332="Open",$H332&gt;=Settings!$C$4,$H332&lt;=Settings!$C$5),1,0))</f>
        <v/>
      </c>
      <c r="W332" s="34">
        <f>IF($A332="","",IF($U332=1,$R332,0))</f>
        <v/>
      </c>
      <c r="X332" s="34">
        <f>IF($A332="","",IF($V332=1,$G332,0))</f>
        <v/>
      </c>
      <c r="Y332" s="34">
        <f>IF($A332="","",IF(AND($P332=0,OR($I332="Open",$I332="Won"),$H332&gt;=Settings!$C$4,$H332&lt;=Settings!$C$5,$J332&gt;Settings!$C$6),$G332,0))</f>
        <v/>
      </c>
      <c r="Z332" s="34">
        <f>IF($A332="","",IF(AND($P332&gt;0,$T332="Open",$U332=0,OR($I332="Open",$I332="Won"),$H332&gt;=Settings!$C$4,$H332&lt;=Settings!$C$5),$G332,0))</f>
        <v/>
      </c>
      <c r="AA332" s="34">
        <f>IF($A332="","",IF(AND($U332=1,OR($V332=1,$I332="Won")),$G332-$R332,0))</f>
        <v/>
      </c>
      <c r="AB332" s="34">
        <f>IF($A332="","",IF(AND($U332=1,$I332="Open",$V332=0),$R332,0))</f>
        <v/>
      </c>
      <c r="AC332" s="34">
        <f>IF($A332="","",IF(AND($U332=1,$I332="Lost"),$R332,0))</f>
        <v/>
      </c>
      <c r="AD332" s="34">
        <f>IF($A332="","",IF(AND($I332="Won",OR($U332=1,$Y332&gt;0,$Z332&gt;0)),$G332,0))</f>
        <v/>
      </c>
      <c r="AE332" s="33">
        <f>IF(OR($A332="",$P332=0),"",IFERROR(MATCH($Q332,Settings!$B$24:$B$31,0),""))</f>
        <v/>
      </c>
      <c r="AF332" s="33">
        <f>IF($A332="","",IFERROR(MATCH($F332,Settings!$B$24:$B$31,0),""))</f>
        <v/>
      </c>
      <c r="AG332" s="33">
        <f>IF($A332="","",IF($P332=0,IF($Y332&gt;0,IF($I332="Won","Created and won","Created"),IF($J332&gt;Settings!$C$6,"Created, outside period",IF($V332=1,"Not in last snapshot","Outside period"))),IF($T332&lt;&gt;"Open","Closed before",IF($U332=0,IF($Z332&gt;0,IF($I332="Won","Pulled in and won","Pulled in"),"Outside period"),IF($I332="Won","Won",IF($I332="Lost","Lost",IF($V332=0,"Slipped out",IF($AF332&gt;$AE332,"Advanced",IF($AF332&lt;$AE332,"Regressed",IF($G332&gt;$R332,"Amount up",IF($G332&lt;$R332,"Amount down","No change")))))))))))</f>
        <v/>
      </c>
      <c r="AH332" s="33">
        <f>IF($A332="","",IF($V332=1,Settings!$C$7-MAX($J332,$K332,$L332,$M332),""))</f>
        <v/>
      </c>
      <c r="AI332" s="33">
        <f>IF($A332="","",IF($V332=1,IF($AH332&gt;=Settings!$C$12,1,0),""))</f>
        <v/>
      </c>
      <c r="AJ332" s="33">
        <f>IF($A332="","",IF($V332=1,IF($N332&gt;=Settings!$C$13,1,0),""))</f>
        <v/>
      </c>
    </row>
    <row r="333">
      <c r="G333" s="31" t="n"/>
      <c r="H333" s="32" t="n"/>
      <c r="J333" s="32" t="n"/>
      <c r="K333" s="32" t="n"/>
      <c r="L333" s="32" t="n"/>
      <c r="M333" s="32" t="n"/>
      <c r="P333" s="33">
        <f>IF($A333="","",IFERROR(MATCH($A333,'Last week'!$A$2:$A$1001,0),0))</f>
        <v/>
      </c>
      <c r="Q333" s="33">
        <f>IF(OR($A333="",$P333=0),"",INDEX('Last week'!$F$2:$F$1001,$P333))</f>
        <v/>
      </c>
      <c r="R333" s="34">
        <f>IF(OR($A333="",$P333=0),"",INDEX('Last week'!$G$2:$G$1001,$P333))</f>
        <v/>
      </c>
      <c r="S333" s="35">
        <f>IF(OR($A333="",$P333=0),"",INDEX('Last week'!$H$2:$H$1001,$P333))</f>
        <v/>
      </c>
      <c r="T333" s="33">
        <f>IF(OR($A333="",$P333=0),"",INDEX('Last week'!$I$2:$I$1001,$P333))</f>
        <v/>
      </c>
      <c r="U333" s="33">
        <f>IF($A333="","",IF(AND($P333&gt;0,$T333="Open",$S333&gt;=Settings!$C$4,$S333&lt;=Settings!$C$5),1,0))</f>
        <v/>
      </c>
      <c r="V333" s="33">
        <f>IF($A333="","",IF(AND($I333="Open",$H333&gt;=Settings!$C$4,$H333&lt;=Settings!$C$5),1,0))</f>
        <v/>
      </c>
      <c r="W333" s="34">
        <f>IF($A333="","",IF($U333=1,$R333,0))</f>
        <v/>
      </c>
      <c r="X333" s="34">
        <f>IF($A333="","",IF($V333=1,$G333,0))</f>
        <v/>
      </c>
      <c r="Y333" s="34">
        <f>IF($A333="","",IF(AND($P333=0,OR($I333="Open",$I333="Won"),$H333&gt;=Settings!$C$4,$H333&lt;=Settings!$C$5,$J333&gt;Settings!$C$6),$G333,0))</f>
        <v/>
      </c>
      <c r="Z333" s="34">
        <f>IF($A333="","",IF(AND($P333&gt;0,$T333="Open",$U333=0,OR($I333="Open",$I333="Won"),$H333&gt;=Settings!$C$4,$H333&lt;=Settings!$C$5),$G333,0))</f>
        <v/>
      </c>
      <c r="AA333" s="34">
        <f>IF($A333="","",IF(AND($U333=1,OR($V333=1,$I333="Won")),$G333-$R333,0))</f>
        <v/>
      </c>
      <c r="AB333" s="34">
        <f>IF($A333="","",IF(AND($U333=1,$I333="Open",$V333=0),$R333,0))</f>
        <v/>
      </c>
      <c r="AC333" s="34">
        <f>IF($A333="","",IF(AND($U333=1,$I333="Lost"),$R333,0))</f>
        <v/>
      </c>
      <c r="AD333" s="34">
        <f>IF($A333="","",IF(AND($I333="Won",OR($U333=1,$Y333&gt;0,$Z333&gt;0)),$G333,0))</f>
        <v/>
      </c>
      <c r="AE333" s="33">
        <f>IF(OR($A333="",$P333=0),"",IFERROR(MATCH($Q333,Settings!$B$24:$B$31,0),""))</f>
        <v/>
      </c>
      <c r="AF333" s="33">
        <f>IF($A333="","",IFERROR(MATCH($F333,Settings!$B$24:$B$31,0),""))</f>
        <v/>
      </c>
      <c r="AG333" s="33">
        <f>IF($A333="","",IF($P333=0,IF($Y333&gt;0,IF($I333="Won","Created and won","Created"),IF($J333&gt;Settings!$C$6,"Created, outside period",IF($V333=1,"Not in last snapshot","Outside period"))),IF($T333&lt;&gt;"Open","Closed before",IF($U333=0,IF($Z333&gt;0,IF($I333="Won","Pulled in and won","Pulled in"),"Outside period"),IF($I333="Won","Won",IF($I333="Lost","Lost",IF($V333=0,"Slipped out",IF($AF333&gt;$AE333,"Advanced",IF($AF333&lt;$AE333,"Regressed",IF($G333&gt;$R333,"Amount up",IF($G333&lt;$R333,"Amount down","No change")))))))))))</f>
        <v/>
      </c>
      <c r="AH333" s="33">
        <f>IF($A333="","",IF($V333=1,Settings!$C$7-MAX($J333,$K333,$L333,$M333),""))</f>
        <v/>
      </c>
      <c r="AI333" s="33">
        <f>IF($A333="","",IF($V333=1,IF($AH333&gt;=Settings!$C$12,1,0),""))</f>
        <v/>
      </c>
      <c r="AJ333" s="33">
        <f>IF($A333="","",IF($V333=1,IF($N333&gt;=Settings!$C$13,1,0),""))</f>
        <v/>
      </c>
    </row>
    <row r="334">
      <c r="G334" s="31" t="n"/>
      <c r="H334" s="32" t="n"/>
      <c r="J334" s="32" t="n"/>
      <c r="K334" s="32" t="n"/>
      <c r="L334" s="32" t="n"/>
      <c r="M334" s="32" t="n"/>
      <c r="P334" s="33">
        <f>IF($A334="","",IFERROR(MATCH($A334,'Last week'!$A$2:$A$1001,0),0))</f>
        <v/>
      </c>
      <c r="Q334" s="33">
        <f>IF(OR($A334="",$P334=0),"",INDEX('Last week'!$F$2:$F$1001,$P334))</f>
        <v/>
      </c>
      <c r="R334" s="34">
        <f>IF(OR($A334="",$P334=0),"",INDEX('Last week'!$G$2:$G$1001,$P334))</f>
        <v/>
      </c>
      <c r="S334" s="35">
        <f>IF(OR($A334="",$P334=0),"",INDEX('Last week'!$H$2:$H$1001,$P334))</f>
        <v/>
      </c>
      <c r="T334" s="33">
        <f>IF(OR($A334="",$P334=0),"",INDEX('Last week'!$I$2:$I$1001,$P334))</f>
        <v/>
      </c>
      <c r="U334" s="33">
        <f>IF($A334="","",IF(AND($P334&gt;0,$T334="Open",$S334&gt;=Settings!$C$4,$S334&lt;=Settings!$C$5),1,0))</f>
        <v/>
      </c>
      <c r="V334" s="33">
        <f>IF($A334="","",IF(AND($I334="Open",$H334&gt;=Settings!$C$4,$H334&lt;=Settings!$C$5),1,0))</f>
        <v/>
      </c>
      <c r="W334" s="34">
        <f>IF($A334="","",IF($U334=1,$R334,0))</f>
        <v/>
      </c>
      <c r="X334" s="34">
        <f>IF($A334="","",IF($V334=1,$G334,0))</f>
        <v/>
      </c>
      <c r="Y334" s="34">
        <f>IF($A334="","",IF(AND($P334=0,OR($I334="Open",$I334="Won"),$H334&gt;=Settings!$C$4,$H334&lt;=Settings!$C$5,$J334&gt;Settings!$C$6),$G334,0))</f>
        <v/>
      </c>
      <c r="Z334" s="34">
        <f>IF($A334="","",IF(AND($P334&gt;0,$T334="Open",$U334=0,OR($I334="Open",$I334="Won"),$H334&gt;=Settings!$C$4,$H334&lt;=Settings!$C$5),$G334,0))</f>
        <v/>
      </c>
      <c r="AA334" s="34">
        <f>IF($A334="","",IF(AND($U334=1,OR($V334=1,$I334="Won")),$G334-$R334,0))</f>
        <v/>
      </c>
      <c r="AB334" s="34">
        <f>IF($A334="","",IF(AND($U334=1,$I334="Open",$V334=0),$R334,0))</f>
        <v/>
      </c>
      <c r="AC334" s="34">
        <f>IF($A334="","",IF(AND($U334=1,$I334="Lost"),$R334,0))</f>
        <v/>
      </c>
      <c r="AD334" s="34">
        <f>IF($A334="","",IF(AND($I334="Won",OR($U334=1,$Y334&gt;0,$Z334&gt;0)),$G334,0))</f>
        <v/>
      </c>
      <c r="AE334" s="33">
        <f>IF(OR($A334="",$P334=0),"",IFERROR(MATCH($Q334,Settings!$B$24:$B$31,0),""))</f>
        <v/>
      </c>
      <c r="AF334" s="33">
        <f>IF($A334="","",IFERROR(MATCH($F334,Settings!$B$24:$B$31,0),""))</f>
        <v/>
      </c>
      <c r="AG334" s="33">
        <f>IF($A334="","",IF($P334=0,IF($Y334&gt;0,IF($I334="Won","Created and won","Created"),IF($J334&gt;Settings!$C$6,"Created, outside period",IF($V334=1,"Not in last snapshot","Outside period"))),IF($T334&lt;&gt;"Open","Closed before",IF($U334=0,IF($Z334&gt;0,IF($I334="Won","Pulled in and won","Pulled in"),"Outside period"),IF($I334="Won","Won",IF($I334="Lost","Lost",IF($V334=0,"Slipped out",IF($AF334&gt;$AE334,"Advanced",IF($AF334&lt;$AE334,"Regressed",IF($G334&gt;$R334,"Amount up",IF($G334&lt;$R334,"Amount down","No change")))))))))))</f>
        <v/>
      </c>
      <c r="AH334" s="33">
        <f>IF($A334="","",IF($V334=1,Settings!$C$7-MAX($J334,$K334,$L334,$M334),""))</f>
        <v/>
      </c>
      <c r="AI334" s="33">
        <f>IF($A334="","",IF($V334=1,IF($AH334&gt;=Settings!$C$12,1,0),""))</f>
        <v/>
      </c>
      <c r="AJ334" s="33">
        <f>IF($A334="","",IF($V334=1,IF($N334&gt;=Settings!$C$13,1,0),""))</f>
        <v/>
      </c>
    </row>
    <row r="335">
      <c r="G335" s="31" t="n"/>
      <c r="H335" s="32" t="n"/>
      <c r="J335" s="32" t="n"/>
      <c r="K335" s="32" t="n"/>
      <c r="L335" s="32" t="n"/>
      <c r="M335" s="32" t="n"/>
      <c r="P335" s="33">
        <f>IF($A335="","",IFERROR(MATCH($A335,'Last week'!$A$2:$A$1001,0),0))</f>
        <v/>
      </c>
      <c r="Q335" s="33">
        <f>IF(OR($A335="",$P335=0),"",INDEX('Last week'!$F$2:$F$1001,$P335))</f>
        <v/>
      </c>
      <c r="R335" s="34">
        <f>IF(OR($A335="",$P335=0),"",INDEX('Last week'!$G$2:$G$1001,$P335))</f>
        <v/>
      </c>
      <c r="S335" s="35">
        <f>IF(OR($A335="",$P335=0),"",INDEX('Last week'!$H$2:$H$1001,$P335))</f>
        <v/>
      </c>
      <c r="T335" s="33">
        <f>IF(OR($A335="",$P335=0),"",INDEX('Last week'!$I$2:$I$1001,$P335))</f>
        <v/>
      </c>
      <c r="U335" s="33">
        <f>IF($A335="","",IF(AND($P335&gt;0,$T335="Open",$S335&gt;=Settings!$C$4,$S335&lt;=Settings!$C$5),1,0))</f>
        <v/>
      </c>
      <c r="V335" s="33">
        <f>IF($A335="","",IF(AND($I335="Open",$H335&gt;=Settings!$C$4,$H335&lt;=Settings!$C$5),1,0))</f>
        <v/>
      </c>
      <c r="W335" s="34">
        <f>IF($A335="","",IF($U335=1,$R335,0))</f>
        <v/>
      </c>
      <c r="X335" s="34">
        <f>IF($A335="","",IF($V335=1,$G335,0))</f>
        <v/>
      </c>
      <c r="Y335" s="34">
        <f>IF($A335="","",IF(AND($P335=0,OR($I335="Open",$I335="Won"),$H335&gt;=Settings!$C$4,$H335&lt;=Settings!$C$5,$J335&gt;Settings!$C$6),$G335,0))</f>
        <v/>
      </c>
      <c r="Z335" s="34">
        <f>IF($A335="","",IF(AND($P335&gt;0,$T335="Open",$U335=0,OR($I335="Open",$I335="Won"),$H335&gt;=Settings!$C$4,$H335&lt;=Settings!$C$5),$G335,0))</f>
        <v/>
      </c>
      <c r="AA335" s="34">
        <f>IF($A335="","",IF(AND($U335=1,OR($V335=1,$I335="Won")),$G335-$R335,0))</f>
        <v/>
      </c>
      <c r="AB335" s="34">
        <f>IF($A335="","",IF(AND($U335=1,$I335="Open",$V335=0),$R335,0))</f>
        <v/>
      </c>
      <c r="AC335" s="34">
        <f>IF($A335="","",IF(AND($U335=1,$I335="Lost"),$R335,0))</f>
        <v/>
      </c>
      <c r="AD335" s="34">
        <f>IF($A335="","",IF(AND($I335="Won",OR($U335=1,$Y335&gt;0,$Z335&gt;0)),$G335,0))</f>
        <v/>
      </c>
      <c r="AE335" s="33">
        <f>IF(OR($A335="",$P335=0),"",IFERROR(MATCH($Q335,Settings!$B$24:$B$31,0),""))</f>
        <v/>
      </c>
      <c r="AF335" s="33">
        <f>IF($A335="","",IFERROR(MATCH($F335,Settings!$B$24:$B$31,0),""))</f>
        <v/>
      </c>
      <c r="AG335" s="33">
        <f>IF($A335="","",IF($P335=0,IF($Y335&gt;0,IF($I335="Won","Created and won","Created"),IF($J335&gt;Settings!$C$6,"Created, outside period",IF($V335=1,"Not in last snapshot","Outside period"))),IF($T335&lt;&gt;"Open","Closed before",IF($U335=0,IF($Z335&gt;0,IF($I335="Won","Pulled in and won","Pulled in"),"Outside period"),IF($I335="Won","Won",IF($I335="Lost","Lost",IF($V335=0,"Slipped out",IF($AF335&gt;$AE335,"Advanced",IF($AF335&lt;$AE335,"Regressed",IF($G335&gt;$R335,"Amount up",IF($G335&lt;$R335,"Amount down","No change")))))))))))</f>
        <v/>
      </c>
      <c r="AH335" s="33">
        <f>IF($A335="","",IF($V335=1,Settings!$C$7-MAX($J335,$K335,$L335,$M335),""))</f>
        <v/>
      </c>
      <c r="AI335" s="33">
        <f>IF($A335="","",IF($V335=1,IF($AH335&gt;=Settings!$C$12,1,0),""))</f>
        <v/>
      </c>
      <c r="AJ335" s="33">
        <f>IF($A335="","",IF($V335=1,IF($N335&gt;=Settings!$C$13,1,0),""))</f>
        <v/>
      </c>
    </row>
    <row r="336">
      <c r="G336" s="31" t="n"/>
      <c r="H336" s="32" t="n"/>
      <c r="J336" s="32" t="n"/>
      <c r="K336" s="32" t="n"/>
      <c r="L336" s="32" t="n"/>
      <c r="M336" s="32" t="n"/>
      <c r="P336" s="33">
        <f>IF($A336="","",IFERROR(MATCH($A336,'Last week'!$A$2:$A$1001,0),0))</f>
        <v/>
      </c>
      <c r="Q336" s="33">
        <f>IF(OR($A336="",$P336=0),"",INDEX('Last week'!$F$2:$F$1001,$P336))</f>
        <v/>
      </c>
      <c r="R336" s="34">
        <f>IF(OR($A336="",$P336=0),"",INDEX('Last week'!$G$2:$G$1001,$P336))</f>
        <v/>
      </c>
      <c r="S336" s="35">
        <f>IF(OR($A336="",$P336=0),"",INDEX('Last week'!$H$2:$H$1001,$P336))</f>
        <v/>
      </c>
      <c r="T336" s="33">
        <f>IF(OR($A336="",$P336=0),"",INDEX('Last week'!$I$2:$I$1001,$P336))</f>
        <v/>
      </c>
      <c r="U336" s="33">
        <f>IF($A336="","",IF(AND($P336&gt;0,$T336="Open",$S336&gt;=Settings!$C$4,$S336&lt;=Settings!$C$5),1,0))</f>
        <v/>
      </c>
      <c r="V336" s="33">
        <f>IF($A336="","",IF(AND($I336="Open",$H336&gt;=Settings!$C$4,$H336&lt;=Settings!$C$5),1,0))</f>
        <v/>
      </c>
      <c r="W336" s="34">
        <f>IF($A336="","",IF($U336=1,$R336,0))</f>
        <v/>
      </c>
      <c r="X336" s="34">
        <f>IF($A336="","",IF($V336=1,$G336,0))</f>
        <v/>
      </c>
      <c r="Y336" s="34">
        <f>IF($A336="","",IF(AND($P336=0,OR($I336="Open",$I336="Won"),$H336&gt;=Settings!$C$4,$H336&lt;=Settings!$C$5,$J336&gt;Settings!$C$6),$G336,0))</f>
        <v/>
      </c>
      <c r="Z336" s="34">
        <f>IF($A336="","",IF(AND($P336&gt;0,$T336="Open",$U336=0,OR($I336="Open",$I336="Won"),$H336&gt;=Settings!$C$4,$H336&lt;=Settings!$C$5),$G336,0))</f>
        <v/>
      </c>
      <c r="AA336" s="34">
        <f>IF($A336="","",IF(AND($U336=1,OR($V336=1,$I336="Won")),$G336-$R336,0))</f>
        <v/>
      </c>
      <c r="AB336" s="34">
        <f>IF($A336="","",IF(AND($U336=1,$I336="Open",$V336=0),$R336,0))</f>
        <v/>
      </c>
      <c r="AC336" s="34">
        <f>IF($A336="","",IF(AND($U336=1,$I336="Lost"),$R336,0))</f>
        <v/>
      </c>
      <c r="AD336" s="34">
        <f>IF($A336="","",IF(AND($I336="Won",OR($U336=1,$Y336&gt;0,$Z336&gt;0)),$G336,0))</f>
        <v/>
      </c>
      <c r="AE336" s="33">
        <f>IF(OR($A336="",$P336=0),"",IFERROR(MATCH($Q336,Settings!$B$24:$B$31,0),""))</f>
        <v/>
      </c>
      <c r="AF336" s="33">
        <f>IF($A336="","",IFERROR(MATCH($F336,Settings!$B$24:$B$31,0),""))</f>
        <v/>
      </c>
      <c r="AG336" s="33">
        <f>IF($A336="","",IF($P336=0,IF($Y336&gt;0,IF($I336="Won","Created and won","Created"),IF($J336&gt;Settings!$C$6,"Created, outside period",IF($V336=1,"Not in last snapshot","Outside period"))),IF($T336&lt;&gt;"Open","Closed before",IF($U336=0,IF($Z336&gt;0,IF($I336="Won","Pulled in and won","Pulled in"),"Outside period"),IF($I336="Won","Won",IF($I336="Lost","Lost",IF($V336=0,"Slipped out",IF($AF336&gt;$AE336,"Advanced",IF($AF336&lt;$AE336,"Regressed",IF($G336&gt;$R336,"Amount up",IF($G336&lt;$R336,"Amount down","No change")))))))))))</f>
        <v/>
      </c>
      <c r="AH336" s="33">
        <f>IF($A336="","",IF($V336=1,Settings!$C$7-MAX($J336,$K336,$L336,$M336),""))</f>
        <v/>
      </c>
      <c r="AI336" s="33">
        <f>IF($A336="","",IF($V336=1,IF($AH336&gt;=Settings!$C$12,1,0),""))</f>
        <v/>
      </c>
      <c r="AJ336" s="33">
        <f>IF($A336="","",IF($V336=1,IF($N336&gt;=Settings!$C$13,1,0),""))</f>
        <v/>
      </c>
    </row>
    <row r="337">
      <c r="G337" s="31" t="n"/>
      <c r="H337" s="32" t="n"/>
      <c r="J337" s="32" t="n"/>
      <c r="K337" s="32" t="n"/>
      <c r="L337" s="32" t="n"/>
      <c r="M337" s="32" t="n"/>
      <c r="P337" s="33">
        <f>IF($A337="","",IFERROR(MATCH($A337,'Last week'!$A$2:$A$1001,0),0))</f>
        <v/>
      </c>
      <c r="Q337" s="33">
        <f>IF(OR($A337="",$P337=0),"",INDEX('Last week'!$F$2:$F$1001,$P337))</f>
        <v/>
      </c>
      <c r="R337" s="34">
        <f>IF(OR($A337="",$P337=0),"",INDEX('Last week'!$G$2:$G$1001,$P337))</f>
        <v/>
      </c>
      <c r="S337" s="35">
        <f>IF(OR($A337="",$P337=0),"",INDEX('Last week'!$H$2:$H$1001,$P337))</f>
        <v/>
      </c>
      <c r="T337" s="33">
        <f>IF(OR($A337="",$P337=0),"",INDEX('Last week'!$I$2:$I$1001,$P337))</f>
        <v/>
      </c>
      <c r="U337" s="33">
        <f>IF($A337="","",IF(AND($P337&gt;0,$T337="Open",$S337&gt;=Settings!$C$4,$S337&lt;=Settings!$C$5),1,0))</f>
        <v/>
      </c>
      <c r="V337" s="33">
        <f>IF($A337="","",IF(AND($I337="Open",$H337&gt;=Settings!$C$4,$H337&lt;=Settings!$C$5),1,0))</f>
        <v/>
      </c>
      <c r="W337" s="34">
        <f>IF($A337="","",IF($U337=1,$R337,0))</f>
        <v/>
      </c>
      <c r="X337" s="34">
        <f>IF($A337="","",IF($V337=1,$G337,0))</f>
        <v/>
      </c>
      <c r="Y337" s="34">
        <f>IF($A337="","",IF(AND($P337=0,OR($I337="Open",$I337="Won"),$H337&gt;=Settings!$C$4,$H337&lt;=Settings!$C$5,$J337&gt;Settings!$C$6),$G337,0))</f>
        <v/>
      </c>
      <c r="Z337" s="34">
        <f>IF($A337="","",IF(AND($P337&gt;0,$T337="Open",$U337=0,OR($I337="Open",$I337="Won"),$H337&gt;=Settings!$C$4,$H337&lt;=Settings!$C$5),$G337,0))</f>
        <v/>
      </c>
      <c r="AA337" s="34">
        <f>IF($A337="","",IF(AND($U337=1,OR($V337=1,$I337="Won")),$G337-$R337,0))</f>
        <v/>
      </c>
      <c r="AB337" s="34">
        <f>IF($A337="","",IF(AND($U337=1,$I337="Open",$V337=0),$R337,0))</f>
        <v/>
      </c>
      <c r="AC337" s="34">
        <f>IF($A337="","",IF(AND($U337=1,$I337="Lost"),$R337,0))</f>
        <v/>
      </c>
      <c r="AD337" s="34">
        <f>IF($A337="","",IF(AND($I337="Won",OR($U337=1,$Y337&gt;0,$Z337&gt;0)),$G337,0))</f>
        <v/>
      </c>
      <c r="AE337" s="33">
        <f>IF(OR($A337="",$P337=0),"",IFERROR(MATCH($Q337,Settings!$B$24:$B$31,0),""))</f>
        <v/>
      </c>
      <c r="AF337" s="33">
        <f>IF($A337="","",IFERROR(MATCH($F337,Settings!$B$24:$B$31,0),""))</f>
        <v/>
      </c>
      <c r="AG337" s="33">
        <f>IF($A337="","",IF($P337=0,IF($Y337&gt;0,IF($I337="Won","Created and won","Created"),IF($J337&gt;Settings!$C$6,"Created, outside period",IF($V337=1,"Not in last snapshot","Outside period"))),IF($T337&lt;&gt;"Open","Closed before",IF($U337=0,IF($Z337&gt;0,IF($I337="Won","Pulled in and won","Pulled in"),"Outside period"),IF($I337="Won","Won",IF($I337="Lost","Lost",IF($V337=0,"Slipped out",IF($AF337&gt;$AE337,"Advanced",IF($AF337&lt;$AE337,"Regressed",IF($G337&gt;$R337,"Amount up",IF($G337&lt;$R337,"Amount down","No change")))))))))))</f>
        <v/>
      </c>
      <c r="AH337" s="33">
        <f>IF($A337="","",IF($V337=1,Settings!$C$7-MAX($J337,$K337,$L337,$M337),""))</f>
        <v/>
      </c>
      <c r="AI337" s="33">
        <f>IF($A337="","",IF($V337=1,IF($AH337&gt;=Settings!$C$12,1,0),""))</f>
        <v/>
      </c>
      <c r="AJ337" s="33">
        <f>IF($A337="","",IF($V337=1,IF($N337&gt;=Settings!$C$13,1,0),""))</f>
        <v/>
      </c>
    </row>
    <row r="338">
      <c r="G338" s="31" t="n"/>
      <c r="H338" s="32" t="n"/>
      <c r="J338" s="32" t="n"/>
      <c r="K338" s="32" t="n"/>
      <c r="L338" s="32" t="n"/>
      <c r="M338" s="32" t="n"/>
      <c r="P338" s="33">
        <f>IF($A338="","",IFERROR(MATCH($A338,'Last week'!$A$2:$A$1001,0),0))</f>
        <v/>
      </c>
      <c r="Q338" s="33">
        <f>IF(OR($A338="",$P338=0),"",INDEX('Last week'!$F$2:$F$1001,$P338))</f>
        <v/>
      </c>
      <c r="R338" s="34">
        <f>IF(OR($A338="",$P338=0),"",INDEX('Last week'!$G$2:$G$1001,$P338))</f>
        <v/>
      </c>
      <c r="S338" s="35">
        <f>IF(OR($A338="",$P338=0),"",INDEX('Last week'!$H$2:$H$1001,$P338))</f>
        <v/>
      </c>
      <c r="T338" s="33">
        <f>IF(OR($A338="",$P338=0),"",INDEX('Last week'!$I$2:$I$1001,$P338))</f>
        <v/>
      </c>
      <c r="U338" s="33">
        <f>IF($A338="","",IF(AND($P338&gt;0,$T338="Open",$S338&gt;=Settings!$C$4,$S338&lt;=Settings!$C$5),1,0))</f>
        <v/>
      </c>
      <c r="V338" s="33">
        <f>IF($A338="","",IF(AND($I338="Open",$H338&gt;=Settings!$C$4,$H338&lt;=Settings!$C$5),1,0))</f>
        <v/>
      </c>
      <c r="W338" s="34">
        <f>IF($A338="","",IF($U338=1,$R338,0))</f>
        <v/>
      </c>
      <c r="X338" s="34">
        <f>IF($A338="","",IF($V338=1,$G338,0))</f>
        <v/>
      </c>
      <c r="Y338" s="34">
        <f>IF($A338="","",IF(AND($P338=0,OR($I338="Open",$I338="Won"),$H338&gt;=Settings!$C$4,$H338&lt;=Settings!$C$5,$J338&gt;Settings!$C$6),$G338,0))</f>
        <v/>
      </c>
      <c r="Z338" s="34">
        <f>IF($A338="","",IF(AND($P338&gt;0,$T338="Open",$U338=0,OR($I338="Open",$I338="Won"),$H338&gt;=Settings!$C$4,$H338&lt;=Settings!$C$5),$G338,0))</f>
        <v/>
      </c>
      <c r="AA338" s="34">
        <f>IF($A338="","",IF(AND($U338=1,OR($V338=1,$I338="Won")),$G338-$R338,0))</f>
        <v/>
      </c>
      <c r="AB338" s="34">
        <f>IF($A338="","",IF(AND($U338=1,$I338="Open",$V338=0),$R338,0))</f>
        <v/>
      </c>
      <c r="AC338" s="34">
        <f>IF($A338="","",IF(AND($U338=1,$I338="Lost"),$R338,0))</f>
        <v/>
      </c>
      <c r="AD338" s="34">
        <f>IF($A338="","",IF(AND($I338="Won",OR($U338=1,$Y338&gt;0,$Z338&gt;0)),$G338,0))</f>
        <v/>
      </c>
      <c r="AE338" s="33">
        <f>IF(OR($A338="",$P338=0),"",IFERROR(MATCH($Q338,Settings!$B$24:$B$31,0),""))</f>
        <v/>
      </c>
      <c r="AF338" s="33">
        <f>IF($A338="","",IFERROR(MATCH($F338,Settings!$B$24:$B$31,0),""))</f>
        <v/>
      </c>
      <c r="AG338" s="33">
        <f>IF($A338="","",IF($P338=0,IF($Y338&gt;0,IF($I338="Won","Created and won","Created"),IF($J338&gt;Settings!$C$6,"Created, outside period",IF($V338=1,"Not in last snapshot","Outside period"))),IF($T338&lt;&gt;"Open","Closed before",IF($U338=0,IF($Z338&gt;0,IF($I338="Won","Pulled in and won","Pulled in"),"Outside period"),IF($I338="Won","Won",IF($I338="Lost","Lost",IF($V338=0,"Slipped out",IF($AF338&gt;$AE338,"Advanced",IF($AF338&lt;$AE338,"Regressed",IF($G338&gt;$R338,"Amount up",IF($G338&lt;$R338,"Amount down","No change")))))))))))</f>
        <v/>
      </c>
      <c r="AH338" s="33">
        <f>IF($A338="","",IF($V338=1,Settings!$C$7-MAX($J338,$K338,$L338,$M338),""))</f>
        <v/>
      </c>
      <c r="AI338" s="33">
        <f>IF($A338="","",IF($V338=1,IF($AH338&gt;=Settings!$C$12,1,0),""))</f>
        <v/>
      </c>
      <c r="AJ338" s="33">
        <f>IF($A338="","",IF($V338=1,IF($N338&gt;=Settings!$C$13,1,0),""))</f>
        <v/>
      </c>
    </row>
    <row r="339">
      <c r="G339" s="31" t="n"/>
      <c r="H339" s="32" t="n"/>
      <c r="J339" s="32" t="n"/>
      <c r="K339" s="32" t="n"/>
      <c r="L339" s="32" t="n"/>
      <c r="M339" s="32" t="n"/>
      <c r="P339" s="33">
        <f>IF($A339="","",IFERROR(MATCH($A339,'Last week'!$A$2:$A$1001,0),0))</f>
        <v/>
      </c>
      <c r="Q339" s="33">
        <f>IF(OR($A339="",$P339=0),"",INDEX('Last week'!$F$2:$F$1001,$P339))</f>
        <v/>
      </c>
      <c r="R339" s="34">
        <f>IF(OR($A339="",$P339=0),"",INDEX('Last week'!$G$2:$G$1001,$P339))</f>
        <v/>
      </c>
      <c r="S339" s="35">
        <f>IF(OR($A339="",$P339=0),"",INDEX('Last week'!$H$2:$H$1001,$P339))</f>
        <v/>
      </c>
      <c r="T339" s="33">
        <f>IF(OR($A339="",$P339=0),"",INDEX('Last week'!$I$2:$I$1001,$P339))</f>
        <v/>
      </c>
      <c r="U339" s="33">
        <f>IF($A339="","",IF(AND($P339&gt;0,$T339="Open",$S339&gt;=Settings!$C$4,$S339&lt;=Settings!$C$5),1,0))</f>
        <v/>
      </c>
      <c r="V339" s="33">
        <f>IF($A339="","",IF(AND($I339="Open",$H339&gt;=Settings!$C$4,$H339&lt;=Settings!$C$5),1,0))</f>
        <v/>
      </c>
      <c r="W339" s="34">
        <f>IF($A339="","",IF($U339=1,$R339,0))</f>
        <v/>
      </c>
      <c r="X339" s="34">
        <f>IF($A339="","",IF($V339=1,$G339,0))</f>
        <v/>
      </c>
      <c r="Y339" s="34">
        <f>IF($A339="","",IF(AND($P339=0,OR($I339="Open",$I339="Won"),$H339&gt;=Settings!$C$4,$H339&lt;=Settings!$C$5,$J339&gt;Settings!$C$6),$G339,0))</f>
        <v/>
      </c>
      <c r="Z339" s="34">
        <f>IF($A339="","",IF(AND($P339&gt;0,$T339="Open",$U339=0,OR($I339="Open",$I339="Won"),$H339&gt;=Settings!$C$4,$H339&lt;=Settings!$C$5),$G339,0))</f>
        <v/>
      </c>
      <c r="AA339" s="34">
        <f>IF($A339="","",IF(AND($U339=1,OR($V339=1,$I339="Won")),$G339-$R339,0))</f>
        <v/>
      </c>
      <c r="AB339" s="34">
        <f>IF($A339="","",IF(AND($U339=1,$I339="Open",$V339=0),$R339,0))</f>
        <v/>
      </c>
      <c r="AC339" s="34">
        <f>IF($A339="","",IF(AND($U339=1,$I339="Lost"),$R339,0))</f>
        <v/>
      </c>
      <c r="AD339" s="34">
        <f>IF($A339="","",IF(AND($I339="Won",OR($U339=1,$Y339&gt;0,$Z339&gt;0)),$G339,0))</f>
        <v/>
      </c>
      <c r="AE339" s="33">
        <f>IF(OR($A339="",$P339=0),"",IFERROR(MATCH($Q339,Settings!$B$24:$B$31,0),""))</f>
        <v/>
      </c>
      <c r="AF339" s="33">
        <f>IF($A339="","",IFERROR(MATCH($F339,Settings!$B$24:$B$31,0),""))</f>
        <v/>
      </c>
      <c r="AG339" s="33">
        <f>IF($A339="","",IF($P339=0,IF($Y339&gt;0,IF($I339="Won","Created and won","Created"),IF($J339&gt;Settings!$C$6,"Created, outside period",IF($V339=1,"Not in last snapshot","Outside period"))),IF($T339&lt;&gt;"Open","Closed before",IF($U339=0,IF($Z339&gt;0,IF($I339="Won","Pulled in and won","Pulled in"),"Outside period"),IF($I339="Won","Won",IF($I339="Lost","Lost",IF($V339=0,"Slipped out",IF($AF339&gt;$AE339,"Advanced",IF($AF339&lt;$AE339,"Regressed",IF($G339&gt;$R339,"Amount up",IF($G339&lt;$R339,"Amount down","No change")))))))))))</f>
        <v/>
      </c>
      <c r="AH339" s="33">
        <f>IF($A339="","",IF($V339=1,Settings!$C$7-MAX($J339,$K339,$L339,$M339),""))</f>
        <v/>
      </c>
      <c r="AI339" s="33">
        <f>IF($A339="","",IF($V339=1,IF($AH339&gt;=Settings!$C$12,1,0),""))</f>
        <v/>
      </c>
      <c r="AJ339" s="33">
        <f>IF($A339="","",IF($V339=1,IF($N339&gt;=Settings!$C$13,1,0),""))</f>
        <v/>
      </c>
    </row>
    <row r="340">
      <c r="G340" s="31" t="n"/>
      <c r="H340" s="32" t="n"/>
      <c r="J340" s="32" t="n"/>
      <c r="K340" s="32" t="n"/>
      <c r="L340" s="32" t="n"/>
      <c r="M340" s="32" t="n"/>
      <c r="P340" s="33">
        <f>IF($A340="","",IFERROR(MATCH($A340,'Last week'!$A$2:$A$1001,0),0))</f>
        <v/>
      </c>
      <c r="Q340" s="33">
        <f>IF(OR($A340="",$P340=0),"",INDEX('Last week'!$F$2:$F$1001,$P340))</f>
        <v/>
      </c>
      <c r="R340" s="34">
        <f>IF(OR($A340="",$P340=0),"",INDEX('Last week'!$G$2:$G$1001,$P340))</f>
        <v/>
      </c>
      <c r="S340" s="35">
        <f>IF(OR($A340="",$P340=0),"",INDEX('Last week'!$H$2:$H$1001,$P340))</f>
        <v/>
      </c>
      <c r="T340" s="33">
        <f>IF(OR($A340="",$P340=0),"",INDEX('Last week'!$I$2:$I$1001,$P340))</f>
        <v/>
      </c>
      <c r="U340" s="33">
        <f>IF($A340="","",IF(AND($P340&gt;0,$T340="Open",$S340&gt;=Settings!$C$4,$S340&lt;=Settings!$C$5),1,0))</f>
        <v/>
      </c>
      <c r="V340" s="33">
        <f>IF($A340="","",IF(AND($I340="Open",$H340&gt;=Settings!$C$4,$H340&lt;=Settings!$C$5),1,0))</f>
        <v/>
      </c>
      <c r="W340" s="34">
        <f>IF($A340="","",IF($U340=1,$R340,0))</f>
        <v/>
      </c>
      <c r="X340" s="34">
        <f>IF($A340="","",IF($V340=1,$G340,0))</f>
        <v/>
      </c>
      <c r="Y340" s="34">
        <f>IF($A340="","",IF(AND($P340=0,OR($I340="Open",$I340="Won"),$H340&gt;=Settings!$C$4,$H340&lt;=Settings!$C$5,$J340&gt;Settings!$C$6),$G340,0))</f>
        <v/>
      </c>
      <c r="Z340" s="34">
        <f>IF($A340="","",IF(AND($P340&gt;0,$T340="Open",$U340=0,OR($I340="Open",$I340="Won"),$H340&gt;=Settings!$C$4,$H340&lt;=Settings!$C$5),$G340,0))</f>
        <v/>
      </c>
      <c r="AA340" s="34">
        <f>IF($A340="","",IF(AND($U340=1,OR($V340=1,$I340="Won")),$G340-$R340,0))</f>
        <v/>
      </c>
      <c r="AB340" s="34">
        <f>IF($A340="","",IF(AND($U340=1,$I340="Open",$V340=0),$R340,0))</f>
        <v/>
      </c>
      <c r="AC340" s="34">
        <f>IF($A340="","",IF(AND($U340=1,$I340="Lost"),$R340,0))</f>
        <v/>
      </c>
      <c r="AD340" s="34">
        <f>IF($A340="","",IF(AND($I340="Won",OR($U340=1,$Y340&gt;0,$Z340&gt;0)),$G340,0))</f>
        <v/>
      </c>
      <c r="AE340" s="33">
        <f>IF(OR($A340="",$P340=0),"",IFERROR(MATCH($Q340,Settings!$B$24:$B$31,0),""))</f>
        <v/>
      </c>
      <c r="AF340" s="33">
        <f>IF($A340="","",IFERROR(MATCH($F340,Settings!$B$24:$B$31,0),""))</f>
        <v/>
      </c>
      <c r="AG340" s="33">
        <f>IF($A340="","",IF($P340=0,IF($Y340&gt;0,IF($I340="Won","Created and won","Created"),IF($J340&gt;Settings!$C$6,"Created, outside period",IF($V340=1,"Not in last snapshot","Outside period"))),IF($T340&lt;&gt;"Open","Closed before",IF($U340=0,IF($Z340&gt;0,IF($I340="Won","Pulled in and won","Pulled in"),"Outside period"),IF($I340="Won","Won",IF($I340="Lost","Lost",IF($V340=0,"Slipped out",IF($AF340&gt;$AE340,"Advanced",IF($AF340&lt;$AE340,"Regressed",IF($G340&gt;$R340,"Amount up",IF($G340&lt;$R340,"Amount down","No change")))))))))))</f>
        <v/>
      </c>
      <c r="AH340" s="33">
        <f>IF($A340="","",IF($V340=1,Settings!$C$7-MAX($J340,$K340,$L340,$M340),""))</f>
        <v/>
      </c>
      <c r="AI340" s="33">
        <f>IF($A340="","",IF($V340=1,IF($AH340&gt;=Settings!$C$12,1,0),""))</f>
        <v/>
      </c>
      <c r="AJ340" s="33">
        <f>IF($A340="","",IF($V340=1,IF($N340&gt;=Settings!$C$13,1,0),""))</f>
        <v/>
      </c>
    </row>
    <row r="341">
      <c r="G341" s="31" t="n"/>
      <c r="H341" s="32" t="n"/>
      <c r="J341" s="32" t="n"/>
      <c r="K341" s="32" t="n"/>
      <c r="L341" s="32" t="n"/>
      <c r="M341" s="32" t="n"/>
      <c r="P341" s="33">
        <f>IF($A341="","",IFERROR(MATCH($A341,'Last week'!$A$2:$A$1001,0),0))</f>
        <v/>
      </c>
      <c r="Q341" s="33">
        <f>IF(OR($A341="",$P341=0),"",INDEX('Last week'!$F$2:$F$1001,$P341))</f>
        <v/>
      </c>
      <c r="R341" s="34">
        <f>IF(OR($A341="",$P341=0),"",INDEX('Last week'!$G$2:$G$1001,$P341))</f>
        <v/>
      </c>
      <c r="S341" s="35">
        <f>IF(OR($A341="",$P341=0),"",INDEX('Last week'!$H$2:$H$1001,$P341))</f>
        <v/>
      </c>
      <c r="T341" s="33">
        <f>IF(OR($A341="",$P341=0),"",INDEX('Last week'!$I$2:$I$1001,$P341))</f>
        <v/>
      </c>
      <c r="U341" s="33">
        <f>IF($A341="","",IF(AND($P341&gt;0,$T341="Open",$S341&gt;=Settings!$C$4,$S341&lt;=Settings!$C$5),1,0))</f>
        <v/>
      </c>
      <c r="V341" s="33">
        <f>IF($A341="","",IF(AND($I341="Open",$H341&gt;=Settings!$C$4,$H341&lt;=Settings!$C$5),1,0))</f>
        <v/>
      </c>
      <c r="W341" s="34">
        <f>IF($A341="","",IF($U341=1,$R341,0))</f>
        <v/>
      </c>
      <c r="X341" s="34">
        <f>IF($A341="","",IF($V341=1,$G341,0))</f>
        <v/>
      </c>
      <c r="Y341" s="34">
        <f>IF($A341="","",IF(AND($P341=0,OR($I341="Open",$I341="Won"),$H341&gt;=Settings!$C$4,$H341&lt;=Settings!$C$5,$J341&gt;Settings!$C$6),$G341,0))</f>
        <v/>
      </c>
      <c r="Z341" s="34">
        <f>IF($A341="","",IF(AND($P341&gt;0,$T341="Open",$U341=0,OR($I341="Open",$I341="Won"),$H341&gt;=Settings!$C$4,$H341&lt;=Settings!$C$5),$G341,0))</f>
        <v/>
      </c>
      <c r="AA341" s="34">
        <f>IF($A341="","",IF(AND($U341=1,OR($V341=1,$I341="Won")),$G341-$R341,0))</f>
        <v/>
      </c>
      <c r="AB341" s="34">
        <f>IF($A341="","",IF(AND($U341=1,$I341="Open",$V341=0),$R341,0))</f>
        <v/>
      </c>
      <c r="AC341" s="34">
        <f>IF($A341="","",IF(AND($U341=1,$I341="Lost"),$R341,0))</f>
        <v/>
      </c>
      <c r="AD341" s="34">
        <f>IF($A341="","",IF(AND($I341="Won",OR($U341=1,$Y341&gt;0,$Z341&gt;0)),$G341,0))</f>
        <v/>
      </c>
      <c r="AE341" s="33">
        <f>IF(OR($A341="",$P341=0),"",IFERROR(MATCH($Q341,Settings!$B$24:$B$31,0),""))</f>
        <v/>
      </c>
      <c r="AF341" s="33">
        <f>IF($A341="","",IFERROR(MATCH($F341,Settings!$B$24:$B$31,0),""))</f>
        <v/>
      </c>
      <c r="AG341" s="33">
        <f>IF($A341="","",IF($P341=0,IF($Y341&gt;0,IF($I341="Won","Created and won","Created"),IF($J341&gt;Settings!$C$6,"Created, outside period",IF($V341=1,"Not in last snapshot","Outside period"))),IF($T341&lt;&gt;"Open","Closed before",IF($U341=0,IF($Z341&gt;0,IF($I341="Won","Pulled in and won","Pulled in"),"Outside period"),IF($I341="Won","Won",IF($I341="Lost","Lost",IF($V341=0,"Slipped out",IF($AF341&gt;$AE341,"Advanced",IF($AF341&lt;$AE341,"Regressed",IF($G341&gt;$R341,"Amount up",IF($G341&lt;$R341,"Amount down","No change")))))))))))</f>
        <v/>
      </c>
      <c r="AH341" s="33">
        <f>IF($A341="","",IF($V341=1,Settings!$C$7-MAX($J341,$K341,$L341,$M341),""))</f>
        <v/>
      </c>
      <c r="AI341" s="33">
        <f>IF($A341="","",IF($V341=1,IF($AH341&gt;=Settings!$C$12,1,0),""))</f>
        <v/>
      </c>
      <c r="AJ341" s="33">
        <f>IF($A341="","",IF($V341=1,IF($N341&gt;=Settings!$C$13,1,0),""))</f>
        <v/>
      </c>
    </row>
    <row r="342">
      <c r="G342" s="31" t="n"/>
      <c r="H342" s="32" t="n"/>
      <c r="J342" s="32" t="n"/>
      <c r="K342" s="32" t="n"/>
      <c r="L342" s="32" t="n"/>
      <c r="M342" s="32" t="n"/>
      <c r="P342" s="33">
        <f>IF($A342="","",IFERROR(MATCH($A342,'Last week'!$A$2:$A$1001,0),0))</f>
        <v/>
      </c>
      <c r="Q342" s="33">
        <f>IF(OR($A342="",$P342=0),"",INDEX('Last week'!$F$2:$F$1001,$P342))</f>
        <v/>
      </c>
      <c r="R342" s="34">
        <f>IF(OR($A342="",$P342=0),"",INDEX('Last week'!$G$2:$G$1001,$P342))</f>
        <v/>
      </c>
      <c r="S342" s="35">
        <f>IF(OR($A342="",$P342=0),"",INDEX('Last week'!$H$2:$H$1001,$P342))</f>
        <v/>
      </c>
      <c r="T342" s="33">
        <f>IF(OR($A342="",$P342=0),"",INDEX('Last week'!$I$2:$I$1001,$P342))</f>
        <v/>
      </c>
      <c r="U342" s="33">
        <f>IF($A342="","",IF(AND($P342&gt;0,$T342="Open",$S342&gt;=Settings!$C$4,$S342&lt;=Settings!$C$5),1,0))</f>
        <v/>
      </c>
      <c r="V342" s="33">
        <f>IF($A342="","",IF(AND($I342="Open",$H342&gt;=Settings!$C$4,$H342&lt;=Settings!$C$5),1,0))</f>
        <v/>
      </c>
      <c r="W342" s="34">
        <f>IF($A342="","",IF($U342=1,$R342,0))</f>
        <v/>
      </c>
      <c r="X342" s="34">
        <f>IF($A342="","",IF($V342=1,$G342,0))</f>
        <v/>
      </c>
      <c r="Y342" s="34">
        <f>IF($A342="","",IF(AND($P342=0,OR($I342="Open",$I342="Won"),$H342&gt;=Settings!$C$4,$H342&lt;=Settings!$C$5,$J342&gt;Settings!$C$6),$G342,0))</f>
        <v/>
      </c>
      <c r="Z342" s="34">
        <f>IF($A342="","",IF(AND($P342&gt;0,$T342="Open",$U342=0,OR($I342="Open",$I342="Won"),$H342&gt;=Settings!$C$4,$H342&lt;=Settings!$C$5),$G342,0))</f>
        <v/>
      </c>
      <c r="AA342" s="34">
        <f>IF($A342="","",IF(AND($U342=1,OR($V342=1,$I342="Won")),$G342-$R342,0))</f>
        <v/>
      </c>
      <c r="AB342" s="34">
        <f>IF($A342="","",IF(AND($U342=1,$I342="Open",$V342=0),$R342,0))</f>
        <v/>
      </c>
      <c r="AC342" s="34">
        <f>IF($A342="","",IF(AND($U342=1,$I342="Lost"),$R342,0))</f>
        <v/>
      </c>
      <c r="AD342" s="34">
        <f>IF($A342="","",IF(AND($I342="Won",OR($U342=1,$Y342&gt;0,$Z342&gt;0)),$G342,0))</f>
        <v/>
      </c>
      <c r="AE342" s="33">
        <f>IF(OR($A342="",$P342=0),"",IFERROR(MATCH($Q342,Settings!$B$24:$B$31,0),""))</f>
        <v/>
      </c>
      <c r="AF342" s="33">
        <f>IF($A342="","",IFERROR(MATCH($F342,Settings!$B$24:$B$31,0),""))</f>
        <v/>
      </c>
      <c r="AG342" s="33">
        <f>IF($A342="","",IF($P342=0,IF($Y342&gt;0,IF($I342="Won","Created and won","Created"),IF($J342&gt;Settings!$C$6,"Created, outside period",IF($V342=1,"Not in last snapshot","Outside period"))),IF($T342&lt;&gt;"Open","Closed before",IF($U342=0,IF($Z342&gt;0,IF($I342="Won","Pulled in and won","Pulled in"),"Outside period"),IF($I342="Won","Won",IF($I342="Lost","Lost",IF($V342=0,"Slipped out",IF($AF342&gt;$AE342,"Advanced",IF($AF342&lt;$AE342,"Regressed",IF($G342&gt;$R342,"Amount up",IF($G342&lt;$R342,"Amount down","No change")))))))))))</f>
        <v/>
      </c>
      <c r="AH342" s="33">
        <f>IF($A342="","",IF($V342=1,Settings!$C$7-MAX($J342,$K342,$L342,$M342),""))</f>
        <v/>
      </c>
      <c r="AI342" s="33">
        <f>IF($A342="","",IF($V342=1,IF($AH342&gt;=Settings!$C$12,1,0),""))</f>
        <v/>
      </c>
      <c r="AJ342" s="33">
        <f>IF($A342="","",IF($V342=1,IF($N342&gt;=Settings!$C$13,1,0),""))</f>
        <v/>
      </c>
    </row>
    <row r="343">
      <c r="G343" s="31" t="n"/>
      <c r="H343" s="32" t="n"/>
      <c r="J343" s="32" t="n"/>
      <c r="K343" s="32" t="n"/>
      <c r="L343" s="32" t="n"/>
      <c r="M343" s="32" t="n"/>
      <c r="P343" s="33">
        <f>IF($A343="","",IFERROR(MATCH($A343,'Last week'!$A$2:$A$1001,0),0))</f>
        <v/>
      </c>
      <c r="Q343" s="33">
        <f>IF(OR($A343="",$P343=0),"",INDEX('Last week'!$F$2:$F$1001,$P343))</f>
        <v/>
      </c>
      <c r="R343" s="34">
        <f>IF(OR($A343="",$P343=0),"",INDEX('Last week'!$G$2:$G$1001,$P343))</f>
        <v/>
      </c>
      <c r="S343" s="35">
        <f>IF(OR($A343="",$P343=0),"",INDEX('Last week'!$H$2:$H$1001,$P343))</f>
        <v/>
      </c>
      <c r="T343" s="33">
        <f>IF(OR($A343="",$P343=0),"",INDEX('Last week'!$I$2:$I$1001,$P343))</f>
        <v/>
      </c>
      <c r="U343" s="33">
        <f>IF($A343="","",IF(AND($P343&gt;0,$T343="Open",$S343&gt;=Settings!$C$4,$S343&lt;=Settings!$C$5),1,0))</f>
        <v/>
      </c>
      <c r="V343" s="33">
        <f>IF($A343="","",IF(AND($I343="Open",$H343&gt;=Settings!$C$4,$H343&lt;=Settings!$C$5),1,0))</f>
        <v/>
      </c>
      <c r="W343" s="34">
        <f>IF($A343="","",IF($U343=1,$R343,0))</f>
        <v/>
      </c>
      <c r="X343" s="34">
        <f>IF($A343="","",IF($V343=1,$G343,0))</f>
        <v/>
      </c>
      <c r="Y343" s="34">
        <f>IF($A343="","",IF(AND($P343=0,OR($I343="Open",$I343="Won"),$H343&gt;=Settings!$C$4,$H343&lt;=Settings!$C$5,$J343&gt;Settings!$C$6),$G343,0))</f>
        <v/>
      </c>
      <c r="Z343" s="34">
        <f>IF($A343="","",IF(AND($P343&gt;0,$T343="Open",$U343=0,OR($I343="Open",$I343="Won"),$H343&gt;=Settings!$C$4,$H343&lt;=Settings!$C$5),$G343,0))</f>
        <v/>
      </c>
      <c r="AA343" s="34">
        <f>IF($A343="","",IF(AND($U343=1,OR($V343=1,$I343="Won")),$G343-$R343,0))</f>
        <v/>
      </c>
      <c r="AB343" s="34">
        <f>IF($A343="","",IF(AND($U343=1,$I343="Open",$V343=0),$R343,0))</f>
        <v/>
      </c>
      <c r="AC343" s="34">
        <f>IF($A343="","",IF(AND($U343=1,$I343="Lost"),$R343,0))</f>
        <v/>
      </c>
      <c r="AD343" s="34">
        <f>IF($A343="","",IF(AND($I343="Won",OR($U343=1,$Y343&gt;0,$Z343&gt;0)),$G343,0))</f>
        <v/>
      </c>
      <c r="AE343" s="33">
        <f>IF(OR($A343="",$P343=0),"",IFERROR(MATCH($Q343,Settings!$B$24:$B$31,0),""))</f>
        <v/>
      </c>
      <c r="AF343" s="33">
        <f>IF($A343="","",IFERROR(MATCH($F343,Settings!$B$24:$B$31,0),""))</f>
        <v/>
      </c>
      <c r="AG343" s="33">
        <f>IF($A343="","",IF($P343=0,IF($Y343&gt;0,IF($I343="Won","Created and won","Created"),IF($J343&gt;Settings!$C$6,"Created, outside period",IF($V343=1,"Not in last snapshot","Outside period"))),IF($T343&lt;&gt;"Open","Closed before",IF($U343=0,IF($Z343&gt;0,IF($I343="Won","Pulled in and won","Pulled in"),"Outside period"),IF($I343="Won","Won",IF($I343="Lost","Lost",IF($V343=0,"Slipped out",IF($AF343&gt;$AE343,"Advanced",IF($AF343&lt;$AE343,"Regressed",IF($G343&gt;$R343,"Amount up",IF($G343&lt;$R343,"Amount down","No change")))))))))))</f>
        <v/>
      </c>
      <c r="AH343" s="33">
        <f>IF($A343="","",IF($V343=1,Settings!$C$7-MAX($J343,$K343,$L343,$M343),""))</f>
        <v/>
      </c>
      <c r="AI343" s="33">
        <f>IF($A343="","",IF($V343=1,IF($AH343&gt;=Settings!$C$12,1,0),""))</f>
        <v/>
      </c>
      <c r="AJ343" s="33">
        <f>IF($A343="","",IF($V343=1,IF($N343&gt;=Settings!$C$13,1,0),""))</f>
        <v/>
      </c>
    </row>
    <row r="344">
      <c r="G344" s="31" t="n"/>
      <c r="H344" s="32" t="n"/>
      <c r="J344" s="32" t="n"/>
      <c r="K344" s="32" t="n"/>
      <c r="L344" s="32" t="n"/>
      <c r="M344" s="32" t="n"/>
      <c r="P344" s="33">
        <f>IF($A344="","",IFERROR(MATCH($A344,'Last week'!$A$2:$A$1001,0),0))</f>
        <v/>
      </c>
      <c r="Q344" s="33">
        <f>IF(OR($A344="",$P344=0),"",INDEX('Last week'!$F$2:$F$1001,$P344))</f>
        <v/>
      </c>
      <c r="R344" s="34">
        <f>IF(OR($A344="",$P344=0),"",INDEX('Last week'!$G$2:$G$1001,$P344))</f>
        <v/>
      </c>
      <c r="S344" s="35">
        <f>IF(OR($A344="",$P344=0),"",INDEX('Last week'!$H$2:$H$1001,$P344))</f>
        <v/>
      </c>
      <c r="T344" s="33">
        <f>IF(OR($A344="",$P344=0),"",INDEX('Last week'!$I$2:$I$1001,$P344))</f>
        <v/>
      </c>
      <c r="U344" s="33">
        <f>IF($A344="","",IF(AND($P344&gt;0,$T344="Open",$S344&gt;=Settings!$C$4,$S344&lt;=Settings!$C$5),1,0))</f>
        <v/>
      </c>
      <c r="V344" s="33">
        <f>IF($A344="","",IF(AND($I344="Open",$H344&gt;=Settings!$C$4,$H344&lt;=Settings!$C$5),1,0))</f>
        <v/>
      </c>
      <c r="W344" s="34">
        <f>IF($A344="","",IF($U344=1,$R344,0))</f>
        <v/>
      </c>
      <c r="X344" s="34">
        <f>IF($A344="","",IF($V344=1,$G344,0))</f>
        <v/>
      </c>
      <c r="Y344" s="34">
        <f>IF($A344="","",IF(AND($P344=0,OR($I344="Open",$I344="Won"),$H344&gt;=Settings!$C$4,$H344&lt;=Settings!$C$5,$J344&gt;Settings!$C$6),$G344,0))</f>
        <v/>
      </c>
      <c r="Z344" s="34">
        <f>IF($A344="","",IF(AND($P344&gt;0,$T344="Open",$U344=0,OR($I344="Open",$I344="Won"),$H344&gt;=Settings!$C$4,$H344&lt;=Settings!$C$5),$G344,0))</f>
        <v/>
      </c>
      <c r="AA344" s="34">
        <f>IF($A344="","",IF(AND($U344=1,OR($V344=1,$I344="Won")),$G344-$R344,0))</f>
        <v/>
      </c>
      <c r="AB344" s="34">
        <f>IF($A344="","",IF(AND($U344=1,$I344="Open",$V344=0),$R344,0))</f>
        <v/>
      </c>
      <c r="AC344" s="34">
        <f>IF($A344="","",IF(AND($U344=1,$I344="Lost"),$R344,0))</f>
        <v/>
      </c>
      <c r="AD344" s="34">
        <f>IF($A344="","",IF(AND($I344="Won",OR($U344=1,$Y344&gt;0,$Z344&gt;0)),$G344,0))</f>
        <v/>
      </c>
      <c r="AE344" s="33">
        <f>IF(OR($A344="",$P344=0),"",IFERROR(MATCH($Q344,Settings!$B$24:$B$31,0),""))</f>
        <v/>
      </c>
      <c r="AF344" s="33">
        <f>IF($A344="","",IFERROR(MATCH($F344,Settings!$B$24:$B$31,0),""))</f>
        <v/>
      </c>
      <c r="AG344" s="33">
        <f>IF($A344="","",IF($P344=0,IF($Y344&gt;0,IF($I344="Won","Created and won","Created"),IF($J344&gt;Settings!$C$6,"Created, outside period",IF($V344=1,"Not in last snapshot","Outside period"))),IF($T344&lt;&gt;"Open","Closed before",IF($U344=0,IF($Z344&gt;0,IF($I344="Won","Pulled in and won","Pulled in"),"Outside period"),IF($I344="Won","Won",IF($I344="Lost","Lost",IF($V344=0,"Slipped out",IF($AF344&gt;$AE344,"Advanced",IF($AF344&lt;$AE344,"Regressed",IF($G344&gt;$R344,"Amount up",IF($G344&lt;$R344,"Amount down","No change")))))))))))</f>
        <v/>
      </c>
      <c r="AH344" s="33">
        <f>IF($A344="","",IF($V344=1,Settings!$C$7-MAX($J344,$K344,$L344,$M344),""))</f>
        <v/>
      </c>
      <c r="AI344" s="33">
        <f>IF($A344="","",IF($V344=1,IF($AH344&gt;=Settings!$C$12,1,0),""))</f>
        <v/>
      </c>
      <c r="AJ344" s="33">
        <f>IF($A344="","",IF($V344=1,IF($N344&gt;=Settings!$C$13,1,0),""))</f>
        <v/>
      </c>
    </row>
    <row r="345">
      <c r="G345" s="31" t="n"/>
      <c r="H345" s="32" t="n"/>
      <c r="J345" s="32" t="n"/>
      <c r="K345" s="32" t="n"/>
      <c r="L345" s="32" t="n"/>
      <c r="M345" s="32" t="n"/>
      <c r="P345" s="33">
        <f>IF($A345="","",IFERROR(MATCH($A345,'Last week'!$A$2:$A$1001,0),0))</f>
        <v/>
      </c>
      <c r="Q345" s="33">
        <f>IF(OR($A345="",$P345=0),"",INDEX('Last week'!$F$2:$F$1001,$P345))</f>
        <v/>
      </c>
      <c r="R345" s="34">
        <f>IF(OR($A345="",$P345=0),"",INDEX('Last week'!$G$2:$G$1001,$P345))</f>
        <v/>
      </c>
      <c r="S345" s="35">
        <f>IF(OR($A345="",$P345=0),"",INDEX('Last week'!$H$2:$H$1001,$P345))</f>
        <v/>
      </c>
      <c r="T345" s="33">
        <f>IF(OR($A345="",$P345=0),"",INDEX('Last week'!$I$2:$I$1001,$P345))</f>
        <v/>
      </c>
      <c r="U345" s="33">
        <f>IF($A345="","",IF(AND($P345&gt;0,$T345="Open",$S345&gt;=Settings!$C$4,$S345&lt;=Settings!$C$5),1,0))</f>
        <v/>
      </c>
      <c r="V345" s="33">
        <f>IF($A345="","",IF(AND($I345="Open",$H345&gt;=Settings!$C$4,$H345&lt;=Settings!$C$5),1,0))</f>
        <v/>
      </c>
      <c r="W345" s="34">
        <f>IF($A345="","",IF($U345=1,$R345,0))</f>
        <v/>
      </c>
      <c r="X345" s="34">
        <f>IF($A345="","",IF($V345=1,$G345,0))</f>
        <v/>
      </c>
      <c r="Y345" s="34">
        <f>IF($A345="","",IF(AND($P345=0,OR($I345="Open",$I345="Won"),$H345&gt;=Settings!$C$4,$H345&lt;=Settings!$C$5,$J345&gt;Settings!$C$6),$G345,0))</f>
        <v/>
      </c>
      <c r="Z345" s="34">
        <f>IF($A345="","",IF(AND($P345&gt;0,$T345="Open",$U345=0,OR($I345="Open",$I345="Won"),$H345&gt;=Settings!$C$4,$H345&lt;=Settings!$C$5),$G345,0))</f>
        <v/>
      </c>
      <c r="AA345" s="34">
        <f>IF($A345="","",IF(AND($U345=1,OR($V345=1,$I345="Won")),$G345-$R345,0))</f>
        <v/>
      </c>
      <c r="AB345" s="34">
        <f>IF($A345="","",IF(AND($U345=1,$I345="Open",$V345=0),$R345,0))</f>
        <v/>
      </c>
      <c r="AC345" s="34">
        <f>IF($A345="","",IF(AND($U345=1,$I345="Lost"),$R345,0))</f>
        <v/>
      </c>
      <c r="AD345" s="34">
        <f>IF($A345="","",IF(AND($I345="Won",OR($U345=1,$Y345&gt;0,$Z345&gt;0)),$G345,0))</f>
        <v/>
      </c>
      <c r="AE345" s="33">
        <f>IF(OR($A345="",$P345=0),"",IFERROR(MATCH($Q345,Settings!$B$24:$B$31,0),""))</f>
        <v/>
      </c>
      <c r="AF345" s="33">
        <f>IF($A345="","",IFERROR(MATCH($F345,Settings!$B$24:$B$31,0),""))</f>
        <v/>
      </c>
      <c r="AG345" s="33">
        <f>IF($A345="","",IF($P345=0,IF($Y345&gt;0,IF($I345="Won","Created and won","Created"),IF($J345&gt;Settings!$C$6,"Created, outside period",IF($V345=1,"Not in last snapshot","Outside period"))),IF($T345&lt;&gt;"Open","Closed before",IF($U345=0,IF($Z345&gt;0,IF($I345="Won","Pulled in and won","Pulled in"),"Outside period"),IF($I345="Won","Won",IF($I345="Lost","Lost",IF($V345=0,"Slipped out",IF($AF345&gt;$AE345,"Advanced",IF($AF345&lt;$AE345,"Regressed",IF($G345&gt;$R345,"Amount up",IF($G345&lt;$R345,"Amount down","No change")))))))))))</f>
        <v/>
      </c>
      <c r="AH345" s="33">
        <f>IF($A345="","",IF($V345=1,Settings!$C$7-MAX($J345,$K345,$L345,$M345),""))</f>
        <v/>
      </c>
      <c r="AI345" s="33">
        <f>IF($A345="","",IF($V345=1,IF($AH345&gt;=Settings!$C$12,1,0),""))</f>
        <v/>
      </c>
      <c r="AJ345" s="33">
        <f>IF($A345="","",IF($V345=1,IF($N345&gt;=Settings!$C$13,1,0),""))</f>
        <v/>
      </c>
    </row>
    <row r="346">
      <c r="G346" s="31" t="n"/>
      <c r="H346" s="32" t="n"/>
      <c r="J346" s="32" t="n"/>
      <c r="K346" s="32" t="n"/>
      <c r="L346" s="32" t="n"/>
      <c r="M346" s="32" t="n"/>
      <c r="P346" s="33">
        <f>IF($A346="","",IFERROR(MATCH($A346,'Last week'!$A$2:$A$1001,0),0))</f>
        <v/>
      </c>
      <c r="Q346" s="33">
        <f>IF(OR($A346="",$P346=0),"",INDEX('Last week'!$F$2:$F$1001,$P346))</f>
        <v/>
      </c>
      <c r="R346" s="34">
        <f>IF(OR($A346="",$P346=0),"",INDEX('Last week'!$G$2:$G$1001,$P346))</f>
        <v/>
      </c>
      <c r="S346" s="35">
        <f>IF(OR($A346="",$P346=0),"",INDEX('Last week'!$H$2:$H$1001,$P346))</f>
        <v/>
      </c>
      <c r="T346" s="33">
        <f>IF(OR($A346="",$P346=0),"",INDEX('Last week'!$I$2:$I$1001,$P346))</f>
        <v/>
      </c>
      <c r="U346" s="33">
        <f>IF($A346="","",IF(AND($P346&gt;0,$T346="Open",$S346&gt;=Settings!$C$4,$S346&lt;=Settings!$C$5),1,0))</f>
        <v/>
      </c>
      <c r="V346" s="33">
        <f>IF($A346="","",IF(AND($I346="Open",$H346&gt;=Settings!$C$4,$H346&lt;=Settings!$C$5),1,0))</f>
        <v/>
      </c>
      <c r="W346" s="34">
        <f>IF($A346="","",IF($U346=1,$R346,0))</f>
        <v/>
      </c>
      <c r="X346" s="34">
        <f>IF($A346="","",IF($V346=1,$G346,0))</f>
        <v/>
      </c>
      <c r="Y346" s="34">
        <f>IF($A346="","",IF(AND($P346=0,OR($I346="Open",$I346="Won"),$H346&gt;=Settings!$C$4,$H346&lt;=Settings!$C$5,$J346&gt;Settings!$C$6),$G346,0))</f>
        <v/>
      </c>
      <c r="Z346" s="34">
        <f>IF($A346="","",IF(AND($P346&gt;0,$T346="Open",$U346=0,OR($I346="Open",$I346="Won"),$H346&gt;=Settings!$C$4,$H346&lt;=Settings!$C$5),$G346,0))</f>
        <v/>
      </c>
      <c r="AA346" s="34">
        <f>IF($A346="","",IF(AND($U346=1,OR($V346=1,$I346="Won")),$G346-$R346,0))</f>
        <v/>
      </c>
      <c r="AB346" s="34">
        <f>IF($A346="","",IF(AND($U346=1,$I346="Open",$V346=0),$R346,0))</f>
        <v/>
      </c>
      <c r="AC346" s="34">
        <f>IF($A346="","",IF(AND($U346=1,$I346="Lost"),$R346,0))</f>
        <v/>
      </c>
      <c r="AD346" s="34">
        <f>IF($A346="","",IF(AND($I346="Won",OR($U346=1,$Y346&gt;0,$Z346&gt;0)),$G346,0))</f>
        <v/>
      </c>
      <c r="AE346" s="33">
        <f>IF(OR($A346="",$P346=0),"",IFERROR(MATCH($Q346,Settings!$B$24:$B$31,0),""))</f>
        <v/>
      </c>
      <c r="AF346" s="33">
        <f>IF($A346="","",IFERROR(MATCH($F346,Settings!$B$24:$B$31,0),""))</f>
        <v/>
      </c>
      <c r="AG346" s="33">
        <f>IF($A346="","",IF($P346=0,IF($Y346&gt;0,IF($I346="Won","Created and won","Created"),IF($J346&gt;Settings!$C$6,"Created, outside period",IF($V346=1,"Not in last snapshot","Outside period"))),IF($T346&lt;&gt;"Open","Closed before",IF($U346=0,IF($Z346&gt;0,IF($I346="Won","Pulled in and won","Pulled in"),"Outside period"),IF($I346="Won","Won",IF($I346="Lost","Lost",IF($V346=0,"Slipped out",IF($AF346&gt;$AE346,"Advanced",IF($AF346&lt;$AE346,"Regressed",IF($G346&gt;$R346,"Amount up",IF($G346&lt;$R346,"Amount down","No change")))))))))))</f>
        <v/>
      </c>
      <c r="AH346" s="33">
        <f>IF($A346="","",IF($V346=1,Settings!$C$7-MAX($J346,$K346,$L346,$M346),""))</f>
        <v/>
      </c>
      <c r="AI346" s="33">
        <f>IF($A346="","",IF($V346=1,IF($AH346&gt;=Settings!$C$12,1,0),""))</f>
        <v/>
      </c>
      <c r="AJ346" s="33">
        <f>IF($A346="","",IF($V346=1,IF($N346&gt;=Settings!$C$13,1,0),""))</f>
        <v/>
      </c>
    </row>
    <row r="347">
      <c r="G347" s="31" t="n"/>
      <c r="H347" s="32" t="n"/>
      <c r="J347" s="32" t="n"/>
      <c r="K347" s="32" t="n"/>
      <c r="L347" s="32" t="n"/>
      <c r="M347" s="32" t="n"/>
      <c r="P347" s="33">
        <f>IF($A347="","",IFERROR(MATCH($A347,'Last week'!$A$2:$A$1001,0),0))</f>
        <v/>
      </c>
      <c r="Q347" s="33">
        <f>IF(OR($A347="",$P347=0),"",INDEX('Last week'!$F$2:$F$1001,$P347))</f>
        <v/>
      </c>
      <c r="R347" s="34">
        <f>IF(OR($A347="",$P347=0),"",INDEX('Last week'!$G$2:$G$1001,$P347))</f>
        <v/>
      </c>
      <c r="S347" s="35">
        <f>IF(OR($A347="",$P347=0),"",INDEX('Last week'!$H$2:$H$1001,$P347))</f>
        <v/>
      </c>
      <c r="T347" s="33">
        <f>IF(OR($A347="",$P347=0),"",INDEX('Last week'!$I$2:$I$1001,$P347))</f>
        <v/>
      </c>
      <c r="U347" s="33">
        <f>IF($A347="","",IF(AND($P347&gt;0,$T347="Open",$S347&gt;=Settings!$C$4,$S347&lt;=Settings!$C$5),1,0))</f>
        <v/>
      </c>
      <c r="V347" s="33">
        <f>IF($A347="","",IF(AND($I347="Open",$H347&gt;=Settings!$C$4,$H347&lt;=Settings!$C$5),1,0))</f>
        <v/>
      </c>
      <c r="W347" s="34">
        <f>IF($A347="","",IF($U347=1,$R347,0))</f>
        <v/>
      </c>
      <c r="X347" s="34">
        <f>IF($A347="","",IF($V347=1,$G347,0))</f>
        <v/>
      </c>
      <c r="Y347" s="34">
        <f>IF($A347="","",IF(AND($P347=0,OR($I347="Open",$I347="Won"),$H347&gt;=Settings!$C$4,$H347&lt;=Settings!$C$5,$J347&gt;Settings!$C$6),$G347,0))</f>
        <v/>
      </c>
      <c r="Z347" s="34">
        <f>IF($A347="","",IF(AND($P347&gt;0,$T347="Open",$U347=0,OR($I347="Open",$I347="Won"),$H347&gt;=Settings!$C$4,$H347&lt;=Settings!$C$5),$G347,0))</f>
        <v/>
      </c>
      <c r="AA347" s="34">
        <f>IF($A347="","",IF(AND($U347=1,OR($V347=1,$I347="Won")),$G347-$R347,0))</f>
        <v/>
      </c>
      <c r="AB347" s="34">
        <f>IF($A347="","",IF(AND($U347=1,$I347="Open",$V347=0),$R347,0))</f>
        <v/>
      </c>
      <c r="AC347" s="34">
        <f>IF($A347="","",IF(AND($U347=1,$I347="Lost"),$R347,0))</f>
        <v/>
      </c>
      <c r="AD347" s="34">
        <f>IF($A347="","",IF(AND($I347="Won",OR($U347=1,$Y347&gt;0,$Z347&gt;0)),$G347,0))</f>
        <v/>
      </c>
      <c r="AE347" s="33">
        <f>IF(OR($A347="",$P347=0),"",IFERROR(MATCH($Q347,Settings!$B$24:$B$31,0),""))</f>
        <v/>
      </c>
      <c r="AF347" s="33">
        <f>IF($A347="","",IFERROR(MATCH($F347,Settings!$B$24:$B$31,0),""))</f>
        <v/>
      </c>
      <c r="AG347" s="33">
        <f>IF($A347="","",IF($P347=0,IF($Y347&gt;0,IF($I347="Won","Created and won","Created"),IF($J347&gt;Settings!$C$6,"Created, outside period",IF($V347=1,"Not in last snapshot","Outside period"))),IF($T347&lt;&gt;"Open","Closed before",IF($U347=0,IF($Z347&gt;0,IF($I347="Won","Pulled in and won","Pulled in"),"Outside period"),IF($I347="Won","Won",IF($I347="Lost","Lost",IF($V347=0,"Slipped out",IF($AF347&gt;$AE347,"Advanced",IF($AF347&lt;$AE347,"Regressed",IF($G347&gt;$R347,"Amount up",IF($G347&lt;$R347,"Amount down","No change")))))))))))</f>
        <v/>
      </c>
      <c r="AH347" s="33">
        <f>IF($A347="","",IF($V347=1,Settings!$C$7-MAX($J347,$K347,$L347,$M347),""))</f>
        <v/>
      </c>
      <c r="AI347" s="33">
        <f>IF($A347="","",IF($V347=1,IF($AH347&gt;=Settings!$C$12,1,0),""))</f>
        <v/>
      </c>
      <c r="AJ347" s="33">
        <f>IF($A347="","",IF($V347=1,IF($N347&gt;=Settings!$C$13,1,0),""))</f>
        <v/>
      </c>
    </row>
    <row r="348">
      <c r="G348" s="31" t="n"/>
      <c r="H348" s="32" t="n"/>
      <c r="J348" s="32" t="n"/>
      <c r="K348" s="32" t="n"/>
      <c r="L348" s="32" t="n"/>
      <c r="M348" s="32" t="n"/>
      <c r="P348" s="33">
        <f>IF($A348="","",IFERROR(MATCH($A348,'Last week'!$A$2:$A$1001,0),0))</f>
        <v/>
      </c>
      <c r="Q348" s="33">
        <f>IF(OR($A348="",$P348=0),"",INDEX('Last week'!$F$2:$F$1001,$P348))</f>
        <v/>
      </c>
      <c r="R348" s="34">
        <f>IF(OR($A348="",$P348=0),"",INDEX('Last week'!$G$2:$G$1001,$P348))</f>
        <v/>
      </c>
      <c r="S348" s="35">
        <f>IF(OR($A348="",$P348=0),"",INDEX('Last week'!$H$2:$H$1001,$P348))</f>
        <v/>
      </c>
      <c r="T348" s="33">
        <f>IF(OR($A348="",$P348=0),"",INDEX('Last week'!$I$2:$I$1001,$P348))</f>
        <v/>
      </c>
      <c r="U348" s="33">
        <f>IF($A348="","",IF(AND($P348&gt;0,$T348="Open",$S348&gt;=Settings!$C$4,$S348&lt;=Settings!$C$5),1,0))</f>
        <v/>
      </c>
      <c r="V348" s="33">
        <f>IF($A348="","",IF(AND($I348="Open",$H348&gt;=Settings!$C$4,$H348&lt;=Settings!$C$5),1,0))</f>
        <v/>
      </c>
      <c r="W348" s="34">
        <f>IF($A348="","",IF($U348=1,$R348,0))</f>
        <v/>
      </c>
      <c r="X348" s="34">
        <f>IF($A348="","",IF($V348=1,$G348,0))</f>
        <v/>
      </c>
      <c r="Y348" s="34">
        <f>IF($A348="","",IF(AND($P348=0,OR($I348="Open",$I348="Won"),$H348&gt;=Settings!$C$4,$H348&lt;=Settings!$C$5,$J348&gt;Settings!$C$6),$G348,0))</f>
        <v/>
      </c>
      <c r="Z348" s="34">
        <f>IF($A348="","",IF(AND($P348&gt;0,$T348="Open",$U348=0,OR($I348="Open",$I348="Won"),$H348&gt;=Settings!$C$4,$H348&lt;=Settings!$C$5),$G348,0))</f>
        <v/>
      </c>
      <c r="AA348" s="34">
        <f>IF($A348="","",IF(AND($U348=1,OR($V348=1,$I348="Won")),$G348-$R348,0))</f>
        <v/>
      </c>
      <c r="AB348" s="34">
        <f>IF($A348="","",IF(AND($U348=1,$I348="Open",$V348=0),$R348,0))</f>
        <v/>
      </c>
      <c r="AC348" s="34">
        <f>IF($A348="","",IF(AND($U348=1,$I348="Lost"),$R348,0))</f>
        <v/>
      </c>
      <c r="AD348" s="34">
        <f>IF($A348="","",IF(AND($I348="Won",OR($U348=1,$Y348&gt;0,$Z348&gt;0)),$G348,0))</f>
        <v/>
      </c>
      <c r="AE348" s="33">
        <f>IF(OR($A348="",$P348=0),"",IFERROR(MATCH($Q348,Settings!$B$24:$B$31,0),""))</f>
        <v/>
      </c>
      <c r="AF348" s="33">
        <f>IF($A348="","",IFERROR(MATCH($F348,Settings!$B$24:$B$31,0),""))</f>
        <v/>
      </c>
      <c r="AG348" s="33">
        <f>IF($A348="","",IF($P348=0,IF($Y348&gt;0,IF($I348="Won","Created and won","Created"),IF($J348&gt;Settings!$C$6,"Created, outside period",IF($V348=1,"Not in last snapshot","Outside period"))),IF($T348&lt;&gt;"Open","Closed before",IF($U348=0,IF($Z348&gt;0,IF($I348="Won","Pulled in and won","Pulled in"),"Outside period"),IF($I348="Won","Won",IF($I348="Lost","Lost",IF($V348=0,"Slipped out",IF($AF348&gt;$AE348,"Advanced",IF($AF348&lt;$AE348,"Regressed",IF($G348&gt;$R348,"Amount up",IF($G348&lt;$R348,"Amount down","No change")))))))))))</f>
        <v/>
      </c>
      <c r="AH348" s="33">
        <f>IF($A348="","",IF($V348=1,Settings!$C$7-MAX($J348,$K348,$L348,$M348),""))</f>
        <v/>
      </c>
      <c r="AI348" s="33">
        <f>IF($A348="","",IF($V348=1,IF($AH348&gt;=Settings!$C$12,1,0),""))</f>
        <v/>
      </c>
      <c r="AJ348" s="33">
        <f>IF($A348="","",IF($V348=1,IF($N348&gt;=Settings!$C$13,1,0),""))</f>
        <v/>
      </c>
    </row>
    <row r="349">
      <c r="G349" s="31" t="n"/>
      <c r="H349" s="32" t="n"/>
      <c r="J349" s="32" t="n"/>
      <c r="K349" s="32" t="n"/>
      <c r="L349" s="32" t="n"/>
      <c r="M349" s="32" t="n"/>
      <c r="P349" s="33">
        <f>IF($A349="","",IFERROR(MATCH($A349,'Last week'!$A$2:$A$1001,0),0))</f>
        <v/>
      </c>
      <c r="Q349" s="33">
        <f>IF(OR($A349="",$P349=0),"",INDEX('Last week'!$F$2:$F$1001,$P349))</f>
        <v/>
      </c>
      <c r="R349" s="34">
        <f>IF(OR($A349="",$P349=0),"",INDEX('Last week'!$G$2:$G$1001,$P349))</f>
        <v/>
      </c>
      <c r="S349" s="35">
        <f>IF(OR($A349="",$P349=0),"",INDEX('Last week'!$H$2:$H$1001,$P349))</f>
        <v/>
      </c>
      <c r="T349" s="33">
        <f>IF(OR($A349="",$P349=0),"",INDEX('Last week'!$I$2:$I$1001,$P349))</f>
        <v/>
      </c>
      <c r="U349" s="33">
        <f>IF($A349="","",IF(AND($P349&gt;0,$T349="Open",$S349&gt;=Settings!$C$4,$S349&lt;=Settings!$C$5),1,0))</f>
        <v/>
      </c>
      <c r="V349" s="33">
        <f>IF($A349="","",IF(AND($I349="Open",$H349&gt;=Settings!$C$4,$H349&lt;=Settings!$C$5),1,0))</f>
        <v/>
      </c>
      <c r="W349" s="34">
        <f>IF($A349="","",IF($U349=1,$R349,0))</f>
        <v/>
      </c>
      <c r="X349" s="34">
        <f>IF($A349="","",IF($V349=1,$G349,0))</f>
        <v/>
      </c>
      <c r="Y349" s="34">
        <f>IF($A349="","",IF(AND($P349=0,OR($I349="Open",$I349="Won"),$H349&gt;=Settings!$C$4,$H349&lt;=Settings!$C$5,$J349&gt;Settings!$C$6),$G349,0))</f>
        <v/>
      </c>
      <c r="Z349" s="34">
        <f>IF($A349="","",IF(AND($P349&gt;0,$T349="Open",$U349=0,OR($I349="Open",$I349="Won"),$H349&gt;=Settings!$C$4,$H349&lt;=Settings!$C$5),$G349,0))</f>
        <v/>
      </c>
      <c r="AA349" s="34">
        <f>IF($A349="","",IF(AND($U349=1,OR($V349=1,$I349="Won")),$G349-$R349,0))</f>
        <v/>
      </c>
      <c r="AB349" s="34">
        <f>IF($A349="","",IF(AND($U349=1,$I349="Open",$V349=0),$R349,0))</f>
        <v/>
      </c>
      <c r="AC349" s="34">
        <f>IF($A349="","",IF(AND($U349=1,$I349="Lost"),$R349,0))</f>
        <v/>
      </c>
      <c r="AD349" s="34">
        <f>IF($A349="","",IF(AND($I349="Won",OR($U349=1,$Y349&gt;0,$Z349&gt;0)),$G349,0))</f>
        <v/>
      </c>
      <c r="AE349" s="33">
        <f>IF(OR($A349="",$P349=0),"",IFERROR(MATCH($Q349,Settings!$B$24:$B$31,0),""))</f>
        <v/>
      </c>
      <c r="AF349" s="33">
        <f>IF($A349="","",IFERROR(MATCH($F349,Settings!$B$24:$B$31,0),""))</f>
        <v/>
      </c>
      <c r="AG349" s="33">
        <f>IF($A349="","",IF($P349=0,IF($Y349&gt;0,IF($I349="Won","Created and won","Created"),IF($J349&gt;Settings!$C$6,"Created, outside period",IF($V349=1,"Not in last snapshot","Outside period"))),IF($T349&lt;&gt;"Open","Closed before",IF($U349=0,IF($Z349&gt;0,IF($I349="Won","Pulled in and won","Pulled in"),"Outside period"),IF($I349="Won","Won",IF($I349="Lost","Lost",IF($V349=0,"Slipped out",IF($AF349&gt;$AE349,"Advanced",IF($AF349&lt;$AE349,"Regressed",IF($G349&gt;$R349,"Amount up",IF($G349&lt;$R349,"Amount down","No change")))))))))))</f>
        <v/>
      </c>
      <c r="AH349" s="33">
        <f>IF($A349="","",IF($V349=1,Settings!$C$7-MAX($J349,$K349,$L349,$M349),""))</f>
        <v/>
      </c>
      <c r="AI349" s="33">
        <f>IF($A349="","",IF($V349=1,IF($AH349&gt;=Settings!$C$12,1,0),""))</f>
        <v/>
      </c>
      <c r="AJ349" s="33">
        <f>IF($A349="","",IF($V349=1,IF($N349&gt;=Settings!$C$13,1,0),""))</f>
        <v/>
      </c>
    </row>
    <row r="350">
      <c r="G350" s="31" t="n"/>
      <c r="H350" s="32" t="n"/>
      <c r="J350" s="32" t="n"/>
      <c r="K350" s="32" t="n"/>
      <c r="L350" s="32" t="n"/>
      <c r="M350" s="32" t="n"/>
      <c r="P350" s="33">
        <f>IF($A350="","",IFERROR(MATCH($A350,'Last week'!$A$2:$A$1001,0),0))</f>
        <v/>
      </c>
      <c r="Q350" s="33">
        <f>IF(OR($A350="",$P350=0),"",INDEX('Last week'!$F$2:$F$1001,$P350))</f>
        <v/>
      </c>
      <c r="R350" s="34">
        <f>IF(OR($A350="",$P350=0),"",INDEX('Last week'!$G$2:$G$1001,$P350))</f>
        <v/>
      </c>
      <c r="S350" s="35">
        <f>IF(OR($A350="",$P350=0),"",INDEX('Last week'!$H$2:$H$1001,$P350))</f>
        <v/>
      </c>
      <c r="T350" s="33">
        <f>IF(OR($A350="",$P350=0),"",INDEX('Last week'!$I$2:$I$1001,$P350))</f>
        <v/>
      </c>
      <c r="U350" s="33">
        <f>IF($A350="","",IF(AND($P350&gt;0,$T350="Open",$S350&gt;=Settings!$C$4,$S350&lt;=Settings!$C$5),1,0))</f>
        <v/>
      </c>
      <c r="V350" s="33">
        <f>IF($A350="","",IF(AND($I350="Open",$H350&gt;=Settings!$C$4,$H350&lt;=Settings!$C$5),1,0))</f>
        <v/>
      </c>
      <c r="W350" s="34">
        <f>IF($A350="","",IF($U350=1,$R350,0))</f>
        <v/>
      </c>
      <c r="X350" s="34">
        <f>IF($A350="","",IF($V350=1,$G350,0))</f>
        <v/>
      </c>
      <c r="Y350" s="34">
        <f>IF($A350="","",IF(AND($P350=0,OR($I350="Open",$I350="Won"),$H350&gt;=Settings!$C$4,$H350&lt;=Settings!$C$5,$J350&gt;Settings!$C$6),$G350,0))</f>
        <v/>
      </c>
      <c r="Z350" s="34">
        <f>IF($A350="","",IF(AND($P350&gt;0,$T350="Open",$U350=0,OR($I350="Open",$I350="Won"),$H350&gt;=Settings!$C$4,$H350&lt;=Settings!$C$5),$G350,0))</f>
        <v/>
      </c>
      <c r="AA350" s="34">
        <f>IF($A350="","",IF(AND($U350=1,OR($V350=1,$I350="Won")),$G350-$R350,0))</f>
        <v/>
      </c>
      <c r="AB350" s="34">
        <f>IF($A350="","",IF(AND($U350=1,$I350="Open",$V350=0),$R350,0))</f>
        <v/>
      </c>
      <c r="AC350" s="34">
        <f>IF($A350="","",IF(AND($U350=1,$I350="Lost"),$R350,0))</f>
        <v/>
      </c>
      <c r="AD350" s="34">
        <f>IF($A350="","",IF(AND($I350="Won",OR($U350=1,$Y350&gt;0,$Z350&gt;0)),$G350,0))</f>
        <v/>
      </c>
      <c r="AE350" s="33">
        <f>IF(OR($A350="",$P350=0),"",IFERROR(MATCH($Q350,Settings!$B$24:$B$31,0),""))</f>
        <v/>
      </c>
      <c r="AF350" s="33">
        <f>IF($A350="","",IFERROR(MATCH($F350,Settings!$B$24:$B$31,0),""))</f>
        <v/>
      </c>
      <c r="AG350" s="33">
        <f>IF($A350="","",IF($P350=0,IF($Y350&gt;0,IF($I350="Won","Created and won","Created"),IF($J350&gt;Settings!$C$6,"Created, outside period",IF($V350=1,"Not in last snapshot","Outside period"))),IF($T350&lt;&gt;"Open","Closed before",IF($U350=0,IF($Z350&gt;0,IF($I350="Won","Pulled in and won","Pulled in"),"Outside period"),IF($I350="Won","Won",IF($I350="Lost","Lost",IF($V350=0,"Slipped out",IF($AF350&gt;$AE350,"Advanced",IF($AF350&lt;$AE350,"Regressed",IF($G350&gt;$R350,"Amount up",IF($G350&lt;$R350,"Amount down","No change")))))))))))</f>
        <v/>
      </c>
      <c r="AH350" s="33">
        <f>IF($A350="","",IF($V350=1,Settings!$C$7-MAX($J350,$K350,$L350,$M350),""))</f>
        <v/>
      </c>
      <c r="AI350" s="33">
        <f>IF($A350="","",IF($V350=1,IF($AH350&gt;=Settings!$C$12,1,0),""))</f>
        <v/>
      </c>
      <c r="AJ350" s="33">
        <f>IF($A350="","",IF($V350=1,IF($N350&gt;=Settings!$C$13,1,0),""))</f>
        <v/>
      </c>
    </row>
    <row r="351">
      <c r="G351" s="31" t="n"/>
      <c r="H351" s="32" t="n"/>
      <c r="J351" s="32" t="n"/>
      <c r="K351" s="32" t="n"/>
      <c r="L351" s="32" t="n"/>
      <c r="M351" s="32" t="n"/>
      <c r="P351" s="33">
        <f>IF($A351="","",IFERROR(MATCH($A351,'Last week'!$A$2:$A$1001,0),0))</f>
        <v/>
      </c>
      <c r="Q351" s="33">
        <f>IF(OR($A351="",$P351=0),"",INDEX('Last week'!$F$2:$F$1001,$P351))</f>
        <v/>
      </c>
      <c r="R351" s="34">
        <f>IF(OR($A351="",$P351=0),"",INDEX('Last week'!$G$2:$G$1001,$P351))</f>
        <v/>
      </c>
      <c r="S351" s="35">
        <f>IF(OR($A351="",$P351=0),"",INDEX('Last week'!$H$2:$H$1001,$P351))</f>
        <v/>
      </c>
      <c r="T351" s="33">
        <f>IF(OR($A351="",$P351=0),"",INDEX('Last week'!$I$2:$I$1001,$P351))</f>
        <v/>
      </c>
      <c r="U351" s="33">
        <f>IF($A351="","",IF(AND($P351&gt;0,$T351="Open",$S351&gt;=Settings!$C$4,$S351&lt;=Settings!$C$5),1,0))</f>
        <v/>
      </c>
      <c r="V351" s="33">
        <f>IF($A351="","",IF(AND($I351="Open",$H351&gt;=Settings!$C$4,$H351&lt;=Settings!$C$5),1,0))</f>
        <v/>
      </c>
      <c r="W351" s="34">
        <f>IF($A351="","",IF($U351=1,$R351,0))</f>
        <v/>
      </c>
      <c r="X351" s="34">
        <f>IF($A351="","",IF($V351=1,$G351,0))</f>
        <v/>
      </c>
      <c r="Y351" s="34">
        <f>IF($A351="","",IF(AND($P351=0,OR($I351="Open",$I351="Won"),$H351&gt;=Settings!$C$4,$H351&lt;=Settings!$C$5,$J351&gt;Settings!$C$6),$G351,0))</f>
        <v/>
      </c>
      <c r="Z351" s="34">
        <f>IF($A351="","",IF(AND($P351&gt;0,$T351="Open",$U351=0,OR($I351="Open",$I351="Won"),$H351&gt;=Settings!$C$4,$H351&lt;=Settings!$C$5),$G351,0))</f>
        <v/>
      </c>
      <c r="AA351" s="34">
        <f>IF($A351="","",IF(AND($U351=1,OR($V351=1,$I351="Won")),$G351-$R351,0))</f>
        <v/>
      </c>
      <c r="AB351" s="34">
        <f>IF($A351="","",IF(AND($U351=1,$I351="Open",$V351=0),$R351,0))</f>
        <v/>
      </c>
      <c r="AC351" s="34">
        <f>IF($A351="","",IF(AND($U351=1,$I351="Lost"),$R351,0))</f>
        <v/>
      </c>
      <c r="AD351" s="34">
        <f>IF($A351="","",IF(AND($I351="Won",OR($U351=1,$Y351&gt;0,$Z351&gt;0)),$G351,0))</f>
        <v/>
      </c>
      <c r="AE351" s="33">
        <f>IF(OR($A351="",$P351=0),"",IFERROR(MATCH($Q351,Settings!$B$24:$B$31,0),""))</f>
        <v/>
      </c>
      <c r="AF351" s="33">
        <f>IF($A351="","",IFERROR(MATCH($F351,Settings!$B$24:$B$31,0),""))</f>
        <v/>
      </c>
      <c r="AG351" s="33">
        <f>IF($A351="","",IF($P351=0,IF($Y351&gt;0,IF($I351="Won","Created and won","Created"),IF($J351&gt;Settings!$C$6,"Created, outside period",IF($V351=1,"Not in last snapshot","Outside period"))),IF($T351&lt;&gt;"Open","Closed before",IF($U351=0,IF($Z351&gt;0,IF($I351="Won","Pulled in and won","Pulled in"),"Outside period"),IF($I351="Won","Won",IF($I351="Lost","Lost",IF($V351=0,"Slipped out",IF($AF351&gt;$AE351,"Advanced",IF($AF351&lt;$AE351,"Regressed",IF($G351&gt;$R351,"Amount up",IF($G351&lt;$R351,"Amount down","No change")))))))))))</f>
        <v/>
      </c>
      <c r="AH351" s="33">
        <f>IF($A351="","",IF($V351=1,Settings!$C$7-MAX($J351,$K351,$L351,$M351),""))</f>
        <v/>
      </c>
      <c r="AI351" s="33">
        <f>IF($A351="","",IF($V351=1,IF($AH351&gt;=Settings!$C$12,1,0),""))</f>
        <v/>
      </c>
      <c r="AJ351" s="33">
        <f>IF($A351="","",IF($V351=1,IF($N351&gt;=Settings!$C$13,1,0),""))</f>
        <v/>
      </c>
    </row>
    <row r="352">
      <c r="G352" s="31" t="n"/>
      <c r="H352" s="32" t="n"/>
      <c r="J352" s="32" t="n"/>
      <c r="K352" s="32" t="n"/>
      <c r="L352" s="32" t="n"/>
      <c r="M352" s="32" t="n"/>
      <c r="P352" s="33">
        <f>IF($A352="","",IFERROR(MATCH($A352,'Last week'!$A$2:$A$1001,0),0))</f>
        <v/>
      </c>
      <c r="Q352" s="33">
        <f>IF(OR($A352="",$P352=0),"",INDEX('Last week'!$F$2:$F$1001,$P352))</f>
        <v/>
      </c>
      <c r="R352" s="34">
        <f>IF(OR($A352="",$P352=0),"",INDEX('Last week'!$G$2:$G$1001,$P352))</f>
        <v/>
      </c>
      <c r="S352" s="35">
        <f>IF(OR($A352="",$P352=0),"",INDEX('Last week'!$H$2:$H$1001,$P352))</f>
        <v/>
      </c>
      <c r="T352" s="33">
        <f>IF(OR($A352="",$P352=0),"",INDEX('Last week'!$I$2:$I$1001,$P352))</f>
        <v/>
      </c>
      <c r="U352" s="33">
        <f>IF($A352="","",IF(AND($P352&gt;0,$T352="Open",$S352&gt;=Settings!$C$4,$S352&lt;=Settings!$C$5),1,0))</f>
        <v/>
      </c>
      <c r="V352" s="33">
        <f>IF($A352="","",IF(AND($I352="Open",$H352&gt;=Settings!$C$4,$H352&lt;=Settings!$C$5),1,0))</f>
        <v/>
      </c>
      <c r="W352" s="34">
        <f>IF($A352="","",IF($U352=1,$R352,0))</f>
        <v/>
      </c>
      <c r="X352" s="34">
        <f>IF($A352="","",IF($V352=1,$G352,0))</f>
        <v/>
      </c>
      <c r="Y352" s="34">
        <f>IF($A352="","",IF(AND($P352=0,OR($I352="Open",$I352="Won"),$H352&gt;=Settings!$C$4,$H352&lt;=Settings!$C$5,$J352&gt;Settings!$C$6),$G352,0))</f>
        <v/>
      </c>
      <c r="Z352" s="34">
        <f>IF($A352="","",IF(AND($P352&gt;0,$T352="Open",$U352=0,OR($I352="Open",$I352="Won"),$H352&gt;=Settings!$C$4,$H352&lt;=Settings!$C$5),$G352,0))</f>
        <v/>
      </c>
      <c r="AA352" s="34">
        <f>IF($A352="","",IF(AND($U352=1,OR($V352=1,$I352="Won")),$G352-$R352,0))</f>
        <v/>
      </c>
      <c r="AB352" s="34">
        <f>IF($A352="","",IF(AND($U352=1,$I352="Open",$V352=0),$R352,0))</f>
        <v/>
      </c>
      <c r="AC352" s="34">
        <f>IF($A352="","",IF(AND($U352=1,$I352="Lost"),$R352,0))</f>
        <v/>
      </c>
      <c r="AD352" s="34">
        <f>IF($A352="","",IF(AND($I352="Won",OR($U352=1,$Y352&gt;0,$Z352&gt;0)),$G352,0))</f>
        <v/>
      </c>
      <c r="AE352" s="33">
        <f>IF(OR($A352="",$P352=0),"",IFERROR(MATCH($Q352,Settings!$B$24:$B$31,0),""))</f>
        <v/>
      </c>
      <c r="AF352" s="33">
        <f>IF($A352="","",IFERROR(MATCH($F352,Settings!$B$24:$B$31,0),""))</f>
        <v/>
      </c>
      <c r="AG352" s="33">
        <f>IF($A352="","",IF($P352=0,IF($Y352&gt;0,IF($I352="Won","Created and won","Created"),IF($J352&gt;Settings!$C$6,"Created, outside period",IF($V352=1,"Not in last snapshot","Outside period"))),IF($T352&lt;&gt;"Open","Closed before",IF($U352=0,IF($Z352&gt;0,IF($I352="Won","Pulled in and won","Pulled in"),"Outside period"),IF($I352="Won","Won",IF($I352="Lost","Lost",IF($V352=0,"Slipped out",IF($AF352&gt;$AE352,"Advanced",IF($AF352&lt;$AE352,"Regressed",IF($G352&gt;$R352,"Amount up",IF($G352&lt;$R352,"Amount down","No change")))))))))))</f>
        <v/>
      </c>
      <c r="AH352" s="33">
        <f>IF($A352="","",IF($V352=1,Settings!$C$7-MAX($J352,$K352,$L352,$M352),""))</f>
        <v/>
      </c>
      <c r="AI352" s="33">
        <f>IF($A352="","",IF($V352=1,IF($AH352&gt;=Settings!$C$12,1,0),""))</f>
        <v/>
      </c>
      <c r="AJ352" s="33">
        <f>IF($A352="","",IF($V352=1,IF($N352&gt;=Settings!$C$13,1,0),""))</f>
        <v/>
      </c>
    </row>
    <row r="353">
      <c r="G353" s="31" t="n"/>
      <c r="H353" s="32" t="n"/>
      <c r="J353" s="32" t="n"/>
      <c r="K353" s="32" t="n"/>
      <c r="L353" s="32" t="n"/>
      <c r="M353" s="32" t="n"/>
      <c r="P353" s="33">
        <f>IF($A353="","",IFERROR(MATCH($A353,'Last week'!$A$2:$A$1001,0),0))</f>
        <v/>
      </c>
      <c r="Q353" s="33">
        <f>IF(OR($A353="",$P353=0),"",INDEX('Last week'!$F$2:$F$1001,$P353))</f>
        <v/>
      </c>
      <c r="R353" s="34">
        <f>IF(OR($A353="",$P353=0),"",INDEX('Last week'!$G$2:$G$1001,$P353))</f>
        <v/>
      </c>
      <c r="S353" s="35">
        <f>IF(OR($A353="",$P353=0),"",INDEX('Last week'!$H$2:$H$1001,$P353))</f>
        <v/>
      </c>
      <c r="T353" s="33">
        <f>IF(OR($A353="",$P353=0),"",INDEX('Last week'!$I$2:$I$1001,$P353))</f>
        <v/>
      </c>
      <c r="U353" s="33">
        <f>IF($A353="","",IF(AND($P353&gt;0,$T353="Open",$S353&gt;=Settings!$C$4,$S353&lt;=Settings!$C$5),1,0))</f>
        <v/>
      </c>
      <c r="V353" s="33">
        <f>IF($A353="","",IF(AND($I353="Open",$H353&gt;=Settings!$C$4,$H353&lt;=Settings!$C$5),1,0))</f>
        <v/>
      </c>
      <c r="W353" s="34">
        <f>IF($A353="","",IF($U353=1,$R353,0))</f>
        <v/>
      </c>
      <c r="X353" s="34">
        <f>IF($A353="","",IF($V353=1,$G353,0))</f>
        <v/>
      </c>
      <c r="Y353" s="34">
        <f>IF($A353="","",IF(AND($P353=0,OR($I353="Open",$I353="Won"),$H353&gt;=Settings!$C$4,$H353&lt;=Settings!$C$5,$J353&gt;Settings!$C$6),$G353,0))</f>
        <v/>
      </c>
      <c r="Z353" s="34">
        <f>IF($A353="","",IF(AND($P353&gt;0,$T353="Open",$U353=0,OR($I353="Open",$I353="Won"),$H353&gt;=Settings!$C$4,$H353&lt;=Settings!$C$5),$G353,0))</f>
        <v/>
      </c>
      <c r="AA353" s="34">
        <f>IF($A353="","",IF(AND($U353=1,OR($V353=1,$I353="Won")),$G353-$R353,0))</f>
        <v/>
      </c>
      <c r="AB353" s="34">
        <f>IF($A353="","",IF(AND($U353=1,$I353="Open",$V353=0),$R353,0))</f>
        <v/>
      </c>
      <c r="AC353" s="34">
        <f>IF($A353="","",IF(AND($U353=1,$I353="Lost"),$R353,0))</f>
        <v/>
      </c>
      <c r="AD353" s="34">
        <f>IF($A353="","",IF(AND($I353="Won",OR($U353=1,$Y353&gt;0,$Z353&gt;0)),$G353,0))</f>
        <v/>
      </c>
      <c r="AE353" s="33">
        <f>IF(OR($A353="",$P353=0),"",IFERROR(MATCH($Q353,Settings!$B$24:$B$31,0),""))</f>
        <v/>
      </c>
      <c r="AF353" s="33">
        <f>IF($A353="","",IFERROR(MATCH($F353,Settings!$B$24:$B$31,0),""))</f>
        <v/>
      </c>
      <c r="AG353" s="33">
        <f>IF($A353="","",IF($P353=0,IF($Y353&gt;0,IF($I353="Won","Created and won","Created"),IF($J353&gt;Settings!$C$6,"Created, outside period",IF($V353=1,"Not in last snapshot","Outside period"))),IF($T353&lt;&gt;"Open","Closed before",IF($U353=0,IF($Z353&gt;0,IF($I353="Won","Pulled in and won","Pulled in"),"Outside period"),IF($I353="Won","Won",IF($I353="Lost","Lost",IF($V353=0,"Slipped out",IF($AF353&gt;$AE353,"Advanced",IF($AF353&lt;$AE353,"Regressed",IF($G353&gt;$R353,"Amount up",IF($G353&lt;$R353,"Amount down","No change")))))))))))</f>
        <v/>
      </c>
      <c r="AH353" s="33">
        <f>IF($A353="","",IF($V353=1,Settings!$C$7-MAX($J353,$K353,$L353,$M353),""))</f>
        <v/>
      </c>
      <c r="AI353" s="33">
        <f>IF($A353="","",IF($V353=1,IF($AH353&gt;=Settings!$C$12,1,0),""))</f>
        <v/>
      </c>
      <c r="AJ353" s="33">
        <f>IF($A353="","",IF($V353=1,IF($N353&gt;=Settings!$C$13,1,0),""))</f>
        <v/>
      </c>
    </row>
    <row r="354">
      <c r="G354" s="31" t="n"/>
      <c r="H354" s="32" t="n"/>
      <c r="J354" s="32" t="n"/>
      <c r="K354" s="32" t="n"/>
      <c r="L354" s="32" t="n"/>
      <c r="M354" s="32" t="n"/>
      <c r="P354" s="33">
        <f>IF($A354="","",IFERROR(MATCH($A354,'Last week'!$A$2:$A$1001,0),0))</f>
        <v/>
      </c>
      <c r="Q354" s="33">
        <f>IF(OR($A354="",$P354=0),"",INDEX('Last week'!$F$2:$F$1001,$P354))</f>
        <v/>
      </c>
      <c r="R354" s="34">
        <f>IF(OR($A354="",$P354=0),"",INDEX('Last week'!$G$2:$G$1001,$P354))</f>
        <v/>
      </c>
      <c r="S354" s="35">
        <f>IF(OR($A354="",$P354=0),"",INDEX('Last week'!$H$2:$H$1001,$P354))</f>
        <v/>
      </c>
      <c r="T354" s="33">
        <f>IF(OR($A354="",$P354=0),"",INDEX('Last week'!$I$2:$I$1001,$P354))</f>
        <v/>
      </c>
      <c r="U354" s="33">
        <f>IF($A354="","",IF(AND($P354&gt;0,$T354="Open",$S354&gt;=Settings!$C$4,$S354&lt;=Settings!$C$5),1,0))</f>
        <v/>
      </c>
      <c r="V354" s="33">
        <f>IF($A354="","",IF(AND($I354="Open",$H354&gt;=Settings!$C$4,$H354&lt;=Settings!$C$5),1,0))</f>
        <v/>
      </c>
      <c r="W354" s="34">
        <f>IF($A354="","",IF($U354=1,$R354,0))</f>
        <v/>
      </c>
      <c r="X354" s="34">
        <f>IF($A354="","",IF($V354=1,$G354,0))</f>
        <v/>
      </c>
      <c r="Y354" s="34">
        <f>IF($A354="","",IF(AND($P354=0,OR($I354="Open",$I354="Won"),$H354&gt;=Settings!$C$4,$H354&lt;=Settings!$C$5,$J354&gt;Settings!$C$6),$G354,0))</f>
        <v/>
      </c>
      <c r="Z354" s="34">
        <f>IF($A354="","",IF(AND($P354&gt;0,$T354="Open",$U354=0,OR($I354="Open",$I354="Won"),$H354&gt;=Settings!$C$4,$H354&lt;=Settings!$C$5),$G354,0))</f>
        <v/>
      </c>
      <c r="AA354" s="34">
        <f>IF($A354="","",IF(AND($U354=1,OR($V354=1,$I354="Won")),$G354-$R354,0))</f>
        <v/>
      </c>
      <c r="AB354" s="34">
        <f>IF($A354="","",IF(AND($U354=1,$I354="Open",$V354=0),$R354,0))</f>
        <v/>
      </c>
      <c r="AC354" s="34">
        <f>IF($A354="","",IF(AND($U354=1,$I354="Lost"),$R354,0))</f>
        <v/>
      </c>
      <c r="AD354" s="34">
        <f>IF($A354="","",IF(AND($I354="Won",OR($U354=1,$Y354&gt;0,$Z354&gt;0)),$G354,0))</f>
        <v/>
      </c>
      <c r="AE354" s="33">
        <f>IF(OR($A354="",$P354=0),"",IFERROR(MATCH($Q354,Settings!$B$24:$B$31,0),""))</f>
        <v/>
      </c>
      <c r="AF354" s="33">
        <f>IF($A354="","",IFERROR(MATCH($F354,Settings!$B$24:$B$31,0),""))</f>
        <v/>
      </c>
      <c r="AG354" s="33">
        <f>IF($A354="","",IF($P354=0,IF($Y354&gt;0,IF($I354="Won","Created and won","Created"),IF($J354&gt;Settings!$C$6,"Created, outside period",IF($V354=1,"Not in last snapshot","Outside period"))),IF($T354&lt;&gt;"Open","Closed before",IF($U354=0,IF($Z354&gt;0,IF($I354="Won","Pulled in and won","Pulled in"),"Outside period"),IF($I354="Won","Won",IF($I354="Lost","Lost",IF($V354=0,"Slipped out",IF($AF354&gt;$AE354,"Advanced",IF($AF354&lt;$AE354,"Regressed",IF($G354&gt;$R354,"Amount up",IF($G354&lt;$R354,"Amount down","No change")))))))))))</f>
        <v/>
      </c>
      <c r="AH354" s="33">
        <f>IF($A354="","",IF($V354=1,Settings!$C$7-MAX($J354,$K354,$L354,$M354),""))</f>
        <v/>
      </c>
      <c r="AI354" s="33">
        <f>IF($A354="","",IF($V354=1,IF($AH354&gt;=Settings!$C$12,1,0),""))</f>
        <v/>
      </c>
      <c r="AJ354" s="33">
        <f>IF($A354="","",IF($V354=1,IF($N354&gt;=Settings!$C$13,1,0),""))</f>
        <v/>
      </c>
    </row>
    <row r="355">
      <c r="G355" s="31" t="n"/>
      <c r="H355" s="32" t="n"/>
      <c r="J355" s="32" t="n"/>
      <c r="K355" s="32" t="n"/>
      <c r="L355" s="32" t="n"/>
      <c r="M355" s="32" t="n"/>
      <c r="P355" s="33">
        <f>IF($A355="","",IFERROR(MATCH($A355,'Last week'!$A$2:$A$1001,0),0))</f>
        <v/>
      </c>
      <c r="Q355" s="33">
        <f>IF(OR($A355="",$P355=0),"",INDEX('Last week'!$F$2:$F$1001,$P355))</f>
        <v/>
      </c>
      <c r="R355" s="34">
        <f>IF(OR($A355="",$P355=0),"",INDEX('Last week'!$G$2:$G$1001,$P355))</f>
        <v/>
      </c>
      <c r="S355" s="35">
        <f>IF(OR($A355="",$P355=0),"",INDEX('Last week'!$H$2:$H$1001,$P355))</f>
        <v/>
      </c>
      <c r="T355" s="33">
        <f>IF(OR($A355="",$P355=0),"",INDEX('Last week'!$I$2:$I$1001,$P355))</f>
        <v/>
      </c>
      <c r="U355" s="33">
        <f>IF($A355="","",IF(AND($P355&gt;0,$T355="Open",$S355&gt;=Settings!$C$4,$S355&lt;=Settings!$C$5),1,0))</f>
        <v/>
      </c>
      <c r="V355" s="33">
        <f>IF($A355="","",IF(AND($I355="Open",$H355&gt;=Settings!$C$4,$H355&lt;=Settings!$C$5),1,0))</f>
        <v/>
      </c>
      <c r="W355" s="34">
        <f>IF($A355="","",IF($U355=1,$R355,0))</f>
        <v/>
      </c>
      <c r="X355" s="34">
        <f>IF($A355="","",IF($V355=1,$G355,0))</f>
        <v/>
      </c>
      <c r="Y355" s="34">
        <f>IF($A355="","",IF(AND($P355=0,OR($I355="Open",$I355="Won"),$H355&gt;=Settings!$C$4,$H355&lt;=Settings!$C$5,$J355&gt;Settings!$C$6),$G355,0))</f>
        <v/>
      </c>
      <c r="Z355" s="34">
        <f>IF($A355="","",IF(AND($P355&gt;0,$T355="Open",$U355=0,OR($I355="Open",$I355="Won"),$H355&gt;=Settings!$C$4,$H355&lt;=Settings!$C$5),$G355,0))</f>
        <v/>
      </c>
      <c r="AA355" s="34">
        <f>IF($A355="","",IF(AND($U355=1,OR($V355=1,$I355="Won")),$G355-$R355,0))</f>
        <v/>
      </c>
      <c r="AB355" s="34">
        <f>IF($A355="","",IF(AND($U355=1,$I355="Open",$V355=0),$R355,0))</f>
        <v/>
      </c>
      <c r="AC355" s="34">
        <f>IF($A355="","",IF(AND($U355=1,$I355="Lost"),$R355,0))</f>
        <v/>
      </c>
      <c r="AD355" s="34">
        <f>IF($A355="","",IF(AND($I355="Won",OR($U355=1,$Y355&gt;0,$Z355&gt;0)),$G355,0))</f>
        <v/>
      </c>
      <c r="AE355" s="33">
        <f>IF(OR($A355="",$P355=0),"",IFERROR(MATCH($Q355,Settings!$B$24:$B$31,0),""))</f>
        <v/>
      </c>
      <c r="AF355" s="33">
        <f>IF($A355="","",IFERROR(MATCH($F355,Settings!$B$24:$B$31,0),""))</f>
        <v/>
      </c>
      <c r="AG355" s="33">
        <f>IF($A355="","",IF($P355=0,IF($Y355&gt;0,IF($I355="Won","Created and won","Created"),IF($J355&gt;Settings!$C$6,"Created, outside period",IF($V355=1,"Not in last snapshot","Outside period"))),IF($T355&lt;&gt;"Open","Closed before",IF($U355=0,IF($Z355&gt;0,IF($I355="Won","Pulled in and won","Pulled in"),"Outside period"),IF($I355="Won","Won",IF($I355="Lost","Lost",IF($V355=0,"Slipped out",IF($AF355&gt;$AE355,"Advanced",IF($AF355&lt;$AE355,"Regressed",IF($G355&gt;$R355,"Amount up",IF($G355&lt;$R355,"Amount down","No change")))))))))))</f>
        <v/>
      </c>
      <c r="AH355" s="33">
        <f>IF($A355="","",IF($V355=1,Settings!$C$7-MAX($J355,$K355,$L355,$M355),""))</f>
        <v/>
      </c>
      <c r="AI355" s="33">
        <f>IF($A355="","",IF($V355=1,IF($AH355&gt;=Settings!$C$12,1,0),""))</f>
        <v/>
      </c>
      <c r="AJ355" s="33">
        <f>IF($A355="","",IF($V355=1,IF($N355&gt;=Settings!$C$13,1,0),""))</f>
        <v/>
      </c>
    </row>
    <row r="356">
      <c r="G356" s="31" t="n"/>
      <c r="H356" s="32" t="n"/>
      <c r="J356" s="32" t="n"/>
      <c r="K356" s="32" t="n"/>
      <c r="L356" s="32" t="n"/>
      <c r="M356" s="32" t="n"/>
      <c r="P356" s="33">
        <f>IF($A356="","",IFERROR(MATCH($A356,'Last week'!$A$2:$A$1001,0),0))</f>
        <v/>
      </c>
      <c r="Q356" s="33">
        <f>IF(OR($A356="",$P356=0),"",INDEX('Last week'!$F$2:$F$1001,$P356))</f>
        <v/>
      </c>
      <c r="R356" s="34">
        <f>IF(OR($A356="",$P356=0),"",INDEX('Last week'!$G$2:$G$1001,$P356))</f>
        <v/>
      </c>
      <c r="S356" s="35">
        <f>IF(OR($A356="",$P356=0),"",INDEX('Last week'!$H$2:$H$1001,$P356))</f>
        <v/>
      </c>
      <c r="T356" s="33">
        <f>IF(OR($A356="",$P356=0),"",INDEX('Last week'!$I$2:$I$1001,$P356))</f>
        <v/>
      </c>
      <c r="U356" s="33">
        <f>IF($A356="","",IF(AND($P356&gt;0,$T356="Open",$S356&gt;=Settings!$C$4,$S356&lt;=Settings!$C$5),1,0))</f>
        <v/>
      </c>
      <c r="V356" s="33">
        <f>IF($A356="","",IF(AND($I356="Open",$H356&gt;=Settings!$C$4,$H356&lt;=Settings!$C$5),1,0))</f>
        <v/>
      </c>
      <c r="W356" s="34">
        <f>IF($A356="","",IF($U356=1,$R356,0))</f>
        <v/>
      </c>
      <c r="X356" s="34">
        <f>IF($A356="","",IF($V356=1,$G356,0))</f>
        <v/>
      </c>
      <c r="Y356" s="34">
        <f>IF($A356="","",IF(AND($P356=0,OR($I356="Open",$I356="Won"),$H356&gt;=Settings!$C$4,$H356&lt;=Settings!$C$5,$J356&gt;Settings!$C$6),$G356,0))</f>
        <v/>
      </c>
      <c r="Z356" s="34">
        <f>IF($A356="","",IF(AND($P356&gt;0,$T356="Open",$U356=0,OR($I356="Open",$I356="Won"),$H356&gt;=Settings!$C$4,$H356&lt;=Settings!$C$5),$G356,0))</f>
        <v/>
      </c>
      <c r="AA356" s="34">
        <f>IF($A356="","",IF(AND($U356=1,OR($V356=1,$I356="Won")),$G356-$R356,0))</f>
        <v/>
      </c>
      <c r="AB356" s="34">
        <f>IF($A356="","",IF(AND($U356=1,$I356="Open",$V356=0),$R356,0))</f>
        <v/>
      </c>
      <c r="AC356" s="34">
        <f>IF($A356="","",IF(AND($U356=1,$I356="Lost"),$R356,0))</f>
        <v/>
      </c>
      <c r="AD356" s="34">
        <f>IF($A356="","",IF(AND($I356="Won",OR($U356=1,$Y356&gt;0,$Z356&gt;0)),$G356,0))</f>
        <v/>
      </c>
      <c r="AE356" s="33">
        <f>IF(OR($A356="",$P356=0),"",IFERROR(MATCH($Q356,Settings!$B$24:$B$31,0),""))</f>
        <v/>
      </c>
      <c r="AF356" s="33">
        <f>IF($A356="","",IFERROR(MATCH($F356,Settings!$B$24:$B$31,0),""))</f>
        <v/>
      </c>
      <c r="AG356" s="33">
        <f>IF($A356="","",IF($P356=0,IF($Y356&gt;0,IF($I356="Won","Created and won","Created"),IF($J356&gt;Settings!$C$6,"Created, outside period",IF($V356=1,"Not in last snapshot","Outside period"))),IF($T356&lt;&gt;"Open","Closed before",IF($U356=0,IF($Z356&gt;0,IF($I356="Won","Pulled in and won","Pulled in"),"Outside period"),IF($I356="Won","Won",IF($I356="Lost","Lost",IF($V356=0,"Slipped out",IF($AF356&gt;$AE356,"Advanced",IF($AF356&lt;$AE356,"Regressed",IF($G356&gt;$R356,"Amount up",IF($G356&lt;$R356,"Amount down","No change")))))))))))</f>
        <v/>
      </c>
      <c r="AH356" s="33">
        <f>IF($A356="","",IF($V356=1,Settings!$C$7-MAX($J356,$K356,$L356,$M356),""))</f>
        <v/>
      </c>
      <c r="AI356" s="33">
        <f>IF($A356="","",IF($V356=1,IF($AH356&gt;=Settings!$C$12,1,0),""))</f>
        <v/>
      </c>
      <c r="AJ356" s="33">
        <f>IF($A356="","",IF($V356=1,IF($N356&gt;=Settings!$C$13,1,0),""))</f>
        <v/>
      </c>
    </row>
    <row r="357">
      <c r="G357" s="31" t="n"/>
      <c r="H357" s="32" t="n"/>
      <c r="J357" s="32" t="n"/>
      <c r="K357" s="32" t="n"/>
      <c r="L357" s="32" t="n"/>
      <c r="M357" s="32" t="n"/>
      <c r="P357" s="33">
        <f>IF($A357="","",IFERROR(MATCH($A357,'Last week'!$A$2:$A$1001,0),0))</f>
        <v/>
      </c>
      <c r="Q357" s="33">
        <f>IF(OR($A357="",$P357=0),"",INDEX('Last week'!$F$2:$F$1001,$P357))</f>
        <v/>
      </c>
      <c r="R357" s="34">
        <f>IF(OR($A357="",$P357=0),"",INDEX('Last week'!$G$2:$G$1001,$P357))</f>
        <v/>
      </c>
      <c r="S357" s="35">
        <f>IF(OR($A357="",$P357=0),"",INDEX('Last week'!$H$2:$H$1001,$P357))</f>
        <v/>
      </c>
      <c r="T357" s="33">
        <f>IF(OR($A357="",$P357=0),"",INDEX('Last week'!$I$2:$I$1001,$P357))</f>
        <v/>
      </c>
      <c r="U357" s="33">
        <f>IF($A357="","",IF(AND($P357&gt;0,$T357="Open",$S357&gt;=Settings!$C$4,$S357&lt;=Settings!$C$5),1,0))</f>
        <v/>
      </c>
      <c r="V357" s="33">
        <f>IF($A357="","",IF(AND($I357="Open",$H357&gt;=Settings!$C$4,$H357&lt;=Settings!$C$5),1,0))</f>
        <v/>
      </c>
      <c r="W357" s="34">
        <f>IF($A357="","",IF($U357=1,$R357,0))</f>
        <v/>
      </c>
      <c r="X357" s="34">
        <f>IF($A357="","",IF($V357=1,$G357,0))</f>
        <v/>
      </c>
      <c r="Y357" s="34">
        <f>IF($A357="","",IF(AND($P357=0,OR($I357="Open",$I357="Won"),$H357&gt;=Settings!$C$4,$H357&lt;=Settings!$C$5,$J357&gt;Settings!$C$6),$G357,0))</f>
        <v/>
      </c>
      <c r="Z357" s="34">
        <f>IF($A357="","",IF(AND($P357&gt;0,$T357="Open",$U357=0,OR($I357="Open",$I357="Won"),$H357&gt;=Settings!$C$4,$H357&lt;=Settings!$C$5),$G357,0))</f>
        <v/>
      </c>
      <c r="AA357" s="34">
        <f>IF($A357="","",IF(AND($U357=1,OR($V357=1,$I357="Won")),$G357-$R357,0))</f>
        <v/>
      </c>
      <c r="AB357" s="34">
        <f>IF($A357="","",IF(AND($U357=1,$I357="Open",$V357=0),$R357,0))</f>
        <v/>
      </c>
      <c r="AC357" s="34">
        <f>IF($A357="","",IF(AND($U357=1,$I357="Lost"),$R357,0))</f>
        <v/>
      </c>
      <c r="AD357" s="34">
        <f>IF($A357="","",IF(AND($I357="Won",OR($U357=1,$Y357&gt;0,$Z357&gt;0)),$G357,0))</f>
        <v/>
      </c>
      <c r="AE357" s="33">
        <f>IF(OR($A357="",$P357=0),"",IFERROR(MATCH($Q357,Settings!$B$24:$B$31,0),""))</f>
        <v/>
      </c>
      <c r="AF357" s="33">
        <f>IF($A357="","",IFERROR(MATCH($F357,Settings!$B$24:$B$31,0),""))</f>
        <v/>
      </c>
      <c r="AG357" s="33">
        <f>IF($A357="","",IF($P357=0,IF($Y357&gt;0,IF($I357="Won","Created and won","Created"),IF($J357&gt;Settings!$C$6,"Created, outside period",IF($V357=1,"Not in last snapshot","Outside period"))),IF($T357&lt;&gt;"Open","Closed before",IF($U357=0,IF($Z357&gt;0,IF($I357="Won","Pulled in and won","Pulled in"),"Outside period"),IF($I357="Won","Won",IF($I357="Lost","Lost",IF($V357=0,"Slipped out",IF($AF357&gt;$AE357,"Advanced",IF($AF357&lt;$AE357,"Regressed",IF($G357&gt;$R357,"Amount up",IF($G357&lt;$R357,"Amount down","No change")))))))))))</f>
        <v/>
      </c>
      <c r="AH357" s="33">
        <f>IF($A357="","",IF($V357=1,Settings!$C$7-MAX($J357,$K357,$L357,$M357),""))</f>
        <v/>
      </c>
      <c r="AI357" s="33">
        <f>IF($A357="","",IF($V357=1,IF($AH357&gt;=Settings!$C$12,1,0),""))</f>
        <v/>
      </c>
      <c r="AJ357" s="33">
        <f>IF($A357="","",IF($V357=1,IF($N357&gt;=Settings!$C$13,1,0),""))</f>
        <v/>
      </c>
    </row>
    <row r="358">
      <c r="G358" s="31" t="n"/>
      <c r="H358" s="32" t="n"/>
      <c r="J358" s="32" t="n"/>
      <c r="K358" s="32" t="n"/>
      <c r="L358" s="32" t="n"/>
      <c r="M358" s="32" t="n"/>
      <c r="P358" s="33">
        <f>IF($A358="","",IFERROR(MATCH($A358,'Last week'!$A$2:$A$1001,0),0))</f>
        <v/>
      </c>
      <c r="Q358" s="33">
        <f>IF(OR($A358="",$P358=0),"",INDEX('Last week'!$F$2:$F$1001,$P358))</f>
        <v/>
      </c>
      <c r="R358" s="34">
        <f>IF(OR($A358="",$P358=0),"",INDEX('Last week'!$G$2:$G$1001,$P358))</f>
        <v/>
      </c>
      <c r="S358" s="35">
        <f>IF(OR($A358="",$P358=0),"",INDEX('Last week'!$H$2:$H$1001,$P358))</f>
        <v/>
      </c>
      <c r="T358" s="33">
        <f>IF(OR($A358="",$P358=0),"",INDEX('Last week'!$I$2:$I$1001,$P358))</f>
        <v/>
      </c>
      <c r="U358" s="33">
        <f>IF($A358="","",IF(AND($P358&gt;0,$T358="Open",$S358&gt;=Settings!$C$4,$S358&lt;=Settings!$C$5),1,0))</f>
        <v/>
      </c>
      <c r="V358" s="33">
        <f>IF($A358="","",IF(AND($I358="Open",$H358&gt;=Settings!$C$4,$H358&lt;=Settings!$C$5),1,0))</f>
        <v/>
      </c>
      <c r="W358" s="34">
        <f>IF($A358="","",IF($U358=1,$R358,0))</f>
        <v/>
      </c>
      <c r="X358" s="34">
        <f>IF($A358="","",IF($V358=1,$G358,0))</f>
        <v/>
      </c>
      <c r="Y358" s="34">
        <f>IF($A358="","",IF(AND($P358=0,OR($I358="Open",$I358="Won"),$H358&gt;=Settings!$C$4,$H358&lt;=Settings!$C$5,$J358&gt;Settings!$C$6),$G358,0))</f>
        <v/>
      </c>
      <c r="Z358" s="34">
        <f>IF($A358="","",IF(AND($P358&gt;0,$T358="Open",$U358=0,OR($I358="Open",$I358="Won"),$H358&gt;=Settings!$C$4,$H358&lt;=Settings!$C$5),$G358,0))</f>
        <v/>
      </c>
      <c r="AA358" s="34">
        <f>IF($A358="","",IF(AND($U358=1,OR($V358=1,$I358="Won")),$G358-$R358,0))</f>
        <v/>
      </c>
      <c r="AB358" s="34">
        <f>IF($A358="","",IF(AND($U358=1,$I358="Open",$V358=0),$R358,0))</f>
        <v/>
      </c>
      <c r="AC358" s="34">
        <f>IF($A358="","",IF(AND($U358=1,$I358="Lost"),$R358,0))</f>
        <v/>
      </c>
      <c r="AD358" s="34">
        <f>IF($A358="","",IF(AND($I358="Won",OR($U358=1,$Y358&gt;0,$Z358&gt;0)),$G358,0))</f>
        <v/>
      </c>
      <c r="AE358" s="33">
        <f>IF(OR($A358="",$P358=0),"",IFERROR(MATCH($Q358,Settings!$B$24:$B$31,0),""))</f>
        <v/>
      </c>
      <c r="AF358" s="33">
        <f>IF($A358="","",IFERROR(MATCH($F358,Settings!$B$24:$B$31,0),""))</f>
        <v/>
      </c>
      <c r="AG358" s="33">
        <f>IF($A358="","",IF($P358=0,IF($Y358&gt;0,IF($I358="Won","Created and won","Created"),IF($J358&gt;Settings!$C$6,"Created, outside period",IF($V358=1,"Not in last snapshot","Outside period"))),IF($T358&lt;&gt;"Open","Closed before",IF($U358=0,IF($Z358&gt;0,IF($I358="Won","Pulled in and won","Pulled in"),"Outside period"),IF($I358="Won","Won",IF($I358="Lost","Lost",IF($V358=0,"Slipped out",IF($AF358&gt;$AE358,"Advanced",IF($AF358&lt;$AE358,"Regressed",IF($G358&gt;$R358,"Amount up",IF($G358&lt;$R358,"Amount down","No change")))))))))))</f>
        <v/>
      </c>
      <c r="AH358" s="33">
        <f>IF($A358="","",IF($V358=1,Settings!$C$7-MAX($J358,$K358,$L358,$M358),""))</f>
        <v/>
      </c>
      <c r="AI358" s="33">
        <f>IF($A358="","",IF($V358=1,IF($AH358&gt;=Settings!$C$12,1,0),""))</f>
        <v/>
      </c>
      <c r="AJ358" s="33">
        <f>IF($A358="","",IF($V358=1,IF($N358&gt;=Settings!$C$13,1,0),""))</f>
        <v/>
      </c>
    </row>
    <row r="359">
      <c r="G359" s="31" t="n"/>
      <c r="H359" s="32" t="n"/>
      <c r="J359" s="32" t="n"/>
      <c r="K359" s="32" t="n"/>
      <c r="L359" s="32" t="n"/>
      <c r="M359" s="32" t="n"/>
      <c r="P359" s="33">
        <f>IF($A359="","",IFERROR(MATCH($A359,'Last week'!$A$2:$A$1001,0),0))</f>
        <v/>
      </c>
      <c r="Q359" s="33">
        <f>IF(OR($A359="",$P359=0),"",INDEX('Last week'!$F$2:$F$1001,$P359))</f>
        <v/>
      </c>
      <c r="R359" s="34">
        <f>IF(OR($A359="",$P359=0),"",INDEX('Last week'!$G$2:$G$1001,$P359))</f>
        <v/>
      </c>
      <c r="S359" s="35">
        <f>IF(OR($A359="",$P359=0),"",INDEX('Last week'!$H$2:$H$1001,$P359))</f>
        <v/>
      </c>
      <c r="T359" s="33">
        <f>IF(OR($A359="",$P359=0),"",INDEX('Last week'!$I$2:$I$1001,$P359))</f>
        <v/>
      </c>
      <c r="U359" s="33">
        <f>IF($A359="","",IF(AND($P359&gt;0,$T359="Open",$S359&gt;=Settings!$C$4,$S359&lt;=Settings!$C$5),1,0))</f>
        <v/>
      </c>
      <c r="V359" s="33">
        <f>IF($A359="","",IF(AND($I359="Open",$H359&gt;=Settings!$C$4,$H359&lt;=Settings!$C$5),1,0))</f>
        <v/>
      </c>
      <c r="W359" s="34">
        <f>IF($A359="","",IF($U359=1,$R359,0))</f>
        <v/>
      </c>
      <c r="X359" s="34">
        <f>IF($A359="","",IF($V359=1,$G359,0))</f>
        <v/>
      </c>
      <c r="Y359" s="34">
        <f>IF($A359="","",IF(AND($P359=0,OR($I359="Open",$I359="Won"),$H359&gt;=Settings!$C$4,$H359&lt;=Settings!$C$5,$J359&gt;Settings!$C$6),$G359,0))</f>
        <v/>
      </c>
      <c r="Z359" s="34">
        <f>IF($A359="","",IF(AND($P359&gt;0,$T359="Open",$U359=0,OR($I359="Open",$I359="Won"),$H359&gt;=Settings!$C$4,$H359&lt;=Settings!$C$5),$G359,0))</f>
        <v/>
      </c>
      <c r="AA359" s="34">
        <f>IF($A359="","",IF(AND($U359=1,OR($V359=1,$I359="Won")),$G359-$R359,0))</f>
        <v/>
      </c>
      <c r="AB359" s="34">
        <f>IF($A359="","",IF(AND($U359=1,$I359="Open",$V359=0),$R359,0))</f>
        <v/>
      </c>
      <c r="AC359" s="34">
        <f>IF($A359="","",IF(AND($U359=1,$I359="Lost"),$R359,0))</f>
        <v/>
      </c>
      <c r="AD359" s="34">
        <f>IF($A359="","",IF(AND($I359="Won",OR($U359=1,$Y359&gt;0,$Z359&gt;0)),$G359,0))</f>
        <v/>
      </c>
      <c r="AE359" s="33">
        <f>IF(OR($A359="",$P359=0),"",IFERROR(MATCH($Q359,Settings!$B$24:$B$31,0),""))</f>
        <v/>
      </c>
      <c r="AF359" s="33">
        <f>IF($A359="","",IFERROR(MATCH($F359,Settings!$B$24:$B$31,0),""))</f>
        <v/>
      </c>
      <c r="AG359" s="33">
        <f>IF($A359="","",IF($P359=0,IF($Y359&gt;0,IF($I359="Won","Created and won","Created"),IF($J359&gt;Settings!$C$6,"Created, outside period",IF($V359=1,"Not in last snapshot","Outside period"))),IF($T359&lt;&gt;"Open","Closed before",IF($U359=0,IF($Z359&gt;0,IF($I359="Won","Pulled in and won","Pulled in"),"Outside period"),IF($I359="Won","Won",IF($I359="Lost","Lost",IF($V359=0,"Slipped out",IF($AF359&gt;$AE359,"Advanced",IF($AF359&lt;$AE359,"Regressed",IF($G359&gt;$R359,"Amount up",IF($G359&lt;$R359,"Amount down","No change")))))))))))</f>
        <v/>
      </c>
      <c r="AH359" s="33">
        <f>IF($A359="","",IF($V359=1,Settings!$C$7-MAX($J359,$K359,$L359,$M359),""))</f>
        <v/>
      </c>
      <c r="AI359" s="33">
        <f>IF($A359="","",IF($V359=1,IF($AH359&gt;=Settings!$C$12,1,0),""))</f>
        <v/>
      </c>
      <c r="AJ359" s="33">
        <f>IF($A359="","",IF($V359=1,IF($N359&gt;=Settings!$C$13,1,0),""))</f>
        <v/>
      </c>
    </row>
    <row r="360">
      <c r="G360" s="31" t="n"/>
      <c r="H360" s="32" t="n"/>
      <c r="J360" s="32" t="n"/>
      <c r="K360" s="32" t="n"/>
      <c r="L360" s="32" t="n"/>
      <c r="M360" s="32" t="n"/>
      <c r="P360" s="33">
        <f>IF($A360="","",IFERROR(MATCH($A360,'Last week'!$A$2:$A$1001,0),0))</f>
        <v/>
      </c>
      <c r="Q360" s="33">
        <f>IF(OR($A360="",$P360=0),"",INDEX('Last week'!$F$2:$F$1001,$P360))</f>
        <v/>
      </c>
      <c r="R360" s="34">
        <f>IF(OR($A360="",$P360=0),"",INDEX('Last week'!$G$2:$G$1001,$P360))</f>
        <v/>
      </c>
      <c r="S360" s="35">
        <f>IF(OR($A360="",$P360=0),"",INDEX('Last week'!$H$2:$H$1001,$P360))</f>
        <v/>
      </c>
      <c r="T360" s="33">
        <f>IF(OR($A360="",$P360=0),"",INDEX('Last week'!$I$2:$I$1001,$P360))</f>
        <v/>
      </c>
      <c r="U360" s="33">
        <f>IF($A360="","",IF(AND($P360&gt;0,$T360="Open",$S360&gt;=Settings!$C$4,$S360&lt;=Settings!$C$5),1,0))</f>
        <v/>
      </c>
      <c r="V360" s="33">
        <f>IF($A360="","",IF(AND($I360="Open",$H360&gt;=Settings!$C$4,$H360&lt;=Settings!$C$5),1,0))</f>
        <v/>
      </c>
      <c r="W360" s="34">
        <f>IF($A360="","",IF($U360=1,$R360,0))</f>
        <v/>
      </c>
      <c r="X360" s="34">
        <f>IF($A360="","",IF($V360=1,$G360,0))</f>
        <v/>
      </c>
      <c r="Y360" s="34">
        <f>IF($A360="","",IF(AND($P360=0,OR($I360="Open",$I360="Won"),$H360&gt;=Settings!$C$4,$H360&lt;=Settings!$C$5,$J360&gt;Settings!$C$6),$G360,0))</f>
        <v/>
      </c>
      <c r="Z360" s="34">
        <f>IF($A360="","",IF(AND($P360&gt;0,$T360="Open",$U360=0,OR($I360="Open",$I360="Won"),$H360&gt;=Settings!$C$4,$H360&lt;=Settings!$C$5),$G360,0))</f>
        <v/>
      </c>
      <c r="AA360" s="34">
        <f>IF($A360="","",IF(AND($U360=1,OR($V360=1,$I360="Won")),$G360-$R360,0))</f>
        <v/>
      </c>
      <c r="AB360" s="34">
        <f>IF($A360="","",IF(AND($U360=1,$I360="Open",$V360=0),$R360,0))</f>
        <v/>
      </c>
      <c r="AC360" s="34">
        <f>IF($A360="","",IF(AND($U360=1,$I360="Lost"),$R360,0))</f>
        <v/>
      </c>
      <c r="AD360" s="34">
        <f>IF($A360="","",IF(AND($I360="Won",OR($U360=1,$Y360&gt;0,$Z360&gt;0)),$G360,0))</f>
        <v/>
      </c>
      <c r="AE360" s="33">
        <f>IF(OR($A360="",$P360=0),"",IFERROR(MATCH($Q360,Settings!$B$24:$B$31,0),""))</f>
        <v/>
      </c>
      <c r="AF360" s="33">
        <f>IF($A360="","",IFERROR(MATCH($F360,Settings!$B$24:$B$31,0),""))</f>
        <v/>
      </c>
      <c r="AG360" s="33">
        <f>IF($A360="","",IF($P360=0,IF($Y360&gt;0,IF($I360="Won","Created and won","Created"),IF($J360&gt;Settings!$C$6,"Created, outside period",IF($V360=1,"Not in last snapshot","Outside period"))),IF($T360&lt;&gt;"Open","Closed before",IF($U360=0,IF($Z360&gt;0,IF($I360="Won","Pulled in and won","Pulled in"),"Outside period"),IF($I360="Won","Won",IF($I360="Lost","Lost",IF($V360=0,"Slipped out",IF($AF360&gt;$AE360,"Advanced",IF($AF360&lt;$AE360,"Regressed",IF($G360&gt;$R360,"Amount up",IF($G360&lt;$R360,"Amount down","No change")))))))))))</f>
        <v/>
      </c>
      <c r="AH360" s="33">
        <f>IF($A360="","",IF($V360=1,Settings!$C$7-MAX($J360,$K360,$L360,$M360),""))</f>
        <v/>
      </c>
      <c r="AI360" s="33">
        <f>IF($A360="","",IF($V360=1,IF($AH360&gt;=Settings!$C$12,1,0),""))</f>
        <v/>
      </c>
      <c r="AJ360" s="33">
        <f>IF($A360="","",IF($V360=1,IF($N360&gt;=Settings!$C$13,1,0),""))</f>
        <v/>
      </c>
    </row>
    <row r="361">
      <c r="G361" s="31" t="n"/>
      <c r="H361" s="32" t="n"/>
      <c r="J361" s="32" t="n"/>
      <c r="K361" s="32" t="n"/>
      <c r="L361" s="32" t="n"/>
      <c r="M361" s="32" t="n"/>
      <c r="P361" s="33">
        <f>IF($A361="","",IFERROR(MATCH($A361,'Last week'!$A$2:$A$1001,0),0))</f>
        <v/>
      </c>
      <c r="Q361" s="33">
        <f>IF(OR($A361="",$P361=0),"",INDEX('Last week'!$F$2:$F$1001,$P361))</f>
        <v/>
      </c>
      <c r="R361" s="34">
        <f>IF(OR($A361="",$P361=0),"",INDEX('Last week'!$G$2:$G$1001,$P361))</f>
        <v/>
      </c>
      <c r="S361" s="35">
        <f>IF(OR($A361="",$P361=0),"",INDEX('Last week'!$H$2:$H$1001,$P361))</f>
        <v/>
      </c>
      <c r="T361" s="33">
        <f>IF(OR($A361="",$P361=0),"",INDEX('Last week'!$I$2:$I$1001,$P361))</f>
        <v/>
      </c>
      <c r="U361" s="33">
        <f>IF($A361="","",IF(AND($P361&gt;0,$T361="Open",$S361&gt;=Settings!$C$4,$S361&lt;=Settings!$C$5),1,0))</f>
        <v/>
      </c>
      <c r="V361" s="33">
        <f>IF($A361="","",IF(AND($I361="Open",$H361&gt;=Settings!$C$4,$H361&lt;=Settings!$C$5),1,0))</f>
        <v/>
      </c>
      <c r="W361" s="34">
        <f>IF($A361="","",IF($U361=1,$R361,0))</f>
        <v/>
      </c>
      <c r="X361" s="34">
        <f>IF($A361="","",IF($V361=1,$G361,0))</f>
        <v/>
      </c>
      <c r="Y361" s="34">
        <f>IF($A361="","",IF(AND($P361=0,OR($I361="Open",$I361="Won"),$H361&gt;=Settings!$C$4,$H361&lt;=Settings!$C$5,$J361&gt;Settings!$C$6),$G361,0))</f>
        <v/>
      </c>
      <c r="Z361" s="34">
        <f>IF($A361="","",IF(AND($P361&gt;0,$T361="Open",$U361=0,OR($I361="Open",$I361="Won"),$H361&gt;=Settings!$C$4,$H361&lt;=Settings!$C$5),$G361,0))</f>
        <v/>
      </c>
      <c r="AA361" s="34">
        <f>IF($A361="","",IF(AND($U361=1,OR($V361=1,$I361="Won")),$G361-$R361,0))</f>
        <v/>
      </c>
      <c r="AB361" s="34">
        <f>IF($A361="","",IF(AND($U361=1,$I361="Open",$V361=0),$R361,0))</f>
        <v/>
      </c>
      <c r="AC361" s="34">
        <f>IF($A361="","",IF(AND($U361=1,$I361="Lost"),$R361,0))</f>
        <v/>
      </c>
      <c r="AD361" s="34">
        <f>IF($A361="","",IF(AND($I361="Won",OR($U361=1,$Y361&gt;0,$Z361&gt;0)),$G361,0))</f>
        <v/>
      </c>
      <c r="AE361" s="33">
        <f>IF(OR($A361="",$P361=0),"",IFERROR(MATCH($Q361,Settings!$B$24:$B$31,0),""))</f>
        <v/>
      </c>
      <c r="AF361" s="33">
        <f>IF($A361="","",IFERROR(MATCH($F361,Settings!$B$24:$B$31,0),""))</f>
        <v/>
      </c>
      <c r="AG361" s="33">
        <f>IF($A361="","",IF($P361=0,IF($Y361&gt;0,IF($I361="Won","Created and won","Created"),IF($J361&gt;Settings!$C$6,"Created, outside period",IF($V361=1,"Not in last snapshot","Outside period"))),IF($T361&lt;&gt;"Open","Closed before",IF($U361=0,IF($Z361&gt;0,IF($I361="Won","Pulled in and won","Pulled in"),"Outside period"),IF($I361="Won","Won",IF($I361="Lost","Lost",IF($V361=0,"Slipped out",IF($AF361&gt;$AE361,"Advanced",IF($AF361&lt;$AE361,"Regressed",IF($G361&gt;$R361,"Amount up",IF($G361&lt;$R361,"Amount down","No change")))))))))))</f>
        <v/>
      </c>
      <c r="AH361" s="33">
        <f>IF($A361="","",IF($V361=1,Settings!$C$7-MAX($J361,$K361,$L361,$M361),""))</f>
        <v/>
      </c>
      <c r="AI361" s="33">
        <f>IF($A361="","",IF($V361=1,IF($AH361&gt;=Settings!$C$12,1,0),""))</f>
        <v/>
      </c>
      <c r="AJ361" s="33">
        <f>IF($A361="","",IF($V361=1,IF($N361&gt;=Settings!$C$13,1,0),""))</f>
        <v/>
      </c>
    </row>
    <row r="362">
      <c r="G362" s="31" t="n"/>
      <c r="H362" s="32" t="n"/>
      <c r="J362" s="32" t="n"/>
      <c r="K362" s="32" t="n"/>
      <c r="L362" s="32" t="n"/>
      <c r="M362" s="32" t="n"/>
      <c r="P362" s="33">
        <f>IF($A362="","",IFERROR(MATCH($A362,'Last week'!$A$2:$A$1001,0),0))</f>
        <v/>
      </c>
      <c r="Q362" s="33">
        <f>IF(OR($A362="",$P362=0),"",INDEX('Last week'!$F$2:$F$1001,$P362))</f>
        <v/>
      </c>
      <c r="R362" s="34">
        <f>IF(OR($A362="",$P362=0),"",INDEX('Last week'!$G$2:$G$1001,$P362))</f>
        <v/>
      </c>
      <c r="S362" s="35">
        <f>IF(OR($A362="",$P362=0),"",INDEX('Last week'!$H$2:$H$1001,$P362))</f>
        <v/>
      </c>
      <c r="T362" s="33">
        <f>IF(OR($A362="",$P362=0),"",INDEX('Last week'!$I$2:$I$1001,$P362))</f>
        <v/>
      </c>
      <c r="U362" s="33">
        <f>IF($A362="","",IF(AND($P362&gt;0,$T362="Open",$S362&gt;=Settings!$C$4,$S362&lt;=Settings!$C$5),1,0))</f>
        <v/>
      </c>
      <c r="V362" s="33">
        <f>IF($A362="","",IF(AND($I362="Open",$H362&gt;=Settings!$C$4,$H362&lt;=Settings!$C$5),1,0))</f>
        <v/>
      </c>
      <c r="W362" s="34">
        <f>IF($A362="","",IF($U362=1,$R362,0))</f>
        <v/>
      </c>
      <c r="X362" s="34">
        <f>IF($A362="","",IF($V362=1,$G362,0))</f>
        <v/>
      </c>
      <c r="Y362" s="34">
        <f>IF($A362="","",IF(AND($P362=0,OR($I362="Open",$I362="Won"),$H362&gt;=Settings!$C$4,$H362&lt;=Settings!$C$5,$J362&gt;Settings!$C$6),$G362,0))</f>
        <v/>
      </c>
      <c r="Z362" s="34">
        <f>IF($A362="","",IF(AND($P362&gt;0,$T362="Open",$U362=0,OR($I362="Open",$I362="Won"),$H362&gt;=Settings!$C$4,$H362&lt;=Settings!$C$5),$G362,0))</f>
        <v/>
      </c>
      <c r="AA362" s="34">
        <f>IF($A362="","",IF(AND($U362=1,OR($V362=1,$I362="Won")),$G362-$R362,0))</f>
        <v/>
      </c>
      <c r="AB362" s="34">
        <f>IF($A362="","",IF(AND($U362=1,$I362="Open",$V362=0),$R362,0))</f>
        <v/>
      </c>
      <c r="AC362" s="34">
        <f>IF($A362="","",IF(AND($U362=1,$I362="Lost"),$R362,0))</f>
        <v/>
      </c>
      <c r="AD362" s="34">
        <f>IF($A362="","",IF(AND($I362="Won",OR($U362=1,$Y362&gt;0,$Z362&gt;0)),$G362,0))</f>
        <v/>
      </c>
      <c r="AE362" s="33">
        <f>IF(OR($A362="",$P362=0),"",IFERROR(MATCH($Q362,Settings!$B$24:$B$31,0),""))</f>
        <v/>
      </c>
      <c r="AF362" s="33">
        <f>IF($A362="","",IFERROR(MATCH($F362,Settings!$B$24:$B$31,0),""))</f>
        <v/>
      </c>
      <c r="AG362" s="33">
        <f>IF($A362="","",IF($P362=0,IF($Y362&gt;0,IF($I362="Won","Created and won","Created"),IF($J362&gt;Settings!$C$6,"Created, outside period",IF($V362=1,"Not in last snapshot","Outside period"))),IF($T362&lt;&gt;"Open","Closed before",IF($U362=0,IF($Z362&gt;0,IF($I362="Won","Pulled in and won","Pulled in"),"Outside period"),IF($I362="Won","Won",IF($I362="Lost","Lost",IF($V362=0,"Slipped out",IF($AF362&gt;$AE362,"Advanced",IF($AF362&lt;$AE362,"Regressed",IF($G362&gt;$R362,"Amount up",IF($G362&lt;$R362,"Amount down","No change")))))))))))</f>
        <v/>
      </c>
      <c r="AH362" s="33">
        <f>IF($A362="","",IF($V362=1,Settings!$C$7-MAX($J362,$K362,$L362,$M362),""))</f>
        <v/>
      </c>
      <c r="AI362" s="33">
        <f>IF($A362="","",IF($V362=1,IF($AH362&gt;=Settings!$C$12,1,0),""))</f>
        <v/>
      </c>
      <c r="AJ362" s="33">
        <f>IF($A362="","",IF($V362=1,IF($N362&gt;=Settings!$C$13,1,0),""))</f>
        <v/>
      </c>
    </row>
    <row r="363">
      <c r="G363" s="31" t="n"/>
      <c r="H363" s="32" t="n"/>
      <c r="J363" s="32" t="n"/>
      <c r="K363" s="32" t="n"/>
      <c r="L363" s="32" t="n"/>
      <c r="M363" s="32" t="n"/>
      <c r="P363" s="33">
        <f>IF($A363="","",IFERROR(MATCH($A363,'Last week'!$A$2:$A$1001,0),0))</f>
        <v/>
      </c>
      <c r="Q363" s="33">
        <f>IF(OR($A363="",$P363=0),"",INDEX('Last week'!$F$2:$F$1001,$P363))</f>
        <v/>
      </c>
      <c r="R363" s="34">
        <f>IF(OR($A363="",$P363=0),"",INDEX('Last week'!$G$2:$G$1001,$P363))</f>
        <v/>
      </c>
      <c r="S363" s="35">
        <f>IF(OR($A363="",$P363=0),"",INDEX('Last week'!$H$2:$H$1001,$P363))</f>
        <v/>
      </c>
      <c r="T363" s="33">
        <f>IF(OR($A363="",$P363=0),"",INDEX('Last week'!$I$2:$I$1001,$P363))</f>
        <v/>
      </c>
      <c r="U363" s="33">
        <f>IF($A363="","",IF(AND($P363&gt;0,$T363="Open",$S363&gt;=Settings!$C$4,$S363&lt;=Settings!$C$5),1,0))</f>
        <v/>
      </c>
      <c r="V363" s="33">
        <f>IF($A363="","",IF(AND($I363="Open",$H363&gt;=Settings!$C$4,$H363&lt;=Settings!$C$5),1,0))</f>
        <v/>
      </c>
      <c r="W363" s="34">
        <f>IF($A363="","",IF($U363=1,$R363,0))</f>
        <v/>
      </c>
      <c r="X363" s="34">
        <f>IF($A363="","",IF($V363=1,$G363,0))</f>
        <v/>
      </c>
      <c r="Y363" s="34">
        <f>IF($A363="","",IF(AND($P363=0,OR($I363="Open",$I363="Won"),$H363&gt;=Settings!$C$4,$H363&lt;=Settings!$C$5,$J363&gt;Settings!$C$6),$G363,0))</f>
        <v/>
      </c>
      <c r="Z363" s="34">
        <f>IF($A363="","",IF(AND($P363&gt;0,$T363="Open",$U363=0,OR($I363="Open",$I363="Won"),$H363&gt;=Settings!$C$4,$H363&lt;=Settings!$C$5),$G363,0))</f>
        <v/>
      </c>
      <c r="AA363" s="34">
        <f>IF($A363="","",IF(AND($U363=1,OR($V363=1,$I363="Won")),$G363-$R363,0))</f>
        <v/>
      </c>
      <c r="AB363" s="34">
        <f>IF($A363="","",IF(AND($U363=1,$I363="Open",$V363=0),$R363,0))</f>
        <v/>
      </c>
      <c r="AC363" s="34">
        <f>IF($A363="","",IF(AND($U363=1,$I363="Lost"),$R363,0))</f>
        <v/>
      </c>
      <c r="AD363" s="34">
        <f>IF($A363="","",IF(AND($I363="Won",OR($U363=1,$Y363&gt;0,$Z363&gt;0)),$G363,0))</f>
        <v/>
      </c>
      <c r="AE363" s="33">
        <f>IF(OR($A363="",$P363=0),"",IFERROR(MATCH($Q363,Settings!$B$24:$B$31,0),""))</f>
        <v/>
      </c>
      <c r="AF363" s="33">
        <f>IF($A363="","",IFERROR(MATCH($F363,Settings!$B$24:$B$31,0),""))</f>
        <v/>
      </c>
      <c r="AG363" s="33">
        <f>IF($A363="","",IF($P363=0,IF($Y363&gt;0,IF($I363="Won","Created and won","Created"),IF($J363&gt;Settings!$C$6,"Created, outside period",IF($V363=1,"Not in last snapshot","Outside period"))),IF($T363&lt;&gt;"Open","Closed before",IF($U363=0,IF($Z363&gt;0,IF($I363="Won","Pulled in and won","Pulled in"),"Outside period"),IF($I363="Won","Won",IF($I363="Lost","Lost",IF($V363=0,"Slipped out",IF($AF363&gt;$AE363,"Advanced",IF($AF363&lt;$AE363,"Regressed",IF($G363&gt;$R363,"Amount up",IF($G363&lt;$R363,"Amount down","No change")))))))))))</f>
        <v/>
      </c>
      <c r="AH363" s="33">
        <f>IF($A363="","",IF($V363=1,Settings!$C$7-MAX($J363,$K363,$L363,$M363),""))</f>
        <v/>
      </c>
      <c r="AI363" s="33">
        <f>IF($A363="","",IF($V363=1,IF($AH363&gt;=Settings!$C$12,1,0),""))</f>
        <v/>
      </c>
      <c r="AJ363" s="33">
        <f>IF($A363="","",IF($V363=1,IF($N363&gt;=Settings!$C$13,1,0),""))</f>
        <v/>
      </c>
    </row>
    <row r="364">
      <c r="G364" s="31" t="n"/>
      <c r="H364" s="32" t="n"/>
      <c r="J364" s="32" t="n"/>
      <c r="K364" s="32" t="n"/>
      <c r="L364" s="32" t="n"/>
      <c r="M364" s="32" t="n"/>
      <c r="P364" s="33">
        <f>IF($A364="","",IFERROR(MATCH($A364,'Last week'!$A$2:$A$1001,0),0))</f>
        <v/>
      </c>
      <c r="Q364" s="33">
        <f>IF(OR($A364="",$P364=0),"",INDEX('Last week'!$F$2:$F$1001,$P364))</f>
        <v/>
      </c>
      <c r="R364" s="34">
        <f>IF(OR($A364="",$P364=0),"",INDEX('Last week'!$G$2:$G$1001,$P364))</f>
        <v/>
      </c>
      <c r="S364" s="35">
        <f>IF(OR($A364="",$P364=0),"",INDEX('Last week'!$H$2:$H$1001,$P364))</f>
        <v/>
      </c>
      <c r="T364" s="33">
        <f>IF(OR($A364="",$P364=0),"",INDEX('Last week'!$I$2:$I$1001,$P364))</f>
        <v/>
      </c>
      <c r="U364" s="33">
        <f>IF($A364="","",IF(AND($P364&gt;0,$T364="Open",$S364&gt;=Settings!$C$4,$S364&lt;=Settings!$C$5),1,0))</f>
        <v/>
      </c>
      <c r="V364" s="33">
        <f>IF($A364="","",IF(AND($I364="Open",$H364&gt;=Settings!$C$4,$H364&lt;=Settings!$C$5),1,0))</f>
        <v/>
      </c>
      <c r="W364" s="34">
        <f>IF($A364="","",IF($U364=1,$R364,0))</f>
        <v/>
      </c>
      <c r="X364" s="34">
        <f>IF($A364="","",IF($V364=1,$G364,0))</f>
        <v/>
      </c>
      <c r="Y364" s="34">
        <f>IF($A364="","",IF(AND($P364=0,OR($I364="Open",$I364="Won"),$H364&gt;=Settings!$C$4,$H364&lt;=Settings!$C$5,$J364&gt;Settings!$C$6),$G364,0))</f>
        <v/>
      </c>
      <c r="Z364" s="34">
        <f>IF($A364="","",IF(AND($P364&gt;0,$T364="Open",$U364=0,OR($I364="Open",$I364="Won"),$H364&gt;=Settings!$C$4,$H364&lt;=Settings!$C$5),$G364,0))</f>
        <v/>
      </c>
      <c r="AA364" s="34">
        <f>IF($A364="","",IF(AND($U364=1,OR($V364=1,$I364="Won")),$G364-$R364,0))</f>
        <v/>
      </c>
      <c r="AB364" s="34">
        <f>IF($A364="","",IF(AND($U364=1,$I364="Open",$V364=0),$R364,0))</f>
        <v/>
      </c>
      <c r="AC364" s="34">
        <f>IF($A364="","",IF(AND($U364=1,$I364="Lost"),$R364,0))</f>
        <v/>
      </c>
      <c r="AD364" s="34">
        <f>IF($A364="","",IF(AND($I364="Won",OR($U364=1,$Y364&gt;0,$Z364&gt;0)),$G364,0))</f>
        <v/>
      </c>
      <c r="AE364" s="33">
        <f>IF(OR($A364="",$P364=0),"",IFERROR(MATCH($Q364,Settings!$B$24:$B$31,0),""))</f>
        <v/>
      </c>
      <c r="AF364" s="33">
        <f>IF($A364="","",IFERROR(MATCH($F364,Settings!$B$24:$B$31,0),""))</f>
        <v/>
      </c>
      <c r="AG364" s="33">
        <f>IF($A364="","",IF($P364=0,IF($Y364&gt;0,IF($I364="Won","Created and won","Created"),IF($J364&gt;Settings!$C$6,"Created, outside period",IF($V364=1,"Not in last snapshot","Outside period"))),IF($T364&lt;&gt;"Open","Closed before",IF($U364=0,IF($Z364&gt;0,IF($I364="Won","Pulled in and won","Pulled in"),"Outside period"),IF($I364="Won","Won",IF($I364="Lost","Lost",IF($V364=0,"Slipped out",IF($AF364&gt;$AE364,"Advanced",IF($AF364&lt;$AE364,"Regressed",IF($G364&gt;$R364,"Amount up",IF($G364&lt;$R364,"Amount down","No change")))))))))))</f>
        <v/>
      </c>
      <c r="AH364" s="33">
        <f>IF($A364="","",IF($V364=1,Settings!$C$7-MAX($J364,$K364,$L364,$M364),""))</f>
        <v/>
      </c>
      <c r="AI364" s="33">
        <f>IF($A364="","",IF($V364=1,IF($AH364&gt;=Settings!$C$12,1,0),""))</f>
        <v/>
      </c>
      <c r="AJ364" s="33">
        <f>IF($A364="","",IF($V364=1,IF($N364&gt;=Settings!$C$13,1,0),""))</f>
        <v/>
      </c>
    </row>
    <row r="365">
      <c r="G365" s="31" t="n"/>
      <c r="H365" s="32" t="n"/>
      <c r="J365" s="32" t="n"/>
      <c r="K365" s="32" t="n"/>
      <c r="L365" s="32" t="n"/>
      <c r="M365" s="32" t="n"/>
      <c r="P365" s="33">
        <f>IF($A365="","",IFERROR(MATCH($A365,'Last week'!$A$2:$A$1001,0),0))</f>
        <v/>
      </c>
      <c r="Q365" s="33">
        <f>IF(OR($A365="",$P365=0),"",INDEX('Last week'!$F$2:$F$1001,$P365))</f>
        <v/>
      </c>
      <c r="R365" s="34">
        <f>IF(OR($A365="",$P365=0),"",INDEX('Last week'!$G$2:$G$1001,$P365))</f>
        <v/>
      </c>
      <c r="S365" s="35">
        <f>IF(OR($A365="",$P365=0),"",INDEX('Last week'!$H$2:$H$1001,$P365))</f>
        <v/>
      </c>
      <c r="T365" s="33">
        <f>IF(OR($A365="",$P365=0),"",INDEX('Last week'!$I$2:$I$1001,$P365))</f>
        <v/>
      </c>
      <c r="U365" s="33">
        <f>IF($A365="","",IF(AND($P365&gt;0,$T365="Open",$S365&gt;=Settings!$C$4,$S365&lt;=Settings!$C$5),1,0))</f>
        <v/>
      </c>
      <c r="V365" s="33">
        <f>IF($A365="","",IF(AND($I365="Open",$H365&gt;=Settings!$C$4,$H365&lt;=Settings!$C$5),1,0))</f>
        <v/>
      </c>
      <c r="W365" s="34">
        <f>IF($A365="","",IF($U365=1,$R365,0))</f>
        <v/>
      </c>
      <c r="X365" s="34">
        <f>IF($A365="","",IF($V365=1,$G365,0))</f>
        <v/>
      </c>
      <c r="Y365" s="34">
        <f>IF($A365="","",IF(AND($P365=0,OR($I365="Open",$I365="Won"),$H365&gt;=Settings!$C$4,$H365&lt;=Settings!$C$5,$J365&gt;Settings!$C$6),$G365,0))</f>
        <v/>
      </c>
      <c r="Z365" s="34">
        <f>IF($A365="","",IF(AND($P365&gt;0,$T365="Open",$U365=0,OR($I365="Open",$I365="Won"),$H365&gt;=Settings!$C$4,$H365&lt;=Settings!$C$5),$G365,0))</f>
        <v/>
      </c>
      <c r="AA365" s="34">
        <f>IF($A365="","",IF(AND($U365=1,OR($V365=1,$I365="Won")),$G365-$R365,0))</f>
        <v/>
      </c>
      <c r="AB365" s="34">
        <f>IF($A365="","",IF(AND($U365=1,$I365="Open",$V365=0),$R365,0))</f>
        <v/>
      </c>
      <c r="AC365" s="34">
        <f>IF($A365="","",IF(AND($U365=1,$I365="Lost"),$R365,0))</f>
        <v/>
      </c>
      <c r="AD365" s="34">
        <f>IF($A365="","",IF(AND($I365="Won",OR($U365=1,$Y365&gt;0,$Z365&gt;0)),$G365,0))</f>
        <v/>
      </c>
      <c r="AE365" s="33">
        <f>IF(OR($A365="",$P365=0),"",IFERROR(MATCH($Q365,Settings!$B$24:$B$31,0),""))</f>
        <v/>
      </c>
      <c r="AF365" s="33">
        <f>IF($A365="","",IFERROR(MATCH($F365,Settings!$B$24:$B$31,0),""))</f>
        <v/>
      </c>
      <c r="AG365" s="33">
        <f>IF($A365="","",IF($P365=0,IF($Y365&gt;0,IF($I365="Won","Created and won","Created"),IF($J365&gt;Settings!$C$6,"Created, outside period",IF($V365=1,"Not in last snapshot","Outside period"))),IF($T365&lt;&gt;"Open","Closed before",IF($U365=0,IF($Z365&gt;0,IF($I365="Won","Pulled in and won","Pulled in"),"Outside period"),IF($I365="Won","Won",IF($I365="Lost","Lost",IF($V365=0,"Slipped out",IF($AF365&gt;$AE365,"Advanced",IF($AF365&lt;$AE365,"Regressed",IF($G365&gt;$R365,"Amount up",IF($G365&lt;$R365,"Amount down","No change")))))))))))</f>
        <v/>
      </c>
      <c r="AH365" s="33">
        <f>IF($A365="","",IF($V365=1,Settings!$C$7-MAX($J365,$K365,$L365,$M365),""))</f>
        <v/>
      </c>
      <c r="AI365" s="33">
        <f>IF($A365="","",IF($V365=1,IF($AH365&gt;=Settings!$C$12,1,0),""))</f>
        <v/>
      </c>
      <c r="AJ365" s="33">
        <f>IF($A365="","",IF($V365=1,IF($N365&gt;=Settings!$C$13,1,0),""))</f>
        <v/>
      </c>
    </row>
    <row r="366">
      <c r="G366" s="31" t="n"/>
      <c r="H366" s="32" t="n"/>
      <c r="J366" s="32" t="n"/>
      <c r="K366" s="32" t="n"/>
      <c r="L366" s="32" t="n"/>
      <c r="M366" s="32" t="n"/>
      <c r="P366" s="33">
        <f>IF($A366="","",IFERROR(MATCH($A366,'Last week'!$A$2:$A$1001,0),0))</f>
        <v/>
      </c>
      <c r="Q366" s="33">
        <f>IF(OR($A366="",$P366=0),"",INDEX('Last week'!$F$2:$F$1001,$P366))</f>
        <v/>
      </c>
      <c r="R366" s="34">
        <f>IF(OR($A366="",$P366=0),"",INDEX('Last week'!$G$2:$G$1001,$P366))</f>
        <v/>
      </c>
      <c r="S366" s="35">
        <f>IF(OR($A366="",$P366=0),"",INDEX('Last week'!$H$2:$H$1001,$P366))</f>
        <v/>
      </c>
      <c r="T366" s="33">
        <f>IF(OR($A366="",$P366=0),"",INDEX('Last week'!$I$2:$I$1001,$P366))</f>
        <v/>
      </c>
      <c r="U366" s="33">
        <f>IF($A366="","",IF(AND($P366&gt;0,$T366="Open",$S366&gt;=Settings!$C$4,$S366&lt;=Settings!$C$5),1,0))</f>
        <v/>
      </c>
      <c r="V366" s="33">
        <f>IF($A366="","",IF(AND($I366="Open",$H366&gt;=Settings!$C$4,$H366&lt;=Settings!$C$5),1,0))</f>
        <v/>
      </c>
      <c r="W366" s="34">
        <f>IF($A366="","",IF($U366=1,$R366,0))</f>
        <v/>
      </c>
      <c r="X366" s="34">
        <f>IF($A366="","",IF($V366=1,$G366,0))</f>
        <v/>
      </c>
      <c r="Y366" s="34">
        <f>IF($A366="","",IF(AND($P366=0,OR($I366="Open",$I366="Won"),$H366&gt;=Settings!$C$4,$H366&lt;=Settings!$C$5,$J366&gt;Settings!$C$6),$G366,0))</f>
        <v/>
      </c>
      <c r="Z366" s="34">
        <f>IF($A366="","",IF(AND($P366&gt;0,$T366="Open",$U366=0,OR($I366="Open",$I366="Won"),$H366&gt;=Settings!$C$4,$H366&lt;=Settings!$C$5),$G366,0))</f>
        <v/>
      </c>
      <c r="AA366" s="34">
        <f>IF($A366="","",IF(AND($U366=1,OR($V366=1,$I366="Won")),$G366-$R366,0))</f>
        <v/>
      </c>
      <c r="AB366" s="34">
        <f>IF($A366="","",IF(AND($U366=1,$I366="Open",$V366=0),$R366,0))</f>
        <v/>
      </c>
      <c r="AC366" s="34">
        <f>IF($A366="","",IF(AND($U366=1,$I366="Lost"),$R366,0))</f>
        <v/>
      </c>
      <c r="AD366" s="34">
        <f>IF($A366="","",IF(AND($I366="Won",OR($U366=1,$Y366&gt;0,$Z366&gt;0)),$G366,0))</f>
        <v/>
      </c>
      <c r="AE366" s="33">
        <f>IF(OR($A366="",$P366=0),"",IFERROR(MATCH($Q366,Settings!$B$24:$B$31,0),""))</f>
        <v/>
      </c>
      <c r="AF366" s="33">
        <f>IF($A366="","",IFERROR(MATCH($F366,Settings!$B$24:$B$31,0),""))</f>
        <v/>
      </c>
      <c r="AG366" s="33">
        <f>IF($A366="","",IF($P366=0,IF($Y366&gt;0,IF($I366="Won","Created and won","Created"),IF($J366&gt;Settings!$C$6,"Created, outside period",IF($V366=1,"Not in last snapshot","Outside period"))),IF($T366&lt;&gt;"Open","Closed before",IF($U366=0,IF($Z366&gt;0,IF($I366="Won","Pulled in and won","Pulled in"),"Outside period"),IF($I366="Won","Won",IF($I366="Lost","Lost",IF($V366=0,"Slipped out",IF($AF366&gt;$AE366,"Advanced",IF($AF366&lt;$AE366,"Regressed",IF($G366&gt;$R366,"Amount up",IF($G366&lt;$R366,"Amount down","No change")))))))))))</f>
        <v/>
      </c>
      <c r="AH366" s="33">
        <f>IF($A366="","",IF($V366=1,Settings!$C$7-MAX($J366,$K366,$L366,$M366),""))</f>
        <v/>
      </c>
      <c r="AI366" s="33">
        <f>IF($A366="","",IF($V366=1,IF($AH366&gt;=Settings!$C$12,1,0),""))</f>
        <v/>
      </c>
      <c r="AJ366" s="33">
        <f>IF($A366="","",IF($V366=1,IF($N366&gt;=Settings!$C$13,1,0),""))</f>
        <v/>
      </c>
    </row>
    <row r="367">
      <c r="G367" s="31" t="n"/>
      <c r="H367" s="32" t="n"/>
      <c r="J367" s="32" t="n"/>
      <c r="K367" s="32" t="n"/>
      <c r="L367" s="32" t="n"/>
      <c r="M367" s="32" t="n"/>
      <c r="P367" s="33">
        <f>IF($A367="","",IFERROR(MATCH($A367,'Last week'!$A$2:$A$1001,0),0))</f>
        <v/>
      </c>
      <c r="Q367" s="33">
        <f>IF(OR($A367="",$P367=0),"",INDEX('Last week'!$F$2:$F$1001,$P367))</f>
        <v/>
      </c>
      <c r="R367" s="34">
        <f>IF(OR($A367="",$P367=0),"",INDEX('Last week'!$G$2:$G$1001,$P367))</f>
        <v/>
      </c>
      <c r="S367" s="35">
        <f>IF(OR($A367="",$P367=0),"",INDEX('Last week'!$H$2:$H$1001,$P367))</f>
        <v/>
      </c>
      <c r="T367" s="33">
        <f>IF(OR($A367="",$P367=0),"",INDEX('Last week'!$I$2:$I$1001,$P367))</f>
        <v/>
      </c>
      <c r="U367" s="33">
        <f>IF($A367="","",IF(AND($P367&gt;0,$T367="Open",$S367&gt;=Settings!$C$4,$S367&lt;=Settings!$C$5),1,0))</f>
        <v/>
      </c>
      <c r="V367" s="33">
        <f>IF($A367="","",IF(AND($I367="Open",$H367&gt;=Settings!$C$4,$H367&lt;=Settings!$C$5),1,0))</f>
        <v/>
      </c>
      <c r="W367" s="34">
        <f>IF($A367="","",IF($U367=1,$R367,0))</f>
        <v/>
      </c>
      <c r="X367" s="34">
        <f>IF($A367="","",IF($V367=1,$G367,0))</f>
        <v/>
      </c>
      <c r="Y367" s="34">
        <f>IF($A367="","",IF(AND($P367=0,OR($I367="Open",$I367="Won"),$H367&gt;=Settings!$C$4,$H367&lt;=Settings!$C$5,$J367&gt;Settings!$C$6),$G367,0))</f>
        <v/>
      </c>
      <c r="Z367" s="34">
        <f>IF($A367="","",IF(AND($P367&gt;0,$T367="Open",$U367=0,OR($I367="Open",$I367="Won"),$H367&gt;=Settings!$C$4,$H367&lt;=Settings!$C$5),$G367,0))</f>
        <v/>
      </c>
      <c r="AA367" s="34">
        <f>IF($A367="","",IF(AND($U367=1,OR($V367=1,$I367="Won")),$G367-$R367,0))</f>
        <v/>
      </c>
      <c r="AB367" s="34">
        <f>IF($A367="","",IF(AND($U367=1,$I367="Open",$V367=0),$R367,0))</f>
        <v/>
      </c>
      <c r="AC367" s="34">
        <f>IF($A367="","",IF(AND($U367=1,$I367="Lost"),$R367,0))</f>
        <v/>
      </c>
      <c r="AD367" s="34">
        <f>IF($A367="","",IF(AND($I367="Won",OR($U367=1,$Y367&gt;0,$Z367&gt;0)),$G367,0))</f>
        <v/>
      </c>
      <c r="AE367" s="33">
        <f>IF(OR($A367="",$P367=0),"",IFERROR(MATCH($Q367,Settings!$B$24:$B$31,0),""))</f>
        <v/>
      </c>
      <c r="AF367" s="33">
        <f>IF($A367="","",IFERROR(MATCH($F367,Settings!$B$24:$B$31,0),""))</f>
        <v/>
      </c>
      <c r="AG367" s="33">
        <f>IF($A367="","",IF($P367=0,IF($Y367&gt;0,IF($I367="Won","Created and won","Created"),IF($J367&gt;Settings!$C$6,"Created, outside period",IF($V367=1,"Not in last snapshot","Outside period"))),IF($T367&lt;&gt;"Open","Closed before",IF($U367=0,IF($Z367&gt;0,IF($I367="Won","Pulled in and won","Pulled in"),"Outside period"),IF($I367="Won","Won",IF($I367="Lost","Lost",IF($V367=0,"Slipped out",IF($AF367&gt;$AE367,"Advanced",IF($AF367&lt;$AE367,"Regressed",IF($G367&gt;$R367,"Amount up",IF($G367&lt;$R367,"Amount down","No change")))))))))))</f>
        <v/>
      </c>
      <c r="AH367" s="33">
        <f>IF($A367="","",IF($V367=1,Settings!$C$7-MAX($J367,$K367,$L367,$M367),""))</f>
        <v/>
      </c>
      <c r="AI367" s="33">
        <f>IF($A367="","",IF($V367=1,IF($AH367&gt;=Settings!$C$12,1,0),""))</f>
        <v/>
      </c>
      <c r="AJ367" s="33">
        <f>IF($A367="","",IF($V367=1,IF($N367&gt;=Settings!$C$13,1,0),""))</f>
        <v/>
      </c>
    </row>
    <row r="368">
      <c r="G368" s="31" t="n"/>
      <c r="H368" s="32" t="n"/>
      <c r="J368" s="32" t="n"/>
      <c r="K368" s="32" t="n"/>
      <c r="L368" s="32" t="n"/>
      <c r="M368" s="32" t="n"/>
      <c r="P368" s="33">
        <f>IF($A368="","",IFERROR(MATCH($A368,'Last week'!$A$2:$A$1001,0),0))</f>
        <v/>
      </c>
      <c r="Q368" s="33">
        <f>IF(OR($A368="",$P368=0),"",INDEX('Last week'!$F$2:$F$1001,$P368))</f>
        <v/>
      </c>
      <c r="R368" s="34">
        <f>IF(OR($A368="",$P368=0),"",INDEX('Last week'!$G$2:$G$1001,$P368))</f>
        <v/>
      </c>
      <c r="S368" s="35">
        <f>IF(OR($A368="",$P368=0),"",INDEX('Last week'!$H$2:$H$1001,$P368))</f>
        <v/>
      </c>
      <c r="T368" s="33">
        <f>IF(OR($A368="",$P368=0),"",INDEX('Last week'!$I$2:$I$1001,$P368))</f>
        <v/>
      </c>
      <c r="U368" s="33">
        <f>IF($A368="","",IF(AND($P368&gt;0,$T368="Open",$S368&gt;=Settings!$C$4,$S368&lt;=Settings!$C$5),1,0))</f>
        <v/>
      </c>
      <c r="V368" s="33">
        <f>IF($A368="","",IF(AND($I368="Open",$H368&gt;=Settings!$C$4,$H368&lt;=Settings!$C$5),1,0))</f>
        <v/>
      </c>
      <c r="W368" s="34">
        <f>IF($A368="","",IF($U368=1,$R368,0))</f>
        <v/>
      </c>
      <c r="X368" s="34">
        <f>IF($A368="","",IF($V368=1,$G368,0))</f>
        <v/>
      </c>
      <c r="Y368" s="34">
        <f>IF($A368="","",IF(AND($P368=0,OR($I368="Open",$I368="Won"),$H368&gt;=Settings!$C$4,$H368&lt;=Settings!$C$5,$J368&gt;Settings!$C$6),$G368,0))</f>
        <v/>
      </c>
      <c r="Z368" s="34">
        <f>IF($A368="","",IF(AND($P368&gt;0,$T368="Open",$U368=0,OR($I368="Open",$I368="Won"),$H368&gt;=Settings!$C$4,$H368&lt;=Settings!$C$5),$G368,0))</f>
        <v/>
      </c>
      <c r="AA368" s="34">
        <f>IF($A368="","",IF(AND($U368=1,OR($V368=1,$I368="Won")),$G368-$R368,0))</f>
        <v/>
      </c>
      <c r="AB368" s="34">
        <f>IF($A368="","",IF(AND($U368=1,$I368="Open",$V368=0),$R368,0))</f>
        <v/>
      </c>
      <c r="AC368" s="34">
        <f>IF($A368="","",IF(AND($U368=1,$I368="Lost"),$R368,0))</f>
        <v/>
      </c>
      <c r="AD368" s="34">
        <f>IF($A368="","",IF(AND($I368="Won",OR($U368=1,$Y368&gt;0,$Z368&gt;0)),$G368,0))</f>
        <v/>
      </c>
      <c r="AE368" s="33">
        <f>IF(OR($A368="",$P368=0),"",IFERROR(MATCH($Q368,Settings!$B$24:$B$31,0),""))</f>
        <v/>
      </c>
      <c r="AF368" s="33">
        <f>IF($A368="","",IFERROR(MATCH($F368,Settings!$B$24:$B$31,0),""))</f>
        <v/>
      </c>
      <c r="AG368" s="33">
        <f>IF($A368="","",IF($P368=0,IF($Y368&gt;0,IF($I368="Won","Created and won","Created"),IF($J368&gt;Settings!$C$6,"Created, outside period",IF($V368=1,"Not in last snapshot","Outside period"))),IF($T368&lt;&gt;"Open","Closed before",IF($U368=0,IF($Z368&gt;0,IF($I368="Won","Pulled in and won","Pulled in"),"Outside period"),IF($I368="Won","Won",IF($I368="Lost","Lost",IF($V368=0,"Slipped out",IF($AF368&gt;$AE368,"Advanced",IF($AF368&lt;$AE368,"Regressed",IF($G368&gt;$R368,"Amount up",IF($G368&lt;$R368,"Amount down","No change")))))))))))</f>
        <v/>
      </c>
      <c r="AH368" s="33">
        <f>IF($A368="","",IF($V368=1,Settings!$C$7-MAX($J368,$K368,$L368,$M368),""))</f>
        <v/>
      </c>
      <c r="AI368" s="33">
        <f>IF($A368="","",IF($V368=1,IF($AH368&gt;=Settings!$C$12,1,0),""))</f>
        <v/>
      </c>
      <c r="AJ368" s="33">
        <f>IF($A368="","",IF($V368=1,IF($N368&gt;=Settings!$C$13,1,0),""))</f>
        <v/>
      </c>
    </row>
    <row r="369">
      <c r="G369" s="31" t="n"/>
      <c r="H369" s="32" t="n"/>
      <c r="J369" s="32" t="n"/>
      <c r="K369" s="32" t="n"/>
      <c r="L369" s="32" t="n"/>
      <c r="M369" s="32" t="n"/>
      <c r="P369" s="33">
        <f>IF($A369="","",IFERROR(MATCH($A369,'Last week'!$A$2:$A$1001,0),0))</f>
        <v/>
      </c>
      <c r="Q369" s="33">
        <f>IF(OR($A369="",$P369=0),"",INDEX('Last week'!$F$2:$F$1001,$P369))</f>
        <v/>
      </c>
      <c r="R369" s="34">
        <f>IF(OR($A369="",$P369=0),"",INDEX('Last week'!$G$2:$G$1001,$P369))</f>
        <v/>
      </c>
      <c r="S369" s="35">
        <f>IF(OR($A369="",$P369=0),"",INDEX('Last week'!$H$2:$H$1001,$P369))</f>
        <v/>
      </c>
      <c r="T369" s="33">
        <f>IF(OR($A369="",$P369=0),"",INDEX('Last week'!$I$2:$I$1001,$P369))</f>
        <v/>
      </c>
      <c r="U369" s="33">
        <f>IF($A369="","",IF(AND($P369&gt;0,$T369="Open",$S369&gt;=Settings!$C$4,$S369&lt;=Settings!$C$5),1,0))</f>
        <v/>
      </c>
      <c r="V369" s="33">
        <f>IF($A369="","",IF(AND($I369="Open",$H369&gt;=Settings!$C$4,$H369&lt;=Settings!$C$5),1,0))</f>
        <v/>
      </c>
      <c r="W369" s="34">
        <f>IF($A369="","",IF($U369=1,$R369,0))</f>
        <v/>
      </c>
      <c r="X369" s="34">
        <f>IF($A369="","",IF($V369=1,$G369,0))</f>
        <v/>
      </c>
      <c r="Y369" s="34">
        <f>IF($A369="","",IF(AND($P369=0,OR($I369="Open",$I369="Won"),$H369&gt;=Settings!$C$4,$H369&lt;=Settings!$C$5,$J369&gt;Settings!$C$6),$G369,0))</f>
        <v/>
      </c>
      <c r="Z369" s="34">
        <f>IF($A369="","",IF(AND($P369&gt;0,$T369="Open",$U369=0,OR($I369="Open",$I369="Won"),$H369&gt;=Settings!$C$4,$H369&lt;=Settings!$C$5),$G369,0))</f>
        <v/>
      </c>
      <c r="AA369" s="34">
        <f>IF($A369="","",IF(AND($U369=1,OR($V369=1,$I369="Won")),$G369-$R369,0))</f>
        <v/>
      </c>
      <c r="AB369" s="34">
        <f>IF($A369="","",IF(AND($U369=1,$I369="Open",$V369=0),$R369,0))</f>
        <v/>
      </c>
      <c r="AC369" s="34">
        <f>IF($A369="","",IF(AND($U369=1,$I369="Lost"),$R369,0))</f>
        <v/>
      </c>
      <c r="AD369" s="34">
        <f>IF($A369="","",IF(AND($I369="Won",OR($U369=1,$Y369&gt;0,$Z369&gt;0)),$G369,0))</f>
        <v/>
      </c>
      <c r="AE369" s="33">
        <f>IF(OR($A369="",$P369=0),"",IFERROR(MATCH($Q369,Settings!$B$24:$B$31,0),""))</f>
        <v/>
      </c>
      <c r="AF369" s="33">
        <f>IF($A369="","",IFERROR(MATCH($F369,Settings!$B$24:$B$31,0),""))</f>
        <v/>
      </c>
      <c r="AG369" s="33">
        <f>IF($A369="","",IF($P369=0,IF($Y369&gt;0,IF($I369="Won","Created and won","Created"),IF($J369&gt;Settings!$C$6,"Created, outside period",IF($V369=1,"Not in last snapshot","Outside period"))),IF($T369&lt;&gt;"Open","Closed before",IF($U369=0,IF($Z369&gt;0,IF($I369="Won","Pulled in and won","Pulled in"),"Outside period"),IF($I369="Won","Won",IF($I369="Lost","Lost",IF($V369=0,"Slipped out",IF($AF369&gt;$AE369,"Advanced",IF($AF369&lt;$AE369,"Regressed",IF($G369&gt;$R369,"Amount up",IF($G369&lt;$R369,"Amount down","No change")))))))))))</f>
        <v/>
      </c>
      <c r="AH369" s="33">
        <f>IF($A369="","",IF($V369=1,Settings!$C$7-MAX($J369,$K369,$L369,$M369),""))</f>
        <v/>
      </c>
      <c r="AI369" s="33">
        <f>IF($A369="","",IF($V369=1,IF($AH369&gt;=Settings!$C$12,1,0),""))</f>
        <v/>
      </c>
      <c r="AJ369" s="33">
        <f>IF($A369="","",IF($V369=1,IF($N369&gt;=Settings!$C$13,1,0),""))</f>
        <v/>
      </c>
    </row>
    <row r="370">
      <c r="G370" s="31" t="n"/>
      <c r="H370" s="32" t="n"/>
      <c r="J370" s="32" t="n"/>
      <c r="K370" s="32" t="n"/>
      <c r="L370" s="32" t="n"/>
      <c r="M370" s="32" t="n"/>
      <c r="P370" s="33">
        <f>IF($A370="","",IFERROR(MATCH($A370,'Last week'!$A$2:$A$1001,0),0))</f>
        <v/>
      </c>
      <c r="Q370" s="33">
        <f>IF(OR($A370="",$P370=0),"",INDEX('Last week'!$F$2:$F$1001,$P370))</f>
        <v/>
      </c>
      <c r="R370" s="34">
        <f>IF(OR($A370="",$P370=0),"",INDEX('Last week'!$G$2:$G$1001,$P370))</f>
        <v/>
      </c>
      <c r="S370" s="35">
        <f>IF(OR($A370="",$P370=0),"",INDEX('Last week'!$H$2:$H$1001,$P370))</f>
        <v/>
      </c>
      <c r="T370" s="33">
        <f>IF(OR($A370="",$P370=0),"",INDEX('Last week'!$I$2:$I$1001,$P370))</f>
        <v/>
      </c>
      <c r="U370" s="33">
        <f>IF($A370="","",IF(AND($P370&gt;0,$T370="Open",$S370&gt;=Settings!$C$4,$S370&lt;=Settings!$C$5),1,0))</f>
        <v/>
      </c>
      <c r="V370" s="33">
        <f>IF($A370="","",IF(AND($I370="Open",$H370&gt;=Settings!$C$4,$H370&lt;=Settings!$C$5),1,0))</f>
        <v/>
      </c>
      <c r="W370" s="34">
        <f>IF($A370="","",IF($U370=1,$R370,0))</f>
        <v/>
      </c>
      <c r="X370" s="34">
        <f>IF($A370="","",IF($V370=1,$G370,0))</f>
        <v/>
      </c>
      <c r="Y370" s="34">
        <f>IF($A370="","",IF(AND($P370=0,OR($I370="Open",$I370="Won"),$H370&gt;=Settings!$C$4,$H370&lt;=Settings!$C$5,$J370&gt;Settings!$C$6),$G370,0))</f>
        <v/>
      </c>
      <c r="Z370" s="34">
        <f>IF($A370="","",IF(AND($P370&gt;0,$T370="Open",$U370=0,OR($I370="Open",$I370="Won"),$H370&gt;=Settings!$C$4,$H370&lt;=Settings!$C$5),$G370,0))</f>
        <v/>
      </c>
      <c r="AA370" s="34">
        <f>IF($A370="","",IF(AND($U370=1,OR($V370=1,$I370="Won")),$G370-$R370,0))</f>
        <v/>
      </c>
      <c r="AB370" s="34">
        <f>IF($A370="","",IF(AND($U370=1,$I370="Open",$V370=0),$R370,0))</f>
        <v/>
      </c>
      <c r="AC370" s="34">
        <f>IF($A370="","",IF(AND($U370=1,$I370="Lost"),$R370,0))</f>
        <v/>
      </c>
      <c r="AD370" s="34">
        <f>IF($A370="","",IF(AND($I370="Won",OR($U370=1,$Y370&gt;0,$Z370&gt;0)),$G370,0))</f>
        <v/>
      </c>
      <c r="AE370" s="33">
        <f>IF(OR($A370="",$P370=0),"",IFERROR(MATCH($Q370,Settings!$B$24:$B$31,0),""))</f>
        <v/>
      </c>
      <c r="AF370" s="33">
        <f>IF($A370="","",IFERROR(MATCH($F370,Settings!$B$24:$B$31,0),""))</f>
        <v/>
      </c>
      <c r="AG370" s="33">
        <f>IF($A370="","",IF($P370=0,IF($Y370&gt;0,IF($I370="Won","Created and won","Created"),IF($J370&gt;Settings!$C$6,"Created, outside period",IF($V370=1,"Not in last snapshot","Outside period"))),IF($T370&lt;&gt;"Open","Closed before",IF($U370=0,IF($Z370&gt;0,IF($I370="Won","Pulled in and won","Pulled in"),"Outside period"),IF($I370="Won","Won",IF($I370="Lost","Lost",IF($V370=0,"Slipped out",IF($AF370&gt;$AE370,"Advanced",IF($AF370&lt;$AE370,"Regressed",IF($G370&gt;$R370,"Amount up",IF($G370&lt;$R370,"Amount down","No change")))))))))))</f>
        <v/>
      </c>
      <c r="AH370" s="33">
        <f>IF($A370="","",IF($V370=1,Settings!$C$7-MAX($J370,$K370,$L370,$M370),""))</f>
        <v/>
      </c>
      <c r="AI370" s="33">
        <f>IF($A370="","",IF($V370=1,IF($AH370&gt;=Settings!$C$12,1,0),""))</f>
        <v/>
      </c>
      <c r="AJ370" s="33">
        <f>IF($A370="","",IF($V370=1,IF($N370&gt;=Settings!$C$13,1,0),""))</f>
        <v/>
      </c>
    </row>
    <row r="371">
      <c r="G371" s="31" t="n"/>
      <c r="H371" s="32" t="n"/>
      <c r="J371" s="32" t="n"/>
      <c r="K371" s="32" t="n"/>
      <c r="L371" s="32" t="n"/>
      <c r="M371" s="32" t="n"/>
      <c r="P371" s="33">
        <f>IF($A371="","",IFERROR(MATCH($A371,'Last week'!$A$2:$A$1001,0),0))</f>
        <v/>
      </c>
      <c r="Q371" s="33">
        <f>IF(OR($A371="",$P371=0),"",INDEX('Last week'!$F$2:$F$1001,$P371))</f>
        <v/>
      </c>
      <c r="R371" s="34">
        <f>IF(OR($A371="",$P371=0),"",INDEX('Last week'!$G$2:$G$1001,$P371))</f>
        <v/>
      </c>
      <c r="S371" s="35">
        <f>IF(OR($A371="",$P371=0),"",INDEX('Last week'!$H$2:$H$1001,$P371))</f>
        <v/>
      </c>
      <c r="T371" s="33">
        <f>IF(OR($A371="",$P371=0),"",INDEX('Last week'!$I$2:$I$1001,$P371))</f>
        <v/>
      </c>
      <c r="U371" s="33">
        <f>IF($A371="","",IF(AND($P371&gt;0,$T371="Open",$S371&gt;=Settings!$C$4,$S371&lt;=Settings!$C$5),1,0))</f>
        <v/>
      </c>
      <c r="V371" s="33">
        <f>IF($A371="","",IF(AND($I371="Open",$H371&gt;=Settings!$C$4,$H371&lt;=Settings!$C$5),1,0))</f>
        <v/>
      </c>
      <c r="W371" s="34">
        <f>IF($A371="","",IF($U371=1,$R371,0))</f>
        <v/>
      </c>
      <c r="X371" s="34">
        <f>IF($A371="","",IF($V371=1,$G371,0))</f>
        <v/>
      </c>
      <c r="Y371" s="34">
        <f>IF($A371="","",IF(AND($P371=0,OR($I371="Open",$I371="Won"),$H371&gt;=Settings!$C$4,$H371&lt;=Settings!$C$5,$J371&gt;Settings!$C$6),$G371,0))</f>
        <v/>
      </c>
      <c r="Z371" s="34">
        <f>IF($A371="","",IF(AND($P371&gt;0,$T371="Open",$U371=0,OR($I371="Open",$I371="Won"),$H371&gt;=Settings!$C$4,$H371&lt;=Settings!$C$5),$G371,0))</f>
        <v/>
      </c>
      <c r="AA371" s="34">
        <f>IF($A371="","",IF(AND($U371=1,OR($V371=1,$I371="Won")),$G371-$R371,0))</f>
        <v/>
      </c>
      <c r="AB371" s="34">
        <f>IF($A371="","",IF(AND($U371=1,$I371="Open",$V371=0),$R371,0))</f>
        <v/>
      </c>
      <c r="AC371" s="34">
        <f>IF($A371="","",IF(AND($U371=1,$I371="Lost"),$R371,0))</f>
        <v/>
      </c>
      <c r="AD371" s="34">
        <f>IF($A371="","",IF(AND($I371="Won",OR($U371=1,$Y371&gt;0,$Z371&gt;0)),$G371,0))</f>
        <v/>
      </c>
      <c r="AE371" s="33">
        <f>IF(OR($A371="",$P371=0),"",IFERROR(MATCH($Q371,Settings!$B$24:$B$31,0),""))</f>
        <v/>
      </c>
      <c r="AF371" s="33">
        <f>IF($A371="","",IFERROR(MATCH($F371,Settings!$B$24:$B$31,0),""))</f>
        <v/>
      </c>
      <c r="AG371" s="33">
        <f>IF($A371="","",IF($P371=0,IF($Y371&gt;0,IF($I371="Won","Created and won","Created"),IF($J371&gt;Settings!$C$6,"Created, outside period",IF($V371=1,"Not in last snapshot","Outside period"))),IF($T371&lt;&gt;"Open","Closed before",IF($U371=0,IF($Z371&gt;0,IF($I371="Won","Pulled in and won","Pulled in"),"Outside period"),IF($I371="Won","Won",IF($I371="Lost","Lost",IF($V371=0,"Slipped out",IF($AF371&gt;$AE371,"Advanced",IF($AF371&lt;$AE371,"Regressed",IF($G371&gt;$R371,"Amount up",IF($G371&lt;$R371,"Amount down","No change")))))))))))</f>
        <v/>
      </c>
      <c r="AH371" s="33">
        <f>IF($A371="","",IF($V371=1,Settings!$C$7-MAX($J371,$K371,$L371,$M371),""))</f>
        <v/>
      </c>
      <c r="AI371" s="33">
        <f>IF($A371="","",IF($V371=1,IF($AH371&gt;=Settings!$C$12,1,0),""))</f>
        <v/>
      </c>
      <c r="AJ371" s="33">
        <f>IF($A371="","",IF($V371=1,IF($N371&gt;=Settings!$C$13,1,0),""))</f>
        <v/>
      </c>
    </row>
    <row r="372">
      <c r="G372" s="31" t="n"/>
      <c r="H372" s="32" t="n"/>
      <c r="J372" s="32" t="n"/>
      <c r="K372" s="32" t="n"/>
      <c r="L372" s="32" t="n"/>
      <c r="M372" s="32" t="n"/>
      <c r="P372" s="33">
        <f>IF($A372="","",IFERROR(MATCH($A372,'Last week'!$A$2:$A$1001,0),0))</f>
        <v/>
      </c>
      <c r="Q372" s="33">
        <f>IF(OR($A372="",$P372=0),"",INDEX('Last week'!$F$2:$F$1001,$P372))</f>
        <v/>
      </c>
      <c r="R372" s="34">
        <f>IF(OR($A372="",$P372=0),"",INDEX('Last week'!$G$2:$G$1001,$P372))</f>
        <v/>
      </c>
      <c r="S372" s="35">
        <f>IF(OR($A372="",$P372=0),"",INDEX('Last week'!$H$2:$H$1001,$P372))</f>
        <v/>
      </c>
      <c r="T372" s="33">
        <f>IF(OR($A372="",$P372=0),"",INDEX('Last week'!$I$2:$I$1001,$P372))</f>
        <v/>
      </c>
      <c r="U372" s="33">
        <f>IF($A372="","",IF(AND($P372&gt;0,$T372="Open",$S372&gt;=Settings!$C$4,$S372&lt;=Settings!$C$5),1,0))</f>
        <v/>
      </c>
      <c r="V372" s="33">
        <f>IF($A372="","",IF(AND($I372="Open",$H372&gt;=Settings!$C$4,$H372&lt;=Settings!$C$5),1,0))</f>
        <v/>
      </c>
      <c r="W372" s="34">
        <f>IF($A372="","",IF($U372=1,$R372,0))</f>
        <v/>
      </c>
      <c r="X372" s="34">
        <f>IF($A372="","",IF($V372=1,$G372,0))</f>
        <v/>
      </c>
      <c r="Y372" s="34">
        <f>IF($A372="","",IF(AND($P372=0,OR($I372="Open",$I372="Won"),$H372&gt;=Settings!$C$4,$H372&lt;=Settings!$C$5,$J372&gt;Settings!$C$6),$G372,0))</f>
        <v/>
      </c>
      <c r="Z372" s="34">
        <f>IF($A372="","",IF(AND($P372&gt;0,$T372="Open",$U372=0,OR($I372="Open",$I372="Won"),$H372&gt;=Settings!$C$4,$H372&lt;=Settings!$C$5),$G372,0))</f>
        <v/>
      </c>
      <c r="AA372" s="34">
        <f>IF($A372="","",IF(AND($U372=1,OR($V372=1,$I372="Won")),$G372-$R372,0))</f>
        <v/>
      </c>
      <c r="AB372" s="34">
        <f>IF($A372="","",IF(AND($U372=1,$I372="Open",$V372=0),$R372,0))</f>
        <v/>
      </c>
      <c r="AC372" s="34">
        <f>IF($A372="","",IF(AND($U372=1,$I372="Lost"),$R372,0))</f>
        <v/>
      </c>
      <c r="AD372" s="34">
        <f>IF($A372="","",IF(AND($I372="Won",OR($U372=1,$Y372&gt;0,$Z372&gt;0)),$G372,0))</f>
        <v/>
      </c>
      <c r="AE372" s="33">
        <f>IF(OR($A372="",$P372=0),"",IFERROR(MATCH($Q372,Settings!$B$24:$B$31,0),""))</f>
        <v/>
      </c>
      <c r="AF372" s="33">
        <f>IF($A372="","",IFERROR(MATCH($F372,Settings!$B$24:$B$31,0),""))</f>
        <v/>
      </c>
      <c r="AG372" s="33">
        <f>IF($A372="","",IF($P372=0,IF($Y372&gt;0,IF($I372="Won","Created and won","Created"),IF($J372&gt;Settings!$C$6,"Created, outside period",IF($V372=1,"Not in last snapshot","Outside period"))),IF($T372&lt;&gt;"Open","Closed before",IF($U372=0,IF($Z372&gt;0,IF($I372="Won","Pulled in and won","Pulled in"),"Outside period"),IF($I372="Won","Won",IF($I372="Lost","Lost",IF($V372=0,"Slipped out",IF($AF372&gt;$AE372,"Advanced",IF($AF372&lt;$AE372,"Regressed",IF($G372&gt;$R372,"Amount up",IF($G372&lt;$R372,"Amount down","No change")))))))))))</f>
        <v/>
      </c>
      <c r="AH372" s="33">
        <f>IF($A372="","",IF($V372=1,Settings!$C$7-MAX($J372,$K372,$L372,$M372),""))</f>
        <v/>
      </c>
      <c r="AI372" s="33">
        <f>IF($A372="","",IF($V372=1,IF($AH372&gt;=Settings!$C$12,1,0),""))</f>
        <v/>
      </c>
      <c r="AJ372" s="33">
        <f>IF($A372="","",IF($V372=1,IF($N372&gt;=Settings!$C$13,1,0),""))</f>
        <v/>
      </c>
    </row>
    <row r="373">
      <c r="G373" s="31" t="n"/>
      <c r="H373" s="32" t="n"/>
      <c r="J373" s="32" t="n"/>
      <c r="K373" s="32" t="n"/>
      <c r="L373" s="32" t="n"/>
      <c r="M373" s="32" t="n"/>
      <c r="P373" s="33">
        <f>IF($A373="","",IFERROR(MATCH($A373,'Last week'!$A$2:$A$1001,0),0))</f>
        <v/>
      </c>
      <c r="Q373" s="33">
        <f>IF(OR($A373="",$P373=0),"",INDEX('Last week'!$F$2:$F$1001,$P373))</f>
        <v/>
      </c>
      <c r="R373" s="34">
        <f>IF(OR($A373="",$P373=0),"",INDEX('Last week'!$G$2:$G$1001,$P373))</f>
        <v/>
      </c>
      <c r="S373" s="35">
        <f>IF(OR($A373="",$P373=0),"",INDEX('Last week'!$H$2:$H$1001,$P373))</f>
        <v/>
      </c>
      <c r="T373" s="33">
        <f>IF(OR($A373="",$P373=0),"",INDEX('Last week'!$I$2:$I$1001,$P373))</f>
        <v/>
      </c>
      <c r="U373" s="33">
        <f>IF($A373="","",IF(AND($P373&gt;0,$T373="Open",$S373&gt;=Settings!$C$4,$S373&lt;=Settings!$C$5),1,0))</f>
        <v/>
      </c>
      <c r="V373" s="33">
        <f>IF($A373="","",IF(AND($I373="Open",$H373&gt;=Settings!$C$4,$H373&lt;=Settings!$C$5),1,0))</f>
        <v/>
      </c>
      <c r="W373" s="34">
        <f>IF($A373="","",IF($U373=1,$R373,0))</f>
        <v/>
      </c>
      <c r="X373" s="34">
        <f>IF($A373="","",IF($V373=1,$G373,0))</f>
        <v/>
      </c>
      <c r="Y373" s="34">
        <f>IF($A373="","",IF(AND($P373=0,OR($I373="Open",$I373="Won"),$H373&gt;=Settings!$C$4,$H373&lt;=Settings!$C$5,$J373&gt;Settings!$C$6),$G373,0))</f>
        <v/>
      </c>
      <c r="Z373" s="34">
        <f>IF($A373="","",IF(AND($P373&gt;0,$T373="Open",$U373=0,OR($I373="Open",$I373="Won"),$H373&gt;=Settings!$C$4,$H373&lt;=Settings!$C$5),$G373,0))</f>
        <v/>
      </c>
      <c r="AA373" s="34">
        <f>IF($A373="","",IF(AND($U373=1,OR($V373=1,$I373="Won")),$G373-$R373,0))</f>
        <v/>
      </c>
      <c r="AB373" s="34">
        <f>IF($A373="","",IF(AND($U373=1,$I373="Open",$V373=0),$R373,0))</f>
        <v/>
      </c>
      <c r="AC373" s="34">
        <f>IF($A373="","",IF(AND($U373=1,$I373="Lost"),$R373,0))</f>
        <v/>
      </c>
      <c r="AD373" s="34">
        <f>IF($A373="","",IF(AND($I373="Won",OR($U373=1,$Y373&gt;0,$Z373&gt;0)),$G373,0))</f>
        <v/>
      </c>
      <c r="AE373" s="33">
        <f>IF(OR($A373="",$P373=0),"",IFERROR(MATCH($Q373,Settings!$B$24:$B$31,0),""))</f>
        <v/>
      </c>
      <c r="AF373" s="33">
        <f>IF($A373="","",IFERROR(MATCH($F373,Settings!$B$24:$B$31,0),""))</f>
        <v/>
      </c>
      <c r="AG373" s="33">
        <f>IF($A373="","",IF($P373=0,IF($Y373&gt;0,IF($I373="Won","Created and won","Created"),IF($J373&gt;Settings!$C$6,"Created, outside period",IF($V373=1,"Not in last snapshot","Outside period"))),IF($T373&lt;&gt;"Open","Closed before",IF($U373=0,IF($Z373&gt;0,IF($I373="Won","Pulled in and won","Pulled in"),"Outside period"),IF($I373="Won","Won",IF($I373="Lost","Lost",IF($V373=0,"Slipped out",IF($AF373&gt;$AE373,"Advanced",IF($AF373&lt;$AE373,"Regressed",IF($G373&gt;$R373,"Amount up",IF($G373&lt;$R373,"Amount down","No change")))))))))))</f>
        <v/>
      </c>
      <c r="AH373" s="33">
        <f>IF($A373="","",IF($V373=1,Settings!$C$7-MAX($J373,$K373,$L373,$M373),""))</f>
        <v/>
      </c>
      <c r="AI373" s="33">
        <f>IF($A373="","",IF($V373=1,IF($AH373&gt;=Settings!$C$12,1,0),""))</f>
        <v/>
      </c>
      <c r="AJ373" s="33">
        <f>IF($A373="","",IF($V373=1,IF($N373&gt;=Settings!$C$13,1,0),""))</f>
        <v/>
      </c>
    </row>
    <row r="374">
      <c r="G374" s="31" t="n"/>
      <c r="H374" s="32" t="n"/>
      <c r="J374" s="32" t="n"/>
      <c r="K374" s="32" t="n"/>
      <c r="L374" s="32" t="n"/>
      <c r="M374" s="32" t="n"/>
      <c r="P374" s="33">
        <f>IF($A374="","",IFERROR(MATCH($A374,'Last week'!$A$2:$A$1001,0),0))</f>
        <v/>
      </c>
      <c r="Q374" s="33">
        <f>IF(OR($A374="",$P374=0),"",INDEX('Last week'!$F$2:$F$1001,$P374))</f>
        <v/>
      </c>
      <c r="R374" s="34">
        <f>IF(OR($A374="",$P374=0),"",INDEX('Last week'!$G$2:$G$1001,$P374))</f>
        <v/>
      </c>
      <c r="S374" s="35">
        <f>IF(OR($A374="",$P374=0),"",INDEX('Last week'!$H$2:$H$1001,$P374))</f>
        <v/>
      </c>
      <c r="T374" s="33">
        <f>IF(OR($A374="",$P374=0),"",INDEX('Last week'!$I$2:$I$1001,$P374))</f>
        <v/>
      </c>
      <c r="U374" s="33">
        <f>IF($A374="","",IF(AND($P374&gt;0,$T374="Open",$S374&gt;=Settings!$C$4,$S374&lt;=Settings!$C$5),1,0))</f>
        <v/>
      </c>
      <c r="V374" s="33">
        <f>IF($A374="","",IF(AND($I374="Open",$H374&gt;=Settings!$C$4,$H374&lt;=Settings!$C$5),1,0))</f>
        <v/>
      </c>
      <c r="W374" s="34">
        <f>IF($A374="","",IF($U374=1,$R374,0))</f>
        <v/>
      </c>
      <c r="X374" s="34">
        <f>IF($A374="","",IF($V374=1,$G374,0))</f>
        <v/>
      </c>
      <c r="Y374" s="34">
        <f>IF($A374="","",IF(AND($P374=0,OR($I374="Open",$I374="Won"),$H374&gt;=Settings!$C$4,$H374&lt;=Settings!$C$5,$J374&gt;Settings!$C$6),$G374,0))</f>
        <v/>
      </c>
      <c r="Z374" s="34">
        <f>IF($A374="","",IF(AND($P374&gt;0,$T374="Open",$U374=0,OR($I374="Open",$I374="Won"),$H374&gt;=Settings!$C$4,$H374&lt;=Settings!$C$5),$G374,0))</f>
        <v/>
      </c>
      <c r="AA374" s="34">
        <f>IF($A374="","",IF(AND($U374=1,OR($V374=1,$I374="Won")),$G374-$R374,0))</f>
        <v/>
      </c>
      <c r="AB374" s="34">
        <f>IF($A374="","",IF(AND($U374=1,$I374="Open",$V374=0),$R374,0))</f>
        <v/>
      </c>
      <c r="AC374" s="34">
        <f>IF($A374="","",IF(AND($U374=1,$I374="Lost"),$R374,0))</f>
        <v/>
      </c>
      <c r="AD374" s="34">
        <f>IF($A374="","",IF(AND($I374="Won",OR($U374=1,$Y374&gt;0,$Z374&gt;0)),$G374,0))</f>
        <v/>
      </c>
      <c r="AE374" s="33">
        <f>IF(OR($A374="",$P374=0),"",IFERROR(MATCH($Q374,Settings!$B$24:$B$31,0),""))</f>
        <v/>
      </c>
      <c r="AF374" s="33">
        <f>IF($A374="","",IFERROR(MATCH($F374,Settings!$B$24:$B$31,0),""))</f>
        <v/>
      </c>
      <c r="AG374" s="33">
        <f>IF($A374="","",IF($P374=0,IF($Y374&gt;0,IF($I374="Won","Created and won","Created"),IF($J374&gt;Settings!$C$6,"Created, outside period",IF($V374=1,"Not in last snapshot","Outside period"))),IF($T374&lt;&gt;"Open","Closed before",IF($U374=0,IF($Z374&gt;0,IF($I374="Won","Pulled in and won","Pulled in"),"Outside period"),IF($I374="Won","Won",IF($I374="Lost","Lost",IF($V374=0,"Slipped out",IF($AF374&gt;$AE374,"Advanced",IF($AF374&lt;$AE374,"Regressed",IF($G374&gt;$R374,"Amount up",IF($G374&lt;$R374,"Amount down","No change")))))))))))</f>
        <v/>
      </c>
      <c r="AH374" s="33">
        <f>IF($A374="","",IF($V374=1,Settings!$C$7-MAX($J374,$K374,$L374,$M374),""))</f>
        <v/>
      </c>
      <c r="AI374" s="33">
        <f>IF($A374="","",IF($V374=1,IF($AH374&gt;=Settings!$C$12,1,0),""))</f>
        <v/>
      </c>
      <c r="AJ374" s="33">
        <f>IF($A374="","",IF($V374=1,IF($N374&gt;=Settings!$C$13,1,0),""))</f>
        <v/>
      </c>
    </row>
    <row r="375">
      <c r="G375" s="31" t="n"/>
      <c r="H375" s="32" t="n"/>
      <c r="J375" s="32" t="n"/>
      <c r="K375" s="32" t="n"/>
      <c r="L375" s="32" t="n"/>
      <c r="M375" s="32" t="n"/>
      <c r="P375" s="33">
        <f>IF($A375="","",IFERROR(MATCH($A375,'Last week'!$A$2:$A$1001,0),0))</f>
        <v/>
      </c>
      <c r="Q375" s="33">
        <f>IF(OR($A375="",$P375=0),"",INDEX('Last week'!$F$2:$F$1001,$P375))</f>
        <v/>
      </c>
      <c r="R375" s="34">
        <f>IF(OR($A375="",$P375=0),"",INDEX('Last week'!$G$2:$G$1001,$P375))</f>
        <v/>
      </c>
      <c r="S375" s="35">
        <f>IF(OR($A375="",$P375=0),"",INDEX('Last week'!$H$2:$H$1001,$P375))</f>
        <v/>
      </c>
      <c r="T375" s="33">
        <f>IF(OR($A375="",$P375=0),"",INDEX('Last week'!$I$2:$I$1001,$P375))</f>
        <v/>
      </c>
      <c r="U375" s="33">
        <f>IF($A375="","",IF(AND($P375&gt;0,$T375="Open",$S375&gt;=Settings!$C$4,$S375&lt;=Settings!$C$5),1,0))</f>
        <v/>
      </c>
      <c r="V375" s="33">
        <f>IF($A375="","",IF(AND($I375="Open",$H375&gt;=Settings!$C$4,$H375&lt;=Settings!$C$5),1,0))</f>
        <v/>
      </c>
      <c r="W375" s="34">
        <f>IF($A375="","",IF($U375=1,$R375,0))</f>
        <v/>
      </c>
      <c r="X375" s="34">
        <f>IF($A375="","",IF($V375=1,$G375,0))</f>
        <v/>
      </c>
      <c r="Y375" s="34">
        <f>IF($A375="","",IF(AND($P375=0,OR($I375="Open",$I375="Won"),$H375&gt;=Settings!$C$4,$H375&lt;=Settings!$C$5,$J375&gt;Settings!$C$6),$G375,0))</f>
        <v/>
      </c>
      <c r="Z375" s="34">
        <f>IF($A375="","",IF(AND($P375&gt;0,$T375="Open",$U375=0,OR($I375="Open",$I375="Won"),$H375&gt;=Settings!$C$4,$H375&lt;=Settings!$C$5),$G375,0))</f>
        <v/>
      </c>
      <c r="AA375" s="34">
        <f>IF($A375="","",IF(AND($U375=1,OR($V375=1,$I375="Won")),$G375-$R375,0))</f>
        <v/>
      </c>
      <c r="AB375" s="34">
        <f>IF($A375="","",IF(AND($U375=1,$I375="Open",$V375=0),$R375,0))</f>
        <v/>
      </c>
      <c r="AC375" s="34">
        <f>IF($A375="","",IF(AND($U375=1,$I375="Lost"),$R375,0))</f>
        <v/>
      </c>
      <c r="AD375" s="34">
        <f>IF($A375="","",IF(AND($I375="Won",OR($U375=1,$Y375&gt;0,$Z375&gt;0)),$G375,0))</f>
        <v/>
      </c>
      <c r="AE375" s="33">
        <f>IF(OR($A375="",$P375=0),"",IFERROR(MATCH($Q375,Settings!$B$24:$B$31,0),""))</f>
        <v/>
      </c>
      <c r="AF375" s="33">
        <f>IF($A375="","",IFERROR(MATCH($F375,Settings!$B$24:$B$31,0),""))</f>
        <v/>
      </c>
      <c r="AG375" s="33">
        <f>IF($A375="","",IF($P375=0,IF($Y375&gt;0,IF($I375="Won","Created and won","Created"),IF($J375&gt;Settings!$C$6,"Created, outside period",IF($V375=1,"Not in last snapshot","Outside period"))),IF($T375&lt;&gt;"Open","Closed before",IF($U375=0,IF($Z375&gt;0,IF($I375="Won","Pulled in and won","Pulled in"),"Outside period"),IF($I375="Won","Won",IF($I375="Lost","Lost",IF($V375=0,"Slipped out",IF($AF375&gt;$AE375,"Advanced",IF($AF375&lt;$AE375,"Regressed",IF($G375&gt;$R375,"Amount up",IF($G375&lt;$R375,"Amount down","No change")))))))))))</f>
        <v/>
      </c>
      <c r="AH375" s="33">
        <f>IF($A375="","",IF($V375=1,Settings!$C$7-MAX($J375,$K375,$L375,$M375),""))</f>
        <v/>
      </c>
      <c r="AI375" s="33">
        <f>IF($A375="","",IF($V375=1,IF($AH375&gt;=Settings!$C$12,1,0),""))</f>
        <v/>
      </c>
      <c r="AJ375" s="33">
        <f>IF($A375="","",IF($V375=1,IF($N375&gt;=Settings!$C$13,1,0),""))</f>
        <v/>
      </c>
    </row>
    <row r="376">
      <c r="G376" s="31" t="n"/>
      <c r="H376" s="32" t="n"/>
      <c r="J376" s="32" t="n"/>
      <c r="K376" s="32" t="n"/>
      <c r="L376" s="32" t="n"/>
      <c r="M376" s="32" t="n"/>
      <c r="P376" s="33">
        <f>IF($A376="","",IFERROR(MATCH($A376,'Last week'!$A$2:$A$1001,0),0))</f>
        <v/>
      </c>
      <c r="Q376" s="33">
        <f>IF(OR($A376="",$P376=0),"",INDEX('Last week'!$F$2:$F$1001,$P376))</f>
        <v/>
      </c>
      <c r="R376" s="34">
        <f>IF(OR($A376="",$P376=0),"",INDEX('Last week'!$G$2:$G$1001,$P376))</f>
        <v/>
      </c>
      <c r="S376" s="35">
        <f>IF(OR($A376="",$P376=0),"",INDEX('Last week'!$H$2:$H$1001,$P376))</f>
        <v/>
      </c>
      <c r="T376" s="33">
        <f>IF(OR($A376="",$P376=0),"",INDEX('Last week'!$I$2:$I$1001,$P376))</f>
        <v/>
      </c>
      <c r="U376" s="33">
        <f>IF($A376="","",IF(AND($P376&gt;0,$T376="Open",$S376&gt;=Settings!$C$4,$S376&lt;=Settings!$C$5),1,0))</f>
        <v/>
      </c>
      <c r="V376" s="33">
        <f>IF($A376="","",IF(AND($I376="Open",$H376&gt;=Settings!$C$4,$H376&lt;=Settings!$C$5),1,0))</f>
        <v/>
      </c>
      <c r="W376" s="34">
        <f>IF($A376="","",IF($U376=1,$R376,0))</f>
        <v/>
      </c>
      <c r="X376" s="34">
        <f>IF($A376="","",IF($V376=1,$G376,0))</f>
        <v/>
      </c>
      <c r="Y376" s="34">
        <f>IF($A376="","",IF(AND($P376=0,OR($I376="Open",$I376="Won"),$H376&gt;=Settings!$C$4,$H376&lt;=Settings!$C$5,$J376&gt;Settings!$C$6),$G376,0))</f>
        <v/>
      </c>
      <c r="Z376" s="34">
        <f>IF($A376="","",IF(AND($P376&gt;0,$T376="Open",$U376=0,OR($I376="Open",$I376="Won"),$H376&gt;=Settings!$C$4,$H376&lt;=Settings!$C$5),$G376,0))</f>
        <v/>
      </c>
      <c r="AA376" s="34">
        <f>IF($A376="","",IF(AND($U376=1,OR($V376=1,$I376="Won")),$G376-$R376,0))</f>
        <v/>
      </c>
      <c r="AB376" s="34">
        <f>IF($A376="","",IF(AND($U376=1,$I376="Open",$V376=0),$R376,0))</f>
        <v/>
      </c>
      <c r="AC376" s="34">
        <f>IF($A376="","",IF(AND($U376=1,$I376="Lost"),$R376,0))</f>
        <v/>
      </c>
      <c r="AD376" s="34">
        <f>IF($A376="","",IF(AND($I376="Won",OR($U376=1,$Y376&gt;0,$Z376&gt;0)),$G376,0))</f>
        <v/>
      </c>
      <c r="AE376" s="33">
        <f>IF(OR($A376="",$P376=0),"",IFERROR(MATCH($Q376,Settings!$B$24:$B$31,0),""))</f>
        <v/>
      </c>
      <c r="AF376" s="33">
        <f>IF($A376="","",IFERROR(MATCH($F376,Settings!$B$24:$B$31,0),""))</f>
        <v/>
      </c>
      <c r="AG376" s="33">
        <f>IF($A376="","",IF($P376=0,IF($Y376&gt;0,IF($I376="Won","Created and won","Created"),IF($J376&gt;Settings!$C$6,"Created, outside period",IF($V376=1,"Not in last snapshot","Outside period"))),IF($T376&lt;&gt;"Open","Closed before",IF($U376=0,IF($Z376&gt;0,IF($I376="Won","Pulled in and won","Pulled in"),"Outside period"),IF($I376="Won","Won",IF($I376="Lost","Lost",IF($V376=0,"Slipped out",IF($AF376&gt;$AE376,"Advanced",IF($AF376&lt;$AE376,"Regressed",IF($G376&gt;$R376,"Amount up",IF($G376&lt;$R376,"Amount down","No change")))))))))))</f>
        <v/>
      </c>
      <c r="AH376" s="33">
        <f>IF($A376="","",IF($V376=1,Settings!$C$7-MAX($J376,$K376,$L376,$M376),""))</f>
        <v/>
      </c>
      <c r="AI376" s="33">
        <f>IF($A376="","",IF($V376=1,IF($AH376&gt;=Settings!$C$12,1,0),""))</f>
        <v/>
      </c>
      <c r="AJ376" s="33">
        <f>IF($A376="","",IF($V376=1,IF($N376&gt;=Settings!$C$13,1,0),""))</f>
        <v/>
      </c>
    </row>
    <row r="377">
      <c r="G377" s="31" t="n"/>
      <c r="H377" s="32" t="n"/>
      <c r="J377" s="32" t="n"/>
      <c r="K377" s="32" t="n"/>
      <c r="L377" s="32" t="n"/>
      <c r="M377" s="32" t="n"/>
      <c r="P377" s="33">
        <f>IF($A377="","",IFERROR(MATCH($A377,'Last week'!$A$2:$A$1001,0),0))</f>
        <v/>
      </c>
      <c r="Q377" s="33">
        <f>IF(OR($A377="",$P377=0),"",INDEX('Last week'!$F$2:$F$1001,$P377))</f>
        <v/>
      </c>
      <c r="R377" s="34">
        <f>IF(OR($A377="",$P377=0),"",INDEX('Last week'!$G$2:$G$1001,$P377))</f>
        <v/>
      </c>
      <c r="S377" s="35">
        <f>IF(OR($A377="",$P377=0),"",INDEX('Last week'!$H$2:$H$1001,$P377))</f>
        <v/>
      </c>
      <c r="T377" s="33">
        <f>IF(OR($A377="",$P377=0),"",INDEX('Last week'!$I$2:$I$1001,$P377))</f>
        <v/>
      </c>
      <c r="U377" s="33">
        <f>IF($A377="","",IF(AND($P377&gt;0,$T377="Open",$S377&gt;=Settings!$C$4,$S377&lt;=Settings!$C$5),1,0))</f>
        <v/>
      </c>
      <c r="V377" s="33">
        <f>IF($A377="","",IF(AND($I377="Open",$H377&gt;=Settings!$C$4,$H377&lt;=Settings!$C$5),1,0))</f>
        <v/>
      </c>
      <c r="W377" s="34">
        <f>IF($A377="","",IF($U377=1,$R377,0))</f>
        <v/>
      </c>
      <c r="X377" s="34">
        <f>IF($A377="","",IF($V377=1,$G377,0))</f>
        <v/>
      </c>
      <c r="Y377" s="34">
        <f>IF($A377="","",IF(AND($P377=0,OR($I377="Open",$I377="Won"),$H377&gt;=Settings!$C$4,$H377&lt;=Settings!$C$5,$J377&gt;Settings!$C$6),$G377,0))</f>
        <v/>
      </c>
      <c r="Z377" s="34">
        <f>IF($A377="","",IF(AND($P377&gt;0,$T377="Open",$U377=0,OR($I377="Open",$I377="Won"),$H377&gt;=Settings!$C$4,$H377&lt;=Settings!$C$5),$G377,0))</f>
        <v/>
      </c>
      <c r="AA377" s="34">
        <f>IF($A377="","",IF(AND($U377=1,OR($V377=1,$I377="Won")),$G377-$R377,0))</f>
        <v/>
      </c>
      <c r="AB377" s="34">
        <f>IF($A377="","",IF(AND($U377=1,$I377="Open",$V377=0),$R377,0))</f>
        <v/>
      </c>
      <c r="AC377" s="34">
        <f>IF($A377="","",IF(AND($U377=1,$I377="Lost"),$R377,0))</f>
        <v/>
      </c>
      <c r="AD377" s="34">
        <f>IF($A377="","",IF(AND($I377="Won",OR($U377=1,$Y377&gt;0,$Z377&gt;0)),$G377,0))</f>
        <v/>
      </c>
      <c r="AE377" s="33">
        <f>IF(OR($A377="",$P377=0),"",IFERROR(MATCH($Q377,Settings!$B$24:$B$31,0),""))</f>
        <v/>
      </c>
      <c r="AF377" s="33">
        <f>IF($A377="","",IFERROR(MATCH($F377,Settings!$B$24:$B$31,0),""))</f>
        <v/>
      </c>
      <c r="AG377" s="33">
        <f>IF($A377="","",IF($P377=0,IF($Y377&gt;0,IF($I377="Won","Created and won","Created"),IF($J377&gt;Settings!$C$6,"Created, outside period",IF($V377=1,"Not in last snapshot","Outside period"))),IF($T377&lt;&gt;"Open","Closed before",IF($U377=0,IF($Z377&gt;0,IF($I377="Won","Pulled in and won","Pulled in"),"Outside period"),IF($I377="Won","Won",IF($I377="Lost","Lost",IF($V377=0,"Slipped out",IF($AF377&gt;$AE377,"Advanced",IF($AF377&lt;$AE377,"Regressed",IF($G377&gt;$R377,"Amount up",IF($G377&lt;$R377,"Amount down","No change")))))))))))</f>
        <v/>
      </c>
      <c r="AH377" s="33">
        <f>IF($A377="","",IF($V377=1,Settings!$C$7-MAX($J377,$K377,$L377,$M377),""))</f>
        <v/>
      </c>
      <c r="AI377" s="33">
        <f>IF($A377="","",IF($V377=1,IF($AH377&gt;=Settings!$C$12,1,0),""))</f>
        <v/>
      </c>
      <c r="AJ377" s="33">
        <f>IF($A377="","",IF($V377=1,IF($N377&gt;=Settings!$C$13,1,0),""))</f>
        <v/>
      </c>
    </row>
    <row r="378">
      <c r="G378" s="31" t="n"/>
      <c r="H378" s="32" t="n"/>
      <c r="J378" s="32" t="n"/>
      <c r="K378" s="32" t="n"/>
      <c r="L378" s="32" t="n"/>
      <c r="M378" s="32" t="n"/>
      <c r="P378" s="33">
        <f>IF($A378="","",IFERROR(MATCH($A378,'Last week'!$A$2:$A$1001,0),0))</f>
        <v/>
      </c>
      <c r="Q378" s="33">
        <f>IF(OR($A378="",$P378=0),"",INDEX('Last week'!$F$2:$F$1001,$P378))</f>
        <v/>
      </c>
      <c r="R378" s="34">
        <f>IF(OR($A378="",$P378=0),"",INDEX('Last week'!$G$2:$G$1001,$P378))</f>
        <v/>
      </c>
      <c r="S378" s="35">
        <f>IF(OR($A378="",$P378=0),"",INDEX('Last week'!$H$2:$H$1001,$P378))</f>
        <v/>
      </c>
      <c r="T378" s="33">
        <f>IF(OR($A378="",$P378=0),"",INDEX('Last week'!$I$2:$I$1001,$P378))</f>
        <v/>
      </c>
      <c r="U378" s="33">
        <f>IF($A378="","",IF(AND($P378&gt;0,$T378="Open",$S378&gt;=Settings!$C$4,$S378&lt;=Settings!$C$5),1,0))</f>
        <v/>
      </c>
      <c r="V378" s="33">
        <f>IF($A378="","",IF(AND($I378="Open",$H378&gt;=Settings!$C$4,$H378&lt;=Settings!$C$5),1,0))</f>
        <v/>
      </c>
      <c r="W378" s="34">
        <f>IF($A378="","",IF($U378=1,$R378,0))</f>
        <v/>
      </c>
      <c r="X378" s="34">
        <f>IF($A378="","",IF($V378=1,$G378,0))</f>
        <v/>
      </c>
      <c r="Y378" s="34">
        <f>IF($A378="","",IF(AND($P378=0,OR($I378="Open",$I378="Won"),$H378&gt;=Settings!$C$4,$H378&lt;=Settings!$C$5,$J378&gt;Settings!$C$6),$G378,0))</f>
        <v/>
      </c>
      <c r="Z378" s="34">
        <f>IF($A378="","",IF(AND($P378&gt;0,$T378="Open",$U378=0,OR($I378="Open",$I378="Won"),$H378&gt;=Settings!$C$4,$H378&lt;=Settings!$C$5),$G378,0))</f>
        <v/>
      </c>
      <c r="AA378" s="34">
        <f>IF($A378="","",IF(AND($U378=1,OR($V378=1,$I378="Won")),$G378-$R378,0))</f>
        <v/>
      </c>
      <c r="AB378" s="34">
        <f>IF($A378="","",IF(AND($U378=1,$I378="Open",$V378=0),$R378,0))</f>
        <v/>
      </c>
      <c r="AC378" s="34">
        <f>IF($A378="","",IF(AND($U378=1,$I378="Lost"),$R378,0))</f>
        <v/>
      </c>
      <c r="AD378" s="34">
        <f>IF($A378="","",IF(AND($I378="Won",OR($U378=1,$Y378&gt;0,$Z378&gt;0)),$G378,0))</f>
        <v/>
      </c>
      <c r="AE378" s="33">
        <f>IF(OR($A378="",$P378=0),"",IFERROR(MATCH($Q378,Settings!$B$24:$B$31,0),""))</f>
        <v/>
      </c>
      <c r="AF378" s="33">
        <f>IF($A378="","",IFERROR(MATCH($F378,Settings!$B$24:$B$31,0),""))</f>
        <v/>
      </c>
      <c r="AG378" s="33">
        <f>IF($A378="","",IF($P378=0,IF($Y378&gt;0,IF($I378="Won","Created and won","Created"),IF($J378&gt;Settings!$C$6,"Created, outside period",IF($V378=1,"Not in last snapshot","Outside period"))),IF($T378&lt;&gt;"Open","Closed before",IF($U378=0,IF($Z378&gt;0,IF($I378="Won","Pulled in and won","Pulled in"),"Outside period"),IF($I378="Won","Won",IF($I378="Lost","Lost",IF($V378=0,"Slipped out",IF($AF378&gt;$AE378,"Advanced",IF($AF378&lt;$AE378,"Regressed",IF($G378&gt;$R378,"Amount up",IF($G378&lt;$R378,"Amount down","No change")))))))))))</f>
        <v/>
      </c>
      <c r="AH378" s="33">
        <f>IF($A378="","",IF($V378=1,Settings!$C$7-MAX($J378,$K378,$L378,$M378),""))</f>
        <v/>
      </c>
      <c r="AI378" s="33">
        <f>IF($A378="","",IF($V378=1,IF($AH378&gt;=Settings!$C$12,1,0),""))</f>
        <v/>
      </c>
      <c r="AJ378" s="33">
        <f>IF($A378="","",IF($V378=1,IF($N378&gt;=Settings!$C$13,1,0),""))</f>
        <v/>
      </c>
    </row>
    <row r="379">
      <c r="G379" s="31" t="n"/>
      <c r="H379" s="32" t="n"/>
      <c r="J379" s="32" t="n"/>
      <c r="K379" s="32" t="n"/>
      <c r="L379" s="32" t="n"/>
      <c r="M379" s="32" t="n"/>
      <c r="P379" s="33">
        <f>IF($A379="","",IFERROR(MATCH($A379,'Last week'!$A$2:$A$1001,0),0))</f>
        <v/>
      </c>
      <c r="Q379" s="33">
        <f>IF(OR($A379="",$P379=0),"",INDEX('Last week'!$F$2:$F$1001,$P379))</f>
        <v/>
      </c>
      <c r="R379" s="34">
        <f>IF(OR($A379="",$P379=0),"",INDEX('Last week'!$G$2:$G$1001,$P379))</f>
        <v/>
      </c>
      <c r="S379" s="35">
        <f>IF(OR($A379="",$P379=0),"",INDEX('Last week'!$H$2:$H$1001,$P379))</f>
        <v/>
      </c>
      <c r="T379" s="33">
        <f>IF(OR($A379="",$P379=0),"",INDEX('Last week'!$I$2:$I$1001,$P379))</f>
        <v/>
      </c>
      <c r="U379" s="33">
        <f>IF($A379="","",IF(AND($P379&gt;0,$T379="Open",$S379&gt;=Settings!$C$4,$S379&lt;=Settings!$C$5),1,0))</f>
        <v/>
      </c>
      <c r="V379" s="33">
        <f>IF($A379="","",IF(AND($I379="Open",$H379&gt;=Settings!$C$4,$H379&lt;=Settings!$C$5),1,0))</f>
        <v/>
      </c>
      <c r="W379" s="34">
        <f>IF($A379="","",IF($U379=1,$R379,0))</f>
        <v/>
      </c>
      <c r="X379" s="34">
        <f>IF($A379="","",IF($V379=1,$G379,0))</f>
        <v/>
      </c>
      <c r="Y379" s="34">
        <f>IF($A379="","",IF(AND($P379=0,OR($I379="Open",$I379="Won"),$H379&gt;=Settings!$C$4,$H379&lt;=Settings!$C$5,$J379&gt;Settings!$C$6),$G379,0))</f>
        <v/>
      </c>
      <c r="Z379" s="34">
        <f>IF($A379="","",IF(AND($P379&gt;0,$T379="Open",$U379=0,OR($I379="Open",$I379="Won"),$H379&gt;=Settings!$C$4,$H379&lt;=Settings!$C$5),$G379,0))</f>
        <v/>
      </c>
      <c r="AA379" s="34">
        <f>IF($A379="","",IF(AND($U379=1,OR($V379=1,$I379="Won")),$G379-$R379,0))</f>
        <v/>
      </c>
      <c r="AB379" s="34">
        <f>IF($A379="","",IF(AND($U379=1,$I379="Open",$V379=0),$R379,0))</f>
        <v/>
      </c>
      <c r="AC379" s="34">
        <f>IF($A379="","",IF(AND($U379=1,$I379="Lost"),$R379,0))</f>
        <v/>
      </c>
      <c r="AD379" s="34">
        <f>IF($A379="","",IF(AND($I379="Won",OR($U379=1,$Y379&gt;0,$Z379&gt;0)),$G379,0))</f>
        <v/>
      </c>
      <c r="AE379" s="33">
        <f>IF(OR($A379="",$P379=0),"",IFERROR(MATCH($Q379,Settings!$B$24:$B$31,0),""))</f>
        <v/>
      </c>
      <c r="AF379" s="33">
        <f>IF($A379="","",IFERROR(MATCH($F379,Settings!$B$24:$B$31,0),""))</f>
        <v/>
      </c>
      <c r="AG379" s="33">
        <f>IF($A379="","",IF($P379=0,IF($Y379&gt;0,IF($I379="Won","Created and won","Created"),IF($J379&gt;Settings!$C$6,"Created, outside period",IF($V379=1,"Not in last snapshot","Outside period"))),IF($T379&lt;&gt;"Open","Closed before",IF($U379=0,IF($Z379&gt;0,IF($I379="Won","Pulled in and won","Pulled in"),"Outside period"),IF($I379="Won","Won",IF($I379="Lost","Lost",IF($V379=0,"Slipped out",IF($AF379&gt;$AE379,"Advanced",IF($AF379&lt;$AE379,"Regressed",IF($G379&gt;$R379,"Amount up",IF($G379&lt;$R379,"Amount down","No change")))))))))))</f>
        <v/>
      </c>
      <c r="AH379" s="33">
        <f>IF($A379="","",IF($V379=1,Settings!$C$7-MAX($J379,$K379,$L379,$M379),""))</f>
        <v/>
      </c>
      <c r="AI379" s="33">
        <f>IF($A379="","",IF($V379=1,IF($AH379&gt;=Settings!$C$12,1,0),""))</f>
        <v/>
      </c>
      <c r="AJ379" s="33">
        <f>IF($A379="","",IF($V379=1,IF($N379&gt;=Settings!$C$13,1,0),""))</f>
        <v/>
      </c>
    </row>
    <row r="380">
      <c r="G380" s="31" t="n"/>
      <c r="H380" s="32" t="n"/>
      <c r="J380" s="32" t="n"/>
      <c r="K380" s="32" t="n"/>
      <c r="L380" s="32" t="n"/>
      <c r="M380" s="32" t="n"/>
      <c r="P380" s="33">
        <f>IF($A380="","",IFERROR(MATCH($A380,'Last week'!$A$2:$A$1001,0),0))</f>
        <v/>
      </c>
      <c r="Q380" s="33">
        <f>IF(OR($A380="",$P380=0),"",INDEX('Last week'!$F$2:$F$1001,$P380))</f>
        <v/>
      </c>
      <c r="R380" s="34">
        <f>IF(OR($A380="",$P380=0),"",INDEX('Last week'!$G$2:$G$1001,$P380))</f>
        <v/>
      </c>
      <c r="S380" s="35">
        <f>IF(OR($A380="",$P380=0),"",INDEX('Last week'!$H$2:$H$1001,$P380))</f>
        <v/>
      </c>
      <c r="T380" s="33">
        <f>IF(OR($A380="",$P380=0),"",INDEX('Last week'!$I$2:$I$1001,$P380))</f>
        <v/>
      </c>
      <c r="U380" s="33">
        <f>IF($A380="","",IF(AND($P380&gt;0,$T380="Open",$S380&gt;=Settings!$C$4,$S380&lt;=Settings!$C$5),1,0))</f>
        <v/>
      </c>
      <c r="V380" s="33">
        <f>IF($A380="","",IF(AND($I380="Open",$H380&gt;=Settings!$C$4,$H380&lt;=Settings!$C$5),1,0))</f>
        <v/>
      </c>
      <c r="W380" s="34">
        <f>IF($A380="","",IF($U380=1,$R380,0))</f>
        <v/>
      </c>
      <c r="X380" s="34">
        <f>IF($A380="","",IF($V380=1,$G380,0))</f>
        <v/>
      </c>
      <c r="Y380" s="34">
        <f>IF($A380="","",IF(AND($P380=0,OR($I380="Open",$I380="Won"),$H380&gt;=Settings!$C$4,$H380&lt;=Settings!$C$5,$J380&gt;Settings!$C$6),$G380,0))</f>
        <v/>
      </c>
      <c r="Z380" s="34">
        <f>IF($A380="","",IF(AND($P380&gt;0,$T380="Open",$U380=0,OR($I380="Open",$I380="Won"),$H380&gt;=Settings!$C$4,$H380&lt;=Settings!$C$5),$G380,0))</f>
        <v/>
      </c>
      <c r="AA380" s="34">
        <f>IF($A380="","",IF(AND($U380=1,OR($V380=1,$I380="Won")),$G380-$R380,0))</f>
        <v/>
      </c>
      <c r="AB380" s="34">
        <f>IF($A380="","",IF(AND($U380=1,$I380="Open",$V380=0),$R380,0))</f>
        <v/>
      </c>
      <c r="AC380" s="34">
        <f>IF($A380="","",IF(AND($U380=1,$I380="Lost"),$R380,0))</f>
        <v/>
      </c>
      <c r="AD380" s="34">
        <f>IF($A380="","",IF(AND($I380="Won",OR($U380=1,$Y380&gt;0,$Z380&gt;0)),$G380,0))</f>
        <v/>
      </c>
      <c r="AE380" s="33">
        <f>IF(OR($A380="",$P380=0),"",IFERROR(MATCH($Q380,Settings!$B$24:$B$31,0),""))</f>
        <v/>
      </c>
      <c r="AF380" s="33">
        <f>IF($A380="","",IFERROR(MATCH($F380,Settings!$B$24:$B$31,0),""))</f>
        <v/>
      </c>
      <c r="AG380" s="33">
        <f>IF($A380="","",IF($P380=0,IF($Y380&gt;0,IF($I380="Won","Created and won","Created"),IF($J380&gt;Settings!$C$6,"Created, outside period",IF($V380=1,"Not in last snapshot","Outside period"))),IF($T380&lt;&gt;"Open","Closed before",IF($U380=0,IF($Z380&gt;0,IF($I380="Won","Pulled in and won","Pulled in"),"Outside period"),IF($I380="Won","Won",IF($I380="Lost","Lost",IF($V380=0,"Slipped out",IF($AF380&gt;$AE380,"Advanced",IF($AF380&lt;$AE380,"Regressed",IF($G380&gt;$R380,"Amount up",IF($G380&lt;$R380,"Amount down","No change")))))))))))</f>
        <v/>
      </c>
      <c r="AH380" s="33">
        <f>IF($A380="","",IF($V380=1,Settings!$C$7-MAX($J380,$K380,$L380,$M380),""))</f>
        <v/>
      </c>
      <c r="AI380" s="33">
        <f>IF($A380="","",IF($V380=1,IF($AH380&gt;=Settings!$C$12,1,0),""))</f>
        <v/>
      </c>
      <c r="AJ380" s="33">
        <f>IF($A380="","",IF($V380=1,IF($N380&gt;=Settings!$C$13,1,0),""))</f>
        <v/>
      </c>
    </row>
    <row r="381">
      <c r="G381" s="31" t="n"/>
      <c r="H381" s="32" t="n"/>
      <c r="J381" s="32" t="n"/>
      <c r="K381" s="32" t="n"/>
      <c r="L381" s="32" t="n"/>
      <c r="M381" s="32" t="n"/>
      <c r="P381" s="33">
        <f>IF($A381="","",IFERROR(MATCH($A381,'Last week'!$A$2:$A$1001,0),0))</f>
        <v/>
      </c>
      <c r="Q381" s="33">
        <f>IF(OR($A381="",$P381=0),"",INDEX('Last week'!$F$2:$F$1001,$P381))</f>
        <v/>
      </c>
      <c r="R381" s="34">
        <f>IF(OR($A381="",$P381=0),"",INDEX('Last week'!$G$2:$G$1001,$P381))</f>
        <v/>
      </c>
      <c r="S381" s="35">
        <f>IF(OR($A381="",$P381=0),"",INDEX('Last week'!$H$2:$H$1001,$P381))</f>
        <v/>
      </c>
      <c r="T381" s="33">
        <f>IF(OR($A381="",$P381=0),"",INDEX('Last week'!$I$2:$I$1001,$P381))</f>
        <v/>
      </c>
      <c r="U381" s="33">
        <f>IF($A381="","",IF(AND($P381&gt;0,$T381="Open",$S381&gt;=Settings!$C$4,$S381&lt;=Settings!$C$5),1,0))</f>
        <v/>
      </c>
      <c r="V381" s="33">
        <f>IF($A381="","",IF(AND($I381="Open",$H381&gt;=Settings!$C$4,$H381&lt;=Settings!$C$5),1,0))</f>
        <v/>
      </c>
      <c r="W381" s="34">
        <f>IF($A381="","",IF($U381=1,$R381,0))</f>
        <v/>
      </c>
      <c r="X381" s="34">
        <f>IF($A381="","",IF($V381=1,$G381,0))</f>
        <v/>
      </c>
      <c r="Y381" s="34">
        <f>IF($A381="","",IF(AND($P381=0,OR($I381="Open",$I381="Won"),$H381&gt;=Settings!$C$4,$H381&lt;=Settings!$C$5,$J381&gt;Settings!$C$6),$G381,0))</f>
        <v/>
      </c>
      <c r="Z381" s="34">
        <f>IF($A381="","",IF(AND($P381&gt;0,$T381="Open",$U381=0,OR($I381="Open",$I381="Won"),$H381&gt;=Settings!$C$4,$H381&lt;=Settings!$C$5),$G381,0))</f>
        <v/>
      </c>
      <c r="AA381" s="34">
        <f>IF($A381="","",IF(AND($U381=1,OR($V381=1,$I381="Won")),$G381-$R381,0))</f>
        <v/>
      </c>
      <c r="AB381" s="34">
        <f>IF($A381="","",IF(AND($U381=1,$I381="Open",$V381=0),$R381,0))</f>
        <v/>
      </c>
      <c r="AC381" s="34">
        <f>IF($A381="","",IF(AND($U381=1,$I381="Lost"),$R381,0))</f>
        <v/>
      </c>
      <c r="AD381" s="34">
        <f>IF($A381="","",IF(AND($I381="Won",OR($U381=1,$Y381&gt;0,$Z381&gt;0)),$G381,0))</f>
        <v/>
      </c>
      <c r="AE381" s="33">
        <f>IF(OR($A381="",$P381=0),"",IFERROR(MATCH($Q381,Settings!$B$24:$B$31,0),""))</f>
        <v/>
      </c>
      <c r="AF381" s="33">
        <f>IF($A381="","",IFERROR(MATCH($F381,Settings!$B$24:$B$31,0),""))</f>
        <v/>
      </c>
      <c r="AG381" s="33">
        <f>IF($A381="","",IF($P381=0,IF($Y381&gt;0,IF($I381="Won","Created and won","Created"),IF($J381&gt;Settings!$C$6,"Created, outside period",IF($V381=1,"Not in last snapshot","Outside period"))),IF($T381&lt;&gt;"Open","Closed before",IF($U381=0,IF($Z381&gt;0,IF($I381="Won","Pulled in and won","Pulled in"),"Outside period"),IF($I381="Won","Won",IF($I381="Lost","Lost",IF($V381=0,"Slipped out",IF($AF381&gt;$AE381,"Advanced",IF($AF381&lt;$AE381,"Regressed",IF($G381&gt;$R381,"Amount up",IF($G381&lt;$R381,"Amount down","No change")))))))))))</f>
        <v/>
      </c>
      <c r="AH381" s="33">
        <f>IF($A381="","",IF($V381=1,Settings!$C$7-MAX($J381,$K381,$L381,$M381),""))</f>
        <v/>
      </c>
      <c r="AI381" s="33">
        <f>IF($A381="","",IF($V381=1,IF($AH381&gt;=Settings!$C$12,1,0),""))</f>
        <v/>
      </c>
      <c r="AJ381" s="33">
        <f>IF($A381="","",IF($V381=1,IF($N381&gt;=Settings!$C$13,1,0),""))</f>
        <v/>
      </c>
    </row>
    <row r="382">
      <c r="G382" s="31" t="n"/>
      <c r="H382" s="32" t="n"/>
      <c r="J382" s="32" t="n"/>
      <c r="K382" s="32" t="n"/>
      <c r="L382" s="32" t="n"/>
      <c r="M382" s="32" t="n"/>
      <c r="P382" s="33">
        <f>IF($A382="","",IFERROR(MATCH($A382,'Last week'!$A$2:$A$1001,0),0))</f>
        <v/>
      </c>
      <c r="Q382" s="33">
        <f>IF(OR($A382="",$P382=0),"",INDEX('Last week'!$F$2:$F$1001,$P382))</f>
        <v/>
      </c>
      <c r="R382" s="34">
        <f>IF(OR($A382="",$P382=0),"",INDEX('Last week'!$G$2:$G$1001,$P382))</f>
        <v/>
      </c>
      <c r="S382" s="35">
        <f>IF(OR($A382="",$P382=0),"",INDEX('Last week'!$H$2:$H$1001,$P382))</f>
        <v/>
      </c>
      <c r="T382" s="33">
        <f>IF(OR($A382="",$P382=0),"",INDEX('Last week'!$I$2:$I$1001,$P382))</f>
        <v/>
      </c>
      <c r="U382" s="33">
        <f>IF($A382="","",IF(AND($P382&gt;0,$T382="Open",$S382&gt;=Settings!$C$4,$S382&lt;=Settings!$C$5),1,0))</f>
        <v/>
      </c>
      <c r="V382" s="33">
        <f>IF($A382="","",IF(AND($I382="Open",$H382&gt;=Settings!$C$4,$H382&lt;=Settings!$C$5),1,0))</f>
        <v/>
      </c>
      <c r="W382" s="34">
        <f>IF($A382="","",IF($U382=1,$R382,0))</f>
        <v/>
      </c>
      <c r="X382" s="34">
        <f>IF($A382="","",IF($V382=1,$G382,0))</f>
        <v/>
      </c>
      <c r="Y382" s="34">
        <f>IF($A382="","",IF(AND($P382=0,OR($I382="Open",$I382="Won"),$H382&gt;=Settings!$C$4,$H382&lt;=Settings!$C$5,$J382&gt;Settings!$C$6),$G382,0))</f>
        <v/>
      </c>
      <c r="Z382" s="34">
        <f>IF($A382="","",IF(AND($P382&gt;0,$T382="Open",$U382=0,OR($I382="Open",$I382="Won"),$H382&gt;=Settings!$C$4,$H382&lt;=Settings!$C$5),$G382,0))</f>
        <v/>
      </c>
      <c r="AA382" s="34">
        <f>IF($A382="","",IF(AND($U382=1,OR($V382=1,$I382="Won")),$G382-$R382,0))</f>
        <v/>
      </c>
      <c r="AB382" s="34">
        <f>IF($A382="","",IF(AND($U382=1,$I382="Open",$V382=0),$R382,0))</f>
        <v/>
      </c>
      <c r="AC382" s="34">
        <f>IF($A382="","",IF(AND($U382=1,$I382="Lost"),$R382,0))</f>
        <v/>
      </c>
      <c r="AD382" s="34">
        <f>IF($A382="","",IF(AND($I382="Won",OR($U382=1,$Y382&gt;0,$Z382&gt;0)),$G382,0))</f>
        <v/>
      </c>
      <c r="AE382" s="33">
        <f>IF(OR($A382="",$P382=0),"",IFERROR(MATCH($Q382,Settings!$B$24:$B$31,0),""))</f>
        <v/>
      </c>
      <c r="AF382" s="33">
        <f>IF($A382="","",IFERROR(MATCH($F382,Settings!$B$24:$B$31,0),""))</f>
        <v/>
      </c>
      <c r="AG382" s="33">
        <f>IF($A382="","",IF($P382=0,IF($Y382&gt;0,IF($I382="Won","Created and won","Created"),IF($J382&gt;Settings!$C$6,"Created, outside period",IF($V382=1,"Not in last snapshot","Outside period"))),IF($T382&lt;&gt;"Open","Closed before",IF($U382=0,IF($Z382&gt;0,IF($I382="Won","Pulled in and won","Pulled in"),"Outside period"),IF($I382="Won","Won",IF($I382="Lost","Lost",IF($V382=0,"Slipped out",IF($AF382&gt;$AE382,"Advanced",IF($AF382&lt;$AE382,"Regressed",IF($G382&gt;$R382,"Amount up",IF($G382&lt;$R382,"Amount down","No change")))))))))))</f>
        <v/>
      </c>
      <c r="AH382" s="33">
        <f>IF($A382="","",IF($V382=1,Settings!$C$7-MAX($J382,$K382,$L382,$M382),""))</f>
        <v/>
      </c>
      <c r="AI382" s="33">
        <f>IF($A382="","",IF($V382=1,IF($AH382&gt;=Settings!$C$12,1,0),""))</f>
        <v/>
      </c>
      <c r="AJ382" s="33">
        <f>IF($A382="","",IF($V382=1,IF($N382&gt;=Settings!$C$13,1,0),""))</f>
        <v/>
      </c>
    </row>
    <row r="383">
      <c r="G383" s="31" t="n"/>
      <c r="H383" s="32" t="n"/>
      <c r="J383" s="32" t="n"/>
      <c r="K383" s="32" t="n"/>
      <c r="L383" s="32" t="n"/>
      <c r="M383" s="32" t="n"/>
      <c r="P383" s="33">
        <f>IF($A383="","",IFERROR(MATCH($A383,'Last week'!$A$2:$A$1001,0),0))</f>
        <v/>
      </c>
      <c r="Q383" s="33">
        <f>IF(OR($A383="",$P383=0),"",INDEX('Last week'!$F$2:$F$1001,$P383))</f>
        <v/>
      </c>
      <c r="R383" s="34">
        <f>IF(OR($A383="",$P383=0),"",INDEX('Last week'!$G$2:$G$1001,$P383))</f>
        <v/>
      </c>
      <c r="S383" s="35">
        <f>IF(OR($A383="",$P383=0),"",INDEX('Last week'!$H$2:$H$1001,$P383))</f>
        <v/>
      </c>
      <c r="T383" s="33">
        <f>IF(OR($A383="",$P383=0),"",INDEX('Last week'!$I$2:$I$1001,$P383))</f>
        <v/>
      </c>
      <c r="U383" s="33">
        <f>IF($A383="","",IF(AND($P383&gt;0,$T383="Open",$S383&gt;=Settings!$C$4,$S383&lt;=Settings!$C$5),1,0))</f>
        <v/>
      </c>
      <c r="V383" s="33">
        <f>IF($A383="","",IF(AND($I383="Open",$H383&gt;=Settings!$C$4,$H383&lt;=Settings!$C$5),1,0))</f>
        <v/>
      </c>
      <c r="W383" s="34">
        <f>IF($A383="","",IF($U383=1,$R383,0))</f>
        <v/>
      </c>
      <c r="X383" s="34">
        <f>IF($A383="","",IF($V383=1,$G383,0))</f>
        <v/>
      </c>
      <c r="Y383" s="34">
        <f>IF($A383="","",IF(AND($P383=0,OR($I383="Open",$I383="Won"),$H383&gt;=Settings!$C$4,$H383&lt;=Settings!$C$5,$J383&gt;Settings!$C$6),$G383,0))</f>
        <v/>
      </c>
      <c r="Z383" s="34">
        <f>IF($A383="","",IF(AND($P383&gt;0,$T383="Open",$U383=0,OR($I383="Open",$I383="Won"),$H383&gt;=Settings!$C$4,$H383&lt;=Settings!$C$5),$G383,0))</f>
        <v/>
      </c>
      <c r="AA383" s="34">
        <f>IF($A383="","",IF(AND($U383=1,OR($V383=1,$I383="Won")),$G383-$R383,0))</f>
        <v/>
      </c>
      <c r="AB383" s="34">
        <f>IF($A383="","",IF(AND($U383=1,$I383="Open",$V383=0),$R383,0))</f>
        <v/>
      </c>
      <c r="AC383" s="34">
        <f>IF($A383="","",IF(AND($U383=1,$I383="Lost"),$R383,0))</f>
        <v/>
      </c>
      <c r="AD383" s="34">
        <f>IF($A383="","",IF(AND($I383="Won",OR($U383=1,$Y383&gt;0,$Z383&gt;0)),$G383,0))</f>
        <v/>
      </c>
      <c r="AE383" s="33">
        <f>IF(OR($A383="",$P383=0),"",IFERROR(MATCH($Q383,Settings!$B$24:$B$31,0),""))</f>
        <v/>
      </c>
      <c r="AF383" s="33">
        <f>IF($A383="","",IFERROR(MATCH($F383,Settings!$B$24:$B$31,0),""))</f>
        <v/>
      </c>
      <c r="AG383" s="33">
        <f>IF($A383="","",IF($P383=0,IF($Y383&gt;0,IF($I383="Won","Created and won","Created"),IF($J383&gt;Settings!$C$6,"Created, outside period",IF($V383=1,"Not in last snapshot","Outside period"))),IF($T383&lt;&gt;"Open","Closed before",IF($U383=0,IF($Z383&gt;0,IF($I383="Won","Pulled in and won","Pulled in"),"Outside period"),IF($I383="Won","Won",IF($I383="Lost","Lost",IF($V383=0,"Slipped out",IF($AF383&gt;$AE383,"Advanced",IF($AF383&lt;$AE383,"Regressed",IF($G383&gt;$R383,"Amount up",IF($G383&lt;$R383,"Amount down","No change")))))))))))</f>
        <v/>
      </c>
      <c r="AH383" s="33">
        <f>IF($A383="","",IF($V383=1,Settings!$C$7-MAX($J383,$K383,$L383,$M383),""))</f>
        <v/>
      </c>
      <c r="AI383" s="33">
        <f>IF($A383="","",IF($V383=1,IF($AH383&gt;=Settings!$C$12,1,0),""))</f>
        <v/>
      </c>
      <c r="AJ383" s="33">
        <f>IF($A383="","",IF($V383=1,IF($N383&gt;=Settings!$C$13,1,0),""))</f>
        <v/>
      </c>
    </row>
    <row r="384">
      <c r="G384" s="31" t="n"/>
      <c r="H384" s="32" t="n"/>
      <c r="J384" s="32" t="n"/>
      <c r="K384" s="32" t="n"/>
      <c r="L384" s="32" t="n"/>
      <c r="M384" s="32" t="n"/>
      <c r="P384" s="33">
        <f>IF($A384="","",IFERROR(MATCH($A384,'Last week'!$A$2:$A$1001,0),0))</f>
        <v/>
      </c>
      <c r="Q384" s="33">
        <f>IF(OR($A384="",$P384=0),"",INDEX('Last week'!$F$2:$F$1001,$P384))</f>
        <v/>
      </c>
      <c r="R384" s="34">
        <f>IF(OR($A384="",$P384=0),"",INDEX('Last week'!$G$2:$G$1001,$P384))</f>
        <v/>
      </c>
      <c r="S384" s="35">
        <f>IF(OR($A384="",$P384=0),"",INDEX('Last week'!$H$2:$H$1001,$P384))</f>
        <v/>
      </c>
      <c r="T384" s="33">
        <f>IF(OR($A384="",$P384=0),"",INDEX('Last week'!$I$2:$I$1001,$P384))</f>
        <v/>
      </c>
      <c r="U384" s="33">
        <f>IF($A384="","",IF(AND($P384&gt;0,$T384="Open",$S384&gt;=Settings!$C$4,$S384&lt;=Settings!$C$5),1,0))</f>
        <v/>
      </c>
      <c r="V384" s="33">
        <f>IF($A384="","",IF(AND($I384="Open",$H384&gt;=Settings!$C$4,$H384&lt;=Settings!$C$5),1,0))</f>
        <v/>
      </c>
      <c r="W384" s="34">
        <f>IF($A384="","",IF($U384=1,$R384,0))</f>
        <v/>
      </c>
      <c r="X384" s="34">
        <f>IF($A384="","",IF($V384=1,$G384,0))</f>
        <v/>
      </c>
      <c r="Y384" s="34">
        <f>IF($A384="","",IF(AND($P384=0,OR($I384="Open",$I384="Won"),$H384&gt;=Settings!$C$4,$H384&lt;=Settings!$C$5,$J384&gt;Settings!$C$6),$G384,0))</f>
        <v/>
      </c>
      <c r="Z384" s="34">
        <f>IF($A384="","",IF(AND($P384&gt;0,$T384="Open",$U384=0,OR($I384="Open",$I384="Won"),$H384&gt;=Settings!$C$4,$H384&lt;=Settings!$C$5),$G384,0))</f>
        <v/>
      </c>
      <c r="AA384" s="34">
        <f>IF($A384="","",IF(AND($U384=1,OR($V384=1,$I384="Won")),$G384-$R384,0))</f>
        <v/>
      </c>
      <c r="AB384" s="34">
        <f>IF($A384="","",IF(AND($U384=1,$I384="Open",$V384=0),$R384,0))</f>
        <v/>
      </c>
      <c r="AC384" s="34">
        <f>IF($A384="","",IF(AND($U384=1,$I384="Lost"),$R384,0))</f>
        <v/>
      </c>
      <c r="AD384" s="34">
        <f>IF($A384="","",IF(AND($I384="Won",OR($U384=1,$Y384&gt;0,$Z384&gt;0)),$G384,0))</f>
        <v/>
      </c>
      <c r="AE384" s="33">
        <f>IF(OR($A384="",$P384=0),"",IFERROR(MATCH($Q384,Settings!$B$24:$B$31,0),""))</f>
        <v/>
      </c>
      <c r="AF384" s="33">
        <f>IF($A384="","",IFERROR(MATCH($F384,Settings!$B$24:$B$31,0),""))</f>
        <v/>
      </c>
      <c r="AG384" s="33">
        <f>IF($A384="","",IF($P384=0,IF($Y384&gt;0,IF($I384="Won","Created and won","Created"),IF($J384&gt;Settings!$C$6,"Created, outside period",IF($V384=1,"Not in last snapshot","Outside period"))),IF($T384&lt;&gt;"Open","Closed before",IF($U384=0,IF($Z384&gt;0,IF($I384="Won","Pulled in and won","Pulled in"),"Outside period"),IF($I384="Won","Won",IF($I384="Lost","Lost",IF($V384=0,"Slipped out",IF($AF384&gt;$AE384,"Advanced",IF($AF384&lt;$AE384,"Regressed",IF($G384&gt;$R384,"Amount up",IF($G384&lt;$R384,"Amount down","No change")))))))))))</f>
        <v/>
      </c>
      <c r="AH384" s="33">
        <f>IF($A384="","",IF($V384=1,Settings!$C$7-MAX($J384,$K384,$L384,$M384),""))</f>
        <v/>
      </c>
      <c r="AI384" s="33">
        <f>IF($A384="","",IF($V384=1,IF($AH384&gt;=Settings!$C$12,1,0),""))</f>
        <v/>
      </c>
      <c r="AJ384" s="33">
        <f>IF($A384="","",IF($V384=1,IF($N384&gt;=Settings!$C$13,1,0),""))</f>
        <v/>
      </c>
    </row>
    <row r="385">
      <c r="G385" s="31" t="n"/>
      <c r="H385" s="32" t="n"/>
      <c r="J385" s="32" t="n"/>
      <c r="K385" s="32" t="n"/>
      <c r="L385" s="32" t="n"/>
      <c r="M385" s="32" t="n"/>
      <c r="P385" s="33">
        <f>IF($A385="","",IFERROR(MATCH($A385,'Last week'!$A$2:$A$1001,0),0))</f>
        <v/>
      </c>
      <c r="Q385" s="33">
        <f>IF(OR($A385="",$P385=0),"",INDEX('Last week'!$F$2:$F$1001,$P385))</f>
        <v/>
      </c>
      <c r="R385" s="34">
        <f>IF(OR($A385="",$P385=0),"",INDEX('Last week'!$G$2:$G$1001,$P385))</f>
        <v/>
      </c>
      <c r="S385" s="35">
        <f>IF(OR($A385="",$P385=0),"",INDEX('Last week'!$H$2:$H$1001,$P385))</f>
        <v/>
      </c>
      <c r="T385" s="33">
        <f>IF(OR($A385="",$P385=0),"",INDEX('Last week'!$I$2:$I$1001,$P385))</f>
        <v/>
      </c>
      <c r="U385" s="33">
        <f>IF($A385="","",IF(AND($P385&gt;0,$T385="Open",$S385&gt;=Settings!$C$4,$S385&lt;=Settings!$C$5),1,0))</f>
        <v/>
      </c>
      <c r="V385" s="33">
        <f>IF($A385="","",IF(AND($I385="Open",$H385&gt;=Settings!$C$4,$H385&lt;=Settings!$C$5),1,0))</f>
        <v/>
      </c>
      <c r="W385" s="34">
        <f>IF($A385="","",IF($U385=1,$R385,0))</f>
        <v/>
      </c>
      <c r="X385" s="34">
        <f>IF($A385="","",IF($V385=1,$G385,0))</f>
        <v/>
      </c>
      <c r="Y385" s="34">
        <f>IF($A385="","",IF(AND($P385=0,OR($I385="Open",$I385="Won"),$H385&gt;=Settings!$C$4,$H385&lt;=Settings!$C$5,$J385&gt;Settings!$C$6),$G385,0))</f>
        <v/>
      </c>
      <c r="Z385" s="34">
        <f>IF($A385="","",IF(AND($P385&gt;0,$T385="Open",$U385=0,OR($I385="Open",$I385="Won"),$H385&gt;=Settings!$C$4,$H385&lt;=Settings!$C$5),$G385,0))</f>
        <v/>
      </c>
      <c r="AA385" s="34">
        <f>IF($A385="","",IF(AND($U385=1,OR($V385=1,$I385="Won")),$G385-$R385,0))</f>
        <v/>
      </c>
      <c r="AB385" s="34">
        <f>IF($A385="","",IF(AND($U385=1,$I385="Open",$V385=0),$R385,0))</f>
        <v/>
      </c>
      <c r="AC385" s="34">
        <f>IF($A385="","",IF(AND($U385=1,$I385="Lost"),$R385,0))</f>
        <v/>
      </c>
      <c r="AD385" s="34">
        <f>IF($A385="","",IF(AND($I385="Won",OR($U385=1,$Y385&gt;0,$Z385&gt;0)),$G385,0))</f>
        <v/>
      </c>
      <c r="AE385" s="33">
        <f>IF(OR($A385="",$P385=0),"",IFERROR(MATCH($Q385,Settings!$B$24:$B$31,0),""))</f>
        <v/>
      </c>
      <c r="AF385" s="33">
        <f>IF($A385="","",IFERROR(MATCH($F385,Settings!$B$24:$B$31,0),""))</f>
        <v/>
      </c>
      <c r="AG385" s="33">
        <f>IF($A385="","",IF($P385=0,IF($Y385&gt;0,IF($I385="Won","Created and won","Created"),IF($J385&gt;Settings!$C$6,"Created, outside period",IF($V385=1,"Not in last snapshot","Outside period"))),IF($T385&lt;&gt;"Open","Closed before",IF($U385=0,IF($Z385&gt;0,IF($I385="Won","Pulled in and won","Pulled in"),"Outside period"),IF($I385="Won","Won",IF($I385="Lost","Lost",IF($V385=0,"Slipped out",IF($AF385&gt;$AE385,"Advanced",IF($AF385&lt;$AE385,"Regressed",IF($G385&gt;$R385,"Amount up",IF($G385&lt;$R385,"Amount down","No change")))))))))))</f>
        <v/>
      </c>
      <c r="AH385" s="33">
        <f>IF($A385="","",IF($V385=1,Settings!$C$7-MAX($J385,$K385,$L385,$M385),""))</f>
        <v/>
      </c>
      <c r="AI385" s="33">
        <f>IF($A385="","",IF($V385=1,IF($AH385&gt;=Settings!$C$12,1,0),""))</f>
        <v/>
      </c>
      <c r="AJ385" s="33">
        <f>IF($A385="","",IF($V385=1,IF($N385&gt;=Settings!$C$13,1,0),""))</f>
        <v/>
      </c>
    </row>
    <row r="386">
      <c r="G386" s="31" t="n"/>
      <c r="H386" s="32" t="n"/>
      <c r="J386" s="32" t="n"/>
      <c r="K386" s="32" t="n"/>
      <c r="L386" s="32" t="n"/>
      <c r="M386" s="32" t="n"/>
      <c r="P386" s="33">
        <f>IF($A386="","",IFERROR(MATCH($A386,'Last week'!$A$2:$A$1001,0),0))</f>
        <v/>
      </c>
      <c r="Q386" s="33">
        <f>IF(OR($A386="",$P386=0),"",INDEX('Last week'!$F$2:$F$1001,$P386))</f>
        <v/>
      </c>
      <c r="R386" s="34">
        <f>IF(OR($A386="",$P386=0),"",INDEX('Last week'!$G$2:$G$1001,$P386))</f>
        <v/>
      </c>
      <c r="S386" s="35">
        <f>IF(OR($A386="",$P386=0),"",INDEX('Last week'!$H$2:$H$1001,$P386))</f>
        <v/>
      </c>
      <c r="T386" s="33">
        <f>IF(OR($A386="",$P386=0),"",INDEX('Last week'!$I$2:$I$1001,$P386))</f>
        <v/>
      </c>
      <c r="U386" s="33">
        <f>IF($A386="","",IF(AND($P386&gt;0,$T386="Open",$S386&gt;=Settings!$C$4,$S386&lt;=Settings!$C$5),1,0))</f>
        <v/>
      </c>
      <c r="V386" s="33">
        <f>IF($A386="","",IF(AND($I386="Open",$H386&gt;=Settings!$C$4,$H386&lt;=Settings!$C$5),1,0))</f>
        <v/>
      </c>
      <c r="W386" s="34">
        <f>IF($A386="","",IF($U386=1,$R386,0))</f>
        <v/>
      </c>
      <c r="X386" s="34">
        <f>IF($A386="","",IF($V386=1,$G386,0))</f>
        <v/>
      </c>
      <c r="Y386" s="34">
        <f>IF($A386="","",IF(AND($P386=0,OR($I386="Open",$I386="Won"),$H386&gt;=Settings!$C$4,$H386&lt;=Settings!$C$5,$J386&gt;Settings!$C$6),$G386,0))</f>
        <v/>
      </c>
      <c r="Z386" s="34">
        <f>IF($A386="","",IF(AND($P386&gt;0,$T386="Open",$U386=0,OR($I386="Open",$I386="Won"),$H386&gt;=Settings!$C$4,$H386&lt;=Settings!$C$5),$G386,0))</f>
        <v/>
      </c>
      <c r="AA386" s="34">
        <f>IF($A386="","",IF(AND($U386=1,OR($V386=1,$I386="Won")),$G386-$R386,0))</f>
        <v/>
      </c>
      <c r="AB386" s="34">
        <f>IF($A386="","",IF(AND($U386=1,$I386="Open",$V386=0),$R386,0))</f>
        <v/>
      </c>
      <c r="AC386" s="34">
        <f>IF($A386="","",IF(AND($U386=1,$I386="Lost"),$R386,0))</f>
        <v/>
      </c>
      <c r="AD386" s="34">
        <f>IF($A386="","",IF(AND($I386="Won",OR($U386=1,$Y386&gt;0,$Z386&gt;0)),$G386,0))</f>
        <v/>
      </c>
      <c r="AE386" s="33">
        <f>IF(OR($A386="",$P386=0),"",IFERROR(MATCH($Q386,Settings!$B$24:$B$31,0),""))</f>
        <v/>
      </c>
      <c r="AF386" s="33">
        <f>IF($A386="","",IFERROR(MATCH($F386,Settings!$B$24:$B$31,0),""))</f>
        <v/>
      </c>
      <c r="AG386" s="33">
        <f>IF($A386="","",IF($P386=0,IF($Y386&gt;0,IF($I386="Won","Created and won","Created"),IF($J386&gt;Settings!$C$6,"Created, outside period",IF($V386=1,"Not in last snapshot","Outside period"))),IF($T386&lt;&gt;"Open","Closed before",IF($U386=0,IF($Z386&gt;0,IF($I386="Won","Pulled in and won","Pulled in"),"Outside period"),IF($I386="Won","Won",IF($I386="Lost","Lost",IF($V386=0,"Slipped out",IF($AF386&gt;$AE386,"Advanced",IF($AF386&lt;$AE386,"Regressed",IF($G386&gt;$R386,"Amount up",IF($G386&lt;$R386,"Amount down","No change")))))))))))</f>
        <v/>
      </c>
      <c r="AH386" s="33">
        <f>IF($A386="","",IF($V386=1,Settings!$C$7-MAX($J386,$K386,$L386,$M386),""))</f>
        <v/>
      </c>
      <c r="AI386" s="33">
        <f>IF($A386="","",IF($V386=1,IF($AH386&gt;=Settings!$C$12,1,0),""))</f>
        <v/>
      </c>
      <c r="AJ386" s="33">
        <f>IF($A386="","",IF($V386=1,IF($N386&gt;=Settings!$C$13,1,0),""))</f>
        <v/>
      </c>
    </row>
    <row r="387">
      <c r="G387" s="31" t="n"/>
      <c r="H387" s="32" t="n"/>
      <c r="J387" s="32" t="n"/>
      <c r="K387" s="32" t="n"/>
      <c r="L387" s="32" t="n"/>
      <c r="M387" s="32" t="n"/>
      <c r="P387" s="33">
        <f>IF($A387="","",IFERROR(MATCH($A387,'Last week'!$A$2:$A$1001,0),0))</f>
        <v/>
      </c>
      <c r="Q387" s="33">
        <f>IF(OR($A387="",$P387=0),"",INDEX('Last week'!$F$2:$F$1001,$P387))</f>
        <v/>
      </c>
      <c r="R387" s="34">
        <f>IF(OR($A387="",$P387=0),"",INDEX('Last week'!$G$2:$G$1001,$P387))</f>
        <v/>
      </c>
      <c r="S387" s="35">
        <f>IF(OR($A387="",$P387=0),"",INDEX('Last week'!$H$2:$H$1001,$P387))</f>
        <v/>
      </c>
      <c r="T387" s="33">
        <f>IF(OR($A387="",$P387=0),"",INDEX('Last week'!$I$2:$I$1001,$P387))</f>
        <v/>
      </c>
      <c r="U387" s="33">
        <f>IF($A387="","",IF(AND($P387&gt;0,$T387="Open",$S387&gt;=Settings!$C$4,$S387&lt;=Settings!$C$5),1,0))</f>
        <v/>
      </c>
      <c r="V387" s="33">
        <f>IF($A387="","",IF(AND($I387="Open",$H387&gt;=Settings!$C$4,$H387&lt;=Settings!$C$5),1,0))</f>
        <v/>
      </c>
      <c r="W387" s="34">
        <f>IF($A387="","",IF($U387=1,$R387,0))</f>
        <v/>
      </c>
      <c r="X387" s="34">
        <f>IF($A387="","",IF($V387=1,$G387,0))</f>
        <v/>
      </c>
      <c r="Y387" s="34">
        <f>IF($A387="","",IF(AND($P387=0,OR($I387="Open",$I387="Won"),$H387&gt;=Settings!$C$4,$H387&lt;=Settings!$C$5,$J387&gt;Settings!$C$6),$G387,0))</f>
        <v/>
      </c>
      <c r="Z387" s="34">
        <f>IF($A387="","",IF(AND($P387&gt;0,$T387="Open",$U387=0,OR($I387="Open",$I387="Won"),$H387&gt;=Settings!$C$4,$H387&lt;=Settings!$C$5),$G387,0))</f>
        <v/>
      </c>
      <c r="AA387" s="34">
        <f>IF($A387="","",IF(AND($U387=1,OR($V387=1,$I387="Won")),$G387-$R387,0))</f>
        <v/>
      </c>
      <c r="AB387" s="34">
        <f>IF($A387="","",IF(AND($U387=1,$I387="Open",$V387=0),$R387,0))</f>
        <v/>
      </c>
      <c r="AC387" s="34">
        <f>IF($A387="","",IF(AND($U387=1,$I387="Lost"),$R387,0))</f>
        <v/>
      </c>
      <c r="AD387" s="34">
        <f>IF($A387="","",IF(AND($I387="Won",OR($U387=1,$Y387&gt;0,$Z387&gt;0)),$G387,0))</f>
        <v/>
      </c>
      <c r="AE387" s="33">
        <f>IF(OR($A387="",$P387=0),"",IFERROR(MATCH($Q387,Settings!$B$24:$B$31,0),""))</f>
        <v/>
      </c>
      <c r="AF387" s="33">
        <f>IF($A387="","",IFERROR(MATCH($F387,Settings!$B$24:$B$31,0),""))</f>
        <v/>
      </c>
      <c r="AG387" s="33">
        <f>IF($A387="","",IF($P387=0,IF($Y387&gt;0,IF($I387="Won","Created and won","Created"),IF($J387&gt;Settings!$C$6,"Created, outside period",IF($V387=1,"Not in last snapshot","Outside period"))),IF($T387&lt;&gt;"Open","Closed before",IF($U387=0,IF($Z387&gt;0,IF($I387="Won","Pulled in and won","Pulled in"),"Outside period"),IF($I387="Won","Won",IF($I387="Lost","Lost",IF($V387=0,"Slipped out",IF($AF387&gt;$AE387,"Advanced",IF($AF387&lt;$AE387,"Regressed",IF($G387&gt;$R387,"Amount up",IF($G387&lt;$R387,"Amount down","No change")))))))))))</f>
        <v/>
      </c>
      <c r="AH387" s="33">
        <f>IF($A387="","",IF($V387=1,Settings!$C$7-MAX($J387,$K387,$L387,$M387),""))</f>
        <v/>
      </c>
      <c r="AI387" s="33">
        <f>IF($A387="","",IF($V387=1,IF($AH387&gt;=Settings!$C$12,1,0),""))</f>
        <v/>
      </c>
      <c r="AJ387" s="33">
        <f>IF($A387="","",IF($V387=1,IF($N387&gt;=Settings!$C$13,1,0),""))</f>
        <v/>
      </c>
    </row>
    <row r="388">
      <c r="G388" s="31" t="n"/>
      <c r="H388" s="32" t="n"/>
      <c r="J388" s="32" t="n"/>
      <c r="K388" s="32" t="n"/>
      <c r="L388" s="32" t="n"/>
      <c r="M388" s="32" t="n"/>
      <c r="P388" s="33">
        <f>IF($A388="","",IFERROR(MATCH($A388,'Last week'!$A$2:$A$1001,0),0))</f>
        <v/>
      </c>
      <c r="Q388" s="33">
        <f>IF(OR($A388="",$P388=0),"",INDEX('Last week'!$F$2:$F$1001,$P388))</f>
        <v/>
      </c>
      <c r="R388" s="34">
        <f>IF(OR($A388="",$P388=0),"",INDEX('Last week'!$G$2:$G$1001,$P388))</f>
        <v/>
      </c>
      <c r="S388" s="35">
        <f>IF(OR($A388="",$P388=0),"",INDEX('Last week'!$H$2:$H$1001,$P388))</f>
        <v/>
      </c>
      <c r="T388" s="33">
        <f>IF(OR($A388="",$P388=0),"",INDEX('Last week'!$I$2:$I$1001,$P388))</f>
        <v/>
      </c>
      <c r="U388" s="33">
        <f>IF($A388="","",IF(AND($P388&gt;0,$T388="Open",$S388&gt;=Settings!$C$4,$S388&lt;=Settings!$C$5),1,0))</f>
        <v/>
      </c>
      <c r="V388" s="33">
        <f>IF($A388="","",IF(AND($I388="Open",$H388&gt;=Settings!$C$4,$H388&lt;=Settings!$C$5),1,0))</f>
        <v/>
      </c>
      <c r="W388" s="34">
        <f>IF($A388="","",IF($U388=1,$R388,0))</f>
        <v/>
      </c>
      <c r="X388" s="34">
        <f>IF($A388="","",IF($V388=1,$G388,0))</f>
        <v/>
      </c>
      <c r="Y388" s="34">
        <f>IF($A388="","",IF(AND($P388=0,OR($I388="Open",$I388="Won"),$H388&gt;=Settings!$C$4,$H388&lt;=Settings!$C$5,$J388&gt;Settings!$C$6),$G388,0))</f>
        <v/>
      </c>
      <c r="Z388" s="34">
        <f>IF($A388="","",IF(AND($P388&gt;0,$T388="Open",$U388=0,OR($I388="Open",$I388="Won"),$H388&gt;=Settings!$C$4,$H388&lt;=Settings!$C$5),$G388,0))</f>
        <v/>
      </c>
      <c r="AA388" s="34">
        <f>IF($A388="","",IF(AND($U388=1,OR($V388=1,$I388="Won")),$G388-$R388,0))</f>
        <v/>
      </c>
      <c r="AB388" s="34">
        <f>IF($A388="","",IF(AND($U388=1,$I388="Open",$V388=0),$R388,0))</f>
        <v/>
      </c>
      <c r="AC388" s="34">
        <f>IF($A388="","",IF(AND($U388=1,$I388="Lost"),$R388,0))</f>
        <v/>
      </c>
      <c r="AD388" s="34">
        <f>IF($A388="","",IF(AND($I388="Won",OR($U388=1,$Y388&gt;0,$Z388&gt;0)),$G388,0))</f>
        <v/>
      </c>
      <c r="AE388" s="33">
        <f>IF(OR($A388="",$P388=0),"",IFERROR(MATCH($Q388,Settings!$B$24:$B$31,0),""))</f>
        <v/>
      </c>
      <c r="AF388" s="33">
        <f>IF($A388="","",IFERROR(MATCH($F388,Settings!$B$24:$B$31,0),""))</f>
        <v/>
      </c>
      <c r="AG388" s="33">
        <f>IF($A388="","",IF($P388=0,IF($Y388&gt;0,IF($I388="Won","Created and won","Created"),IF($J388&gt;Settings!$C$6,"Created, outside period",IF($V388=1,"Not in last snapshot","Outside period"))),IF($T388&lt;&gt;"Open","Closed before",IF($U388=0,IF($Z388&gt;0,IF($I388="Won","Pulled in and won","Pulled in"),"Outside period"),IF($I388="Won","Won",IF($I388="Lost","Lost",IF($V388=0,"Slipped out",IF($AF388&gt;$AE388,"Advanced",IF($AF388&lt;$AE388,"Regressed",IF($G388&gt;$R388,"Amount up",IF($G388&lt;$R388,"Amount down","No change")))))))))))</f>
        <v/>
      </c>
      <c r="AH388" s="33">
        <f>IF($A388="","",IF($V388=1,Settings!$C$7-MAX($J388,$K388,$L388,$M388),""))</f>
        <v/>
      </c>
      <c r="AI388" s="33">
        <f>IF($A388="","",IF($V388=1,IF($AH388&gt;=Settings!$C$12,1,0),""))</f>
        <v/>
      </c>
      <c r="AJ388" s="33">
        <f>IF($A388="","",IF($V388=1,IF($N388&gt;=Settings!$C$13,1,0),""))</f>
        <v/>
      </c>
    </row>
    <row r="389">
      <c r="G389" s="31" t="n"/>
      <c r="H389" s="32" t="n"/>
      <c r="J389" s="32" t="n"/>
      <c r="K389" s="32" t="n"/>
      <c r="L389" s="32" t="n"/>
      <c r="M389" s="32" t="n"/>
      <c r="P389" s="33">
        <f>IF($A389="","",IFERROR(MATCH($A389,'Last week'!$A$2:$A$1001,0),0))</f>
        <v/>
      </c>
      <c r="Q389" s="33">
        <f>IF(OR($A389="",$P389=0),"",INDEX('Last week'!$F$2:$F$1001,$P389))</f>
        <v/>
      </c>
      <c r="R389" s="34">
        <f>IF(OR($A389="",$P389=0),"",INDEX('Last week'!$G$2:$G$1001,$P389))</f>
        <v/>
      </c>
      <c r="S389" s="35">
        <f>IF(OR($A389="",$P389=0),"",INDEX('Last week'!$H$2:$H$1001,$P389))</f>
        <v/>
      </c>
      <c r="T389" s="33">
        <f>IF(OR($A389="",$P389=0),"",INDEX('Last week'!$I$2:$I$1001,$P389))</f>
        <v/>
      </c>
      <c r="U389" s="33">
        <f>IF($A389="","",IF(AND($P389&gt;0,$T389="Open",$S389&gt;=Settings!$C$4,$S389&lt;=Settings!$C$5),1,0))</f>
        <v/>
      </c>
      <c r="V389" s="33">
        <f>IF($A389="","",IF(AND($I389="Open",$H389&gt;=Settings!$C$4,$H389&lt;=Settings!$C$5),1,0))</f>
        <v/>
      </c>
      <c r="W389" s="34">
        <f>IF($A389="","",IF($U389=1,$R389,0))</f>
        <v/>
      </c>
      <c r="X389" s="34">
        <f>IF($A389="","",IF($V389=1,$G389,0))</f>
        <v/>
      </c>
      <c r="Y389" s="34">
        <f>IF($A389="","",IF(AND($P389=0,OR($I389="Open",$I389="Won"),$H389&gt;=Settings!$C$4,$H389&lt;=Settings!$C$5,$J389&gt;Settings!$C$6),$G389,0))</f>
        <v/>
      </c>
      <c r="Z389" s="34">
        <f>IF($A389="","",IF(AND($P389&gt;0,$T389="Open",$U389=0,OR($I389="Open",$I389="Won"),$H389&gt;=Settings!$C$4,$H389&lt;=Settings!$C$5),$G389,0))</f>
        <v/>
      </c>
      <c r="AA389" s="34">
        <f>IF($A389="","",IF(AND($U389=1,OR($V389=1,$I389="Won")),$G389-$R389,0))</f>
        <v/>
      </c>
      <c r="AB389" s="34">
        <f>IF($A389="","",IF(AND($U389=1,$I389="Open",$V389=0),$R389,0))</f>
        <v/>
      </c>
      <c r="AC389" s="34">
        <f>IF($A389="","",IF(AND($U389=1,$I389="Lost"),$R389,0))</f>
        <v/>
      </c>
      <c r="AD389" s="34">
        <f>IF($A389="","",IF(AND($I389="Won",OR($U389=1,$Y389&gt;0,$Z389&gt;0)),$G389,0))</f>
        <v/>
      </c>
      <c r="AE389" s="33">
        <f>IF(OR($A389="",$P389=0),"",IFERROR(MATCH($Q389,Settings!$B$24:$B$31,0),""))</f>
        <v/>
      </c>
      <c r="AF389" s="33">
        <f>IF($A389="","",IFERROR(MATCH($F389,Settings!$B$24:$B$31,0),""))</f>
        <v/>
      </c>
      <c r="AG389" s="33">
        <f>IF($A389="","",IF($P389=0,IF($Y389&gt;0,IF($I389="Won","Created and won","Created"),IF($J389&gt;Settings!$C$6,"Created, outside period",IF($V389=1,"Not in last snapshot","Outside period"))),IF($T389&lt;&gt;"Open","Closed before",IF($U389=0,IF($Z389&gt;0,IF($I389="Won","Pulled in and won","Pulled in"),"Outside period"),IF($I389="Won","Won",IF($I389="Lost","Lost",IF($V389=0,"Slipped out",IF($AF389&gt;$AE389,"Advanced",IF($AF389&lt;$AE389,"Regressed",IF($G389&gt;$R389,"Amount up",IF($G389&lt;$R389,"Amount down","No change")))))))))))</f>
        <v/>
      </c>
      <c r="AH389" s="33">
        <f>IF($A389="","",IF($V389=1,Settings!$C$7-MAX($J389,$K389,$L389,$M389),""))</f>
        <v/>
      </c>
      <c r="AI389" s="33">
        <f>IF($A389="","",IF($V389=1,IF($AH389&gt;=Settings!$C$12,1,0),""))</f>
        <v/>
      </c>
      <c r="AJ389" s="33">
        <f>IF($A389="","",IF($V389=1,IF($N389&gt;=Settings!$C$13,1,0),""))</f>
        <v/>
      </c>
    </row>
    <row r="390">
      <c r="G390" s="31" t="n"/>
      <c r="H390" s="32" t="n"/>
      <c r="J390" s="32" t="n"/>
      <c r="K390" s="32" t="n"/>
      <c r="L390" s="32" t="n"/>
      <c r="M390" s="32" t="n"/>
      <c r="P390" s="33">
        <f>IF($A390="","",IFERROR(MATCH($A390,'Last week'!$A$2:$A$1001,0),0))</f>
        <v/>
      </c>
      <c r="Q390" s="33">
        <f>IF(OR($A390="",$P390=0),"",INDEX('Last week'!$F$2:$F$1001,$P390))</f>
        <v/>
      </c>
      <c r="R390" s="34">
        <f>IF(OR($A390="",$P390=0),"",INDEX('Last week'!$G$2:$G$1001,$P390))</f>
        <v/>
      </c>
      <c r="S390" s="35">
        <f>IF(OR($A390="",$P390=0),"",INDEX('Last week'!$H$2:$H$1001,$P390))</f>
        <v/>
      </c>
      <c r="T390" s="33">
        <f>IF(OR($A390="",$P390=0),"",INDEX('Last week'!$I$2:$I$1001,$P390))</f>
        <v/>
      </c>
      <c r="U390" s="33">
        <f>IF($A390="","",IF(AND($P390&gt;0,$T390="Open",$S390&gt;=Settings!$C$4,$S390&lt;=Settings!$C$5),1,0))</f>
        <v/>
      </c>
      <c r="V390" s="33">
        <f>IF($A390="","",IF(AND($I390="Open",$H390&gt;=Settings!$C$4,$H390&lt;=Settings!$C$5),1,0))</f>
        <v/>
      </c>
      <c r="W390" s="34">
        <f>IF($A390="","",IF($U390=1,$R390,0))</f>
        <v/>
      </c>
      <c r="X390" s="34">
        <f>IF($A390="","",IF($V390=1,$G390,0))</f>
        <v/>
      </c>
      <c r="Y390" s="34">
        <f>IF($A390="","",IF(AND($P390=0,OR($I390="Open",$I390="Won"),$H390&gt;=Settings!$C$4,$H390&lt;=Settings!$C$5,$J390&gt;Settings!$C$6),$G390,0))</f>
        <v/>
      </c>
      <c r="Z390" s="34">
        <f>IF($A390="","",IF(AND($P390&gt;0,$T390="Open",$U390=0,OR($I390="Open",$I390="Won"),$H390&gt;=Settings!$C$4,$H390&lt;=Settings!$C$5),$G390,0))</f>
        <v/>
      </c>
      <c r="AA390" s="34">
        <f>IF($A390="","",IF(AND($U390=1,OR($V390=1,$I390="Won")),$G390-$R390,0))</f>
        <v/>
      </c>
      <c r="AB390" s="34">
        <f>IF($A390="","",IF(AND($U390=1,$I390="Open",$V390=0),$R390,0))</f>
        <v/>
      </c>
      <c r="AC390" s="34">
        <f>IF($A390="","",IF(AND($U390=1,$I390="Lost"),$R390,0))</f>
        <v/>
      </c>
      <c r="AD390" s="34">
        <f>IF($A390="","",IF(AND($I390="Won",OR($U390=1,$Y390&gt;0,$Z390&gt;0)),$G390,0))</f>
        <v/>
      </c>
      <c r="AE390" s="33">
        <f>IF(OR($A390="",$P390=0),"",IFERROR(MATCH($Q390,Settings!$B$24:$B$31,0),""))</f>
        <v/>
      </c>
      <c r="AF390" s="33">
        <f>IF($A390="","",IFERROR(MATCH($F390,Settings!$B$24:$B$31,0),""))</f>
        <v/>
      </c>
      <c r="AG390" s="33">
        <f>IF($A390="","",IF($P390=0,IF($Y390&gt;0,IF($I390="Won","Created and won","Created"),IF($J390&gt;Settings!$C$6,"Created, outside period",IF($V390=1,"Not in last snapshot","Outside period"))),IF($T390&lt;&gt;"Open","Closed before",IF($U390=0,IF($Z390&gt;0,IF($I390="Won","Pulled in and won","Pulled in"),"Outside period"),IF($I390="Won","Won",IF($I390="Lost","Lost",IF($V390=0,"Slipped out",IF($AF390&gt;$AE390,"Advanced",IF($AF390&lt;$AE390,"Regressed",IF($G390&gt;$R390,"Amount up",IF($G390&lt;$R390,"Amount down","No change")))))))))))</f>
        <v/>
      </c>
      <c r="AH390" s="33">
        <f>IF($A390="","",IF($V390=1,Settings!$C$7-MAX($J390,$K390,$L390,$M390),""))</f>
        <v/>
      </c>
      <c r="AI390" s="33">
        <f>IF($A390="","",IF($V390=1,IF($AH390&gt;=Settings!$C$12,1,0),""))</f>
        <v/>
      </c>
      <c r="AJ390" s="33">
        <f>IF($A390="","",IF($V390=1,IF($N390&gt;=Settings!$C$13,1,0),""))</f>
        <v/>
      </c>
    </row>
    <row r="391">
      <c r="G391" s="31" t="n"/>
      <c r="H391" s="32" t="n"/>
      <c r="J391" s="32" t="n"/>
      <c r="K391" s="32" t="n"/>
      <c r="L391" s="32" t="n"/>
      <c r="M391" s="32" t="n"/>
      <c r="P391" s="33">
        <f>IF($A391="","",IFERROR(MATCH($A391,'Last week'!$A$2:$A$1001,0),0))</f>
        <v/>
      </c>
      <c r="Q391" s="33">
        <f>IF(OR($A391="",$P391=0),"",INDEX('Last week'!$F$2:$F$1001,$P391))</f>
        <v/>
      </c>
      <c r="R391" s="34">
        <f>IF(OR($A391="",$P391=0),"",INDEX('Last week'!$G$2:$G$1001,$P391))</f>
        <v/>
      </c>
      <c r="S391" s="35">
        <f>IF(OR($A391="",$P391=0),"",INDEX('Last week'!$H$2:$H$1001,$P391))</f>
        <v/>
      </c>
      <c r="T391" s="33">
        <f>IF(OR($A391="",$P391=0),"",INDEX('Last week'!$I$2:$I$1001,$P391))</f>
        <v/>
      </c>
      <c r="U391" s="33">
        <f>IF($A391="","",IF(AND($P391&gt;0,$T391="Open",$S391&gt;=Settings!$C$4,$S391&lt;=Settings!$C$5),1,0))</f>
        <v/>
      </c>
      <c r="V391" s="33">
        <f>IF($A391="","",IF(AND($I391="Open",$H391&gt;=Settings!$C$4,$H391&lt;=Settings!$C$5),1,0))</f>
        <v/>
      </c>
      <c r="W391" s="34">
        <f>IF($A391="","",IF($U391=1,$R391,0))</f>
        <v/>
      </c>
      <c r="X391" s="34">
        <f>IF($A391="","",IF($V391=1,$G391,0))</f>
        <v/>
      </c>
      <c r="Y391" s="34">
        <f>IF($A391="","",IF(AND($P391=0,OR($I391="Open",$I391="Won"),$H391&gt;=Settings!$C$4,$H391&lt;=Settings!$C$5,$J391&gt;Settings!$C$6),$G391,0))</f>
        <v/>
      </c>
      <c r="Z391" s="34">
        <f>IF($A391="","",IF(AND($P391&gt;0,$T391="Open",$U391=0,OR($I391="Open",$I391="Won"),$H391&gt;=Settings!$C$4,$H391&lt;=Settings!$C$5),$G391,0))</f>
        <v/>
      </c>
      <c r="AA391" s="34">
        <f>IF($A391="","",IF(AND($U391=1,OR($V391=1,$I391="Won")),$G391-$R391,0))</f>
        <v/>
      </c>
      <c r="AB391" s="34">
        <f>IF($A391="","",IF(AND($U391=1,$I391="Open",$V391=0),$R391,0))</f>
        <v/>
      </c>
      <c r="AC391" s="34">
        <f>IF($A391="","",IF(AND($U391=1,$I391="Lost"),$R391,0))</f>
        <v/>
      </c>
      <c r="AD391" s="34">
        <f>IF($A391="","",IF(AND($I391="Won",OR($U391=1,$Y391&gt;0,$Z391&gt;0)),$G391,0))</f>
        <v/>
      </c>
      <c r="AE391" s="33">
        <f>IF(OR($A391="",$P391=0),"",IFERROR(MATCH($Q391,Settings!$B$24:$B$31,0),""))</f>
        <v/>
      </c>
      <c r="AF391" s="33">
        <f>IF($A391="","",IFERROR(MATCH($F391,Settings!$B$24:$B$31,0),""))</f>
        <v/>
      </c>
      <c r="AG391" s="33">
        <f>IF($A391="","",IF($P391=0,IF($Y391&gt;0,IF($I391="Won","Created and won","Created"),IF($J391&gt;Settings!$C$6,"Created, outside period",IF($V391=1,"Not in last snapshot","Outside period"))),IF($T391&lt;&gt;"Open","Closed before",IF($U391=0,IF($Z391&gt;0,IF($I391="Won","Pulled in and won","Pulled in"),"Outside period"),IF($I391="Won","Won",IF($I391="Lost","Lost",IF($V391=0,"Slipped out",IF($AF391&gt;$AE391,"Advanced",IF($AF391&lt;$AE391,"Regressed",IF($G391&gt;$R391,"Amount up",IF($G391&lt;$R391,"Amount down","No change")))))))))))</f>
        <v/>
      </c>
      <c r="AH391" s="33">
        <f>IF($A391="","",IF($V391=1,Settings!$C$7-MAX($J391,$K391,$L391,$M391),""))</f>
        <v/>
      </c>
      <c r="AI391" s="33">
        <f>IF($A391="","",IF($V391=1,IF($AH391&gt;=Settings!$C$12,1,0),""))</f>
        <v/>
      </c>
      <c r="AJ391" s="33">
        <f>IF($A391="","",IF($V391=1,IF($N391&gt;=Settings!$C$13,1,0),""))</f>
        <v/>
      </c>
    </row>
    <row r="392">
      <c r="G392" s="31" t="n"/>
      <c r="H392" s="32" t="n"/>
      <c r="J392" s="32" t="n"/>
      <c r="K392" s="32" t="n"/>
      <c r="L392" s="32" t="n"/>
      <c r="M392" s="32" t="n"/>
      <c r="P392" s="33">
        <f>IF($A392="","",IFERROR(MATCH($A392,'Last week'!$A$2:$A$1001,0),0))</f>
        <v/>
      </c>
      <c r="Q392" s="33">
        <f>IF(OR($A392="",$P392=0),"",INDEX('Last week'!$F$2:$F$1001,$P392))</f>
        <v/>
      </c>
      <c r="R392" s="34">
        <f>IF(OR($A392="",$P392=0),"",INDEX('Last week'!$G$2:$G$1001,$P392))</f>
        <v/>
      </c>
      <c r="S392" s="35">
        <f>IF(OR($A392="",$P392=0),"",INDEX('Last week'!$H$2:$H$1001,$P392))</f>
        <v/>
      </c>
      <c r="T392" s="33">
        <f>IF(OR($A392="",$P392=0),"",INDEX('Last week'!$I$2:$I$1001,$P392))</f>
        <v/>
      </c>
      <c r="U392" s="33">
        <f>IF($A392="","",IF(AND($P392&gt;0,$T392="Open",$S392&gt;=Settings!$C$4,$S392&lt;=Settings!$C$5),1,0))</f>
        <v/>
      </c>
      <c r="V392" s="33">
        <f>IF($A392="","",IF(AND($I392="Open",$H392&gt;=Settings!$C$4,$H392&lt;=Settings!$C$5),1,0))</f>
        <v/>
      </c>
      <c r="W392" s="34">
        <f>IF($A392="","",IF($U392=1,$R392,0))</f>
        <v/>
      </c>
      <c r="X392" s="34">
        <f>IF($A392="","",IF($V392=1,$G392,0))</f>
        <v/>
      </c>
      <c r="Y392" s="34">
        <f>IF($A392="","",IF(AND($P392=0,OR($I392="Open",$I392="Won"),$H392&gt;=Settings!$C$4,$H392&lt;=Settings!$C$5,$J392&gt;Settings!$C$6),$G392,0))</f>
        <v/>
      </c>
      <c r="Z392" s="34">
        <f>IF($A392="","",IF(AND($P392&gt;0,$T392="Open",$U392=0,OR($I392="Open",$I392="Won"),$H392&gt;=Settings!$C$4,$H392&lt;=Settings!$C$5),$G392,0))</f>
        <v/>
      </c>
      <c r="AA392" s="34">
        <f>IF($A392="","",IF(AND($U392=1,OR($V392=1,$I392="Won")),$G392-$R392,0))</f>
        <v/>
      </c>
      <c r="AB392" s="34">
        <f>IF($A392="","",IF(AND($U392=1,$I392="Open",$V392=0),$R392,0))</f>
        <v/>
      </c>
      <c r="AC392" s="34">
        <f>IF($A392="","",IF(AND($U392=1,$I392="Lost"),$R392,0))</f>
        <v/>
      </c>
      <c r="AD392" s="34">
        <f>IF($A392="","",IF(AND($I392="Won",OR($U392=1,$Y392&gt;0,$Z392&gt;0)),$G392,0))</f>
        <v/>
      </c>
      <c r="AE392" s="33">
        <f>IF(OR($A392="",$P392=0),"",IFERROR(MATCH($Q392,Settings!$B$24:$B$31,0),""))</f>
        <v/>
      </c>
      <c r="AF392" s="33">
        <f>IF($A392="","",IFERROR(MATCH($F392,Settings!$B$24:$B$31,0),""))</f>
        <v/>
      </c>
      <c r="AG392" s="33">
        <f>IF($A392="","",IF($P392=0,IF($Y392&gt;0,IF($I392="Won","Created and won","Created"),IF($J392&gt;Settings!$C$6,"Created, outside period",IF($V392=1,"Not in last snapshot","Outside period"))),IF($T392&lt;&gt;"Open","Closed before",IF($U392=0,IF($Z392&gt;0,IF($I392="Won","Pulled in and won","Pulled in"),"Outside period"),IF($I392="Won","Won",IF($I392="Lost","Lost",IF($V392=0,"Slipped out",IF($AF392&gt;$AE392,"Advanced",IF($AF392&lt;$AE392,"Regressed",IF($G392&gt;$R392,"Amount up",IF($G392&lt;$R392,"Amount down","No change")))))))))))</f>
        <v/>
      </c>
      <c r="AH392" s="33">
        <f>IF($A392="","",IF($V392=1,Settings!$C$7-MAX($J392,$K392,$L392,$M392),""))</f>
        <v/>
      </c>
      <c r="AI392" s="33">
        <f>IF($A392="","",IF($V392=1,IF($AH392&gt;=Settings!$C$12,1,0),""))</f>
        <v/>
      </c>
      <c r="AJ392" s="33">
        <f>IF($A392="","",IF($V392=1,IF($N392&gt;=Settings!$C$13,1,0),""))</f>
        <v/>
      </c>
    </row>
    <row r="393">
      <c r="G393" s="31" t="n"/>
      <c r="H393" s="32" t="n"/>
      <c r="J393" s="32" t="n"/>
      <c r="K393" s="32" t="n"/>
      <c r="L393" s="32" t="n"/>
      <c r="M393" s="32" t="n"/>
      <c r="P393" s="33">
        <f>IF($A393="","",IFERROR(MATCH($A393,'Last week'!$A$2:$A$1001,0),0))</f>
        <v/>
      </c>
      <c r="Q393" s="33">
        <f>IF(OR($A393="",$P393=0),"",INDEX('Last week'!$F$2:$F$1001,$P393))</f>
        <v/>
      </c>
      <c r="R393" s="34">
        <f>IF(OR($A393="",$P393=0),"",INDEX('Last week'!$G$2:$G$1001,$P393))</f>
        <v/>
      </c>
      <c r="S393" s="35">
        <f>IF(OR($A393="",$P393=0),"",INDEX('Last week'!$H$2:$H$1001,$P393))</f>
        <v/>
      </c>
      <c r="T393" s="33">
        <f>IF(OR($A393="",$P393=0),"",INDEX('Last week'!$I$2:$I$1001,$P393))</f>
        <v/>
      </c>
      <c r="U393" s="33">
        <f>IF($A393="","",IF(AND($P393&gt;0,$T393="Open",$S393&gt;=Settings!$C$4,$S393&lt;=Settings!$C$5),1,0))</f>
        <v/>
      </c>
      <c r="V393" s="33">
        <f>IF($A393="","",IF(AND($I393="Open",$H393&gt;=Settings!$C$4,$H393&lt;=Settings!$C$5),1,0))</f>
        <v/>
      </c>
      <c r="W393" s="34">
        <f>IF($A393="","",IF($U393=1,$R393,0))</f>
        <v/>
      </c>
      <c r="X393" s="34">
        <f>IF($A393="","",IF($V393=1,$G393,0))</f>
        <v/>
      </c>
      <c r="Y393" s="34">
        <f>IF($A393="","",IF(AND($P393=0,OR($I393="Open",$I393="Won"),$H393&gt;=Settings!$C$4,$H393&lt;=Settings!$C$5,$J393&gt;Settings!$C$6),$G393,0))</f>
        <v/>
      </c>
      <c r="Z393" s="34">
        <f>IF($A393="","",IF(AND($P393&gt;0,$T393="Open",$U393=0,OR($I393="Open",$I393="Won"),$H393&gt;=Settings!$C$4,$H393&lt;=Settings!$C$5),$G393,0))</f>
        <v/>
      </c>
      <c r="AA393" s="34">
        <f>IF($A393="","",IF(AND($U393=1,OR($V393=1,$I393="Won")),$G393-$R393,0))</f>
        <v/>
      </c>
      <c r="AB393" s="34">
        <f>IF($A393="","",IF(AND($U393=1,$I393="Open",$V393=0),$R393,0))</f>
        <v/>
      </c>
      <c r="AC393" s="34">
        <f>IF($A393="","",IF(AND($U393=1,$I393="Lost"),$R393,0))</f>
        <v/>
      </c>
      <c r="AD393" s="34">
        <f>IF($A393="","",IF(AND($I393="Won",OR($U393=1,$Y393&gt;0,$Z393&gt;0)),$G393,0))</f>
        <v/>
      </c>
      <c r="AE393" s="33">
        <f>IF(OR($A393="",$P393=0),"",IFERROR(MATCH($Q393,Settings!$B$24:$B$31,0),""))</f>
        <v/>
      </c>
      <c r="AF393" s="33">
        <f>IF($A393="","",IFERROR(MATCH($F393,Settings!$B$24:$B$31,0),""))</f>
        <v/>
      </c>
      <c r="AG393" s="33">
        <f>IF($A393="","",IF($P393=0,IF($Y393&gt;0,IF($I393="Won","Created and won","Created"),IF($J393&gt;Settings!$C$6,"Created, outside period",IF($V393=1,"Not in last snapshot","Outside period"))),IF($T393&lt;&gt;"Open","Closed before",IF($U393=0,IF($Z393&gt;0,IF($I393="Won","Pulled in and won","Pulled in"),"Outside period"),IF($I393="Won","Won",IF($I393="Lost","Lost",IF($V393=0,"Slipped out",IF($AF393&gt;$AE393,"Advanced",IF($AF393&lt;$AE393,"Regressed",IF($G393&gt;$R393,"Amount up",IF($G393&lt;$R393,"Amount down","No change")))))))))))</f>
        <v/>
      </c>
      <c r="AH393" s="33">
        <f>IF($A393="","",IF($V393=1,Settings!$C$7-MAX($J393,$K393,$L393,$M393),""))</f>
        <v/>
      </c>
      <c r="AI393" s="33">
        <f>IF($A393="","",IF($V393=1,IF($AH393&gt;=Settings!$C$12,1,0),""))</f>
        <v/>
      </c>
      <c r="AJ393" s="33">
        <f>IF($A393="","",IF($V393=1,IF($N393&gt;=Settings!$C$13,1,0),""))</f>
        <v/>
      </c>
    </row>
    <row r="394">
      <c r="G394" s="31" t="n"/>
      <c r="H394" s="32" t="n"/>
      <c r="J394" s="32" t="n"/>
      <c r="K394" s="32" t="n"/>
      <c r="L394" s="32" t="n"/>
      <c r="M394" s="32" t="n"/>
      <c r="P394" s="33">
        <f>IF($A394="","",IFERROR(MATCH($A394,'Last week'!$A$2:$A$1001,0),0))</f>
        <v/>
      </c>
      <c r="Q394" s="33">
        <f>IF(OR($A394="",$P394=0),"",INDEX('Last week'!$F$2:$F$1001,$P394))</f>
        <v/>
      </c>
      <c r="R394" s="34">
        <f>IF(OR($A394="",$P394=0),"",INDEX('Last week'!$G$2:$G$1001,$P394))</f>
        <v/>
      </c>
      <c r="S394" s="35">
        <f>IF(OR($A394="",$P394=0),"",INDEX('Last week'!$H$2:$H$1001,$P394))</f>
        <v/>
      </c>
      <c r="T394" s="33">
        <f>IF(OR($A394="",$P394=0),"",INDEX('Last week'!$I$2:$I$1001,$P394))</f>
        <v/>
      </c>
      <c r="U394" s="33">
        <f>IF($A394="","",IF(AND($P394&gt;0,$T394="Open",$S394&gt;=Settings!$C$4,$S394&lt;=Settings!$C$5),1,0))</f>
        <v/>
      </c>
      <c r="V394" s="33">
        <f>IF($A394="","",IF(AND($I394="Open",$H394&gt;=Settings!$C$4,$H394&lt;=Settings!$C$5),1,0))</f>
        <v/>
      </c>
      <c r="W394" s="34">
        <f>IF($A394="","",IF($U394=1,$R394,0))</f>
        <v/>
      </c>
      <c r="X394" s="34">
        <f>IF($A394="","",IF($V394=1,$G394,0))</f>
        <v/>
      </c>
      <c r="Y394" s="34">
        <f>IF($A394="","",IF(AND($P394=0,OR($I394="Open",$I394="Won"),$H394&gt;=Settings!$C$4,$H394&lt;=Settings!$C$5,$J394&gt;Settings!$C$6),$G394,0))</f>
        <v/>
      </c>
      <c r="Z394" s="34">
        <f>IF($A394="","",IF(AND($P394&gt;0,$T394="Open",$U394=0,OR($I394="Open",$I394="Won"),$H394&gt;=Settings!$C$4,$H394&lt;=Settings!$C$5),$G394,0))</f>
        <v/>
      </c>
      <c r="AA394" s="34">
        <f>IF($A394="","",IF(AND($U394=1,OR($V394=1,$I394="Won")),$G394-$R394,0))</f>
        <v/>
      </c>
      <c r="AB394" s="34">
        <f>IF($A394="","",IF(AND($U394=1,$I394="Open",$V394=0),$R394,0))</f>
        <v/>
      </c>
      <c r="AC394" s="34">
        <f>IF($A394="","",IF(AND($U394=1,$I394="Lost"),$R394,0))</f>
        <v/>
      </c>
      <c r="AD394" s="34">
        <f>IF($A394="","",IF(AND($I394="Won",OR($U394=1,$Y394&gt;0,$Z394&gt;0)),$G394,0))</f>
        <v/>
      </c>
      <c r="AE394" s="33">
        <f>IF(OR($A394="",$P394=0),"",IFERROR(MATCH($Q394,Settings!$B$24:$B$31,0),""))</f>
        <v/>
      </c>
      <c r="AF394" s="33">
        <f>IF($A394="","",IFERROR(MATCH($F394,Settings!$B$24:$B$31,0),""))</f>
        <v/>
      </c>
      <c r="AG394" s="33">
        <f>IF($A394="","",IF($P394=0,IF($Y394&gt;0,IF($I394="Won","Created and won","Created"),IF($J394&gt;Settings!$C$6,"Created, outside period",IF($V394=1,"Not in last snapshot","Outside period"))),IF($T394&lt;&gt;"Open","Closed before",IF($U394=0,IF($Z394&gt;0,IF($I394="Won","Pulled in and won","Pulled in"),"Outside period"),IF($I394="Won","Won",IF($I394="Lost","Lost",IF($V394=0,"Slipped out",IF($AF394&gt;$AE394,"Advanced",IF($AF394&lt;$AE394,"Regressed",IF($G394&gt;$R394,"Amount up",IF($G394&lt;$R394,"Amount down","No change")))))))))))</f>
        <v/>
      </c>
      <c r="AH394" s="33">
        <f>IF($A394="","",IF($V394=1,Settings!$C$7-MAX($J394,$K394,$L394,$M394),""))</f>
        <v/>
      </c>
      <c r="AI394" s="33">
        <f>IF($A394="","",IF($V394=1,IF($AH394&gt;=Settings!$C$12,1,0),""))</f>
        <v/>
      </c>
      <c r="AJ394" s="33">
        <f>IF($A394="","",IF($V394=1,IF($N394&gt;=Settings!$C$13,1,0),""))</f>
        <v/>
      </c>
    </row>
    <row r="395">
      <c r="G395" s="31" t="n"/>
      <c r="H395" s="32" t="n"/>
      <c r="J395" s="32" t="n"/>
      <c r="K395" s="32" t="n"/>
      <c r="L395" s="32" t="n"/>
      <c r="M395" s="32" t="n"/>
      <c r="P395" s="33">
        <f>IF($A395="","",IFERROR(MATCH($A395,'Last week'!$A$2:$A$1001,0),0))</f>
        <v/>
      </c>
      <c r="Q395" s="33">
        <f>IF(OR($A395="",$P395=0),"",INDEX('Last week'!$F$2:$F$1001,$P395))</f>
        <v/>
      </c>
      <c r="R395" s="34">
        <f>IF(OR($A395="",$P395=0),"",INDEX('Last week'!$G$2:$G$1001,$P395))</f>
        <v/>
      </c>
      <c r="S395" s="35">
        <f>IF(OR($A395="",$P395=0),"",INDEX('Last week'!$H$2:$H$1001,$P395))</f>
        <v/>
      </c>
      <c r="T395" s="33">
        <f>IF(OR($A395="",$P395=0),"",INDEX('Last week'!$I$2:$I$1001,$P395))</f>
        <v/>
      </c>
      <c r="U395" s="33">
        <f>IF($A395="","",IF(AND($P395&gt;0,$T395="Open",$S395&gt;=Settings!$C$4,$S395&lt;=Settings!$C$5),1,0))</f>
        <v/>
      </c>
      <c r="V395" s="33">
        <f>IF($A395="","",IF(AND($I395="Open",$H395&gt;=Settings!$C$4,$H395&lt;=Settings!$C$5),1,0))</f>
        <v/>
      </c>
      <c r="W395" s="34">
        <f>IF($A395="","",IF($U395=1,$R395,0))</f>
        <v/>
      </c>
      <c r="X395" s="34">
        <f>IF($A395="","",IF($V395=1,$G395,0))</f>
        <v/>
      </c>
      <c r="Y395" s="34">
        <f>IF($A395="","",IF(AND($P395=0,OR($I395="Open",$I395="Won"),$H395&gt;=Settings!$C$4,$H395&lt;=Settings!$C$5,$J395&gt;Settings!$C$6),$G395,0))</f>
        <v/>
      </c>
      <c r="Z395" s="34">
        <f>IF($A395="","",IF(AND($P395&gt;0,$T395="Open",$U395=0,OR($I395="Open",$I395="Won"),$H395&gt;=Settings!$C$4,$H395&lt;=Settings!$C$5),$G395,0))</f>
        <v/>
      </c>
      <c r="AA395" s="34">
        <f>IF($A395="","",IF(AND($U395=1,OR($V395=1,$I395="Won")),$G395-$R395,0))</f>
        <v/>
      </c>
      <c r="AB395" s="34">
        <f>IF($A395="","",IF(AND($U395=1,$I395="Open",$V395=0),$R395,0))</f>
        <v/>
      </c>
      <c r="AC395" s="34">
        <f>IF($A395="","",IF(AND($U395=1,$I395="Lost"),$R395,0))</f>
        <v/>
      </c>
      <c r="AD395" s="34">
        <f>IF($A395="","",IF(AND($I395="Won",OR($U395=1,$Y395&gt;0,$Z395&gt;0)),$G395,0))</f>
        <v/>
      </c>
      <c r="AE395" s="33">
        <f>IF(OR($A395="",$P395=0),"",IFERROR(MATCH($Q395,Settings!$B$24:$B$31,0),""))</f>
        <v/>
      </c>
      <c r="AF395" s="33">
        <f>IF($A395="","",IFERROR(MATCH($F395,Settings!$B$24:$B$31,0),""))</f>
        <v/>
      </c>
      <c r="AG395" s="33">
        <f>IF($A395="","",IF($P395=0,IF($Y395&gt;0,IF($I395="Won","Created and won","Created"),IF($J395&gt;Settings!$C$6,"Created, outside period",IF($V395=1,"Not in last snapshot","Outside period"))),IF($T395&lt;&gt;"Open","Closed before",IF($U395=0,IF($Z395&gt;0,IF($I395="Won","Pulled in and won","Pulled in"),"Outside period"),IF($I395="Won","Won",IF($I395="Lost","Lost",IF($V395=0,"Slipped out",IF($AF395&gt;$AE395,"Advanced",IF($AF395&lt;$AE395,"Regressed",IF($G395&gt;$R395,"Amount up",IF($G395&lt;$R395,"Amount down","No change")))))))))))</f>
        <v/>
      </c>
      <c r="AH395" s="33">
        <f>IF($A395="","",IF($V395=1,Settings!$C$7-MAX($J395,$K395,$L395,$M395),""))</f>
        <v/>
      </c>
      <c r="AI395" s="33">
        <f>IF($A395="","",IF($V395=1,IF($AH395&gt;=Settings!$C$12,1,0),""))</f>
        <v/>
      </c>
      <c r="AJ395" s="33">
        <f>IF($A395="","",IF($V395=1,IF($N395&gt;=Settings!$C$13,1,0),""))</f>
        <v/>
      </c>
    </row>
    <row r="396">
      <c r="G396" s="31" t="n"/>
      <c r="H396" s="32" t="n"/>
      <c r="J396" s="32" t="n"/>
      <c r="K396" s="32" t="n"/>
      <c r="L396" s="32" t="n"/>
      <c r="M396" s="32" t="n"/>
      <c r="P396" s="33">
        <f>IF($A396="","",IFERROR(MATCH($A396,'Last week'!$A$2:$A$1001,0),0))</f>
        <v/>
      </c>
      <c r="Q396" s="33">
        <f>IF(OR($A396="",$P396=0),"",INDEX('Last week'!$F$2:$F$1001,$P396))</f>
        <v/>
      </c>
      <c r="R396" s="34">
        <f>IF(OR($A396="",$P396=0),"",INDEX('Last week'!$G$2:$G$1001,$P396))</f>
        <v/>
      </c>
      <c r="S396" s="35">
        <f>IF(OR($A396="",$P396=0),"",INDEX('Last week'!$H$2:$H$1001,$P396))</f>
        <v/>
      </c>
      <c r="T396" s="33">
        <f>IF(OR($A396="",$P396=0),"",INDEX('Last week'!$I$2:$I$1001,$P396))</f>
        <v/>
      </c>
      <c r="U396" s="33">
        <f>IF($A396="","",IF(AND($P396&gt;0,$T396="Open",$S396&gt;=Settings!$C$4,$S396&lt;=Settings!$C$5),1,0))</f>
        <v/>
      </c>
      <c r="V396" s="33">
        <f>IF($A396="","",IF(AND($I396="Open",$H396&gt;=Settings!$C$4,$H396&lt;=Settings!$C$5),1,0))</f>
        <v/>
      </c>
      <c r="W396" s="34">
        <f>IF($A396="","",IF($U396=1,$R396,0))</f>
        <v/>
      </c>
      <c r="X396" s="34">
        <f>IF($A396="","",IF($V396=1,$G396,0))</f>
        <v/>
      </c>
      <c r="Y396" s="34">
        <f>IF($A396="","",IF(AND($P396=0,OR($I396="Open",$I396="Won"),$H396&gt;=Settings!$C$4,$H396&lt;=Settings!$C$5,$J396&gt;Settings!$C$6),$G396,0))</f>
        <v/>
      </c>
      <c r="Z396" s="34">
        <f>IF($A396="","",IF(AND($P396&gt;0,$T396="Open",$U396=0,OR($I396="Open",$I396="Won"),$H396&gt;=Settings!$C$4,$H396&lt;=Settings!$C$5),$G396,0))</f>
        <v/>
      </c>
      <c r="AA396" s="34">
        <f>IF($A396="","",IF(AND($U396=1,OR($V396=1,$I396="Won")),$G396-$R396,0))</f>
        <v/>
      </c>
      <c r="AB396" s="34">
        <f>IF($A396="","",IF(AND($U396=1,$I396="Open",$V396=0),$R396,0))</f>
        <v/>
      </c>
      <c r="AC396" s="34">
        <f>IF($A396="","",IF(AND($U396=1,$I396="Lost"),$R396,0))</f>
        <v/>
      </c>
      <c r="AD396" s="34">
        <f>IF($A396="","",IF(AND($I396="Won",OR($U396=1,$Y396&gt;0,$Z396&gt;0)),$G396,0))</f>
        <v/>
      </c>
      <c r="AE396" s="33">
        <f>IF(OR($A396="",$P396=0),"",IFERROR(MATCH($Q396,Settings!$B$24:$B$31,0),""))</f>
        <v/>
      </c>
      <c r="AF396" s="33">
        <f>IF($A396="","",IFERROR(MATCH($F396,Settings!$B$24:$B$31,0),""))</f>
        <v/>
      </c>
      <c r="AG396" s="33">
        <f>IF($A396="","",IF($P396=0,IF($Y396&gt;0,IF($I396="Won","Created and won","Created"),IF($J396&gt;Settings!$C$6,"Created, outside period",IF($V396=1,"Not in last snapshot","Outside period"))),IF($T396&lt;&gt;"Open","Closed before",IF($U396=0,IF($Z396&gt;0,IF($I396="Won","Pulled in and won","Pulled in"),"Outside period"),IF($I396="Won","Won",IF($I396="Lost","Lost",IF($V396=0,"Slipped out",IF($AF396&gt;$AE396,"Advanced",IF($AF396&lt;$AE396,"Regressed",IF($G396&gt;$R396,"Amount up",IF($G396&lt;$R396,"Amount down","No change")))))))))))</f>
        <v/>
      </c>
      <c r="AH396" s="33">
        <f>IF($A396="","",IF($V396=1,Settings!$C$7-MAX($J396,$K396,$L396,$M396),""))</f>
        <v/>
      </c>
      <c r="AI396" s="33">
        <f>IF($A396="","",IF($V396=1,IF($AH396&gt;=Settings!$C$12,1,0),""))</f>
        <v/>
      </c>
      <c r="AJ396" s="33">
        <f>IF($A396="","",IF($V396=1,IF($N396&gt;=Settings!$C$13,1,0),""))</f>
        <v/>
      </c>
    </row>
    <row r="397">
      <c r="G397" s="31" t="n"/>
      <c r="H397" s="32" t="n"/>
      <c r="J397" s="32" t="n"/>
      <c r="K397" s="32" t="n"/>
      <c r="L397" s="32" t="n"/>
      <c r="M397" s="32" t="n"/>
      <c r="P397" s="33">
        <f>IF($A397="","",IFERROR(MATCH($A397,'Last week'!$A$2:$A$1001,0),0))</f>
        <v/>
      </c>
      <c r="Q397" s="33">
        <f>IF(OR($A397="",$P397=0),"",INDEX('Last week'!$F$2:$F$1001,$P397))</f>
        <v/>
      </c>
      <c r="R397" s="34">
        <f>IF(OR($A397="",$P397=0),"",INDEX('Last week'!$G$2:$G$1001,$P397))</f>
        <v/>
      </c>
      <c r="S397" s="35">
        <f>IF(OR($A397="",$P397=0),"",INDEX('Last week'!$H$2:$H$1001,$P397))</f>
        <v/>
      </c>
      <c r="T397" s="33">
        <f>IF(OR($A397="",$P397=0),"",INDEX('Last week'!$I$2:$I$1001,$P397))</f>
        <v/>
      </c>
      <c r="U397" s="33">
        <f>IF($A397="","",IF(AND($P397&gt;0,$T397="Open",$S397&gt;=Settings!$C$4,$S397&lt;=Settings!$C$5),1,0))</f>
        <v/>
      </c>
      <c r="V397" s="33">
        <f>IF($A397="","",IF(AND($I397="Open",$H397&gt;=Settings!$C$4,$H397&lt;=Settings!$C$5),1,0))</f>
        <v/>
      </c>
      <c r="W397" s="34">
        <f>IF($A397="","",IF($U397=1,$R397,0))</f>
        <v/>
      </c>
      <c r="X397" s="34">
        <f>IF($A397="","",IF($V397=1,$G397,0))</f>
        <v/>
      </c>
      <c r="Y397" s="34">
        <f>IF($A397="","",IF(AND($P397=0,OR($I397="Open",$I397="Won"),$H397&gt;=Settings!$C$4,$H397&lt;=Settings!$C$5,$J397&gt;Settings!$C$6),$G397,0))</f>
        <v/>
      </c>
      <c r="Z397" s="34">
        <f>IF($A397="","",IF(AND($P397&gt;0,$T397="Open",$U397=0,OR($I397="Open",$I397="Won"),$H397&gt;=Settings!$C$4,$H397&lt;=Settings!$C$5),$G397,0))</f>
        <v/>
      </c>
      <c r="AA397" s="34">
        <f>IF($A397="","",IF(AND($U397=1,OR($V397=1,$I397="Won")),$G397-$R397,0))</f>
        <v/>
      </c>
      <c r="AB397" s="34">
        <f>IF($A397="","",IF(AND($U397=1,$I397="Open",$V397=0),$R397,0))</f>
        <v/>
      </c>
      <c r="AC397" s="34">
        <f>IF($A397="","",IF(AND($U397=1,$I397="Lost"),$R397,0))</f>
        <v/>
      </c>
      <c r="AD397" s="34">
        <f>IF($A397="","",IF(AND($I397="Won",OR($U397=1,$Y397&gt;0,$Z397&gt;0)),$G397,0))</f>
        <v/>
      </c>
      <c r="AE397" s="33">
        <f>IF(OR($A397="",$P397=0),"",IFERROR(MATCH($Q397,Settings!$B$24:$B$31,0),""))</f>
        <v/>
      </c>
      <c r="AF397" s="33">
        <f>IF($A397="","",IFERROR(MATCH($F397,Settings!$B$24:$B$31,0),""))</f>
        <v/>
      </c>
      <c r="AG397" s="33">
        <f>IF($A397="","",IF($P397=0,IF($Y397&gt;0,IF($I397="Won","Created and won","Created"),IF($J397&gt;Settings!$C$6,"Created, outside period",IF($V397=1,"Not in last snapshot","Outside period"))),IF($T397&lt;&gt;"Open","Closed before",IF($U397=0,IF($Z397&gt;0,IF($I397="Won","Pulled in and won","Pulled in"),"Outside period"),IF($I397="Won","Won",IF($I397="Lost","Lost",IF($V397=0,"Slipped out",IF($AF397&gt;$AE397,"Advanced",IF($AF397&lt;$AE397,"Regressed",IF($G397&gt;$R397,"Amount up",IF($G397&lt;$R397,"Amount down","No change")))))))))))</f>
        <v/>
      </c>
      <c r="AH397" s="33">
        <f>IF($A397="","",IF($V397=1,Settings!$C$7-MAX($J397,$K397,$L397,$M397),""))</f>
        <v/>
      </c>
      <c r="AI397" s="33">
        <f>IF($A397="","",IF($V397=1,IF($AH397&gt;=Settings!$C$12,1,0),""))</f>
        <v/>
      </c>
      <c r="AJ397" s="33">
        <f>IF($A397="","",IF($V397=1,IF($N397&gt;=Settings!$C$13,1,0),""))</f>
        <v/>
      </c>
    </row>
    <row r="398">
      <c r="G398" s="31" t="n"/>
      <c r="H398" s="32" t="n"/>
      <c r="J398" s="32" t="n"/>
      <c r="K398" s="32" t="n"/>
      <c r="L398" s="32" t="n"/>
      <c r="M398" s="32" t="n"/>
      <c r="P398" s="33">
        <f>IF($A398="","",IFERROR(MATCH($A398,'Last week'!$A$2:$A$1001,0),0))</f>
        <v/>
      </c>
      <c r="Q398" s="33">
        <f>IF(OR($A398="",$P398=0),"",INDEX('Last week'!$F$2:$F$1001,$P398))</f>
        <v/>
      </c>
      <c r="R398" s="34">
        <f>IF(OR($A398="",$P398=0),"",INDEX('Last week'!$G$2:$G$1001,$P398))</f>
        <v/>
      </c>
      <c r="S398" s="35">
        <f>IF(OR($A398="",$P398=0),"",INDEX('Last week'!$H$2:$H$1001,$P398))</f>
        <v/>
      </c>
      <c r="T398" s="33">
        <f>IF(OR($A398="",$P398=0),"",INDEX('Last week'!$I$2:$I$1001,$P398))</f>
        <v/>
      </c>
      <c r="U398" s="33">
        <f>IF($A398="","",IF(AND($P398&gt;0,$T398="Open",$S398&gt;=Settings!$C$4,$S398&lt;=Settings!$C$5),1,0))</f>
        <v/>
      </c>
      <c r="V398" s="33">
        <f>IF($A398="","",IF(AND($I398="Open",$H398&gt;=Settings!$C$4,$H398&lt;=Settings!$C$5),1,0))</f>
        <v/>
      </c>
      <c r="W398" s="34">
        <f>IF($A398="","",IF($U398=1,$R398,0))</f>
        <v/>
      </c>
      <c r="X398" s="34">
        <f>IF($A398="","",IF($V398=1,$G398,0))</f>
        <v/>
      </c>
      <c r="Y398" s="34">
        <f>IF($A398="","",IF(AND($P398=0,OR($I398="Open",$I398="Won"),$H398&gt;=Settings!$C$4,$H398&lt;=Settings!$C$5,$J398&gt;Settings!$C$6),$G398,0))</f>
        <v/>
      </c>
      <c r="Z398" s="34">
        <f>IF($A398="","",IF(AND($P398&gt;0,$T398="Open",$U398=0,OR($I398="Open",$I398="Won"),$H398&gt;=Settings!$C$4,$H398&lt;=Settings!$C$5),$G398,0))</f>
        <v/>
      </c>
      <c r="AA398" s="34">
        <f>IF($A398="","",IF(AND($U398=1,OR($V398=1,$I398="Won")),$G398-$R398,0))</f>
        <v/>
      </c>
      <c r="AB398" s="34">
        <f>IF($A398="","",IF(AND($U398=1,$I398="Open",$V398=0),$R398,0))</f>
        <v/>
      </c>
      <c r="AC398" s="34">
        <f>IF($A398="","",IF(AND($U398=1,$I398="Lost"),$R398,0))</f>
        <v/>
      </c>
      <c r="AD398" s="34">
        <f>IF($A398="","",IF(AND($I398="Won",OR($U398=1,$Y398&gt;0,$Z398&gt;0)),$G398,0))</f>
        <v/>
      </c>
      <c r="AE398" s="33">
        <f>IF(OR($A398="",$P398=0),"",IFERROR(MATCH($Q398,Settings!$B$24:$B$31,0),""))</f>
        <v/>
      </c>
      <c r="AF398" s="33">
        <f>IF($A398="","",IFERROR(MATCH($F398,Settings!$B$24:$B$31,0),""))</f>
        <v/>
      </c>
      <c r="AG398" s="33">
        <f>IF($A398="","",IF($P398=0,IF($Y398&gt;0,IF($I398="Won","Created and won","Created"),IF($J398&gt;Settings!$C$6,"Created, outside period",IF($V398=1,"Not in last snapshot","Outside period"))),IF($T398&lt;&gt;"Open","Closed before",IF($U398=0,IF($Z398&gt;0,IF($I398="Won","Pulled in and won","Pulled in"),"Outside period"),IF($I398="Won","Won",IF($I398="Lost","Lost",IF($V398=0,"Slipped out",IF($AF398&gt;$AE398,"Advanced",IF($AF398&lt;$AE398,"Regressed",IF($G398&gt;$R398,"Amount up",IF($G398&lt;$R398,"Amount down","No change")))))))))))</f>
        <v/>
      </c>
      <c r="AH398" s="33">
        <f>IF($A398="","",IF($V398=1,Settings!$C$7-MAX($J398,$K398,$L398,$M398),""))</f>
        <v/>
      </c>
      <c r="AI398" s="33">
        <f>IF($A398="","",IF($V398=1,IF($AH398&gt;=Settings!$C$12,1,0),""))</f>
        <v/>
      </c>
      <c r="AJ398" s="33">
        <f>IF($A398="","",IF($V398=1,IF($N398&gt;=Settings!$C$13,1,0),""))</f>
        <v/>
      </c>
    </row>
    <row r="399">
      <c r="G399" s="31" t="n"/>
      <c r="H399" s="32" t="n"/>
      <c r="J399" s="32" t="n"/>
      <c r="K399" s="32" t="n"/>
      <c r="L399" s="32" t="n"/>
      <c r="M399" s="32" t="n"/>
      <c r="P399" s="33">
        <f>IF($A399="","",IFERROR(MATCH($A399,'Last week'!$A$2:$A$1001,0),0))</f>
        <v/>
      </c>
      <c r="Q399" s="33">
        <f>IF(OR($A399="",$P399=0),"",INDEX('Last week'!$F$2:$F$1001,$P399))</f>
        <v/>
      </c>
      <c r="R399" s="34">
        <f>IF(OR($A399="",$P399=0),"",INDEX('Last week'!$G$2:$G$1001,$P399))</f>
        <v/>
      </c>
      <c r="S399" s="35">
        <f>IF(OR($A399="",$P399=0),"",INDEX('Last week'!$H$2:$H$1001,$P399))</f>
        <v/>
      </c>
      <c r="T399" s="33">
        <f>IF(OR($A399="",$P399=0),"",INDEX('Last week'!$I$2:$I$1001,$P399))</f>
        <v/>
      </c>
      <c r="U399" s="33">
        <f>IF($A399="","",IF(AND($P399&gt;0,$T399="Open",$S399&gt;=Settings!$C$4,$S399&lt;=Settings!$C$5),1,0))</f>
        <v/>
      </c>
      <c r="V399" s="33">
        <f>IF($A399="","",IF(AND($I399="Open",$H399&gt;=Settings!$C$4,$H399&lt;=Settings!$C$5),1,0))</f>
        <v/>
      </c>
      <c r="W399" s="34">
        <f>IF($A399="","",IF($U399=1,$R399,0))</f>
        <v/>
      </c>
      <c r="X399" s="34">
        <f>IF($A399="","",IF($V399=1,$G399,0))</f>
        <v/>
      </c>
      <c r="Y399" s="34">
        <f>IF($A399="","",IF(AND($P399=0,OR($I399="Open",$I399="Won"),$H399&gt;=Settings!$C$4,$H399&lt;=Settings!$C$5,$J399&gt;Settings!$C$6),$G399,0))</f>
        <v/>
      </c>
      <c r="Z399" s="34">
        <f>IF($A399="","",IF(AND($P399&gt;0,$T399="Open",$U399=0,OR($I399="Open",$I399="Won"),$H399&gt;=Settings!$C$4,$H399&lt;=Settings!$C$5),$G399,0))</f>
        <v/>
      </c>
      <c r="AA399" s="34">
        <f>IF($A399="","",IF(AND($U399=1,OR($V399=1,$I399="Won")),$G399-$R399,0))</f>
        <v/>
      </c>
      <c r="AB399" s="34">
        <f>IF($A399="","",IF(AND($U399=1,$I399="Open",$V399=0),$R399,0))</f>
        <v/>
      </c>
      <c r="AC399" s="34">
        <f>IF($A399="","",IF(AND($U399=1,$I399="Lost"),$R399,0))</f>
        <v/>
      </c>
      <c r="AD399" s="34">
        <f>IF($A399="","",IF(AND($I399="Won",OR($U399=1,$Y399&gt;0,$Z399&gt;0)),$G399,0))</f>
        <v/>
      </c>
      <c r="AE399" s="33">
        <f>IF(OR($A399="",$P399=0),"",IFERROR(MATCH($Q399,Settings!$B$24:$B$31,0),""))</f>
        <v/>
      </c>
      <c r="AF399" s="33">
        <f>IF($A399="","",IFERROR(MATCH($F399,Settings!$B$24:$B$31,0),""))</f>
        <v/>
      </c>
      <c r="AG399" s="33">
        <f>IF($A399="","",IF($P399=0,IF($Y399&gt;0,IF($I399="Won","Created and won","Created"),IF($J399&gt;Settings!$C$6,"Created, outside period",IF($V399=1,"Not in last snapshot","Outside period"))),IF($T399&lt;&gt;"Open","Closed before",IF($U399=0,IF($Z399&gt;0,IF($I399="Won","Pulled in and won","Pulled in"),"Outside period"),IF($I399="Won","Won",IF($I399="Lost","Lost",IF($V399=0,"Slipped out",IF($AF399&gt;$AE399,"Advanced",IF($AF399&lt;$AE399,"Regressed",IF($G399&gt;$R399,"Amount up",IF($G399&lt;$R399,"Amount down","No change")))))))))))</f>
        <v/>
      </c>
      <c r="AH399" s="33">
        <f>IF($A399="","",IF($V399=1,Settings!$C$7-MAX($J399,$K399,$L399,$M399),""))</f>
        <v/>
      </c>
      <c r="AI399" s="33">
        <f>IF($A399="","",IF($V399=1,IF($AH399&gt;=Settings!$C$12,1,0),""))</f>
        <v/>
      </c>
      <c r="AJ399" s="33">
        <f>IF($A399="","",IF($V399=1,IF($N399&gt;=Settings!$C$13,1,0),""))</f>
        <v/>
      </c>
    </row>
    <row r="400">
      <c r="G400" s="31" t="n"/>
      <c r="H400" s="32" t="n"/>
      <c r="J400" s="32" t="n"/>
      <c r="K400" s="32" t="n"/>
      <c r="L400" s="32" t="n"/>
      <c r="M400" s="32" t="n"/>
      <c r="P400" s="33">
        <f>IF($A400="","",IFERROR(MATCH($A400,'Last week'!$A$2:$A$1001,0),0))</f>
        <v/>
      </c>
      <c r="Q400" s="33">
        <f>IF(OR($A400="",$P400=0),"",INDEX('Last week'!$F$2:$F$1001,$P400))</f>
        <v/>
      </c>
      <c r="R400" s="34">
        <f>IF(OR($A400="",$P400=0),"",INDEX('Last week'!$G$2:$G$1001,$P400))</f>
        <v/>
      </c>
      <c r="S400" s="35">
        <f>IF(OR($A400="",$P400=0),"",INDEX('Last week'!$H$2:$H$1001,$P400))</f>
        <v/>
      </c>
      <c r="T400" s="33">
        <f>IF(OR($A400="",$P400=0),"",INDEX('Last week'!$I$2:$I$1001,$P400))</f>
        <v/>
      </c>
      <c r="U400" s="33">
        <f>IF($A400="","",IF(AND($P400&gt;0,$T400="Open",$S400&gt;=Settings!$C$4,$S400&lt;=Settings!$C$5),1,0))</f>
        <v/>
      </c>
      <c r="V400" s="33">
        <f>IF($A400="","",IF(AND($I400="Open",$H400&gt;=Settings!$C$4,$H400&lt;=Settings!$C$5),1,0))</f>
        <v/>
      </c>
      <c r="W400" s="34">
        <f>IF($A400="","",IF($U400=1,$R400,0))</f>
        <v/>
      </c>
      <c r="X400" s="34">
        <f>IF($A400="","",IF($V400=1,$G400,0))</f>
        <v/>
      </c>
      <c r="Y400" s="34">
        <f>IF($A400="","",IF(AND($P400=0,OR($I400="Open",$I400="Won"),$H400&gt;=Settings!$C$4,$H400&lt;=Settings!$C$5,$J400&gt;Settings!$C$6),$G400,0))</f>
        <v/>
      </c>
      <c r="Z400" s="34">
        <f>IF($A400="","",IF(AND($P400&gt;0,$T400="Open",$U400=0,OR($I400="Open",$I400="Won"),$H400&gt;=Settings!$C$4,$H400&lt;=Settings!$C$5),$G400,0))</f>
        <v/>
      </c>
      <c r="AA400" s="34">
        <f>IF($A400="","",IF(AND($U400=1,OR($V400=1,$I400="Won")),$G400-$R400,0))</f>
        <v/>
      </c>
      <c r="AB400" s="34">
        <f>IF($A400="","",IF(AND($U400=1,$I400="Open",$V400=0),$R400,0))</f>
        <v/>
      </c>
      <c r="AC400" s="34">
        <f>IF($A400="","",IF(AND($U400=1,$I400="Lost"),$R400,0))</f>
        <v/>
      </c>
      <c r="AD400" s="34">
        <f>IF($A400="","",IF(AND($I400="Won",OR($U400=1,$Y400&gt;0,$Z400&gt;0)),$G400,0))</f>
        <v/>
      </c>
      <c r="AE400" s="33">
        <f>IF(OR($A400="",$P400=0),"",IFERROR(MATCH($Q400,Settings!$B$24:$B$31,0),""))</f>
        <v/>
      </c>
      <c r="AF400" s="33">
        <f>IF($A400="","",IFERROR(MATCH($F400,Settings!$B$24:$B$31,0),""))</f>
        <v/>
      </c>
      <c r="AG400" s="33">
        <f>IF($A400="","",IF($P400=0,IF($Y400&gt;0,IF($I400="Won","Created and won","Created"),IF($J400&gt;Settings!$C$6,"Created, outside period",IF($V400=1,"Not in last snapshot","Outside period"))),IF($T400&lt;&gt;"Open","Closed before",IF($U400=0,IF($Z400&gt;0,IF($I400="Won","Pulled in and won","Pulled in"),"Outside period"),IF($I400="Won","Won",IF($I400="Lost","Lost",IF($V400=0,"Slipped out",IF($AF400&gt;$AE400,"Advanced",IF($AF400&lt;$AE400,"Regressed",IF($G400&gt;$R400,"Amount up",IF($G400&lt;$R400,"Amount down","No change")))))))))))</f>
        <v/>
      </c>
      <c r="AH400" s="33">
        <f>IF($A400="","",IF($V400=1,Settings!$C$7-MAX($J400,$K400,$L400,$M400),""))</f>
        <v/>
      </c>
      <c r="AI400" s="33">
        <f>IF($A400="","",IF($V400=1,IF($AH400&gt;=Settings!$C$12,1,0),""))</f>
        <v/>
      </c>
      <c r="AJ400" s="33">
        <f>IF($A400="","",IF($V400=1,IF($N400&gt;=Settings!$C$13,1,0),""))</f>
        <v/>
      </c>
    </row>
    <row r="401">
      <c r="G401" s="31" t="n"/>
      <c r="H401" s="32" t="n"/>
      <c r="J401" s="32" t="n"/>
      <c r="K401" s="32" t="n"/>
      <c r="L401" s="32" t="n"/>
      <c r="M401" s="32" t="n"/>
      <c r="P401" s="33">
        <f>IF($A401="","",IFERROR(MATCH($A401,'Last week'!$A$2:$A$1001,0),0))</f>
        <v/>
      </c>
      <c r="Q401" s="33">
        <f>IF(OR($A401="",$P401=0),"",INDEX('Last week'!$F$2:$F$1001,$P401))</f>
        <v/>
      </c>
      <c r="R401" s="34">
        <f>IF(OR($A401="",$P401=0),"",INDEX('Last week'!$G$2:$G$1001,$P401))</f>
        <v/>
      </c>
      <c r="S401" s="35">
        <f>IF(OR($A401="",$P401=0),"",INDEX('Last week'!$H$2:$H$1001,$P401))</f>
        <v/>
      </c>
      <c r="T401" s="33">
        <f>IF(OR($A401="",$P401=0),"",INDEX('Last week'!$I$2:$I$1001,$P401))</f>
        <v/>
      </c>
      <c r="U401" s="33">
        <f>IF($A401="","",IF(AND($P401&gt;0,$T401="Open",$S401&gt;=Settings!$C$4,$S401&lt;=Settings!$C$5),1,0))</f>
        <v/>
      </c>
      <c r="V401" s="33">
        <f>IF($A401="","",IF(AND($I401="Open",$H401&gt;=Settings!$C$4,$H401&lt;=Settings!$C$5),1,0))</f>
        <v/>
      </c>
      <c r="W401" s="34">
        <f>IF($A401="","",IF($U401=1,$R401,0))</f>
        <v/>
      </c>
      <c r="X401" s="34">
        <f>IF($A401="","",IF($V401=1,$G401,0))</f>
        <v/>
      </c>
      <c r="Y401" s="34">
        <f>IF($A401="","",IF(AND($P401=0,OR($I401="Open",$I401="Won"),$H401&gt;=Settings!$C$4,$H401&lt;=Settings!$C$5,$J401&gt;Settings!$C$6),$G401,0))</f>
        <v/>
      </c>
      <c r="Z401" s="34">
        <f>IF($A401="","",IF(AND($P401&gt;0,$T401="Open",$U401=0,OR($I401="Open",$I401="Won"),$H401&gt;=Settings!$C$4,$H401&lt;=Settings!$C$5),$G401,0))</f>
        <v/>
      </c>
      <c r="AA401" s="34">
        <f>IF($A401="","",IF(AND($U401=1,OR($V401=1,$I401="Won")),$G401-$R401,0))</f>
        <v/>
      </c>
      <c r="AB401" s="34">
        <f>IF($A401="","",IF(AND($U401=1,$I401="Open",$V401=0),$R401,0))</f>
        <v/>
      </c>
      <c r="AC401" s="34">
        <f>IF($A401="","",IF(AND($U401=1,$I401="Lost"),$R401,0))</f>
        <v/>
      </c>
      <c r="AD401" s="34">
        <f>IF($A401="","",IF(AND($I401="Won",OR($U401=1,$Y401&gt;0,$Z401&gt;0)),$G401,0))</f>
        <v/>
      </c>
      <c r="AE401" s="33">
        <f>IF(OR($A401="",$P401=0),"",IFERROR(MATCH($Q401,Settings!$B$24:$B$31,0),""))</f>
        <v/>
      </c>
      <c r="AF401" s="33">
        <f>IF($A401="","",IFERROR(MATCH($F401,Settings!$B$24:$B$31,0),""))</f>
        <v/>
      </c>
      <c r="AG401" s="33">
        <f>IF($A401="","",IF($P401=0,IF($Y401&gt;0,IF($I401="Won","Created and won","Created"),IF($J401&gt;Settings!$C$6,"Created, outside period",IF($V401=1,"Not in last snapshot","Outside period"))),IF($T401&lt;&gt;"Open","Closed before",IF($U401=0,IF($Z401&gt;0,IF($I401="Won","Pulled in and won","Pulled in"),"Outside period"),IF($I401="Won","Won",IF($I401="Lost","Lost",IF($V401=0,"Slipped out",IF($AF401&gt;$AE401,"Advanced",IF($AF401&lt;$AE401,"Regressed",IF($G401&gt;$R401,"Amount up",IF($G401&lt;$R401,"Amount down","No change")))))))))))</f>
        <v/>
      </c>
      <c r="AH401" s="33">
        <f>IF($A401="","",IF($V401=1,Settings!$C$7-MAX($J401,$K401,$L401,$M401),""))</f>
        <v/>
      </c>
      <c r="AI401" s="33">
        <f>IF($A401="","",IF($V401=1,IF($AH401&gt;=Settings!$C$12,1,0),""))</f>
        <v/>
      </c>
      <c r="AJ401" s="33">
        <f>IF($A401="","",IF($V401=1,IF($N401&gt;=Settings!$C$13,1,0),""))</f>
        <v/>
      </c>
    </row>
    <row r="402">
      <c r="G402" s="31" t="n"/>
      <c r="H402" s="32" t="n"/>
      <c r="J402" s="32" t="n"/>
      <c r="K402" s="32" t="n"/>
      <c r="L402" s="32" t="n"/>
      <c r="M402" s="32" t="n"/>
      <c r="P402" s="33">
        <f>IF($A402="","",IFERROR(MATCH($A402,'Last week'!$A$2:$A$1001,0),0))</f>
        <v/>
      </c>
      <c r="Q402" s="33">
        <f>IF(OR($A402="",$P402=0),"",INDEX('Last week'!$F$2:$F$1001,$P402))</f>
        <v/>
      </c>
      <c r="R402" s="34">
        <f>IF(OR($A402="",$P402=0),"",INDEX('Last week'!$G$2:$G$1001,$P402))</f>
        <v/>
      </c>
      <c r="S402" s="35">
        <f>IF(OR($A402="",$P402=0),"",INDEX('Last week'!$H$2:$H$1001,$P402))</f>
        <v/>
      </c>
      <c r="T402" s="33">
        <f>IF(OR($A402="",$P402=0),"",INDEX('Last week'!$I$2:$I$1001,$P402))</f>
        <v/>
      </c>
      <c r="U402" s="33">
        <f>IF($A402="","",IF(AND($P402&gt;0,$T402="Open",$S402&gt;=Settings!$C$4,$S402&lt;=Settings!$C$5),1,0))</f>
        <v/>
      </c>
      <c r="V402" s="33">
        <f>IF($A402="","",IF(AND($I402="Open",$H402&gt;=Settings!$C$4,$H402&lt;=Settings!$C$5),1,0))</f>
        <v/>
      </c>
      <c r="W402" s="34">
        <f>IF($A402="","",IF($U402=1,$R402,0))</f>
        <v/>
      </c>
      <c r="X402" s="34">
        <f>IF($A402="","",IF($V402=1,$G402,0))</f>
        <v/>
      </c>
      <c r="Y402" s="34">
        <f>IF($A402="","",IF(AND($P402=0,OR($I402="Open",$I402="Won"),$H402&gt;=Settings!$C$4,$H402&lt;=Settings!$C$5,$J402&gt;Settings!$C$6),$G402,0))</f>
        <v/>
      </c>
      <c r="Z402" s="34">
        <f>IF($A402="","",IF(AND($P402&gt;0,$T402="Open",$U402=0,OR($I402="Open",$I402="Won"),$H402&gt;=Settings!$C$4,$H402&lt;=Settings!$C$5),$G402,0))</f>
        <v/>
      </c>
      <c r="AA402" s="34">
        <f>IF($A402="","",IF(AND($U402=1,OR($V402=1,$I402="Won")),$G402-$R402,0))</f>
        <v/>
      </c>
      <c r="AB402" s="34">
        <f>IF($A402="","",IF(AND($U402=1,$I402="Open",$V402=0),$R402,0))</f>
        <v/>
      </c>
      <c r="AC402" s="34">
        <f>IF($A402="","",IF(AND($U402=1,$I402="Lost"),$R402,0))</f>
        <v/>
      </c>
      <c r="AD402" s="34">
        <f>IF($A402="","",IF(AND($I402="Won",OR($U402=1,$Y402&gt;0,$Z402&gt;0)),$G402,0))</f>
        <v/>
      </c>
      <c r="AE402" s="33">
        <f>IF(OR($A402="",$P402=0),"",IFERROR(MATCH($Q402,Settings!$B$24:$B$31,0),""))</f>
        <v/>
      </c>
      <c r="AF402" s="33">
        <f>IF($A402="","",IFERROR(MATCH($F402,Settings!$B$24:$B$31,0),""))</f>
        <v/>
      </c>
      <c r="AG402" s="33">
        <f>IF($A402="","",IF($P402=0,IF($Y402&gt;0,IF($I402="Won","Created and won","Created"),IF($J402&gt;Settings!$C$6,"Created, outside period",IF($V402=1,"Not in last snapshot","Outside period"))),IF($T402&lt;&gt;"Open","Closed before",IF($U402=0,IF($Z402&gt;0,IF($I402="Won","Pulled in and won","Pulled in"),"Outside period"),IF($I402="Won","Won",IF($I402="Lost","Lost",IF($V402=0,"Slipped out",IF($AF402&gt;$AE402,"Advanced",IF($AF402&lt;$AE402,"Regressed",IF($G402&gt;$R402,"Amount up",IF($G402&lt;$R402,"Amount down","No change")))))))))))</f>
        <v/>
      </c>
      <c r="AH402" s="33">
        <f>IF($A402="","",IF($V402=1,Settings!$C$7-MAX($J402,$K402,$L402,$M402),""))</f>
        <v/>
      </c>
      <c r="AI402" s="33">
        <f>IF($A402="","",IF($V402=1,IF($AH402&gt;=Settings!$C$12,1,0),""))</f>
        <v/>
      </c>
      <c r="AJ402" s="33">
        <f>IF($A402="","",IF($V402=1,IF($N402&gt;=Settings!$C$13,1,0),""))</f>
        <v/>
      </c>
    </row>
    <row r="403">
      <c r="G403" s="31" t="n"/>
      <c r="H403" s="32" t="n"/>
      <c r="J403" s="32" t="n"/>
      <c r="K403" s="32" t="n"/>
      <c r="L403" s="32" t="n"/>
      <c r="M403" s="32" t="n"/>
      <c r="P403" s="33">
        <f>IF($A403="","",IFERROR(MATCH($A403,'Last week'!$A$2:$A$1001,0),0))</f>
        <v/>
      </c>
      <c r="Q403" s="33">
        <f>IF(OR($A403="",$P403=0),"",INDEX('Last week'!$F$2:$F$1001,$P403))</f>
        <v/>
      </c>
      <c r="R403" s="34">
        <f>IF(OR($A403="",$P403=0),"",INDEX('Last week'!$G$2:$G$1001,$P403))</f>
        <v/>
      </c>
      <c r="S403" s="35">
        <f>IF(OR($A403="",$P403=0),"",INDEX('Last week'!$H$2:$H$1001,$P403))</f>
        <v/>
      </c>
      <c r="T403" s="33">
        <f>IF(OR($A403="",$P403=0),"",INDEX('Last week'!$I$2:$I$1001,$P403))</f>
        <v/>
      </c>
      <c r="U403" s="33">
        <f>IF($A403="","",IF(AND($P403&gt;0,$T403="Open",$S403&gt;=Settings!$C$4,$S403&lt;=Settings!$C$5),1,0))</f>
        <v/>
      </c>
      <c r="V403" s="33">
        <f>IF($A403="","",IF(AND($I403="Open",$H403&gt;=Settings!$C$4,$H403&lt;=Settings!$C$5),1,0))</f>
        <v/>
      </c>
      <c r="W403" s="34">
        <f>IF($A403="","",IF($U403=1,$R403,0))</f>
        <v/>
      </c>
      <c r="X403" s="34">
        <f>IF($A403="","",IF($V403=1,$G403,0))</f>
        <v/>
      </c>
      <c r="Y403" s="34">
        <f>IF($A403="","",IF(AND($P403=0,OR($I403="Open",$I403="Won"),$H403&gt;=Settings!$C$4,$H403&lt;=Settings!$C$5,$J403&gt;Settings!$C$6),$G403,0))</f>
        <v/>
      </c>
      <c r="Z403" s="34">
        <f>IF($A403="","",IF(AND($P403&gt;0,$T403="Open",$U403=0,OR($I403="Open",$I403="Won"),$H403&gt;=Settings!$C$4,$H403&lt;=Settings!$C$5),$G403,0))</f>
        <v/>
      </c>
      <c r="AA403" s="34">
        <f>IF($A403="","",IF(AND($U403=1,OR($V403=1,$I403="Won")),$G403-$R403,0))</f>
        <v/>
      </c>
      <c r="AB403" s="34">
        <f>IF($A403="","",IF(AND($U403=1,$I403="Open",$V403=0),$R403,0))</f>
        <v/>
      </c>
      <c r="AC403" s="34">
        <f>IF($A403="","",IF(AND($U403=1,$I403="Lost"),$R403,0))</f>
        <v/>
      </c>
      <c r="AD403" s="34">
        <f>IF($A403="","",IF(AND($I403="Won",OR($U403=1,$Y403&gt;0,$Z403&gt;0)),$G403,0))</f>
        <v/>
      </c>
      <c r="AE403" s="33">
        <f>IF(OR($A403="",$P403=0),"",IFERROR(MATCH($Q403,Settings!$B$24:$B$31,0),""))</f>
        <v/>
      </c>
      <c r="AF403" s="33">
        <f>IF($A403="","",IFERROR(MATCH($F403,Settings!$B$24:$B$31,0),""))</f>
        <v/>
      </c>
      <c r="AG403" s="33">
        <f>IF($A403="","",IF($P403=0,IF($Y403&gt;0,IF($I403="Won","Created and won","Created"),IF($J403&gt;Settings!$C$6,"Created, outside period",IF($V403=1,"Not in last snapshot","Outside period"))),IF($T403&lt;&gt;"Open","Closed before",IF($U403=0,IF($Z403&gt;0,IF($I403="Won","Pulled in and won","Pulled in"),"Outside period"),IF($I403="Won","Won",IF($I403="Lost","Lost",IF($V403=0,"Slipped out",IF($AF403&gt;$AE403,"Advanced",IF($AF403&lt;$AE403,"Regressed",IF($G403&gt;$R403,"Amount up",IF($G403&lt;$R403,"Amount down","No change")))))))))))</f>
        <v/>
      </c>
      <c r="AH403" s="33">
        <f>IF($A403="","",IF($V403=1,Settings!$C$7-MAX($J403,$K403,$L403,$M403),""))</f>
        <v/>
      </c>
      <c r="AI403" s="33">
        <f>IF($A403="","",IF($V403=1,IF($AH403&gt;=Settings!$C$12,1,0),""))</f>
        <v/>
      </c>
      <c r="AJ403" s="33">
        <f>IF($A403="","",IF($V403=1,IF($N403&gt;=Settings!$C$13,1,0),""))</f>
        <v/>
      </c>
    </row>
    <row r="404">
      <c r="G404" s="31" t="n"/>
      <c r="H404" s="32" t="n"/>
      <c r="J404" s="32" t="n"/>
      <c r="K404" s="32" t="n"/>
      <c r="L404" s="32" t="n"/>
      <c r="M404" s="32" t="n"/>
      <c r="P404" s="33">
        <f>IF($A404="","",IFERROR(MATCH($A404,'Last week'!$A$2:$A$1001,0),0))</f>
        <v/>
      </c>
      <c r="Q404" s="33">
        <f>IF(OR($A404="",$P404=0),"",INDEX('Last week'!$F$2:$F$1001,$P404))</f>
        <v/>
      </c>
      <c r="R404" s="34">
        <f>IF(OR($A404="",$P404=0),"",INDEX('Last week'!$G$2:$G$1001,$P404))</f>
        <v/>
      </c>
      <c r="S404" s="35">
        <f>IF(OR($A404="",$P404=0),"",INDEX('Last week'!$H$2:$H$1001,$P404))</f>
        <v/>
      </c>
      <c r="T404" s="33">
        <f>IF(OR($A404="",$P404=0),"",INDEX('Last week'!$I$2:$I$1001,$P404))</f>
        <v/>
      </c>
      <c r="U404" s="33">
        <f>IF($A404="","",IF(AND($P404&gt;0,$T404="Open",$S404&gt;=Settings!$C$4,$S404&lt;=Settings!$C$5),1,0))</f>
        <v/>
      </c>
      <c r="V404" s="33">
        <f>IF($A404="","",IF(AND($I404="Open",$H404&gt;=Settings!$C$4,$H404&lt;=Settings!$C$5),1,0))</f>
        <v/>
      </c>
      <c r="W404" s="34">
        <f>IF($A404="","",IF($U404=1,$R404,0))</f>
        <v/>
      </c>
      <c r="X404" s="34">
        <f>IF($A404="","",IF($V404=1,$G404,0))</f>
        <v/>
      </c>
      <c r="Y404" s="34">
        <f>IF($A404="","",IF(AND($P404=0,OR($I404="Open",$I404="Won"),$H404&gt;=Settings!$C$4,$H404&lt;=Settings!$C$5,$J404&gt;Settings!$C$6),$G404,0))</f>
        <v/>
      </c>
      <c r="Z404" s="34">
        <f>IF($A404="","",IF(AND($P404&gt;0,$T404="Open",$U404=0,OR($I404="Open",$I404="Won"),$H404&gt;=Settings!$C$4,$H404&lt;=Settings!$C$5),$G404,0))</f>
        <v/>
      </c>
      <c r="AA404" s="34">
        <f>IF($A404="","",IF(AND($U404=1,OR($V404=1,$I404="Won")),$G404-$R404,0))</f>
        <v/>
      </c>
      <c r="AB404" s="34">
        <f>IF($A404="","",IF(AND($U404=1,$I404="Open",$V404=0),$R404,0))</f>
        <v/>
      </c>
      <c r="AC404" s="34">
        <f>IF($A404="","",IF(AND($U404=1,$I404="Lost"),$R404,0))</f>
        <v/>
      </c>
      <c r="AD404" s="34">
        <f>IF($A404="","",IF(AND($I404="Won",OR($U404=1,$Y404&gt;0,$Z404&gt;0)),$G404,0))</f>
        <v/>
      </c>
      <c r="AE404" s="33">
        <f>IF(OR($A404="",$P404=0),"",IFERROR(MATCH($Q404,Settings!$B$24:$B$31,0),""))</f>
        <v/>
      </c>
      <c r="AF404" s="33">
        <f>IF($A404="","",IFERROR(MATCH($F404,Settings!$B$24:$B$31,0),""))</f>
        <v/>
      </c>
      <c r="AG404" s="33">
        <f>IF($A404="","",IF($P404=0,IF($Y404&gt;0,IF($I404="Won","Created and won","Created"),IF($J404&gt;Settings!$C$6,"Created, outside period",IF($V404=1,"Not in last snapshot","Outside period"))),IF($T404&lt;&gt;"Open","Closed before",IF($U404=0,IF($Z404&gt;0,IF($I404="Won","Pulled in and won","Pulled in"),"Outside period"),IF($I404="Won","Won",IF($I404="Lost","Lost",IF($V404=0,"Slipped out",IF($AF404&gt;$AE404,"Advanced",IF($AF404&lt;$AE404,"Regressed",IF($G404&gt;$R404,"Amount up",IF($G404&lt;$R404,"Amount down","No change")))))))))))</f>
        <v/>
      </c>
      <c r="AH404" s="33">
        <f>IF($A404="","",IF($V404=1,Settings!$C$7-MAX($J404,$K404,$L404,$M404),""))</f>
        <v/>
      </c>
      <c r="AI404" s="33">
        <f>IF($A404="","",IF($V404=1,IF($AH404&gt;=Settings!$C$12,1,0),""))</f>
        <v/>
      </c>
      <c r="AJ404" s="33">
        <f>IF($A404="","",IF($V404=1,IF($N404&gt;=Settings!$C$13,1,0),""))</f>
        <v/>
      </c>
    </row>
    <row r="405">
      <c r="G405" s="31" t="n"/>
      <c r="H405" s="32" t="n"/>
      <c r="J405" s="32" t="n"/>
      <c r="K405" s="32" t="n"/>
      <c r="L405" s="32" t="n"/>
      <c r="M405" s="32" t="n"/>
      <c r="P405" s="33">
        <f>IF($A405="","",IFERROR(MATCH($A405,'Last week'!$A$2:$A$1001,0),0))</f>
        <v/>
      </c>
      <c r="Q405" s="33">
        <f>IF(OR($A405="",$P405=0),"",INDEX('Last week'!$F$2:$F$1001,$P405))</f>
        <v/>
      </c>
      <c r="R405" s="34">
        <f>IF(OR($A405="",$P405=0),"",INDEX('Last week'!$G$2:$G$1001,$P405))</f>
        <v/>
      </c>
      <c r="S405" s="35">
        <f>IF(OR($A405="",$P405=0),"",INDEX('Last week'!$H$2:$H$1001,$P405))</f>
        <v/>
      </c>
      <c r="T405" s="33">
        <f>IF(OR($A405="",$P405=0),"",INDEX('Last week'!$I$2:$I$1001,$P405))</f>
        <v/>
      </c>
      <c r="U405" s="33">
        <f>IF($A405="","",IF(AND($P405&gt;0,$T405="Open",$S405&gt;=Settings!$C$4,$S405&lt;=Settings!$C$5),1,0))</f>
        <v/>
      </c>
      <c r="V405" s="33">
        <f>IF($A405="","",IF(AND($I405="Open",$H405&gt;=Settings!$C$4,$H405&lt;=Settings!$C$5),1,0))</f>
        <v/>
      </c>
      <c r="W405" s="34">
        <f>IF($A405="","",IF($U405=1,$R405,0))</f>
        <v/>
      </c>
      <c r="X405" s="34">
        <f>IF($A405="","",IF($V405=1,$G405,0))</f>
        <v/>
      </c>
      <c r="Y405" s="34">
        <f>IF($A405="","",IF(AND($P405=0,OR($I405="Open",$I405="Won"),$H405&gt;=Settings!$C$4,$H405&lt;=Settings!$C$5,$J405&gt;Settings!$C$6),$G405,0))</f>
        <v/>
      </c>
      <c r="Z405" s="34">
        <f>IF($A405="","",IF(AND($P405&gt;0,$T405="Open",$U405=0,OR($I405="Open",$I405="Won"),$H405&gt;=Settings!$C$4,$H405&lt;=Settings!$C$5),$G405,0))</f>
        <v/>
      </c>
      <c r="AA405" s="34">
        <f>IF($A405="","",IF(AND($U405=1,OR($V405=1,$I405="Won")),$G405-$R405,0))</f>
        <v/>
      </c>
      <c r="AB405" s="34">
        <f>IF($A405="","",IF(AND($U405=1,$I405="Open",$V405=0),$R405,0))</f>
        <v/>
      </c>
      <c r="AC405" s="34">
        <f>IF($A405="","",IF(AND($U405=1,$I405="Lost"),$R405,0))</f>
        <v/>
      </c>
      <c r="AD405" s="34">
        <f>IF($A405="","",IF(AND($I405="Won",OR($U405=1,$Y405&gt;0,$Z405&gt;0)),$G405,0))</f>
        <v/>
      </c>
      <c r="AE405" s="33">
        <f>IF(OR($A405="",$P405=0),"",IFERROR(MATCH($Q405,Settings!$B$24:$B$31,0),""))</f>
        <v/>
      </c>
      <c r="AF405" s="33">
        <f>IF($A405="","",IFERROR(MATCH($F405,Settings!$B$24:$B$31,0),""))</f>
        <v/>
      </c>
      <c r="AG405" s="33">
        <f>IF($A405="","",IF($P405=0,IF($Y405&gt;0,IF($I405="Won","Created and won","Created"),IF($J405&gt;Settings!$C$6,"Created, outside period",IF($V405=1,"Not in last snapshot","Outside period"))),IF($T405&lt;&gt;"Open","Closed before",IF($U405=0,IF($Z405&gt;0,IF($I405="Won","Pulled in and won","Pulled in"),"Outside period"),IF($I405="Won","Won",IF($I405="Lost","Lost",IF($V405=0,"Slipped out",IF($AF405&gt;$AE405,"Advanced",IF($AF405&lt;$AE405,"Regressed",IF($G405&gt;$R405,"Amount up",IF($G405&lt;$R405,"Amount down","No change")))))))))))</f>
        <v/>
      </c>
      <c r="AH405" s="33">
        <f>IF($A405="","",IF($V405=1,Settings!$C$7-MAX($J405,$K405,$L405,$M405),""))</f>
        <v/>
      </c>
      <c r="AI405" s="33">
        <f>IF($A405="","",IF($V405=1,IF($AH405&gt;=Settings!$C$12,1,0),""))</f>
        <v/>
      </c>
      <c r="AJ405" s="33">
        <f>IF($A405="","",IF($V405=1,IF($N405&gt;=Settings!$C$13,1,0),""))</f>
        <v/>
      </c>
    </row>
    <row r="406">
      <c r="G406" s="31" t="n"/>
      <c r="H406" s="32" t="n"/>
      <c r="J406" s="32" t="n"/>
      <c r="K406" s="32" t="n"/>
      <c r="L406" s="32" t="n"/>
      <c r="M406" s="32" t="n"/>
      <c r="P406" s="33">
        <f>IF($A406="","",IFERROR(MATCH($A406,'Last week'!$A$2:$A$1001,0),0))</f>
        <v/>
      </c>
      <c r="Q406" s="33">
        <f>IF(OR($A406="",$P406=0),"",INDEX('Last week'!$F$2:$F$1001,$P406))</f>
        <v/>
      </c>
      <c r="R406" s="34">
        <f>IF(OR($A406="",$P406=0),"",INDEX('Last week'!$G$2:$G$1001,$P406))</f>
        <v/>
      </c>
      <c r="S406" s="35">
        <f>IF(OR($A406="",$P406=0),"",INDEX('Last week'!$H$2:$H$1001,$P406))</f>
        <v/>
      </c>
      <c r="T406" s="33">
        <f>IF(OR($A406="",$P406=0),"",INDEX('Last week'!$I$2:$I$1001,$P406))</f>
        <v/>
      </c>
      <c r="U406" s="33">
        <f>IF($A406="","",IF(AND($P406&gt;0,$T406="Open",$S406&gt;=Settings!$C$4,$S406&lt;=Settings!$C$5),1,0))</f>
        <v/>
      </c>
      <c r="V406" s="33">
        <f>IF($A406="","",IF(AND($I406="Open",$H406&gt;=Settings!$C$4,$H406&lt;=Settings!$C$5),1,0))</f>
        <v/>
      </c>
      <c r="W406" s="34">
        <f>IF($A406="","",IF($U406=1,$R406,0))</f>
        <v/>
      </c>
      <c r="X406" s="34">
        <f>IF($A406="","",IF($V406=1,$G406,0))</f>
        <v/>
      </c>
      <c r="Y406" s="34">
        <f>IF($A406="","",IF(AND($P406=0,OR($I406="Open",$I406="Won"),$H406&gt;=Settings!$C$4,$H406&lt;=Settings!$C$5,$J406&gt;Settings!$C$6),$G406,0))</f>
        <v/>
      </c>
      <c r="Z406" s="34">
        <f>IF($A406="","",IF(AND($P406&gt;0,$T406="Open",$U406=0,OR($I406="Open",$I406="Won"),$H406&gt;=Settings!$C$4,$H406&lt;=Settings!$C$5),$G406,0))</f>
        <v/>
      </c>
      <c r="AA406" s="34">
        <f>IF($A406="","",IF(AND($U406=1,OR($V406=1,$I406="Won")),$G406-$R406,0))</f>
        <v/>
      </c>
      <c r="AB406" s="34">
        <f>IF($A406="","",IF(AND($U406=1,$I406="Open",$V406=0),$R406,0))</f>
        <v/>
      </c>
      <c r="AC406" s="34">
        <f>IF($A406="","",IF(AND($U406=1,$I406="Lost"),$R406,0))</f>
        <v/>
      </c>
      <c r="AD406" s="34">
        <f>IF($A406="","",IF(AND($I406="Won",OR($U406=1,$Y406&gt;0,$Z406&gt;0)),$G406,0))</f>
        <v/>
      </c>
      <c r="AE406" s="33">
        <f>IF(OR($A406="",$P406=0),"",IFERROR(MATCH($Q406,Settings!$B$24:$B$31,0),""))</f>
        <v/>
      </c>
      <c r="AF406" s="33">
        <f>IF($A406="","",IFERROR(MATCH($F406,Settings!$B$24:$B$31,0),""))</f>
        <v/>
      </c>
      <c r="AG406" s="33">
        <f>IF($A406="","",IF($P406=0,IF($Y406&gt;0,IF($I406="Won","Created and won","Created"),IF($J406&gt;Settings!$C$6,"Created, outside period",IF($V406=1,"Not in last snapshot","Outside period"))),IF($T406&lt;&gt;"Open","Closed before",IF($U406=0,IF($Z406&gt;0,IF($I406="Won","Pulled in and won","Pulled in"),"Outside period"),IF($I406="Won","Won",IF($I406="Lost","Lost",IF($V406=0,"Slipped out",IF($AF406&gt;$AE406,"Advanced",IF($AF406&lt;$AE406,"Regressed",IF($G406&gt;$R406,"Amount up",IF($G406&lt;$R406,"Amount down","No change")))))))))))</f>
        <v/>
      </c>
      <c r="AH406" s="33">
        <f>IF($A406="","",IF($V406=1,Settings!$C$7-MAX($J406,$K406,$L406,$M406),""))</f>
        <v/>
      </c>
      <c r="AI406" s="33">
        <f>IF($A406="","",IF($V406=1,IF($AH406&gt;=Settings!$C$12,1,0),""))</f>
        <v/>
      </c>
      <c r="AJ406" s="33">
        <f>IF($A406="","",IF($V406=1,IF($N406&gt;=Settings!$C$13,1,0),""))</f>
        <v/>
      </c>
    </row>
    <row r="407">
      <c r="G407" s="31" t="n"/>
      <c r="H407" s="32" t="n"/>
      <c r="J407" s="32" t="n"/>
      <c r="K407" s="32" t="n"/>
      <c r="L407" s="32" t="n"/>
      <c r="M407" s="32" t="n"/>
      <c r="P407" s="33">
        <f>IF($A407="","",IFERROR(MATCH($A407,'Last week'!$A$2:$A$1001,0),0))</f>
        <v/>
      </c>
      <c r="Q407" s="33">
        <f>IF(OR($A407="",$P407=0),"",INDEX('Last week'!$F$2:$F$1001,$P407))</f>
        <v/>
      </c>
      <c r="R407" s="34">
        <f>IF(OR($A407="",$P407=0),"",INDEX('Last week'!$G$2:$G$1001,$P407))</f>
        <v/>
      </c>
      <c r="S407" s="35">
        <f>IF(OR($A407="",$P407=0),"",INDEX('Last week'!$H$2:$H$1001,$P407))</f>
        <v/>
      </c>
      <c r="T407" s="33">
        <f>IF(OR($A407="",$P407=0),"",INDEX('Last week'!$I$2:$I$1001,$P407))</f>
        <v/>
      </c>
      <c r="U407" s="33">
        <f>IF($A407="","",IF(AND($P407&gt;0,$T407="Open",$S407&gt;=Settings!$C$4,$S407&lt;=Settings!$C$5),1,0))</f>
        <v/>
      </c>
      <c r="V407" s="33">
        <f>IF($A407="","",IF(AND($I407="Open",$H407&gt;=Settings!$C$4,$H407&lt;=Settings!$C$5),1,0))</f>
        <v/>
      </c>
      <c r="W407" s="34">
        <f>IF($A407="","",IF($U407=1,$R407,0))</f>
        <v/>
      </c>
      <c r="X407" s="34">
        <f>IF($A407="","",IF($V407=1,$G407,0))</f>
        <v/>
      </c>
      <c r="Y407" s="34">
        <f>IF($A407="","",IF(AND($P407=0,OR($I407="Open",$I407="Won"),$H407&gt;=Settings!$C$4,$H407&lt;=Settings!$C$5,$J407&gt;Settings!$C$6),$G407,0))</f>
        <v/>
      </c>
      <c r="Z407" s="34">
        <f>IF($A407="","",IF(AND($P407&gt;0,$T407="Open",$U407=0,OR($I407="Open",$I407="Won"),$H407&gt;=Settings!$C$4,$H407&lt;=Settings!$C$5),$G407,0))</f>
        <v/>
      </c>
      <c r="AA407" s="34">
        <f>IF($A407="","",IF(AND($U407=1,OR($V407=1,$I407="Won")),$G407-$R407,0))</f>
        <v/>
      </c>
      <c r="AB407" s="34">
        <f>IF($A407="","",IF(AND($U407=1,$I407="Open",$V407=0),$R407,0))</f>
        <v/>
      </c>
      <c r="AC407" s="34">
        <f>IF($A407="","",IF(AND($U407=1,$I407="Lost"),$R407,0))</f>
        <v/>
      </c>
      <c r="AD407" s="34">
        <f>IF($A407="","",IF(AND($I407="Won",OR($U407=1,$Y407&gt;0,$Z407&gt;0)),$G407,0))</f>
        <v/>
      </c>
      <c r="AE407" s="33">
        <f>IF(OR($A407="",$P407=0),"",IFERROR(MATCH($Q407,Settings!$B$24:$B$31,0),""))</f>
        <v/>
      </c>
      <c r="AF407" s="33">
        <f>IF($A407="","",IFERROR(MATCH($F407,Settings!$B$24:$B$31,0),""))</f>
        <v/>
      </c>
      <c r="AG407" s="33">
        <f>IF($A407="","",IF($P407=0,IF($Y407&gt;0,IF($I407="Won","Created and won","Created"),IF($J407&gt;Settings!$C$6,"Created, outside period",IF($V407=1,"Not in last snapshot","Outside period"))),IF($T407&lt;&gt;"Open","Closed before",IF($U407=0,IF($Z407&gt;0,IF($I407="Won","Pulled in and won","Pulled in"),"Outside period"),IF($I407="Won","Won",IF($I407="Lost","Lost",IF($V407=0,"Slipped out",IF($AF407&gt;$AE407,"Advanced",IF($AF407&lt;$AE407,"Regressed",IF($G407&gt;$R407,"Amount up",IF($G407&lt;$R407,"Amount down","No change")))))))))))</f>
        <v/>
      </c>
      <c r="AH407" s="33">
        <f>IF($A407="","",IF($V407=1,Settings!$C$7-MAX($J407,$K407,$L407,$M407),""))</f>
        <v/>
      </c>
      <c r="AI407" s="33">
        <f>IF($A407="","",IF($V407=1,IF($AH407&gt;=Settings!$C$12,1,0),""))</f>
        <v/>
      </c>
      <c r="AJ407" s="33">
        <f>IF($A407="","",IF($V407=1,IF($N407&gt;=Settings!$C$13,1,0),""))</f>
        <v/>
      </c>
    </row>
    <row r="408">
      <c r="G408" s="31" t="n"/>
      <c r="H408" s="32" t="n"/>
      <c r="J408" s="32" t="n"/>
      <c r="K408" s="32" t="n"/>
      <c r="L408" s="32" t="n"/>
      <c r="M408" s="32" t="n"/>
      <c r="P408" s="33">
        <f>IF($A408="","",IFERROR(MATCH($A408,'Last week'!$A$2:$A$1001,0),0))</f>
        <v/>
      </c>
      <c r="Q408" s="33">
        <f>IF(OR($A408="",$P408=0),"",INDEX('Last week'!$F$2:$F$1001,$P408))</f>
        <v/>
      </c>
      <c r="R408" s="34">
        <f>IF(OR($A408="",$P408=0),"",INDEX('Last week'!$G$2:$G$1001,$P408))</f>
        <v/>
      </c>
      <c r="S408" s="35">
        <f>IF(OR($A408="",$P408=0),"",INDEX('Last week'!$H$2:$H$1001,$P408))</f>
        <v/>
      </c>
      <c r="T408" s="33">
        <f>IF(OR($A408="",$P408=0),"",INDEX('Last week'!$I$2:$I$1001,$P408))</f>
        <v/>
      </c>
      <c r="U408" s="33">
        <f>IF($A408="","",IF(AND($P408&gt;0,$T408="Open",$S408&gt;=Settings!$C$4,$S408&lt;=Settings!$C$5),1,0))</f>
        <v/>
      </c>
      <c r="V408" s="33">
        <f>IF($A408="","",IF(AND($I408="Open",$H408&gt;=Settings!$C$4,$H408&lt;=Settings!$C$5),1,0))</f>
        <v/>
      </c>
      <c r="W408" s="34">
        <f>IF($A408="","",IF($U408=1,$R408,0))</f>
        <v/>
      </c>
      <c r="X408" s="34">
        <f>IF($A408="","",IF($V408=1,$G408,0))</f>
        <v/>
      </c>
      <c r="Y408" s="34">
        <f>IF($A408="","",IF(AND($P408=0,OR($I408="Open",$I408="Won"),$H408&gt;=Settings!$C$4,$H408&lt;=Settings!$C$5,$J408&gt;Settings!$C$6),$G408,0))</f>
        <v/>
      </c>
      <c r="Z408" s="34">
        <f>IF($A408="","",IF(AND($P408&gt;0,$T408="Open",$U408=0,OR($I408="Open",$I408="Won"),$H408&gt;=Settings!$C$4,$H408&lt;=Settings!$C$5),$G408,0))</f>
        <v/>
      </c>
      <c r="AA408" s="34">
        <f>IF($A408="","",IF(AND($U408=1,OR($V408=1,$I408="Won")),$G408-$R408,0))</f>
        <v/>
      </c>
      <c r="AB408" s="34">
        <f>IF($A408="","",IF(AND($U408=1,$I408="Open",$V408=0),$R408,0))</f>
        <v/>
      </c>
      <c r="AC408" s="34">
        <f>IF($A408="","",IF(AND($U408=1,$I408="Lost"),$R408,0))</f>
        <v/>
      </c>
      <c r="AD408" s="34">
        <f>IF($A408="","",IF(AND($I408="Won",OR($U408=1,$Y408&gt;0,$Z408&gt;0)),$G408,0))</f>
        <v/>
      </c>
      <c r="AE408" s="33">
        <f>IF(OR($A408="",$P408=0),"",IFERROR(MATCH($Q408,Settings!$B$24:$B$31,0),""))</f>
        <v/>
      </c>
      <c r="AF408" s="33">
        <f>IF($A408="","",IFERROR(MATCH($F408,Settings!$B$24:$B$31,0),""))</f>
        <v/>
      </c>
      <c r="AG408" s="33">
        <f>IF($A408="","",IF($P408=0,IF($Y408&gt;0,IF($I408="Won","Created and won","Created"),IF($J408&gt;Settings!$C$6,"Created, outside period",IF($V408=1,"Not in last snapshot","Outside period"))),IF($T408&lt;&gt;"Open","Closed before",IF($U408=0,IF($Z408&gt;0,IF($I408="Won","Pulled in and won","Pulled in"),"Outside period"),IF($I408="Won","Won",IF($I408="Lost","Lost",IF($V408=0,"Slipped out",IF($AF408&gt;$AE408,"Advanced",IF($AF408&lt;$AE408,"Regressed",IF($G408&gt;$R408,"Amount up",IF($G408&lt;$R408,"Amount down","No change")))))))))))</f>
        <v/>
      </c>
      <c r="AH408" s="33">
        <f>IF($A408="","",IF($V408=1,Settings!$C$7-MAX($J408,$K408,$L408,$M408),""))</f>
        <v/>
      </c>
      <c r="AI408" s="33">
        <f>IF($A408="","",IF($V408=1,IF($AH408&gt;=Settings!$C$12,1,0),""))</f>
        <v/>
      </c>
      <c r="AJ408" s="33">
        <f>IF($A408="","",IF($V408=1,IF($N408&gt;=Settings!$C$13,1,0),""))</f>
        <v/>
      </c>
    </row>
    <row r="409">
      <c r="G409" s="31" t="n"/>
      <c r="H409" s="32" t="n"/>
      <c r="J409" s="32" t="n"/>
      <c r="K409" s="32" t="n"/>
      <c r="L409" s="32" t="n"/>
      <c r="M409" s="32" t="n"/>
      <c r="P409" s="33">
        <f>IF($A409="","",IFERROR(MATCH($A409,'Last week'!$A$2:$A$1001,0),0))</f>
        <v/>
      </c>
      <c r="Q409" s="33">
        <f>IF(OR($A409="",$P409=0),"",INDEX('Last week'!$F$2:$F$1001,$P409))</f>
        <v/>
      </c>
      <c r="R409" s="34">
        <f>IF(OR($A409="",$P409=0),"",INDEX('Last week'!$G$2:$G$1001,$P409))</f>
        <v/>
      </c>
      <c r="S409" s="35">
        <f>IF(OR($A409="",$P409=0),"",INDEX('Last week'!$H$2:$H$1001,$P409))</f>
        <v/>
      </c>
      <c r="T409" s="33">
        <f>IF(OR($A409="",$P409=0),"",INDEX('Last week'!$I$2:$I$1001,$P409))</f>
        <v/>
      </c>
      <c r="U409" s="33">
        <f>IF($A409="","",IF(AND($P409&gt;0,$T409="Open",$S409&gt;=Settings!$C$4,$S409&lt;=Settings!$C$5),1,0))</f>
        <v/>
      </c>
      <c r="V409" s="33">
        <f>IF($A409="","",IF(AND($I409="Open",$H409&gt;=Settings!$C$4,$H409&lt;=Settings!$C$5),1,0))</f>
        <v/>
      </c>
      <c r="W409" s="34">
        <f>IF($A409="","",IF($U409=1,$R409,0))</f>
        <v/>
      </c>
      <c r="X409" s="34">
        <f>IF($A409="","",IF($V409=1,$G409,0))</f>
        <v/>
      </c>
      <c r="Y409" s="34">
        <f>IF($A409="","",IF(AND($P409=0,OR($I409="Open",$I409="Won"),$H409&gt;=Settings!$C$4,$H409&lt;=Settings!$C$5,$J409&gt;Settings!$C$6),$G409,0))</f>
        <v/>
      </c>
      <c r="Z409" s="34">
        <f>IF($A409="","",IF(AND($P409&gt;0,$T409="Open",$U409=0,OR($I409="Open",$I409="Won"),$H409&gt;=Settings!$C$4,$H409&lt;=Settings!$C$5),$G409,0))</f>
        <v/>
      </c>
      <c r="AA409" s="34">
        <f>IF($A409="","",IF(AND($U409=1,OR($V409=1,$I409="Won")),$G409-$R409,0))</f>
        <v/>
      </c>
      <c r="AB409" s="34">
        <f>IF($A409="","",IF(AND($U409=1,$I409="Open",$V409=0),$R409,0))</f>
        <v/>
      </c>
      <c r="AC409" s="34">
        <f>IF($A409="","",IF(AND($U409=1,$I409="Lost"),$R409,0))</f>
        <v/>
      </c>
      <c r="AD409" s="34">
        <f>IF($A409="","",IF(AND($I409="Won",OR($U409=1,$Y409&gt;0,$Z409&gt;0)),$G409,0))</f>
        <v/>
      </c>
      <c r="AE409" s="33">
        <f>IF(OR($A409="",$P409=0),"",IFERROR(MATCH($Q409,Settings!$B$24:$B$31,0),""))</f>
        <v/>
      </c>
      <c r="AF409" s="33">
        <f>IF($A409="","",IFERROR(MATCH($F409,Settings!$B$24:$B$31,0),""))</f>
        <v/>
      </c>
      <c r="AG409" s="33">
        <f>IF($A409="","",IF($P409=0,IF($Y409&gt;0,IF($I409="Won","Created and won","Created"),IF($J409&gt;Settings!$C$6,"Created, outside period",IF($V409=1,"Not in last snapshot","Outside period"))),IF($T409&lt;&gt;"Open","Closed before",IF($U409=0,IF($Z409&gt;0,IF($I409="Won","Pulled in and won","Pulled in"),"Outside period"),IF($I409="Won","Won",IF($I409="Lost","Lost",IF($V409=0,"Slipped out",IF($AF409&gt;$AE409,"Advanced",IF($AF409&lt;$AE409,"Regressed",IF($G409&gt;$R409,"Amount up",IF($G409&lt;$R409,"Amount down","No change")))))))))))</f>
        <v/>
      </c>
      <c r="AH409" s="33">
        <f>IF($A409="","",IF($V409=1,Settings!$C$7-MAX($J409,$K409,$L409,$M409),""))</f>
        <v/>
      </c>
      <c r="AI409" s="33">
        <f>IF($A409="","",IF($V409=1,IF($AH409&gt;=Settings!$C$12,1,0),""))</f>
        <v/>
      </c>
      <c r="AJ409" s="33">
        <f>IF($A409="","",IF($V409=1,IF($N409&gt;=Settings!$C$13,1,0),""))</f>
        <v/>
      </c>
    </row>
    <row r="410">
      <c r="G410" s="31" t="n"/>
      <c r="H410" s="32" t="n"/>
      <c r="J410" s="32" t="n"/>
      <c r="K410" s="32" t="n"/>
      <c r="L410" s="32" t="n"/>
      <c r="M410" s="32" t="n"/>
      <c r="P410" s="33">
        <f>IF($A410="","",IFERROR(MATCH($A410,'Last week'!$A$2:$A$1001,0),0))</f>
        <v/>
      </c>
      <c r="Q410" s="33">
        <f>IF(OR($A410="",$P410=0),"",INDEX('Last week'!$F$2:$F$1001,$P410))</f>
        <v/>
      </c>
      <c r="R410" s="34">
        <f>IF(OR($A410="",$P410=0),"",INDEX('Last week'!$G$2:$G$1001,$P410))</f>
        <v/>
      </c>
      <c r="S410" s="35">
        <f>IF(OR($A410="",$P410=0),"",INDEX('Last week'!$H$2:$H$1001,$P410))</f>
        <v/>
      </c>
      <c r="T410" s="33">
        <f>IF(OR($A410="",$P410=0),"",INDEX('Last week'!$I$2:$I$1001,$P410))</f>
        <v/>
      </c>
      <c r="U410" s="33">
        <f>IF($A410="","",IF(AND($P410&gt;0,$T410="Open",$S410&gt;=Settings!$C$4,$S410&lt;=Settings!$C$5),1,0))</f>
        <v/>
      </c>
      <c r="V410" s="33">
        <f>IF($A410="","",IF(AND($I410="Open",$H410&gt;=Settings!$C$4,$H410&lt;=Settings!$C$5),1,0))</f>
        <v/>
      </c>
      <c r="W410" s="34">
        <f>IF($A410="","",IF($U410=1,$R410,0))</f>
        <v/>
      </c>
      <c r="X410" s="34">
        <f>IF($A410="","",IF($V410=1,$G410,0))</f>
        <v/>
      </c>
      <c r="Y410" s="34">
        <f>IF($A410="","",IF(AND($P410=0,OR($I410="Open",$I410="Won"),$H410&gt;=Settings!$C$4,$H410&lt;=Settings!$C$5,$J410&gt;Settings!$C$6),$G410,0))</f>
        <v/>
      </c>
      <c r="Z410" s="34">
        <f>IF($A410="","",IF(AND($P410&gt;0,$T410="Open",$U410=0,OR($I410="Open",$I410="Won"),$H410&gt;=Settings!$C$4,$H410&lt;=Settings!$C$5),$G410,0))</f>
        <v/>
      </c>
      <c r="AA410" s="34">
        <f>IF($A410="","",IF(AND($U410=1,OR($V410=1,$I410="Won")),$G410-$R410,0))</f>
        <v/>
      </c>
      <c r="AB410" s="34">
        <f>IF($A410="","",IF(AND($U410=1,$I410="Open",$V410=0),$R410,0))</f>
        <v/>
      </c>
      <c r="AC410" s="34">
        <f>IF($A410="","",IF(AND($U410=1,$I410="Lost"),$R410,0))</f>
        <v/>
      </c>
      <c r="AD410" s="34">
        <f>IF($A410="","",IF(AND($I410="Won",OR($U410=1,$Y410&gt;0,$Z410&gt;0)),$G410,0))</f>
        <v/>
      </c>
      <c r="AE410" s="33">
        <f>IF(OR($A410="",$P410=0),"",IFERROR(MATCH($Q410,Settings!$B$24:$B$31,0),""))</f>
        <v/>
      </c>
      <c r="AF410" s="33">
        <f>IF($A410="","",IFERROR(MATCH($F410,Settings!$B$24:$B$31,0),""))</f>
        <v/>
      </c>
      <c r="AG410" s="33">
        <f>IF($A410="","",IF($P410=0,IF($Y410&gt;0,IF($I410="Won","Created and won","Created"),IF($J410&gt;Settings!$C$6,"Created, outside period",IF($V410=1,"Not in last snapshot","Outside period"))),IF($T410&lt;&gt;"Open","Closed before",IF($U410=0,IF($Z410&gt;0,IF($I410="Won","Pulled in and won","Pulled in"),"Outside period"),IF($I410="Won","Won",IF($I410="Lost","Lost",IF($V410=0,"Slipped out",IF($AF410&gt;$AE410,"Advanced",IF($AF410&lt;$AE410,"Regressed",IF($G410&gt;$R410,"Amount up",IF($G410&lt;$R410,"Amount down","No change")))))))))))</f>
        <v/>
      </c>
      <c r="AH410" s="33">
        <f>IF($A410="","",IF($V410=1,Settings!$C$7-MAX($J410,$K410,$L410,$M410),""))</f>
        <v/>
      </c>
      <c r="AI410" s="33">
        <f>IF($A410="","",IF($V410=1,IF($AH410&gt;=Settings!$C$12,1,0),""))</f>
        <v/>
      </c>
      <c r="AJ410" s="33">
        <f>IF($A410="","",IF($V410=1,IF($N410&gt;=Settings!$C$13,1,0),""))</f>
        <v/>
      </c>
    </row>
    <row r="411">
      <c r="G411" s="31" t="n"/>
      <c r="H411" s="32" t="n"/>
      <c r="J411" s="32" t="n"/>
      <c r="K411" s="32" t="n"/>
      <c r="L411" s="32" t="n"/>
      <c r="M411" s="32" t="n"/>
      <c r="P411" s="33">
        <f>IF($A411="","",IFERROR(MATCH($A411,'Last week'!$A$2:$A$1001,0),0))</f>
        <v/>
      </c>
      <c r="Q411" s="33">
        <f>IF(OR($A411="",$P411=0),"",INDEX('Last week'!$F$2:$F$1001,$P411))</f>
        <v/>
      </c>
      <c r="R411" s="34">
        <f>IF(OR($A411="",$P411=0),"",INDEX('Last week'!$G$2:$G$1001,$P411))</f>
        <v/>
      </c>
      <c r="S411" s="35">
        <f>IF(OR($A411="",$P411=0),"",INDEX('Last week'!$H$2:$H$1001,$P411))</f>
        <v/>
      </c>
      <c r="T411" s="33">
        <f>IF(OR($A411="",$P411=0),"",INDEX('Last week'!$I$2:$I$1001,$P411))</f>
        <v/>
      </c>
      <c r="U411" s="33">
        <f>IF($A411="","",IF(AND($P411&gt;0,$T411="Open",$S411&gt;=Settings!$C$4,$S411&lt;=Settings!$C$5),1,0))</f>
        <v/>
      </c>
      <c r="V411" s="33">
        <f>IF($A411="","",IF(AND($I411="Open",$H411&gt;=Settings!$C$4,$H411&lt;=Settings!$C$5),1,0))</f>
        <v/>
      </c>
      <c r="W411" s="34">
        <f>IF($A411="","",IF($U411=1,$R411,0))</f>
        <v/>
      </c>
      <c r="X411" s="34">
        <f>IF($A411="","",IF($V411=1,$G411,0))</f>
        <v/>
      </c>
      <c r="Y411" s="34">
        <f>IF($A411="","",IF(AND($P411=0,OR($I411="Open",$I411="Won"),$H411&gt;=Settings!$C$4,$H411&lt;=Settings!$C$5,$J411&gt;Settings!$C$6),$G411,0))</f>
        <v/>
      </c>
      <c r="Z411" s="34">
        <f>IF($A411="","",IF(AND($P411&gt;0,$T411="Open",$U411=0,OR($I411="Open",$I411="Won"),$H411&gt;=Settings!$C$4,$H411&lt;=Settings!$C$5),$G411,0))</f>
        <v/>
      </c>
      <c r="AA411" s="34">
        <f>IF($A411="","",IF(AND($U411=1,OR($V411=1,$I411="Won")),$G411-$R411,0))</f>
        <v/>
      </c>
      <c r="AB411" s="34">
        <f>IF($A411="","",IF(AND($U411=1,$I411="Open",$V411=0),$R411,0))</f>
        <v/>
      </c>
      <c r="AC411" s="34">
        <f>IF($A411="","",IF(AND($U411=1,$I411="Lost"),$R411,0))</f>
        <v/>
      </c>
      <c r="AD411" s="34">
        <f>IF($A411="","",IF(AND($I411="Won",OR($U411=1,$Y411&gt;0,$Z411&gt;0)),$G411,0))</f>
        <v/>
      </c>
      <c r="AE411" s="33">
        <f>IF(OR($A411="",$P411=0),"",IFERROR(MATCH($Q411,Settings!$B$24:$B$31,0),""))</f>
        <v/>
      </c>
      <c r="AF411" s="33">
        <f>IF($A411="","",IFERROR(MATCH($F411,Settings!$B$24:$B$31,0),""))</f>
        <v/>
      </c>
      <c r="AG411" s="33">
        <f>IF($A411="","",IF($P411=0,IF($Y411&gt;0,IF($I411="Won","Created and won","Created"),IF($J411&gt;Settings!$C$6,"Created, outside period",IF($V411=1,"Not in last snapshot","Outside period"))),IF($T411&lt;&gt;"Open","Closed before",IF($U411=0,IF($Z411&gt;0,IF($I411="Won","Pulled in and won","Pulled in"),"Outside period"),IF($I411="Won","Won",IF($I411="Lost","Lost",IF($V411=0,"Slipped out",IF($AF411&gt;$AE411,"Advanced",IF($AF411&lt;$AE411,"Regressed",IF($G411&gt;$R411,"Amount up",IF($G411&lt;$R411,"Amount down","No change")))))))))))</f>
        <v/>
      </c>
      <c r="AH411" s="33">
        <f>IF($A411="","",IF($V411=1,Settings!$C$7-MAX($J411,$K411,$L411,$M411),""))</f>
        <v/>
      </c>
      <c r="AI411" s="33">
        <f>IF($A411="","",IF($V411=1,IF($AH411&gt;=Settings!$C$12,1,0),""))</f>
        <v/>
      </c>
      <c r="AJ411" s="33">
        <f>IF($A411="","",IF($V411=1,IF($N411&gt;=Settings!$C$13,1,0),""))</f>
        <v/>
      </c>
    </row>
    <row r="412">
      <c r="G412" s="31" t="n"/>
      <c r="H412" s="32" t="n"/>
      <c r="J412" s="32" t="n"/>
      <c r="K412" s="32" t="n"/>
      <c r="L412" s="32" t="n"/>
      <c r="M412" s="32" t="n"/>
      <c r="P412" s="33">
        <f>IF($A412="","",IFERROR(MATCH($A412,'Last week'!$A$2:$A$1001,0),0))</f>
        <v/>
      </c>
      <c r="Q412" s="33">
        <f>IF(OR($A412="",$P412=0),"",INDEX('Last week'!$F$2:$F$1001,$P412))</f>
        <v/>
      </c>
      <c r="R412" s="34">
        <f>IF(OR($A412="",$P412=0),"",INDEX('Last week'!$G$2:$G$1001,$P412))</f>
        <v/>
      </c>
      <c r="S412" s="35">
        <f>IF(OR($A412="",$P412=0),"",INDEX('Last week'!$H$2:$H$1001,$P412))</f>
        <v/>
      </c>
      <c r="T412" s="33">
        <f>IF(OR($A412="",$P412=0),"",INDEX('Last week'!$I$2:$I$1001,$P412))</f>
        <v/>
      </c>
      <c r="U412" s="33">
        <f>IF($A412="","",IF(AND($P412&gt;0,$T412="Open",$S412&gt;=Settings!$C$4,$S412&lt;=Settings!$C$5),1,0))</f>
        <v/>
      </c>
      <c r="V412" s="33">
        <f>IF($A412="","",IF(AND($I412="Open",$H412&gt;=Settings!$C$4,$H412&lt;=Settings!$C$5),1,0))</f>
        <v/>
      </c>
      <c r="W412" s="34">
        <f>IF($A412="","",IF($U412=1,$R412,0))</f>
        <v/>
      </c>
      <c r="X412" s="34">
        <f>IF($A412="","",IF($V412=1,$G412,0))</f>
        <v/>
      </c>
      <c r="Y412" s="34">
        <f>IF($A412="","",IF(AND($P412=0,OR($I412="Open",$I412="Won"),$H412&gt;=Settings!$C$4,$H412&lt;=Settings!$C$5,$J412&gt;Settings!$C$6),$G412,0))</f>
        <v/>
      </c>
      <c r="Z412" s="34">
        <f>IF($A412="","",IF(AND($P412&gt;0,$T412="Open",$U412=0,OR($I412="Open",$I412="Won"),$H412&gt;=Settings!$C$4,$H412&lt;=Settings!$C$5),$G412,0))</f>
        <v/>
      </c>
      <c r="AA412" s="34">
        <f>IF($A412="","",IF(AND($U412=1,OR($V412=1,$I412="Won")),$G412-$R412,0))</f>
        <v/>
      </c>
      <c r="AB412" s="34">
        <f>IF($A412="","",IF(AND($U412=1,$I412="Open",$V412=0),$R412,0))</f>
        <v/>
      </c>
      <c r="AC412" s="34">
        <f>IF($A412="","",IF(AND($U412=1,$I412="Lost"),$R412,0))</f>
        <v/>
      </c>
      <c r="AD412" s="34">
        <f>IF($A412="","",IF(AND($I412="Won",OR($U412=1,$Y412&gt;0,$Z412&gt;0)),$G412,0))</f>
        <v/>
      </c>
      <c r="AE412" s="33">
        <f>IF(OR($A412="",$P412=0),"",IFERROR(MATCH($Q412,Settings!$B$24:$B$31,0),""))</f>
        <v/>
      </c>
      <c r="AF412" s="33">
        <f>IF($A412="","",IFERROR(MATCH($F412,Settings!$B$24:$B$31,0),""))</f>
        <v/>
      </c>
      <c r="AG412" s="33">
        <f>IF($A412="","",IF($P412=0,IF($Y412&gt;0,IF($I412="Won","Created and won","Created"),IF($J412&gt;Settings!$C$6,"Created, outside period",IF($V412=1,"Not in last snapshot","Outside period"))),IF($T412&lt;&gt;"Open","Closed before",IF($U412=0,IF($Z412&gt;0,IF($I412="Won","Pulled in and won","Pulled in"),"Outside period"),IF($I412="Won","Won",IF($I412="Lost","Lost",IF($V412=0,"Slipped out",IF($AF412&gt;$AE412,"Advanced",IF($AF412&lt;$AE412,"Regressed",IF($G412&gt;$R412,"Amount up",IF($G412&lt;$R412,"Amount down","No change")))))))))))</f>
        <v/>
      </c>
      <c r="AH412" s="33">
        <f>IF($A412="","",IF($V412=1,Settings!$C$7-MAX($J412,$K412,$L412,$M412),""))</f>
        <v/>
      </c>
      <c r="AI412" s="33">
        <f>IF($A412="","",IF($V412=1,IF($AH412&gt;=Settings!$C$12,1,0),""))</f>
        <v/>
      </c>
      <c r="AJ412" s="33">
        <f>IF($A412="","",IF($V412=1,IF($N412&gt;=Settings!$C$13,1,0),""))</f>
        <v/>
      </c>
    </row>
    <row r="413">
      <c r="G413" s="31" t="n"/>
      <c r="H413" s="32" t="n"/>
      <c r="J413" s="32" t="n"/>
      <c r="K413" s="32" t="n"/>
      <c r="L413" s="32" t="n"/>
      <c r="M413" s="32" t="n"/>
      <c r="P413" s="33">
        <f>IF($A413="","",IFERROR(MATCH($A413,'Last week'!$A$2:$A$1001,0),0))</f>
        <v/>
      </c>
      <c r="Q413" s="33">
        <f>IF(OR($A413="",$P413=0),"",INDEX('Last week'!$F$2:$F$1001,$P413))</f>
        <v/>
      </c>
      <c r="R413" s="34">
        <f>IF(OR($A413="",$P413=0),"",INDEX('Last week'!$G$2:$G$1001,$P413))</f>
        <v/>
      </c>
      <c r="S413" s="35">
        <f>IF(OR($A413="",$P413=0),"",INDEX('Last week'!$H$2:$H$1001,$P413))</f>
        <v/>
      </c>
      <c r="T413" s="33">
        <f>IF(OR($A413="",$P413=0),"",INDEX('Last week'!$I$2:$I$1001,$P413))</f>
        <v/>
      </c>
      <c r="U413" s="33">
        <f>IF($A413="","",IF(AND($P413&gt;0,$T413="Open",$S413&gt;=Settings!$C$4,$S413&lt;=Settings!$C$5),1,0))</f>
        <v/>
      </c>
      <c r="V413" s="33">
        <f>IF($A413="","",IF(AND($I413="Open",$H413&gt;=Settings!$C$4,$H413&lt;=Settings!$C$5),1,0))</f>
        <v/>
      </c>
      <c r="W413" s="34">
        <f>IF($A413="","",IF($U413=1,$R413,0))</f>
        <v/>
      </c>
      <c r="X413" s="34">
        <f>IF($A413="","",IF($V413=1,$G413,0))</f>
        <v/>
      </c>
      <c r="Y413" s="34">
        <f>IF($A413="","",IF(AND($P413=0,OR($I413="Open",$I413="Won"),$H413&gt;=Settings!$C$4,$H413&lt;=Settings!$C$5,$J413&gt;Settings!$C$6),$G413,0))</f>
        <v/>
      </c>
      <c r="Z413" s="34">
        <f>IF($A413="","",IF(AND($P413&gt;0,$T413="Open",$U413=0,OR($I413="Open",$I413="Won"),$H413&gt;=Settings!$C$4,$H413&lt;=Settings!$C$5),$G413,0))</f>
        <v/>
      </c>
      <c r="AA413" s="34">
        <f>IF($A413="","",IF(AND($U413=1,OR($V413=1,$I413="Won")),$G413-$R413,0))</f>
        <v/>
      </c>
      <c r="AB413" s="34">
        <f>IF($A413="","",IF(AND($U413=1,$I413="Open",$V413=0),$R413,0))</f>
        <v/>
      </c>
      <c r="AC413" s="34">
        <f>IF($A413="","",IF(AND($U413=1,$I413="Lost"),$R413,0))</f>
        <v/>
      </c>
      <c r="AD413" s="34">
        <f>IF($A413="","",IF(AND($I413="Won",OR($U413=1,$Y413&gt;0,$Z413&gt;0)),$G413,0))</f>
        <v/>
      </c>
      <c r="AE413" s="33">
        <f>IF(OR($A413="",$P413=0),"",IFERROR(MATCH($Q413,Settings!$B$24:$B$31,0),""))</f>
        <v/>
      </c>
      <c r="AF413" s="33">
        <f>IF($A413="","",IFERROR(MATCH($F413,Settings!$B$24:$B$31,0),""))</f>
        <v/>
      </c>
      <c r="AG413" s="33">
        <f>IF($A413="","",IF($P413=0,IF($Y413&gt;0,IF($I413="Won","Created and won","Created"),IF($J413&gt;Settings!$C$6,"Created, outside period",IF($V413=1,"Not in last snapshot","Outside period"))),IF($T413&lt;&gt;"Open","Closed before",IF($U413=0,IF($Z413&gt;0,IF($I413="Won","Pulled in and won","Pulled in"),"Outside period"),IF($I413="Won","Won",IF($I413="Lost","Lost",IF($V413=0,"Slipped out",IF($AF413&gt;$AE413,"Advanced",IF($AF413&lt;$AE413,"Regressed",IF($G413&gt;$R413,"Amount up",IF($G413&lt;$R413,"Amount down","No change")))))))))))</f>
        <v/>
      </c>
      <c r="AH413" s="33">
        <f>IF($A413="","",IF($V413=1,Settings!$C$7-MAX($J413,$K413,$L413,$M413),""))</f>
        <v/>
      </c>
      <c r="AI413" s="33">
        <f>IF($A413="","",IF($V413=1,IF($AH413&gt;=Settings!$C$12,1,0),""))</f>
        <v/>
      </c>
      <c r="AJ413" s="33">
        <f>IF($A413="","",IF($V413=1,IF($N413&gt;=Settings!$C$13,1,0),""))</f>
        <v/>
      </c>
    </row>
    <row r="414">
      <c r="G414" s="31" t="n"/>
      <c r="H414" s="32" t="n"/>
      <c r="J414" s="32" t="n"/>
      <c r="K414" s="32" t="n"/>
      <c r="L414" s="32" t="n"/>
      <c r="M414" s="32" t="n"/>
      <c r="P414" s="33">
        <f>IF($A414="","",IFERROR(MATCH($A414,'Last week'!$A$2:$A$1001,0),0))</f>
        <v/>
      </c>
      <c r="Q414" s="33">
        <f>IF(OR($A414="",$P414=0),"",INDEX('Last week'!$F$2:$F$1001,$P414))</f>
        <v/>
      </c>
      <c r="R414" s="34">
        <f>IF(OR($A414="",$P414=0),"",INDEX('Last week'!$G$2:$G$1001,$P414))</f>
        <v/>
      </c>
      <c r="S414" s="35">
        <f>IF(OR($A414="",$P414=0),"",INDEX('Last week'!$H$2:$H$1001,$P414))</f>
        <v/>
      </c>
      <c r="T414" s="33">
        <f>IF(OR($A414="",$P414=0),"",INDEX('Last week'!$I$2:$I$1001,$P414))</f>
        <v/>
      </c>
      <c r="U414" s="33">
        <f>IF($A414="","",IF(AND($P414&gt;0,$T414="Open",$S414&gt;=Settings!$C$4,$S414&lt;=Settings!$C$5),1,0))</f>
        <v/>
      </c>
      <c r="V414" s="33">
        <f>IF($A414="","",IF(AND($I414="Open",$H414&gt;=Settings!$C$4,$H414&lt;=Settings!$C$5),1,0))</f>
        <v/>
      </c>
      <c r="W414" s="34">
        <f>IF($A414="","",IF($U414=1,$R414,0))</f>
        <v/>
      </c>
      <c r="X414" s="34">
        <f>IF($A414="","",IF($V414=1,$G414,0))</f>
        <v/>
      </c>
      <c r="Y414" s="34">
        <f>IF($A414="","",IF(AND($P414=0,OR($I414="Open",$I414="Won"),$H414&gt;=Settings!$C$4,$H414&lt;=Settings!$C$5,$J414&gt;Settings!$C$6),$G414,0))</f>
        <v/>
      </c>
      <c r="Z414" s="34">
        <f>IF($A414="","",IF(AND($P414&gt;0,$T414="Open",$U414=0,OR($I414="Open",$I414="Won"),$H414&gt;=Settings!$C$4,$H414&lt;=Settings!$C$5),$G414,0))</f>
        <v/>
      </c>
      <c r="AA414" s="34">
        <f>IF($A414="","",IF(AND($U414=1,OR($V414=1,$I414="Won")),$G414-$R414,0))</f>
        <v/>
      </c>
      <c r="AB414" s="34">
        <f>IF($A414="","",IF(AND($U414=1,$I414="Open",$V414=0),$R414,0))</f>
        <v/>
      </c>
      <c r="AC414" s="34">
        <f>IF($A414="","",IF(AND($U414=1,$I414="Lost"),$R414,0))</f>
        <v/>
      </c>
      <c r="AD414" s="34">
        <f>IF($A414="","",IF(AND($I414="Won",OR($U414=1,$Y414&gt;0,$Z414&gt;0)),$G414,0))</f>
        <v/>
      </c>
      <c r="AE414" s="33">
        <f>IF(OR($A414="",$P414=0),"",IFERROR(MATCH($Q414,Settings!$B$24:$B$31,0),""))</f>
        <v/>
      </c>
      <c r="AF414" s="33">
        <f>IF($A414="","",IFERROR(MATCH($F414,Settings!$B$24:$B$31,0),""))</f>
        <v/>
      </c>
      <c r="AG414" s="33">
        <f>IF($A414="","",IF($P414=0,IF($Y414&gt;0,IF($I414="Won","Created and won","Created"),IF($J414&gt;Settings!$C$6,"Created, outside period",IF($V414=1,"Not in last snapshot","Outside period"))),IF($T414&lt;&gt;"Open","Closed before",IF($U414=0,IF($Z414&gt;0,IF($I414="Won","Pulled in and won","Pulled in"),"Outside period"),IF($I414="Won","Won",IF($I414="Lost","Lost",IF($V414=0,"Slipped out",IF($AF414&gt;$AE414,"Advanced",IF($AF414&lt;$AE414,"Regressed",IF($G414&gt;$R414,"Amount up",IF($G414&lt;$R414,"Amount down","No change")))))))))))</f>
        <v/>
      </c>
      <c r="AH414" s="33">
        <f>IF($A414="","",IF($V414=1,Settings!$C$7-MAX($J414,$K414,$L414,$M414),""))</f>
        <v/>
      </c>
      <c r="AI414" s="33">
        <f>IF($A414="","",IF($V414=1,IF($AH414&gt;=Settings!$C$12,1,0),""))</f>
        <v/>
      </c>
      <c r="AJ414" s="33">
        <f>IF($A414="","",IF($V414=1,IF($N414&gt;=Settings!$C$13,1,0),""))</f>
        <v/>
      </c>
    </row>
    <row r="415">
      <c r="G415" s="31" t="n"/>
      <c r="H415" s="32" t="n"/>
      <c r="J415" s="32" t="n"/>
      <c r="K415" s="32" t="n"/>
      <c r="L415" s="32" t="n"/>
      <c r="M415" s="32" t="n"/>
      <c r="P415" s="33">
        <f>IF($A415="","",IFERROR(MATCH($A415,'Last week'!$A$2:$A$1001,0),0))</f>
        <v/>
      </c>
      <c r="Q415" s="33">
        <f>IF(OR($A415="",$P415=0),"",INDEX('Last week'!$F$2:$F$1001,$P415))</f>
        <v/>
      </c>
      <c r="R415" s="34">
        <f>IF(OR($A415="",$P415=0),"",INDEX('Last week'!$G$2:$G$1001,$P415))</f>
        <v/>
      </c>
      <c r="S415" s="35">
        <f>IF(OR($A415="",$P415=0),"",INDEX('Last week'!$H$2:$H$1001,$P415))</f>
        <v/>
      </c>
      <c r="T415" s="33">
        <f>IF(OR($A415="",$P415=0),"",INDEX('Last week'!$I$2:$I$1001,$P415))</f>
        <v/>
      </c>
      <c r="U415" s="33">
        <f>IF($A415="","",IF(AND($P415&gt;0,$T415="Open",$S415&gt;=Settings!$C$4,$S415&lt;=Settings!$C$5),1,0))</f>
        <v/>
      </c>
      <c r="V415" s="33">
        <f>IF($A415="","",IF(AND($I415="Open",$H415&gt;=Settings!$C$4,$H415&lt;=Settings!$C$5),1,0))</f>
        <v/>
      </c>
      <c r="W415" s="34">
        <f>IF($A415="","",IF($U415=1,$R415,0))</f>
        <v/>
      </c>
      <c r="X415" s="34">
        <f>IF($A415="","",IF($V415=1,$G415,0))</f>
        <v/>
      </c>
      <c r="Y415" s="34">
        <f>IF($A415="","",IF(AND($P415=0,OR($I415="Open",$I415="Won"),$H415&gt;=Settings!$C$4,$H415&lt;=Settings!$C$5,$J415&gt;Settings!$C$6),$G415,0))</f>
        <v/>
      </c>
      <c r="Z415" s="34">
        <f>IF($A415="","",IF(AND($P415&gt;0,$T415="Open",$U415=0,OR($I415="Open",$I415="Won"),$H415&gt;=Settings!$C$4,$H415&lt;=Settings!$C$5),$G415,0))</f>
        <v/>
      </c>
      <c r="AA415" s="34">
        <f>IF($A415="","",IF(AND($U415=1,OR($V415=1,$I415="Won")),$G415-$R415,0))</f>
        <v/>
      </c>
      <c r="AB415" s="34">
        <f>IF($A415="","",IF(AND($U415=1,$I415="Open",$V415=0),$R415,0))</f>
        <v/>
      </c>
      <c r="AC415" s="34">
        <f>IF($A415="","",IF(AND($U415=1,$I415="Lost"),$R415,0))</f>
        <v/>
      </c>
      <c r="AD415" s="34">
        <f>IF($A415="","",IF(AND($I415="Won",OR($U415=1,$Y415&gt;0,$Z415&gt;0)),$G415,0))</f>
        <v/>
      </c>
      <c r="AE415" s="33">
        <f>IF(OR($A415="",$P415=0),"",IFERROR(MATCH($Q415,Settings!$B$24:$B$31,0),""))</f>
        <v/>
      </c>
      <c r="AF415" s="33">
        <f>IF($A415="","",IFERROR(MATCH($F415,Settings!$B$24:$B$31,0),""))</f>
        <v/>
      </c>
      <c r="AG415" s="33">
        <f>IF($A415="","",IF($P415=0,IF($Y415&gt;0,IF($I415="Won","Created and won","Created"),IF($J415&gt;Settings!$C$6,"Created, outside period",IF($V415=1,"Not in last snapshot","Outside period"))),IF($T415&lt;&gt;"Open","Closed before",IF($U415=0,IF($Z415&gt;0,IF($I415="Won","Pulled in and won","Pulled in"),"Outside period"),IF($I415="Won","Won",IF($I415="Lost","Lost",IF($V415=0,"Slipped out",IF($AF415&gt;$AE415,"Advanced",IF($AF415&lt;$AE415,"Regressed",IF($G415&gt;$R415,"Amount up",IF($G415&lt;$R415,"Amount down","No change")))))))))))</f>
        <v/>
      </c>
      <c r="AH415" s="33">
        <f>IF($A415="","",IF($V415=1,Settings!$C$7-MAX($J415,$K415,$L415,$M415),""))</f>
        <v/>
      </c>
      <c r="AI415" s="33">
        <f>IF($A415="","",IF($V415=1,IF($AH415&gt;=Settings!$C$12,1,0),""))</f>
        <v/>
      </c>
      <c r="AJ415" s="33">
        <f>IF($A415="","",IF($V415=1,IF($N415&gt;=Settings!$C$13,1,0),""))</f>
        <v/>
      </c>
    </row>
    <row r="416">
      <c r="G416" s="31" t="n"/>
      <c r="H416" s="32" t="n"/>
      <c r="J416" s="32" t="n"/>
      <c r="K416" s="32" t="n"/>
      <c r="L416" s="32" t="n"/>
      <c r="M416" s="32" t="n"/>
      <c r="P416" s="33">
        <f>IF($A416="","",IFERROR(MATCH($A416,'Last week'!$A$2:$A$1001,0),0))</f>
        <v/>
      </c>
      <c r="Q416" s="33">
        <f>IF(OR($A416="",$P416=0),"",INDEX('Last week'!$F$2:$F$1001,$P416))</f>
        <v/>
      </c>
      <c r="R416" s="34">
        <f>IF(OR($A416="",$P416=0),"",INDEX('Last week'!$G$2:$G$1001,$P416))</f>
        <v/>
      </c>
      <c r="S416" s="35">
        <f>IF(OR($A416="",$P416=0),"",INDEX('Last week'!$H$2:$H$1001,$P416))</f>
        <v/>
      </c>
      <c r="T416" s="33">
        <f>IF(OR($A416="",$P416=0),"",INDEX('Last week'!$I$2:$I$1001,$P416))</f>
        <v/>
      </c>
      <c r="U416" s="33">
        <f>IF($A416="","",IF(AND($P416&gt;0,$T416="Open",$S416&gt;=Settings!$C$4,$S416&lt;=Settings!$C$5),1,0))</f>
        <v/>
      </c>
      <c r="V416" s="33">
        <f>IF($A416="","",IF(AND($I416="Open",$H416&gt;=Settings!$C$4,$H416&lt;=Settings!$C$5),1,0))</f>
        <v/>
      </c>
      <c r="W416" s="34">
        <f>IF($A416="","",IF($U416=1,$R416,0))</f>
        <v/>
      </c>
      <c r="X416" s="34">
        <f>IF($A416="","",IF($V416=1,$G416,0))</f>
        <v/>
      </c>
      <c r="Y416" s="34">
        <f>IF($A416="","",IF(AND($P416=0,OR($I416="Open",$I416="Won"),$H416&gt;=Settings!$C$4,$H416&lt;=Settings!$C$5,$J416&gt;Settings!$C$6),$G416,0))</f>
        <v/>
      </c>
      <c r="Z416" s="34">
        <f>IF($A416="","",IF(AND($P416&gt;0,$T416="Open",$U416=0,OR($I416="Open",$I416="Won"),$H416&gt;=Settings!$C$4,$H416&lt;=Settings!$C$5),$G416,0))</f>
        <v/>
      </c>
      <c r="AA416" s="34">
        <f>IF($A416="","",IF(AND($U416=1,OR($V416=1,$I416="Won")),$G416-$R416,0))</f>
        <v/>
      </c>
      <c r="AB416" s="34">
        <f>IF($A416="","",IF(AND($U416=1,$I416="Open",$V416=0),$R416,0))</f>
        <v/>
      </c>
      <c r="AC416" s="34">
        <f>IF($A416="","",IF(AND($U416=1,$I416="Lost"),$R416,0))</f>
        <v/>
      </c>
      <c r="AD416" s="34">
        <f>IF($A416="","",IF(AND($I416="Won",OR($U416=1,$Y416&gt;0,$Z416&gt;0)),$G416,0))</f>
        <v/>
      </c>
      <c r="AE416" s="33">
        <f>IF(OR($A416="",$P416=0),"",IFERROR(MATCH($Q416,Settings!$B$24:$B$31,0),""))</f>
        <v/>
      </c>
      <c r="AF416" s="33">
        <f>IF($A416="","",IFERROR(MATCH($F416,Settings!$B$24:$B$31,0),""))</f>
        <v/>
      </c>
      <c r="AG416" s="33">
        <f>IF($A416="","",IF($P416=0,IF($Y416&gt;0,IF($I416="Won","Created and won","Created"),IF($J416&gt;Settings!$C$6,"Created, outside period",IF($V416=1,"Not in last snapshot","Outside period"))),IF($T416&lt;&gt;"Open","Closed before",IF($U416=0,IF($Z416&gt;0,IF($I416="Won","Pulled in and won","Pulled in"),"Outside period"),IF($I416="Won","Won",IF($I416="Lost","Lost",IF($V416=0,"Slipped out",IF($AF416&gt;$AE416,"Advanced",IF($AF416&lt;$AE416,"Regressed",IF($G416&gt;$R416,"Amount up",IF($G416&lt;$R416,"Amount down","No change")))))))))))</f>
        <v/>
      </c>
      <c r="AH416" s="33">
        <f>IF($A416="","",IF($V416=1,Settings!$C$7-MAX($J416,$K416,$L416,$M416),""))</f>
        <v/>
      </c>
      <c r="AI416" s="33">
        <f>IF($A416="","",IF($V416=1,IF($AH416&gt;=Settings!$C$12,1,0),""))</f>
        <v/>
      </c>
      <c r="AJ416" s="33">
        <f>IF($A416="","",IF($V416=1,IF($N416&gt;=Settings!$C$13,1,0),""))</f>
        <v/>
      </c>
    </row>
    <row r="417">
      <c r="G417" s="31" t="n"/>
      <c r="H417" s="32" t="n"/>
      <c r="J417" s="32" t="n"/>
      <c r="K417" s="32" t="n"/>
      <c r="L417" s="32" t="n"/>
      <c r="M417" s="32" t="n"/>
      <c r="P417" s="33">
        <f>IF($A417="","",IFERROR(MATCH($A417,'Last week'!$A$2:$A$1001,0),0))</f>
        <v/>
      </c>
      <c r="Q417" s="33">
        <f>IF(OR($A417="",$P417=0),"",INDEX('Last week'!$F$2:$F$1001,$P417))</f>
        <v/>
      </c>
      <c r="R417" s="34">
        <f>IF(OR($A417="",$P417=0),"",INDEX('Last week'!$G$2:$G$1001,$P417))</f>
        <v/>
      </c>
      <c r="S417" s="35">
        <f>IF(OR($A417="",$P417=0),"",INDEX('Last week'!$H$2:$H$1001,$P417))</f>
        <v/>
      </c>
      <c r="T417" s="33">
        <f>IF(OR($A417="",$P417=0),"",INDEX('Last week'!$I$2:$I$1001,$P417))</f>
        <v/>
      </c>
      <c r="U417" s="33">
        <f>IF($A417="","",IF(AND($P417&gt;0,$T417="Open",$S417&gt;=Settings!$C$4,$S417&lt;=Settings!$C$5),1,0))</f>
        <v/>
      </c>
      <c r="V417" s="33">
        <f>IF($A417="","",IF(AND($I417="Open",$H417&gt;=Settings!$C$4,$H417&lt;=Settings!$C$5),1,0))</f>
        <v/>
      </c>
      <c r="W417" s="34">
        <f>IF($A417="","",IF($U417=1,$R417,0))</f>
        <v/>
      </c>
      <c r="X417" s="34">
        <f>IF($A417="","",IF($V417=1,$G417,0))</f>
        <v/>
      </c>
      <c r="Y417" s="34">
        <f>IF($A417="","",IF(AND($P417=0,OR($I417="Open",$I417="Won"),$H417&gt;=Settings!$C$4,$H417&lt;=Settings!$C$5,$J417&gt;Settings!$C$6),$G417,0))</f>
        <v/>
      </c>
      <c r="Z417" s="34">
        <f>IF($A417="","",IF(AND($P417&gt;0,$T417="Open",$U417=0,OR($I417="Open",$I417="Won"),$H417&gt;=Settings!$C$4,$H417&lt;=Settings!$C$5),$G417,0))</f>
        <v/>
      </c>
      <c r="AA417" s="34">
        <f>IF($A417="","",IF(AND($U417=1,OR($V417=1,$I417="Won")),$G417-$R417,0))</f>
        <v/>
      </c>
      <c r="AB417" s="34">
        <f>IF($A417="","",IF(AND($U417=1,$I417="Open",$V417=0),$R417,0))</f>
        <v/>
      </c>
      <c r="AC417" s="34">
        <f>IF($A417="","",IF(AND($U417=1,$I417="Lost"),$R417,0))</f>
        <v/>
      </c>
      <c r="AD417" s="34">
        <f>IF($A417="","",IF(AND($I417="Won",OR($U417=1,$Y417&gt;0,$Z417&gt;0)),$G417,0))</f>
        <v/>
      </c>
      <c r="AE417" s="33">
        <f>IF(OR($A417="",$P417=0),"",IFERROR(MATCH($Q417,Settings!$B$24:$B$31,0),""))</f>
        <v/>
      </c>
      <c r="AF417" s="33">
        <f>IF($A417="","",IFERROR(MATCH($F417,Settings!$B$24:$B$31,0),""))</f>
        <v/>
      </c>
      <c r="AG417" s="33">
        <f>IF($A417="","",IF($P417=0,IF($Y417&gt;0,IF($I417="Won","Created and won","Created"),IF($J417&gt;Settings!$C$6,"Created, outside period",IF($V417=1,"Not in last snapshot","Outside period"))),IF($T417&lt;&gt;"Open","Closed before",IF($U417=0,IF($Z417&gt;0,IF($I417="Won","Pulled in and won","Pulled in"),"Outside period"),IF($I417="Won","Won",IF($I417="Lost","Lost",IF($V417=0,"Slipped out",IF($AF417&gt;$AE417,"Advanced",IF($AF417&lt;$AE417,"Regressed",IF($G417&gt;$R417,"Amount up",IF($G417&lt;$R417,"Amount down","No change")))))))))))</f>
        <v/>
      </c>
      <c r="AH417" s="33">
        <f>IF($A417="","",IF($V417=1,Settings!$C$7-MAX($J417,$K417,$L417,$M417),""))</f>
        <v/>
      </c>
      <c r="AI417" s="33">
        <f>IF($A417="","",IF($V417=1,IF($AH417&gt;=Settings!$C$12,1,0),""))</f>
        <v/>
      </c>
      <c r="AJ417" s="33">
        <f>IF($A417="","",IF($V417=1,IF($N417&gt;=Settings!$C$13,1,0),""))</f>
        <v/>
      </c>
    </row>
    <row r="418">
      <c r="G418" s="31" t="n"/>
      <c r="H418" s="32" t="n"/>
      <c r="J418" s="32" t="n"/>
      <c r="K418" s="32" t="n"/>
      <c r="L418" s="32" t="n"/>
      <c r="M418" s="32" t="n"/>
      <c r="P418" s="33">
        <f>IF($A418="","",IFERROR(MATCH($A418,'Last week'!$A$2:$A$1001,0),0))</f>
        <v/>
      </c>
      <c r="Q418" s="33">
        <f>IF(OR($A418="",$P418=0),"",INDEX('Last week'!$F$2:$F$1001,$P418))</f>
        <v/>
      </c>
      <c r="R418" s="34">
        <f>IF(OR($A418="",$P418=0),"",INDEX('Last week'!$G$2:$G$1001,$P418))</f>
        <v/>
      </c>
      <c r="S418" s="35">
        <f>IF(OR($A418="",$P418=0),"",INDEX('Last week'!$H$2:$H$1001,$P418))</f>
        <v/>
      </c>
      <c r="T418" s="33">
        <f>IF(OR($A418="",$P418=0),"",INDEX('Last week'!$I$2:$I$1001,$P418))</f>
        <v/>
      </c>
      <c r="U418" s="33">
        <f>IF($A418="","",IF(AND($P418&gt;0,$T418="Open",$S418&gt;=Settings!$C$4,$S418&lt;=Settings!$C$5),1,0))</f>
        <v/>
      </c>
      <c r="V418" s="33">
        <f>IF($A418="","",IF(AND($I418="Open",$H418&gt;=Settings!$C$4,$H418&lt;=Settings!$C$5),1,0))</f>
        <v/>
      </c>
      <c r="W418" s="34">
        <f>IF($A418="","",IF($U418=1,$R418,0))</f>
        <v/>
      </c>
      <c r="X418" s="34">
        <f>IF($A418="","",IF($V418=1,$G418,0))</f>
        <v/>
      </c>
      <c r="Y418" s="34">
        <f>IF($A418="","",IF(AND($P418=0,OR($I418="Open",$I418="Won"),$H418&gt;=Settings!$C$4,$H418&lt;=Settings!$C$5,$J418&gt;Settings!$C$6),$G418,0))</f>
        <v/>
      </c>
      <c r="Z418" s="34">
        <f>IF($A418="","",IF(AND($P418&gt;0,$T418="Open",$U418=0,OR($I418="Open",$I418="Won"),$H418&gt;=Settings!$C$4,$H418&lt;=Settings!$C$5),$G418,0))</f>
        <v/>
      </c>
      <c r="AA418" s="34">
        <f>IF($A418="","",IF(AND($U418=1,OR($V418=1,$I418="Won")),$G418-$R418,0))</f>
        <v/>
      </c>
      <c r="AB418" s="34">
        <f>IF($A418="","",IF(AND($U418=1,$I418="Open",$V418=0),$R418,0))</f>
        <v/>
      </c>
      <c r="AC418" s="34">
        <f>IF($A418="","",IF(AND($U418=1,$I418="Lost"),$R418,0))</f>
        <v/>
      </c>
      <c r="AD418" s="34">
        <f>IF($A418="","",IF(AND($I418="Won",OR($U418=1,$Y418&gt;0,$Z418&gt;0)),$G418,0))</f>
        <v/>
      </c>
      <c r="AE418" s="33">
        <f>IF(OR($A418="",$P418=0),"",IFERROR(MATCH($Q418,Settings!$B$24:$B$31,0),""))</f>
        <v/>
      </c>
      <c r="AF418" s="33">
        <f>IF($A418="","",IFERROR(MATCH($F418,Settings!$B$24:$B$31,0),""))</f>
        <v/>
      </c>
      <c r="AG418" s="33">
        <f>IF($A418="","",IF($P418=0,IF($Y418&gt;0,IF($I418="Won","Created and won","Created"),IF($J418&gt;Settings!$C$6,"Created, outside period",IF($V418=1,"Not in last snapshot","Outside period"))),IF($T418&lt;&gt;"Open","Closed before",IF($U418=0,IF($Z418&gt;0,IF($I418="Won","Pulled in and won","Pulled in"),"Outside period"),IF($I418="Won","Won",IF($I418="Lost","Lost",IF($V418=0,"Slipped out",IF($AF418&gt;$AE418,"Advanced",IF($AF418&lt;$AE418,"Regressed",IF($G418&gt;$R418,"Amount up",IF($G418&lt;$R418,"Amount down","No change")))))))))))</f>
        <v/>
      </c>
      <c r="AH418" s="33">
        <f>IF($A418="","",IF($V418=1,Settings!$C$7-MAX($J418,$K418,$L418,$M418),""))</f>
        <v/>
      </c>
      <c r="AI418" s="33">
        <f>IF($A418="","",IF($V418=1,IF($AH418&gt;=Settings!$C$12,1,0),""))</f>
        <v/>
      </c>
      <c r="AJ418" s="33">
        <f>IF($A418="","",IF($V418=1,IF($N418&gt;=Settings!$C$13,1,0),""))</f>
        <v/>
      </c>
    </row>
    <row r="419">
      <c r="G419" s="31" t="n"/>
      <c r="H419" s="32" t="n"/>
      <c r="J419" s="32" t="n"/>
      <c r="K419" s="32" t="n"/>
      <c r="L419" s="32" t="n"/>
      <c r="M419" s="32" t="n"/>
      <c r="P419" s="33">
        <f>IF($A419="","",IFERROR(MATCH($A419,'Last week'!$A$2:$A$1001,0),0))</f>
        <v/>
      </c>
      <c r="Q419" s="33">
        <f>IF(OR($A419="",$P419=0),"",INDEX('Last week'!$F$2:$F$1001,$P419))</f>
        <v/>
      </c>
      <c r="R419" s="34">
        <f>IF(OR($A419="",$P419=0),"",INDEX('Last week'!$G$2:$G$1001,$P419))</f>
        <v/>
      </c>
      <c r="S419" s="35">
        <f>IF(OR($A419="",$P419=0),"",INDEX('Last week'!$H$2:$H$1001,$P419))</f>
        <v/>
      </c>
      <c r="T419" s="33">
        <f>IF(OR($A419="",$P419=0),"",INDEX('Last week'!$I$2:$I$1001,$P419))</f>
        <v/>
      </c>
      <c r="U419" s="33">
        <f>IF($A419="","",IF(AND($P419&gt;0,$T419="Open",$S419&gt;=Settings!$C$4,$S419&lt;=Settings!$C$5),1,0))</f>
        <v/>
      </c>
      <c r="V419" s="33">
        <f>IF($A419="","",IF(AND($I419="Open",$H419&gt;=Settings!$C$4,$H419&lt;=Settings!$C$5),1,0))</f>
        <v/>
      </c>
      <c r="W419" s="34">
        <f>IF($A419="","",IF($U419=1,$R419,0))</f>
        <v/>
      </c>
      <c r="X419" s="34">
        <f>IF($A419="","",IF($V419=1,$G419,0))</f>
        <v/>
      </c>
      <c r="Y419" s="34">
        <f>IF($A419="","",IF(AND($P419=0,OR($I419="Open",$I419="Won"),$H419&gt;=Settings!$C$4,$H419&lt;=Settings!$C$5,$J419&gt;Settings!$C$6),$G419,0))</f>
        <v/>
      </c>
      <c r="Z419" s="34">
        <f>IF($A419="","",IF(AND($P419&gt;0,$T419="Open",$U419=0,OR($I419="Open",$I419="Won"),$H419&gt;=Settings!$C$4,$H419&lt;=Settings!$C$5),$G419,0))</f>
        <v/>
      </c>
      <c r="AA419" s="34">
        <f>IF($A419="","",IF(AND($U419=1,OR($V419=1,$I419="Won")),$G419-$R419,0))</f>
        <v/>
      </c>
      <c r="AB419" s="34">
        <f>IF($A419="","",IF(AND($U419=1,$I419="Open",$V419=0),$R419,0))</f>
        <v/>
      </c>
      <c r="AC419" s="34">
        <f>IF($A419="","",IF(AND($U419=1,$I419="Lost"),$R419,0))</f>
        <v/>
      </c>
      <c r="AD419" s="34">
        <f>IF($A419="","",IF(AND($I419="Won",OR($U419=1,$Y419&gt;0,$Z419&gt;0)),$G419,0))</f>
        <v/>
      </c>
      <c r="AE419" s="33">
        <f>IF(OR($A419="",$P419=0),"",IFERROR(MATCH($Q419,Settings!$B$24:$B$31,0),""))</f>
        <v/>
      </c>
      <c r="AF419" s="33">
        <f>IF($A419="","",IFERROR(MATCH($F419,Settings!$B$24:$B$31,0),""))</f>
        <v/>
      </c>
      <c r="AG419" s="33">
        <f>IF($A419="","",IF($P419=0,IF($Y419&gt;0,IF($I419="Won","Created and won","Created"),IF($J419&gt;Settings!$C$6,"Created, outside period",IF($V419=1,"Not in last snapshot","Outside period"))),IF($T419&lt;&gt;"Open","Closed before",IF($U419=0,IF($Z419&gt;0,IF($I419="Won","Pulled in and won","Pulled in"),"Outside period"),IF($I419="Won","Won",IF($I419="Lost","Lost",IF($V419=0,"Slipped out",IF($AF419&gt;$AE419,"Advanced",IF($AF419&lt;$AE419,"Regressed",IF($G419&gt;$R419,"Amount up",IF($G419&lt;$R419,"Amount down","No change")))))))))))</f>
        <v/>
      </c>
      <c r="AH419" s="33">
        <f>IF($A419="","",IF($V419=1,Settings!$C$7-MAX($J419,$K419,$L419,$M419),""))</f>
        <v/>
      </c>
      <c r="AI419" s="33">
        <f>IF($A419="","",IF($V419=1,IF($AH419&gt;=Settings!$C$12,1,0),""))</f>
        <v/>
      </c>
      <c r="AJ419" s="33">
        <f>IF($A419="","",IF($V419=1,IF($N419&gt;=Settings!$C$13,1,0),""))</f>
        <v/>
      </c>
    </row>
    <row r="420">
      <c r="G420" s="31" t="n"/>
      <c r="H420" s="32" t="n"/>
      <c r="J420" s="32" t="n"/>
      <c r="K420" s="32" t="n"/>
      <c r="L420" s="32" t="n"/>
      <c r="M420" s="32" t="n"/>
      <c r="P420" s="33">
        <f>IF($A420="","",IFERROR(MATCH($A420,'Last week'!$A$2:$A$1001,0),0))</f>
        <v/>
      </c>
      <c r="Q420" s="33">
        <f>IF(OR($A420="",$P420=0),"",INDEX('Last week'!$F$2:$F$1001,$P420))</f>
        <v/>
      </c>
      <c r="R420" s="34">
        <f>IF(OR($A420="",$P420=0),"",INDEX('Last week'!$G$2:$G$1001,$P420))</f>
        <v/>
      </c>
      <c r="S420" s="35">
        <f>IF(OR($A420="",$P420=0),"",INDEX('Last week'!$H$2:$H$1001,$P420))</f>
        <v/>
      </c>
      <c r="T420" s="33">
        <f>IF(OR($A420="",$P420=0),"",INDEX('Last week'!$I$2:$I$1001,$P420))</f>
        <v/>
      </c>
      <c r="U420" s="33">
        <f>IF($A420="","",IF(AND($P420&gt;0,$T420="Open",$S420&gt;=Settings!$C$4,$S420&lt;=Settings!$C$5),1,0))</f>
        <v/>
      </c>
      <c r="V420" s="33">
        <f>IF($A420="","",IF(AND($I420="Open",$H420&gt;=Settings!$C$4,$H420&lt;=Settings!$C$5),1,0))</f>
        <v/>
      </c>
      <c r="W420" s="34">
        <f>IF($A420="","",IF($U420=1,$R420,0))</f>
        <v/>
      </c>
      <c r="X420" s="34">
        <f>IF($A420="","",IF($V420=1,$G420,0))</f>
        <v/>
      </c>
      <c r="Y420" s="34">
        <f>IF($A420="","",IF(AND($P420=0,OR($I420="Open",$I420="Won"),$H420&gt;=Settings!$C$4,$H420&lt;=Settings!$C$5,$J420&gt;Settings!$C$6),$G420,0))</f>
        <v/>
      </c>
      <c r="Z420" s="34">
        <f>IF($A420="","",IF(AND($P420&gt;0,$T420="Open",$U420=0,OR($I420="Open",$I420="Won"),$H420&gt;=Settings!$C$4,$H420&lt;=Settings!$C$5),$G420,0))</f>
        <v/>
      </c>
      <c r="AA420" s="34">
        <f>IF($A420="","",IF(AND($U420=1,OR($V420=1,$I420="Won")),$G420-$R420,0))</f>
        <v/>
      </c>
      <c r="AB420" s="34">
        <f>IF($A420="","",IF(AND($U420=1,$I420="Open",$V420=0),$R420,0))</f>
        <v/>
      </c>
      <c r="AC420" s="34">
        <f>IF($A420="","",IF(AND($U420=1,$I420="Lost"),$R420,0))</f>
        <v/>
      </c>
      <c r="AD420" s="34">
        <f>IF($A420="","",IF(AND($I420="Won",OR($U420=1,$Y420&gt;0,$Z420&gt;0)),$G420,0))</f>
        <v/>
      </c>
      <c r="AE420" s="33">
        <f>IF(OR($A420="",$P420=0),"",IFERROR(MATCH($Q420,Settings!$B$24:$B$31,0),""))</f>
        <v/>
      </c>
      <c r="AF420" s="33">
        <f>IF($A420="","",IFERROR(MATCH($F420,Settings!$B$24:$B$31,0),""))</f>
        <v/>
      </c>
      <c r="AG420" s="33">
        <f>IF($A420="","",IF($P420=0,IF($Y420&gt;0,IF($I420="Won","Created and won","Created"),IF($J420&gt;Settings!$C$6,"Created, outside period",IF($V420=1,"Not in last snapshot","Outside period"))),IF($T420&lt;&gt;"Open","Closed before",IF($U420=0,IF($Z420&gt;0,IF($I420="Won","Pulled in and won","Pulled in"),"Outside period"),IF($I420="Won","Won",IF($I420="Lost","Lost",IF($V420=0,"Slipped out",IF($AF420&gt;$AE420,"Advanced",IF($AF420&lt;$AE420,"Regressed",IF($G420&gt;$R420,"Amount up",IF($G420&lt;$R420,"Amount down","No change")))))))))))</f>
        <v/>
      </c>
      <c r="AH420" s="33">
        <f>IF($A420="","",IF($V420=1,Settings!$C$7-MAX($J420,$K420,$L420,$M420),""))</f>
        <v/>
      </c>
      <c r="AI420" s="33">
        <f>IF($A420="","",IF($V420=1,IF($AH420&gt;=Settings!$C$12,1,0),""))</f>
        <v/>
      </c>
      <c r="AJ420" s="33">
        <f>IF($A420="","",IF($V420=1,IF($N420&gt;=Settings!$C$13,1,0),""))</f>
        <v/>
      </c>
    </row>
    <row r="421">
      <c r="G421" s="31" t="n"/>
      <c r="H421" s="32" t="n"/>
      <c r="J421" s="32" t="n"/>
      <c r="K421" s="32" t="n"/>
      <c r="L421" s="32" t="n"/>
      <c r="M421" s="32" t="n"/>
      <c r="P421" s="33">
        <f>IF($A421="","",IFERROR(MATCH($A421,'Last week'!$A$2:$A$1001,0),0))</f>
        <v/>
      </c>
      <c r="Q421" s="33">
        <f>IF(OR($A421="",$P421=0),"",INDEX('Last week'!$F$2:$F$1001,$P421))</f>
        <v/>
      </c>
      <c r="R421" s="34">
        <f>IF(OR($A421="",$P421=0),"",INDEX('Last week'!$G$2:$G$1001,$P421))</f>
        <v/>
      </c>
      <c r="S421" s="35">
        <f>IF(OR($A421="",$P421=0),"",INDEX('Last week'!$H$2:$H$1001,$P421))</f>
        <v/>
      </c>
      <c r="T421" s="33">
        <f>IF(OR($A421="",$P421=0),"",INDEX('Last week'!$I$2:$I$1001,$P421))</f>
        <v/>
      </c>
      <c r="U421" s="33">
        <f>IF($A421="","",IF(AND($P421&gt;0,$T421="Open",$S421&gt;=Settings!$C$4,$S421&lt;=Settings!$C$5),1,0))</f>
        <v/>
      </c>
      <c r="V421" s="33">
        <f>IF($A421="","",IF(AND($I421="Open",$H421&gt;=Settings!$C$4,$H421&lt;=Settings!$C$5),1,0))</f>
        <v/>
      </c>
      <c r="W421" s="34">
        <f>IF($A421="","",IF($U421=1,$R421,0))</f>
        <v/>
      </c>
      <c r="X421" s="34">
        <f>IF($A421="","",IF($V421=1,$G421,0))</f>
        <v/>
      </c>
      <c r="Y421" s="34">
        <f>IF($A421="","",IF(AND($P421=0,OR($I421="Open",$I421="Won"),$H421&gt;=Settings!$C$4,$H421&lt;=Settings!$C$5,$J421&gt;Settings!$C$6),$G421,0))</f>
        <v/>
      </c>
      <c r="Z421" s="34">
        <f>IF($A421="","",IF(AND($P421&gt;0,$T421="Open",$U421=0,OR($I421="Open",$I421="Won"),$H421&gt;=Settings!$C$4,$H421&lt;=Settings!$C$5),$G421,0))</f>
        <v/>
      </c>
      <c r="AA421" s="34">
        <f>IF($A421="","",IF(AND($U421=1,OR($V421=1,$I421="Won")),$G421-$R421,0))</f>
        <v/>
      </c>
      <c r="AB421" s="34">
        <f>IF($A421="","",IF(AND($U421=1,$I421="Open",$V421=0),$R421,0))</f>
        <v/>
      </c>
      <c r="AC421" s="34">
        <f>IF($A421="","",IF(AND($U421=1,$I421="Lost"),$R421,0))</f>
        <v/>
      </c>
      <c r="AD421" s="34">
        <f>IF($A421="","",IF(AND($I421="Won",OR($U421=1,$Y421&gt;0,$Z421&gt;0)),$G421,0))</f>
        <v/>
      </c>
      <c r="AE421" s="33">
        <f>IF(OR($A421="",$P421=0),"",IFERROR(MATCH($Q421,Settings!$B$24:$B$31,0),""))</f>
        <v/>
      </c>
      <c r="AF421" s="33">
        <f>IF($A421="","",IFERROR(MATCH($F421,Settings!$B$24:$B$31,0),""))</f>
        <v/>
      </c>
      <c r="AG421" s="33">
        <f>IF($A421="","",IF($P421=0,IF($Y421&gt;0,IF($I421="Won","Created and won","Created"),IF($J421&gt;Settings!$C$6,"Created, outside period",IF($V421=1,"Not in last snapshot","Outside period"))),IF($T421&lt;&gt;"Open","Closed before",IF($U421=0,IF($Z421&gt;0,IF($I421="Won","Pulled in and won","Pulled in"),"Outside period"),IF($I421="Won","Won",IF($I421="Lost","Lost",IF($V421=0,"Slipped out",IF($AF421&gt;$AE421,"Advanced",IF($AF421&lt;$AE421,"Regressed",IF($G421&gt;$R421,"Amount up",IF($G421&lt;$R421,"Amount down","No change")))))))))))</f>
        <v/>
      </c>
      <c r="AH421" s="33">
        <f>IF($A421="","",IF($V421=1,Settings!$C$7-MAX($J421,$K421,$L421,$M421),""))</f>
        <v/>
      </c>
      <c r="AI421" s="33">
        <f>IF($A421="","",IF($V421=1,IF($AH421&gt;=Settings!$C$12,1,0),""))</f>
        <v/>
      </c>
      <c r="AJ421" s="33">
        <f>IF($A421="","",IF($V421=1,IF($N421&gt;=Settings!$C$13,1,0),""))</f>
        <v/>
      </c>
    </row>
    <row r="422">
      <c r="G422" s="31" t="n"/>
      <c r="H422" s="32" t="n"/>
      <c r="J422" s="32" t="n"/>
      <c r="K422" s="32" t="n"/>
      <c r="L422" s="32" t="n"/>
      <c r="M422" s="32" t="n"/>
      <c r="P422" s="33">
        <f>IF($A422="","",IFERROR(MATCH($A422,'Last week'!$A$2:$A$1001,0),0))</f>
        <v/>
      </c>
      <c r="Q422" s="33">
        <f>IF(OR($A422="",$P422=0),"",INDEX('Last week'!$F$2:$F$1001,$P422))</f>
        <v/>
      </c>
      <c r="R422" s="34">
        <f>IF(OR($A422="",$P422=0),"",INDEX('Last week'!$G$2:$G$1001,$P422))</f>
        <v/>
      </c>
      <c r="S422" s="35">
        <f>IF(OR($A422="",$P422=0),"",INDEX('Last week'!$H$2:$H$1001,$P422))</f>
        <v/>
      </c>
      <c r="T422" s="33">
        <f>IF(OR($A422="",$P422=0),"",INDEX('Last week'!$I$2:$I$1001,$P422))</f>
        <v/>
      </c>
      <c r="U422" s="33">
        <f>IF($A422="","",IF(AND($P422&gt;0,$T422="Open",$S422&gt;=Settings!$C$4,$S422&lt;=Settings!$C$5),1,0))</f>
        <v/>
      </c>
      <c r="V422" s="33">
        <f>IF($A422="","",IF(AND($I422="Open",$H422&gt;=Settings!$C$4,$H422&lt;=Settings!$C$5),1,0))</f>
        <v/>
      </c>
      <c r="W422" s="34">
        <f>IF($A422="","",IF($U422=1,$R422,0))</f>
        <v/>
      </c>
      <c r="X422" s="34">
        <f>IF($A422="","",IF($V422=1,$G422,0))</f>
        <v/>
      </c>
      <c r="Y422" s="34">
        <f>IF($A422="","",IF(AND($P422=0,OR($I422="Open",$I422="Won"),$H422&gt;=Settings!$C$4,$H422&lt;=Settings!$C$5,$J422&gt;Settings!$C$6),$G422,0))</f>
        <v/>
      </c>
      <c r="Z422" s="34">
        <f>IF($A422="","",IF(AND($P422&gt;0,$T422="Open",$U422=0,OR($I422="Open",$I422="Won"),$H422&gt;=Settings!$C$4,$H422&lt;=Settings!$C$5),$G422,0))</f>
        <v/>
      </c>
      <c r="AA422" s="34">
        <f>IF($A422="","",IF(AND($U422=1,OR($V422=1,$I422="Won")),$G422-$R422,0))</f>
        <v/>
      </c>
      <c r="AB422" s="34">
        <f>IF($A422="","",IF(AND($U422=1,$I422="Open",$V422=0),$R422,0))</f>
        <v/>
      </c>
      <c r="AC422" s="34">
        <f>IF($A422="","",IF(AND($U422=1,$I422="Lost"),$R422,0))</f>
        <v/>
      </c>
      <c r="AD422" s="34">
        <f>IF($A422="","",IF(AND($I422="Won",OR($U422=1,$Y422&gt;0,$Z422&gt;0)),$G422,0))</f>
        <v/>
      </c>
      <c r="AE422" s="33">
        <f>IF(OR($A422="",$P422=0),"",IFERROR(MATCH($Q422,Settings!$B$24:$B$31,0),""))</f>
        <v/>
      </c>
      <c r="AF422" s="33">
        <f>IF($A422="","",IFERROR(MATCH($F422,Settings!$B$24:$B$31,0),""))</f>
        <v/>
      </c>
      <c r="AG422" s="33">
        <f>IF($A422="","",IF($P422=0,IF($Y422&gt;0,IF($I422="Won","Created and won","Created"),IF($J422&gt;Settings!$C$6,"Created, outside period",IF($V422=1,"Not in last snapshot","Outside period"))),IF($T422&lt;&gt;"Open","Closed before",IF($U422=0,IF($Z422&gt;0,IF($I422="Won","Pulled in and won","Pulled in"),"Outside period"),IF($I422="Won","Won",IF($I422="Lost","Lost",IF($V422=0,"Slipped out",IF($AF422&gt;$AE422,"Advanced",IF($AF422&lt;$AE422,"Regressed",IF($G422&gt;$R422,"Amount up",IF($G422&lt;$R422,"Amount down","No change")))))))))))</f>
        <v/>
      </c>
      <c r="AH422" s="33">
        <f>IF($A422="","",IF($V422=1,Settings!$C$7-MAX($J422,$K422,$L422,$M422),""))</f>
        <v/>
      </c>
      <c r="AI422" s="33">
        <f>IF($A422="","",IF($V422=1,IF($AH422&gt;=Settings!$C$12,1,0),""))</f>
        <v/>
      </c>
      <c r="AJ422" s="33">
        <f>IF($A422="","",IF($V422=1,IF($N422&gt;=Settings!$C$13,1,0),""))</f>
        <v/>
      </c>
    </row>
    <row r="423">
      <c r="G423" s="31" t="n"/>
      <c r="H423" s="32" t="n"/>
      <c r="J423" s="32" t="n"/>
      <c r="K423" s="32" t="n"/>
      <c r="L423" s="32" t="n"/>
      <c r="M423" s="32" t="n"/>
      <c r="P423" s="33">
        <f>IF($A423="","",IFERROR(MATCH($A423,'Last week'!$A$2:$A$1001,0),0))</f>
        <v/>
      </c>
      <c r="Q423" s="33">
        <f>IF(OR($A423="",$P423=0),"",INDEX('Last week'!$F$2:$F$1001,$P423))</f>
        <v/>
      </c>
      <c r="R423" s="34">
        <f>IF(OR($A423="",$P423=0),"",INDEX('Last week'!$G$2:$G$1001,$P423))</f>
        <v/>
      </c>
      <c r="S423" s="35">
        <f>IF(OR($A423="",$P423=0),"",INDEX('Last week'!$H$2:$H$1001,$P423))</f>
        <v/>
      </c>
      <c r="T423" s="33">
        <f>IF(OR($A423="",$P423=0),"",INDEX('Last week'!$I$2:$I$1001,$P423))</f>
        <v/>
      </c>
      <c r="U423" s="33">
        <f>IF($A423="","",IF(AND($P423&gt;0,$T423="Open",$S423&gt;=Settings!$C$4,$S423&lt;=Settings!$C$5),1,0))</f>
        <v/>
      </c>
      <c r="V423" s="33">
        <f>IF($A423="","",IF(AND($I423="Open",$H423&gt;=Settings!$C$4,$H423&lt;=Settings!$C$5),1,0))</f>
        <v/>
      </c>
      <c r="W423" s="34">
        <f>IF($A423="","",IF($U423=1,$R423,0))</f>
        <v/>
      </c>
      <c r="X423" s="34">
        <f>IF($A423="","",IF($V423=1,$G423,0))</f>
        <v/>
      </c>
      <c r="Y423" s="34">
        <f>IF($A423="","",IF(AND($P423=0,OR($I423="Open",$I423="Won"),$H423&gt;=Settings!$C$4,$H423&lt;=Settings!$C$5,$J423&gt;Settings!$C$6),$G423,0))</f>
        <v/>
      </c>
      <c r="Z423" s="34">
        <f>IF($A423="","",IF(AND($P423&gt;0,$T423="Open",$U423=0,OR($I423="Open",$I423="Won"),$H423&gt;=Settings!$C$4,$H423&lt;=Settings!$C$5),$G423,0))</f>
        <v/>
      </c>
      <c r="AA423" s="34">
        <f>IF($A423="","",IF(AND($U423=1,OR($V423=1,$I423="Won")),$G423-$R423,0))</f>
        <v/>
      </c>
      <c r="AB423" s="34">
        <f>IF($A423="","",IF(AND($U423=1,$I423="Open",$V423=0),$R423,0))</f>
        <v/>
      </c>
      <c r="AC423" s="34">
        <f>IF($A423="","",IF(AND($U423=1,$I423="Lost"),$R423,0))</f>
        <v/>
      </c>
      <c r="AD423" s="34">
        <f>IF($A423="","",IF(AND($I423="Won",OR($U423=1,$Y423&gt;0,$Z423&gt;0)),$G423,0))</f>
        <v/>
      </c>
      <c r="AE423" s="33">
        <f>IF(OR($A423="",$P423=0),"",IFERROR(MATCH($Q423,Settings!$B$24:$B$31,0),""))</f>
        <v/>
      </c>
      <c r="AF423" s="33">
        <f>IF($A423="","",IFERROR(MATCH($F423,Settings!$B$24:$B$31,0),""))</f>
        <v/>
      </c>
      <c r="AG423" s="33">
        <f>IF($A423="","",IF($P423=0,IF($Y423&gt;0,IF($I423="Won","Created and won","Created"),IF($J423&gt;Settings!$C$6,"Created, outside period",IF($V423=1,"Not in last snapshot","Outside period"))),IF($T423&lt;&gt;"Open","Closed before",IF($U423=0,IF($Z423&gt;0,IF($I423="Won","Pulled in and won","Pulled in"),"Outside period"),IF($I423="Won","Won",IF($I423="Lost","Lost",IF($V423=0,"Slipped out",IF($AF423&gt;$AE423,"Advanced",IF($AF423&lt;$AE423,"Regressed",IF($G423&gt;$R423,"Amount up",IF($G423&lt;$R423,"Amount down","No change")))))))))))</f>
        <v/>
      </c>
      <c r="AH423" s="33">
        <f>IF($A423="","",IF($V423=1,Settings!$C$7-MAX($J423,$K423,$L423,$M423),""))</f>
        <v/>
      </c>
      <c r="AI423" s="33">
        <f>IF($A423="","",IF($V423=1,IF($AH423&gt;=Settings!$C$12,1,0),""))</f>
        <v/>
      </c>
      <c r="AJ423" s="33">
        <f>IF($A423="","",IF($V423=1,IF($N423&gt;=Settings!$C$13,1,0),""))</f>
        <v/>
      </c>
    </row>
    <row r="424">
      <c r="G424" s="31" t="n"/>
      <c r="H424" s="32" t="n"/>
      <c r="J424" s="32" t="n"/>
      <c r="K424" s="32" t="n"/>
      <c r="L424" s="32" t="n"/>
      <c r="M424" s="32" t="n"/>
      <c r="P424" s="33">
        <f>IF($A424="","",IFERROR(MATCH($A424,'Last week'!$A$2:$A$1001,0),0))</f>
        <v/>
      </c>
      <c r="Q424" s="33">
        <f>IF(OR($A424="",$P424=0),"",INDEX('Last week'!$F$2:$F$1001,$P424))</f>
        <v/>
      </c>
      <c r="R424" s="34">
        <f>IF(OR($A424="",$P424=0),"",INDEX('Last week'!$G$2:$G$1001,$P424))</f>
        <v/>
      </c>
      <c r="S424" s="35">
        <f>IF(OR($A424="",$P424=0),"",INDEX('Last week'!$H$2:$H$1001,$P424))</f>
        <v/>
      </c>
      <c r="T424" s="33">
        <f>IF(OR($A424="",$P424=0),"",INDEX('Last week'!$I$2:$I$1001,$P424))</f>
        <v/>
      </c>
      <c r="U424" s="33">
        <f>IF($A424="","",IF(AND($P424&gt;0,$T424="Open",$S424&gt;=Settings!$C$4,$S424&lt;=Settings!$C$5),1,0))</f>
        <v/>
      </c>
      <c r="V424" s="33">
        <f>IF($A424="","",IF(AND($I424="Open",$H424&gt;=Settings!$C$4,$H424&lt;=Settings!$C$5),1,0))</f>
        <v/>
      </c>
      <c r="W424" s="34">
        <f>IF($A424="","",IF($U424=1,$R424,0))</f>
        <v/>
      </c>
      <c r="X424" s="34">
        <f>IF($A424="","",IF($V424=1,$G424,0))</f>
        <v/>
      </c>
      <c r="Y424" s="34">
        <f>IF($A424="","",IF(AND($P424=0,OR($I424="Open",$I424="Won"),$H424&gt;=Settings!$C$4,$H424&lt;=Settings!$C$5,$J424&gt;Settings!$C$6),$G424,0))</f>
        <v/>
      </c>
      <c r="Z424" s="34">
        <f>IF($A424="","",IF(AND($P424&gt;0,$T424="Open",$U424=0,OR($I424="Open",$I424="Won"),$H424&gt;=Settings!$C$4,$H424&lt;=Settings!$C$5),$G424,0))</f>
        <v/>
      </c>
      <c r="AA424" s="34">
        <f>IF($A424="","",IF(AND($U424=1,OR($V424=1,$I424="Won")),$G424-$R424,0))</f>
        <v/>
      </c>
      <c r="AB424" s="34">
        <f>IF($A424="","",IF(AND($U424=1,$I424="Open",$V424=0),$R424,0))</f>
        <v/>
      </c>
      <c r="AC424" s="34">
        <f>IF($A424="","",IF(AND($U424=1,$I424="Lost"),$R424,0))</f>
        <v/>
      </c>
      <c r="AD424" s="34">
        <f>IF($A424="","",IF(AND($I424="Won",OR($U424=1,$Y424&gt;0,$Z424&gt;0)),$G424,0))</f>
        <v/>
      </c>
      <c r="AE424" s="33">
        <f>IF(OR($A424="",$P424=0),"",IFERROR(MATCH($Q424,Settings!$B$24:$B$31,0),""))</f>
        <v/>
      </c>
      <c r="AF424" s="33">
        <f>IF($A424="","",IFERROR(MATCH($F424,Settings!$B$24:$B$31,0),""))</f>
        <v/>
      </c>
      <c r="AG424" s="33">
        <f>IF($A424="","",IF($P424=0,IF($Y424&gt;0,IF($I424="Won","Created and won","Created"),IF($J424&gt;Settings!$C$6,"Created, outside period",IF($V424=1,"Not in last snapshot","Outside period"))),IF($T424&lt;&gt;"Open","Closed before",IF($U424=0,IF($Z424&gt;0,IF($I424="Won","Pulled in and won","Pulled in"),"Outside period"),IF($I424="Won","Won",IF($I424="Lost","Lost",IF($V424=0,"Slipped out",IF($AF424&gt;$AE424,"Advanced",IF($AF424&lt;$AE424,"Regressed",IF($G424&gt;$R424,"Amount up",IF($G424&lt;$R424,"Amount down","No change")))))))))))</f>
        <v/>
      </c>
      <c r="AH424" s="33">
        <f>IF($A424="","",IF($V424=1,Settings!$C$7-MAX($J424,$K424,$L424,$M424),""))</f>
        <v/>
      </c>
      <c r="AI424" s="33">
        <f>IF($A424="","",IF($V424=1,IF($AH424&gt;=Settings!$C$12,1,0),""))</f>
        <v/>
      </c>
      <c r="AJ424" s="33">
        <f>IF($A424="","",IF($V424=1,IF($N424&gt;=Settings!$C$13,1,0),""))</f>
        <v/>
      </c>
    </row>
    <row r="425">
      <c r="G425" s="31" t="n"/>
      <c r="H425" s="32" t="n"/>
      <c r="J425" s="32" t="n"/>
      <c r="K425" s="32" t="n"/>
      <c r="L425" s="32" t="n"/>
      <c r="M425" s="32" t="n"/>
      <c r="P425" s="33">
        <f>IF($A425="","",IFERROR(MATCH($A425,'Last week'!$A$2:$A$1001,0),0))</f>
        <v/>
      </c>
      <c r="Q425" s="33">
        <f>IF(OR($A425="",$P425=0),"",INDEX('Last week'!$F$2:$F$1001,$P425))</f>
        <v/>
      </c>
      <c r="R425" s="34">
        <f>IF(OR($A425="",$P425=0),"",INDEX('Last week'!$G$2:$G$1001,$P425))</f>
        <v/>
      </c>
      <c r="S425" s="35">
        <f>IF(OR($A425="",$P425=0),"",INDEX('Last week'!$H$2:$H$1001,$P425))</f>
        <v/>
      </c>
      <c r="T425" s="33">
        <f>IF(OR($A425="",$P425=0),"",INDEX('Last week'!$I$2:$I$1001,$P425))</f>
        <v/>
      </c>
      <c r="U425" s="33">
        <f>IF($A425="","",IF(AND($P425&gt;0,$T425="Open",$S425&gt;=Settings!$C$4,$S425&lt;=Settings!$C$5),1,0))</f>
        <v/>
      </c>
      <c r="V425" s="33">
        <f>IF($A425="","",IF(AND($I425="Open",$H425&gt;=Settings!$C$4,$H425&lt;=Settings!$C$5),1,0))</f>
        <v/>
      </c>
      <c r="W425" s="34">
        <f>IF($A425="","",IF($U425=1,$R425,0))</f>
        <v/>
      </c>
      <c r="X425" s="34">
        <f>IF($A425="","",IF($V425=1,$G425,0))</f>
        <v/>
      </c>
      <c r="Y425" s="34">
        <f>IF($A425="","",IF(AND($P425=0,OR($I425="Open",$I425="Won"),$H425&gt;=Settings!$C$4,$H425&lt;=Settings!$C$5,$J425&gt;Settings!$C$6),$G425,0))</f>
        <v/>
      </c>
      <c r="Z425" s="34">
        <f>IF($A425="","",IF(AND($P425&gt;0,$T425="Open",$U425=0,OR($I425="Open",$I425="Won"),$H425&gt;=Settings!$C$4,$H425&lt;=Settings!$C$5),$G425,0))</f>
        <v/>
      </c>
      <c r="AA425" s="34">
        <f>IF($A425="","",IF(AND($U425=1,OR($V425=1,$I425="Won")),$G425-$R425,0))</f>
        <v/>
      </c>
      <c r="AB425" s="34">
        <f>IF($A425="","",IF(AND($U425=1,$I425="Open",$V425=0),$R425,0))</f>
        <v/>
      </c>
      <c r="AC425" s="34">
        <f>IF($A425="","",IF(AND($U425=1,$I425="Lost"),$R425,0))</f>
        <v/>
      </c>
      <c r="AD425" s="34">
        <f>IF($A425="","",IF(AND($I425="Won",OR($U425=1,$Y425&gt;0,$Z425&gt;0)),$G425,0))</f>
        <v/>
      </c>
      <c r="AE425" s="33">
        <f>IF(OR($A425="",$P425=0),"",IFERROR(MATCH($Q425,Settings!$B$24:$B$31,0),""))</f>
        <v/>
      </c>
      <c r="AF425" s="33">
        <f>IF($A425="","",IFERROR(MATCH($F425,Settings!$B$24:$B$31,0),""))</f>
        <v/>
      </c>
      <c r="AG425" s="33">
        <f>IF($A425="","",IF($P425=0,IF($Y425&gt;0,IF($I425="Won","Created and won","Created"),IF($J425&gt;Settings!$C$6,"Created, outside period",IF($V425=1,"Not in last snapshot","Outside period"))),IF($T425&lt;&gt;"Open","Closed before",IF($U425=0,IF($Z425&gt;0,IF($I425="Won","Pulled in and won","Pulled in"),"Outside period"),IF($I425="Won","Won",IF($I425="Lost","Lost",IF($V425=0,"Slipped out",IF($AF425&gt;$AE425,"Advanced",IF($AF425&lt;$AE425,"Regressed",IF($G425&gt;$R425,"Amount up",IF($G425&lt;$R425,"Amount down","No change")))))))))))</f>
        <v/>
      </c>
      <c r="AH425" s="33">
        <f>IF($A425="","",IF($V425=1,Settings!$C$7-MAX($J425,$K425,$L425,$M425),""))</f>
        <v/>
      </c>
      <c r="AI425" s="33">
        <f>IF($A425="","",IF($V425=1,IF($AH425&gt;=Settings!$C$12,1,0),""))</f>
        <v/>
      </c>
      <c r="AJ425" s="33">
        <f>IF($A425="","",IF($V425=1,IF($N425&gt;=Settings!$C$13,1,0),""))</f>
        <v/>
      </c>
    </row>
    <row r="426">
      <c r="G426" s="31" t="n"/>
      <c r="H426" s="32" t="n"/>
      <c r="J426" s="32" t="n"/>
      <c r="K426" s="32" t="n"/>
      <c r="L426" s="32" t="n"/>
      <c r="M426" s="32" t="n"/>
      <c r="P426" s="33">
        <f>IF($A426="","",IFERROR(MATCH($A426,'Last week'!$A$2:$A$1001,0),0))</f>
        <v/>
      </c>
      <c r="Q426" s="33">
        <f>IF(OR($A426="",$P426=0),"",INDEX('Last week'!$F$2:$F$1001,$P426))</f>
        <v/>
      </c>
      <c r="R426" s="34">
        <f>IF(OR($A426="",$P426=0),"",INDEX('Last week'!$G$2:$G$1001,$P426))</f>
        <v/>
      </c>
      <c r="S426" s="35">
        <f>IF(OR($A426="",$P426=0),"",INDEX('Last week'!$H$2:$H$1001,$P426))</f>
        <v/>
      </c>
      <c r="T426" s="33">
        <f>IF(OR($A426="",$P426=0),"",INDEX('Last week'!$I$2:$I$1001,$P426))</f>
        <v/>
      </c>
      <c r="U426" s="33">
        <f>IF($A426="","",IF(AND($P426&gt;0,$T426="Open",$S426&gt;=Settings!$C$4,$S426&lt;=Settings!$C$5),1,0))</f>
        <v/>
      </c>
      <c r="V426" s="33">
        <f>IF($A426="","",IF(AND($I426="Open",$H426&gt;=Settings!$C$4,$H426&lt;=Settings!$C$5),1,0))</f>
        <v/>
      </c>
      <c r="W426" s="34">
        <f>IF($A426="","",IF($U426=1,$R426,0))</f>
        <v/>
      </c>
      <c r="X426" s="34">
        <f>IF($A426="","",IF($V426=1,$G426,0))</f>
        <v/>
      </c>
      <c r="Y426" s="34">
        <f>IF($A426="","",IF(AND($P426=0,OR($I426="Open",$I426="Won"),$H426&gt;=Settings!$C$4,$H426&lt;=Settings!$C$5,$J426&gt;Settings!$C$6),$G426,0))</f>
        <v/>
      </c>
      <c r="Z426" s="34">
        <f>IF($A426="","",IF(AND($P426&gt;0,$T426="Open",$U426=0,OR($I426="Open",$I426="Won"),$H426&gt;=Settings!$C$4,$H426&lt;=Settings!$C$5),$G426,0))</f>
        <v/>
      </c>
      <c r="AA426" s="34">
        <f>IF($A426="","",IF(AND($U426=1,OR($V426=1,$I426="Won")),$G426-$R426,0))</f>
        <v/>
      </c>
      <c r="AB426" s="34">
        <f>IF($A426="","",IF(AND($U426=1,$I426="Open",$V426=0),$R426,0))</f>
        <v/>
      </c>
      <c r="AC426" s="34">
        <f>IF($A426="","",IF(AND($U426=1,$I426="Lost"),$R426,0))</f>
        <v/>
      </c>
      <c r="AD426" s="34">
        <f>IF($A426="","",IF(AND($I426="Won",OR($U426=1,$Y426&gt;0,$Z426&gt;0)),$G426,0))</f>
        <v/>
      </c>
      <c r="AE426" s="33">
        <f>IF(OR($A426="",$P426=0),"",IFERROR(MATCH($Q426,Settings!$B$24:$B$31,0),""))</f>
        <v/>
      </c>
      <c r="AF426" s="33">
        <f>IF($A426="","",IFERROR(MATCH($F426,Settings!$B$24:$B$31,0),""))</f>
        <v/>
      </c>
      <c r="AG426" s="33">
        <f>IF($A426="","",IF($P426=0,IF($Y426&gt;0,IF($I426="Won","Created and won","Created"),IF($J426&gt;Settings!$C$6,"Created, outside period",IF($V426=1,"Not in last snapshot","Outside period"))),IF($T426&lt;&gt;"Open","Closed before",IF($U426=0,IF($Z426&gt;0,IF($I426="Won","Pulled in and won","Pulled in"),"Outside period"),IF($I426="Won","Won",IF($I426="Lost","Lost",IF($V426=0,"Slipped out",IF($AF426&gt;$AE426,"Advanced",IF($AF426&lt;$AE426,"Regressed",IF($G426&gt;$R426,"Amount up",IF($G426&lt;$R426,"Amount down","No change")))))))))))</f>
        <v/>
      </c>
      <c r="AH426" s="33">
        <f>IF($A426="","",IF($V426=1,Settings!$C$7-MAX($J426,$K426,$L426,$M426),""))</f>
        <v/>
      </c>
      <c r="AI426" s="33">
        <f>IF($A426="","",IF($V426=1,IF($AH426&gt;=Settings!$C$12,1,0),""))</f>
        <v/>
      </c>
      <c r="AJ426" s="33">
        <f>IF($A426="","",IF($V426=1,IF($N426&gt;=Settings!$C$13,1,0),""))</f>
        <v/>
      </c>
    </row>
    <row r="427">
      <c r="G427" s="31" t="n"/>
      <c r="H427" s="32" t="n"/>
      <c r="J427" s="32" t="n"/>
      <c r="K427" s="32" t="n"/>
      <c r="L427" s="32" t="n"/>
      <c r="M427" s="32" t="n"/>
      <c r="P427" s="33">
        <f>IF($A427="","",IFERROR(MATCH($A427,'Last week'!$A$2:$A$1001,0),0))</f>
        <v/>
      </c>
      <c r="Q427" s="33">
        <f>IF(OR($A427="",$P427=0),"",INDEX('Last week'!$F$2:$F$1001,$P427))</f>
        <v/>
      </c>
      <c r="R427" s="34">
        <f>IF(OR($A427="",$P427=0),"",INDEX('Last week'!$G$2:$G$1001,$P427))</f>
        <v/>
      </c>
      <c r="S427" s="35">
        <f>IF(OR($A427="",$P427=0),"",INDEX('Last week'!$H$2:$H$1001,$P427))</f>
        <v/>
      </c>
      <c r="T427" s="33">
        <f>IF(OR($A427="",$P427=0),"",INDEX('Last week'!$I$2:$I$1001,$P427))</f>
        <v/>
      </c>
      <c r="U427" s="33">
        <f>IF($A427="","",IF(AND($P427&gt;0,$T427="Open",$S427&gt;=Settings!$C$4,$S427&lt;=Settings!$C$5),1,0))</f>
        <v/>
      </c>
      <c r="V427" s="33">
        <f>IF($A427="","",IF(AND($I427="Open",$H427&gt;=Settings!$C$4,$H427&lt;=Settings!$C$5),1,0))</f>
        <v/>
      </c>
      <c r="W427" s="34">
        <f>IF($A427="","",IF($U427=1,$R427,0))</f>
        <v/>
      </c>
      <c r="X427" s="34">
        <f>IF($A427="","",IF($V427=1,$G427,0))</f>
        <v/>
      </c>
      <c r="Y427" s="34">
        <f>IF($A427="","",IF(AND($P427=0,OR($I427="Open",$I427="Won"),$H427&gt;=Settings!$C$4,$H427&lt;=Settings!$C$5,$J427&gt;Settings!$C$6),$G427,0))</f>
        <v/>
      </c>
      <c r="Z427" s="34">
        <f>IF($A427="","",IF(AND($P427&gt;0,$T427="Open",$U427=0,OR($I427="Open",$I427="Won"),$H427&gt;=Settings!$C$4,$H427&lt;=Settings!$C$5),$G427,0))</f>
        <v/>
      </c>
      <c r="AA427" s="34">
        <f>IF($A427="","",IF(AND($U427=1,OR($V427=1,$I427="Won")),$G427-$R427,0))</f>
        <v/>
      </c>
      <c r="AB427" s="34">
        <f>IF($A427="","",IF(AND($U427=1,$I427="Open",$V427=0),$R427,0))</f>
        <v/>
      </c>
      <c r="AC427" s="34">
        <f>IF($A427="","",IF(AND($U427=1,$I427="Lost"),$R427,0))</f>
        <v/>
      </c>
      <c r="AD427" s="34">
        <f>IF($A427="","",IF(AND($I427="Won",OR($U427=1,$Y427&gt;0,$Z427&gt;0)),$G427,0))</f>
        <v/>
      </c>
      <c r="AE427" s="33">
        <f>IF(OR($A427="",$P427=0),"",IFERROR(MATCH($Q427,Settings!$B$24:$B$31,0),""))</f>
        <v/>
      </c>
      <c r="AF427" s="33">
        <f>IF($A427="","",IFERROR(MATCH($F427,Settings!$B$24:$B$31,0),""))</f>
        <v/>
      </c>
      <c r="AG427" s="33">
        <f>IF($A427="","",IF($P427=0,IF($Y427&gt;0,IF($I427="Won","Created and won","Created"),IF($J427&gt;Settings!$C$6,"Created, outside period",IF($V427=1,"Not in last snapshot","Outside period"))),IF($T427&lt;&gt;"Open","Closed before",IF($U427=0,IF($Z427&gt;0,IF($I427="Won","Pulled in and won","Pulled in"),"Outside period"),IF($I427="Won","Won",IF($I427="Lost","Lost",IF($V427=0,"Slipped out",IF($AF427&gt;$AE427,"Advanced",IF($AF427&lt;$AE427,"Regressed",IF($G427&gt;$R427,"Amount up",IF($G427&lt;$R427,"Amount down","No change")))))))))))</f>
        <v/>
      </c>
      <c r="AH427" s="33">
        <f>IF($A427="","",IF($V427=1,Settings!$C$7-MAX($J427,$K427,$L427,$M427),""))</f>
        <v/>
      </c>
      <c r="AI427" s="33">
        <f>IF($A427="","",IF($V427=1,IF($AH427&gt;=Settings!$C$12,1,0),""))</f>
        <v/>
      </c>
      <c r="AJ427" s="33">
        <f>IF($A427="","",IF($V427=1,IF($N427&gt;=Settings!$C$13,1,0),""))</f>
        <v/>
      </c>
    </row>
    <row r="428">
      <c r="G428" s="31" t="n"/>
      <c r="H428" s="32" t="n"/>
      <c r="J428" s="32" t="n"/>
      <c r="K428" s="32" t="n"/>
      <c r="L428" s="32" t="n"/>
      <c r="M428" s="32" t="n"/>
      <c r="P428" s="33">
        <f>IF($A428="","",IFERROR(MATCH($A428,'Last week'!$A$2:$A$1001,0),0))</f>
        <v/>
      </c>
      <c r="Q428" s="33">
        <f>IF(OR($A428="",$P428=0),"",INDEX('Last week'!$F$2:$F$1001,$P428))</f>
        <v/>
      </c>
      <c r="R428" s="34">
        <f>IF(OR($A428="",$P428=0),"",INDEX('Last week'!$G$2:$G$1001,$P428))</f>
        <v/>
      </c>
      <c r="S428" s="35">
        <f>IF(OR($A428="",$P428=0),"",INDEX('Last week'!$H$2:$H$1001,$P428))</f>
        <v/>
      </c>
      <c r="T428" s="33">
        <f>IF(OR($A428="",$P428=0),"",INDEX('Last week'!$I$2:$I$1001,$P428))</f>
        <v/>
      </c>
      <c r="U428" s="33">
        <f>IF($A428="","",IF(AND($P428&gt;0,$T428="Open",$S428&gt;=Settings!$C$4,$S428&lt;=Settings!$C$5),1,0))</f>
        <v/>
      </c>
      <c r="V428" s="33">
        <f>IF($A428="","",IF(AND($I428="Open",$H428&gt;=Settings!$C$4,$H428&lt;=Settings!$C$5),1,0))</f>
        <v/>
      </c>
      <c r="W428" s="34">
        <f>IF($A428="","",IF($U428=1,$R428,0))</f>
        <v/>
      </c>
      <c r="X428" s="34">
        <f>IF($A428="","",IF($V428=1,$G428,0))</f>
        <v/>
      </c>
      <c r="Y428" s="34">
        <f>IF($A428="","",IF(AND($P428=0,OR($I428="Open",$I428="Won"),$H428&gt;=Settings!$C$4,$H428&lt;=Settings!$C$5,$J428&gt;Settings!$C$6),$G428,0))</f>
        <v/>
      </c>
      <c r="Z428" s="34">
        <f>IF($A428="","",IF(AND($P428&gt;0,$T428="Open",$U428=0,OR($I428="Open",$I428="Won"),$H428&gt;=Settings!$C$4,$H428&lt;=Settings!$C$5),$G428,0))</f>
        <v/>
      </c>
      <c r="AA428" s="34">
        <f>IF($A428="","",IF(AND($U428=1,OR($V428=1,$I428="Won")),$G428-$R428,0))</f>
        <v/>
      </c>
      <c r="AB428" s="34">
        <f>IF($A428="","",IF(AND($U428=1,$I428="Open",$V428=0),$R428,0))</f>
        <v/>
      </c>
      <c r="AC428" s="34">
        <f>IF($A428="","",IF(AND($U428=1,$I428="Lost"),$R428,0))</f>
        <v/>
      </c>
      <c r="AD428" s="34">
        <f>IF($A428="","",IF(AND($I428="Won",OR($U428=1,$Y428&gt;0,$Z428&gt;0)),$G428,0))</f>
        <v/>
      </c>
      <c r="AE428" s="33">
        <f>IF(OR($A428="",$P428=0),"",IFERROR(MATCH($Q428,Settings!$B$24:$B$31,0),""))</f>
        <v/>
      </c>
      <c r="AF428" s="33">
        <f>IF($A428="","",IFERROR(MATCH($F428,Settings!$B$24:$B$31,0),""))</f>
        <v/>
      </c>
      <c r="AG428" s="33">
        <f>IF($A428="","",IF($P428=0,IF($Y428&gt;0,IF($I428="Won","Created and won","Created"),IF($J428&gt;Settings!$C$6,"Created, outside period",IF($V428=1,"Not in last snapshot","Outside period"))),IF($T428&lt;&gt;"Open","Closed before",IF($U428=0,IF($Z428&gt;0,IF($I428="Won","Pulled in and won","Pulled in"),"Outside period"),IF($I428="Won","Won",IF($I428="Lost","Lost",IF($V428=0,"Slipped out",IF($AF428&gt;$AE428,"Advanced",IF($AF428&lt;$AE428,"Regressed",IF($G428&gt;$R428,"Amount up",IF($G428&lt;$R428,"Amount down","No change")))))))))))</f>
        <v/>
      </c>
      <c r="AH428" s="33">
        <f>IF($A428="","",IF($V428=1,Settings!$C$7-MAX($J428,$K428,$L428,$M428),""))</f>
        <v/>
      </c>
      <c r="AI428" s="33">
        <f>IF($A428="","",IF($V428=1,IF($AH428&gt;=Settings!$C$12,1,0),""))</f>
        <v/>
      </c>
      <c r="AJ428" s="33">
        <f>IF($A428="","",IF($V428=1,IF($N428&gt;=Settings!$C$13,1,0),""))</f>
        <v/>
      </c>
    </row>
    <row r="429">
      <c r="G429" s="31" t="n"/>
      <c r="H429" s="32" t="n"/>
      <c r="J429" s="32" t="n"/>
      <c r="K429" s="32" t="n"/>
      <c r="L429" s="32" t="n"/>
      <c r="M429" s="32" t="n"/>
      <c r="P429" s="33">
        <f>IF($A429="","",IFERROR(MATCH($A429,'Last week'!$A$2:$A$1001,0),0))</f>
        <v/>
      </c>
      <c r="Q429" s="33">
        <f>IF(OR($A429="",$P429=0),"",INDEX('Last week'!$F$2:$F$1001,$P429))</f>
        <v/>
      </c>
      <c r="R429" s="34">
        <f>IF(OR($A429="",$P429=0),"",INDEX('Last week'!$G$2:$G$1001,$P429))</f>
        <v/>
      </c>
      <c r="S429" s="35">
        <f>IF(OR($A429="",$P429=0),"",INDEX('Last week'!$H$2:$H$1001,$P429))</f>
        <v/>
      </c>
      <c r="T429" s="33">
        <f>IF(OR($A429="",$P429=0),"",INDEX('Last week'!$I$2:$I$1001,$P429))</f>
        <v/>
      </c>
      <c r="U429" s="33">
        <f>IF($A429="","",IF(AND($P429&gt;0,$T429="Open",$S429&gt;=Settings!$C$4,$S429&lt;=Settings!$C$5),1,0))</f>
        <v/>
      </c>
      <c r="V429" s="33">
        <f>IF($A429="","",IF(AND($I429="Open",$H429&gt;=Settings!$C$4,$H429&lt;=Settings!$C$5),1,0))</f>
        <v/>
      </c>
      <c r="W429" s="34">
        <f>IF($A429="","",IF($U429=1,$R429,0))</f>
        <v/>
      </c>
      <c r="X429" s="34">
        <f>IF($A429="","",IF($V429=1,$G429,0))</f>
        <v/>
      </c>
      <c r="Y429" s="34">
        <f>IF($A429="","",IF(AND($P429=0,OR($I429="Open",$I429="Won"),$H429&gt;=Settings!$C$4,$H429&lt;=Settings!$C$5,$J429&gt;Settings!$C$6),$G429,0))</f>
        <v/>
      </c>
      <c r="Z429" s="34">
        <f>IF($A429="","",IF(AND($P429&gt;0,$T429="Open",$U429=0,OR($I429="Open",$I429="Won"),$H429&gt;=Settings!$C$4,$H429&lt;=Settings!$C$5),$G429,0))</f>
        <v/>
      </c>
      <c r="AA429" s="34">
        <f>IF($A429="","",IF(AND($U429=1,OR($V429=1,$I429="Won")),$G429-$R429,0))</f>
        <v/>
      </c>
      <c r="AB429" s="34">
        <f>IF($A429="","",IF(AND($U429=1,$I429="Open",$V429=0),$R429,0))</f>
        <v/>
      </c>
      <c r="AC429" s="34">
        <f>IF($A429="","",IF(AND($U429=1,$I429="Lost"),$R429,0))</f>
        <v/>
      </c>
      <c r="AD429" s="34">
        <f>IF($A429="","",IF(AND($I429="Won",OR($U429=1,$Y429&gt;0,$Z429&gt;0)),$G429,0))</f>
        <v/>
      </c>
      <c r="AE429" s="33">
        <f>IF(OR($A429="",$P429=0),"",IFERROR(MATCH($Q429,Settings!$B$24:$B$31,0),""))</f>
        <v/>
      </c>
      <c r="AF429" s="33">
        <f>IF($A429="","",IFERROR(MATCH($F429,Settings!$B$24:$B$31,0),""))</f>
        <v/>
      </c>
      <c r="AG429" s="33">
        <f>IF($A429="","",IF($P429=0,IF($Y429&gt;0,IF($I429="Won","Created and won","Created"),IF($J429&gt;Settings!$C$6,"Created, outside period",IF($V429=1,"Not in last snapshot","Outside period"))),IF($T429&lt;&gt;"Open","Closed before",IF($U429=0,IF($Z429&gt;0,IF($I429="Won","Pulled in and won","Pulled in"),"Outside period"),IF($I429="Won","Won",IF($I429="Lost","Lost",IF($V429=0,"Slipped out",IF($AF429&gt;$AE429,"Advanced",IF($AF429&lt;$AE429,"Regressed",IF($G429&gt;$R429,"Amount up",IF($G429&lt;$R429,"Amount down","No change")))))))))))</f>
        <v/>
      </c>
      <c r="AH429" s="33">
        <f>IF($A429="","",IF($V429=1,Settings!$C$7-MAX($J429,$K429,$L429,$M429),""))</f>
        <v/>
      </c>
      <c r="AI429" s="33">
        <f>IF($A429="","",IF($V429=1,IF($AH429&gt;=Settings!$C$12,1,0),""))</f>
        <v/>
      </c>
      <c r="AJ429" s="33">
        <f>IF($A429="","",IF($V429=1,IF($N429&gt;=Settings!$C$13,1,0),""))</f>
        <v/>
      </c>
    </row>
    <row r="430">
      <c r="G430" s="31" t="n"/>
      <c r="H430" s="32" t="n"/>
      <c r="J430" s="32" t="n"/>
      <c r="K430" s="32" t="n"/>
      <c r="L430" s="32" t="n"/>
      <c r="M430" s="32" t="n"/>
      <c r="P430" s="33">
        <f>IF($A430="","",IFERROR(MATCH($A430,'Last week'!$A$2:$A$1001,0),0))</f>
        <v/>
      </c>
      <c r="Q430" s="33">
        <f>IF(OR($A430="",$P430=0),"",INDEX('Last week'!$F$2:$F$1001,$P430))</f>
        <v/>
      </c>
      <c r="R430" s="34">
        <f>IF(OR($A430="",$P430=0),"",INDEX('Last week'!$G$2:$G$1001,$P430))</f>
        <v/>
      </c>
      <c r="S430" s="35">
        <f>IF(OR($A430="",$P430=0),"",INDEX('Last week'!$H$2:$H$1001,$P430))</f>
        <v/>
      </c>
      <c r="T430" s="33">
        <f>IF(OR($A430="",$P430=0),"",INDEX('Last week'!$I$2:$I$1001,$P430))</f>
        <v/>
      </c>
      <c r="U430" s="33">
        <f>IF($A430="","",IF(AND($P430&gt;0,$T430="Open",$S430&gt;=Settings!$C$4,$S430&lt;=Settings!$C$5),1,0))</f>
        <v/>
      </c>
      <c r="V430" s="33">
        <f>IF($A430="","",IF(AND($I430="Open",$H430&gt;=Settings!$C$4,$H430&lt;=Settings!$C$5),1,0))</f>
        <v/>
      </c>
      <c r="W430" s="34">
        <f>IF($A430="","",IF($U430=1,$R430,0))</f>
        <v/>
      </c>
      <c r="X430" s="34">
        <f>IF($A430="","",IF($V430=1,$G430,0))</f>
        <v/>
      </c>
      <c r="Y430" s="34">
        <f>IF($A430="","",IF(AND($P430=0,OR($I430="Open",$I430="Won"),$H430&gt;=Settings!$C$4,$H430&lt;=Settings!$C$5,$J430&gt;Settings!$C$6),$G430,0))</f>
        <v/>
      </c>
      <c r="Z430" s="34">
        <f>IF($A430="","",IF(AND($P430&gt;0,$T430="Open",$U430=0,OR($I430="Open",$I430="Won"),$H430&gt;=Settings!$C$4,$H430&lt;=Settings!$C$5),$G430,0))</f>
        <v/>
      </c>
      <c r="AA430" s="34">
        <f>IF($A430="","",IF(AND($U430=1,OR($V430=1,$I430="Won")),$G430-$R430,0))</f>
        <v/>
      </c>
      <c r="AB430" s="34">
        <f>IF($A430="","",IF(AND($U430=1,$I430="Open",$V430=0),$R430,0))</f>
        <v/>
      </c>
      <c r="AC430" s="34">
        <f>IF($A430="","",IF(AND($U430=1,$I430="Lost"),$R430,0))</f>
        <v/>
      </c>
      <c r="AD430" s="34">
        <f>IF($A430="","",IF(AND($I430="Won",OR($U430=1,$Y430&gt;0,$Z430&gt;0)),$G430,0))</f>
        <v/>
      </c>
      <c r="AE430" s="33">
        <f>IF(OR($A430="",$P430=0),"",IFERROR(MATCH($Q430,Settings!$B$24:$B$31,0),""))</f>
        <v/>
      </c>
      <c r="AF430" s="33">
        <f>IF($A430="","",IFERROR(MATCH($F430,Settings!$B$24:$B$31,0),""))</f>
        <v/>
      </c>
      <c r="AG430" s="33">
        <f>IF($A430="","",IF($P430=0,IF($Y430&gt;0,IF($I430="Won","Created and won","Created"),IF($J430&gt;Settings!$C$6,"Created, outside period",IF($V430=1,"Not in last snapshot","Outside period"))),IF($T430&lt;&gt;"Open","Closed before",IF($U430=0,IF($Z430&gt;0,IF($I430="Won","Pulled in and won","Pulled in"),"Outside period"),IF($I430="Won","Won",IF($I430="Lost","Lost",IF($V430=0,"Slipped out",IF($AF430&gt;$AE430,"Advanced",IF($AF430&lt;$AE430,"Regressed",IF($G430&gt;$R430,"Amount up",IF($G430&lt;$R430,"Amount down","No change")))))))))))</f>
        <v/>
      </c>
      <c r="AH430" s="33">
        <f>IF($A430="","",IF($V430=1,Settings!$C$7-MAX($J430,$K430,$L430,$M430),""))</f>
        <v/>
      </c>
      <c r="AI430" s="33">
        <f>IF($A430="","",IF($V430=1,IF($AH430&gt;=Settings!$C$12,1,0),""))</f>
        <v/>
      </c>
      <c r="AJ430" s="33">
        <f>IF($A430="","",IF($V430=1,IF($N430&gt;=Settings!$C$13,1,0),""))</f>
        <v/>
      </c>
    </row>
    <row r="431">
      <c r="G431" s="31" t="n"/>
      <c r="H431" s="32" t="n"/>
      <c r="J431" s="32" t="n"/>
      <c r="K431" s="32" t="n"/>
      <c r="L431" s="32" t="n"/>
      <c r="M431" s="32" t="n"/>
      <c r="P431" s="33">
        <f>IF($A431="","",IFERROR(MATCH($A431,'Last week'!$A$2:$A$1001,0),0))</f>
        <v/>
      </c>
      <c r="Q431" s="33">
        <f>IF(OR($A431="",$P431=0),"",INDEX('Last week'!$F$2:$F$1001,$P431))</f>
        <v/>
      </c>
      <c r="R431" s="34">
        <f>IF(OR($A431="",$P431=0),"",INDEX('Last week'!$G$2:$G$1001,$P431))</f>
        <v/>
      </c>
      <c r="S431" s="35">
        <f>IF(OR($A431="",$P431=0),"",INDEX('Last week'!$H$2:$H$1001,$P431))</f>
        <v/>
      </c>
      <c r="T431" s="33">
        <f>IF(OR($A431="",$P431=0),"",INDEX('Last week'!$I$2:$I$1001,$P431))</f>
        <v/>
      </c>
      <c r="U431" s="33">
        <f>IF($A431="","",IF(AND($P431&gt;0,$T431="Open",$S431&gt;=Settings!$C$4,$S431&lt;=Settings!$C$5),1,0))</f>
        <v/>
      </c>
      <c r="V431" s="33">
        <f>IF($A431="","",IF(AND($I431="Open",$H431&gt;=Settings!$C$4,$H431&lt;=Settings!$C$5),1,0))</f>
        <v/>
      </c>
      <c r="W431" s="34">
        <f>IF($A431="","",IF($U431=1,$R431,0))</f>
        <v/>
      </c>
      <c r="X431" s="34">
        <f>IF($A431="","",IF($V431=1,$G431,0))</f>
        <v/>
      </c>
      <c r="Y431" s="34">
        <f>IF($A431="","",IF(AND($P431=0,OR($I431="Open",$I431="Won"),$H431&gt;=Settings!$C$4,$H431&lt;=Settings!$C$5,$J431&gt;Settings!$C$6),$G431,0))</f>
        <v/>
      </c>
      <c r="Z431" s="34">
        <f>IF($A431="","",IF(AND($P431&gt;0,$T431="Open",$U431=0,OR($I431="Open",$I431="Won"),$H431&gt;=Settings!$C$4,$H431&lt;=Settings!$C$5),$G431,0))</f>
        <v/>
      </c>
      <c r="AA431" s="34">
        <f>IF($A431="","",IF(AND($U431=1,OR($V431=1,$I431="Won")),$G431-$R431,0))</f>
        <v/>
      </c>
      <c r="AB431" s="34">
        <f>IF($A431="","",IF(AND($U431=1,$I431="Open",$V431=0),$R431,0))</f>
        <v/>
      </c>
      <c r="AC431" s="34">
        <f>IF($A431="","",IF(AND($U431=1,$I431="Lost"),$R431,0))</f>
        <v/>
      </c>
      <c r="AD431" s="34">
        <f>IF($A431="","",IF(AND($I431="Won",OR($U431=1,$Y431&gt;0,$Z431&gt;0)),$G431,0))</f>
        <v/>
      </c>
      <c r="AE431" s="33">
        <f>IF(OR($A431="",$P431=0),"",IFERROR(MATCH($Q431,Settings!$B$24:$B$31,0),""))</f>
        <v/>
      </c>
      <c r="AF431" s="33">
        <f>IF($A431="","",IFERROR(MATCH($F431,Settings!$B$24:$B$31,0),""))</f>
        <v/>
      </c>
      <c r="AG431" s="33">
        <f>IF($A431="","",IF($P431=0,IF($Y431&gt;0,IF($I431="Won","Created and won","Created"),IF($J431&gt;Settings!$C$6,"Created, outside period",IF($V431=1,"Not in last snapshot","Outside period"))),IF($T431&lt;&gt;"Open","Closed before",IF($U431=0,IF($Z431&gt;0,IF($I431="Won","Pulled in and won","Pulled in"),"Outside period"),IF($I431="Won","Won",IF($I431="Lost","Lost",IF($V431=0,"Slipped out",IF($AF431&gt;$AE431,"Advanced",IF($AF431&lt;$AE431,"Regressed",IF($G431&gt;$R431,"Amount up",IF($G431&lt;$R431,"Amount down","No change")))))))))))</f>
        <v/>
      </c>
      <c r="AH431" s="33">
        <f>IF($A431="","",IF($V431=1,Settings!$C$7-MAX($J431,$K431,$L431,$M431),""))</f>
        <v/>
      </c>
      <c r="AI431" s="33">
        <f>IF($A431="","",IF($V431=1,IF($AH431&gt;=Settings!$C$12,1,0),""))</f>
        <v/>
      </c>
      <c r="AJ431" s="33">
        <f>IF($A431="","",IF($V431=1,IF($N431&gt;=Settings!$C$13,1,0),""))</f>
        <v/>
      </c>
    </row>
    <row r="432">
      <c r="G432" s="31" t="n"/>
      <c r="H432" s="32" t="n"/>
      <c r="J432" s="32" t="n"/>
      <c r="K432" s="32" t="n"/>
      <c r="L432" s="32" t="n"/>
      <c r="M432" s="32" t="n"/>
      <c r="P432" s="33">
        <f>IF($A432="","",IFERROR(MATCH($A432,'Last week'!$A$2:$A$1001,0),0))</f>
        <v/>
      </c>
      <c r="Q432" s="33">
        <f>IF(OR($A432="",$P432=0),"",INDEX('Last week'!$F$2:$F$1001,$P432))</f>
        <v/>
      </c>
      <c r="R432" s="34">
        <f>IF(OR($A432="",$P432=0),"",INDEX('Last week'!$G$2:$G$1001,$P432))</f>
        <v/>
      </c>
      <c r="S432" s="35">
        <f>IF(OR($A432="",$P432=0),"",INDEX('Last week'!$H$2:$H$1001,$P432))</f>
        <v/>
      </c>
      <c r="T432" s="33">
        <f>IF(OR($A432="",$P432=0),"",INDEX('Last week'!$I$2:$I$1001,$P432))</f>
        <v/>
      </c>
      <c r="U432" s="33">
        <f>IF($A432="","",IF(AND($P432&gt;0,$T432="Open",$S432&gt;=Settings!$C$4,$S432&lt;=Settings!$C$5),1,0))</f>
        <v/>
      </c>
      <c r="V432" s="33">
        <f>IF($A432="","",IF(AND($I432="Open",$H432&gt;=Settings!$C$4,$H432&lt;=Settings!$C$5),1,0))</f>
        <v/>
      </c>
      <c r="W432" s="34">
        <f>IF($A432="","",IF($U432=1,$R432,0))</f>
        <v/>
      </c>
      <c r="X432" s="34">
        <f>IF($A432="","",IF($V432=1,$G432,0))</f>
        <v/>
      </c>
      <c r="Y432" s="34">
        <f>IF($A432="","",IF(AND($P432=0,OR($I432="Open",$I432="Won"),$H432&gt;=Settings!$C$4,$H432&lt;=Settings!$C$5,$J432&gt;Settings!$C$6),$G432,0))</f>
        <v/>
      </c>
      <c r="Z432" s="34">
        <f>IF($A432="","",IF(AND($P432&gt;0,$T432="Open",$U432=0,OR($I432="Open",$I432="Won"),$H432&gt;=Settings!$C$4,$H432&lt;=Settings!$C$5),$G432,0))</f>
        <v/>
      </c>
      <c r="AA432" s="34">
        <f>IF($A432="","",IF(AND($U432=1,OR($V432=1,$I432="Won")),$G432-$R432,0))</f>
        <v/>
      </c>
      <c r="AB432" s="34">
        <f>IF($A432="","",IF(AND($U432=1,$I432="Open",$V432=0),$R432,0))</f>
        <v/>
      </c>
      <c r="AC432" s="34">
        <f>IF($A432="","",IF(AND($U432=1,$I432="Lost"),$R432,0))</f>
        <v/>
      </c>
      <c r="AD432" s="34">
        <f>IF($A432="","",IF(AND($I432="Won",OR($U432=1,$Y432&gt;0,$Z432&gt;0)),$G432,0))</f>
        <v/>
      </c>
      <c r="AE432" s="33">
        <f>IF(OR($A432="",$P432=0),"",IFERROR(MATCH($Q432,Settings!$B$24:$B$31,0),""))</f>
        <v/>
      </c>
      <c r="AF432" s="33">
        <f>IF($A432="","",IFERROR(MATCH($F432,Settings!$B$24:$B$31,0),""))</f>
        <v/>
      </c>
      <c r="AG432" s="33">
        <f>IF($A432="","",IF($P432=0,IF($Y432&gt;0,IF($I432="Won","Created and won","Created"),IF($J432&gt;Settings!$C$6,"Created, outside period",IF($V432=1,"Not in last snapshot","Outside period"))),IF($T432&lt;&gt;"Open","Closed before",IF($U432=0,IF($Z432&gt;0,IF($I432="Won","Pulled in and won","Pulled in"),"Outside period"),IF($I432="Won","Won",IF($I432="Lost","Lost",IF($V432=0,"Slipped out",IF($AF432&gt;$AE432,"Advanced",IF($AF432&lt;$AE432,"Regressed",IF($G432&gt;$R432,"Amount up",IF($G432&lt;$R432,"Amount down","No change")))))))))))</f>
        <v/>
      </c>
      <c r="AH432" s="33">
        <f>IF($A432="","",IF($V432=1,Settings!$C$7-MAX($J432,$K432,$L432,$M432),""))</f>
        <v/>
      </c>
      <c r="AI432" s="33">
        <f>IF($A432="","",IF($V432=1,IF($AH432&gt;=Settings!$C$12,1,0),""))</f>
        <v/>
      </c>
      <c r="AJ432" s="33">
        <f>IF($A432="","",IF($V432=1,IF($N432&gt;=Settings!$C$13,1,0),""))</f>
        <v/>
      </c>
    </row>
    <row r="433">
      <c r="G433" s="31" t="n"/>
      <c r="H433" s="32" t="n"/>
      <c r="J433" s="32" t="n"/>
      <c r="K433" s="32" t="n"/>
      <c r="L433" s="32" t="n"/>
      <c r="M433" s="32" t="n"/>
      <c r="P433" s="33">
        <f>IF($A433="","",IFERROR(MATCH($A433,'Last week'!$A$2:$A$1001,0),0))</f>
        <v/>
      </c>
      <c r="Q433" s="33">
        <f>IF(OR($A433="",$P433=0),"",INDEX('Last week'!$F$2:$F$1001,$P433))</f>
        <v/>
      </c>
      <c r="R433" s="34">
        <f>IF(OR($A433="",$P433=0),"",INDEX('Last week'!$G$2:$G$1001,$P433))</f>
        <v/>
      </c>
      <c r="S433" s="35">
        <f>IF(OR($A433="",$P433=0),"",INDEX('Last week'!$H$2:$H$1001,$P433))</f>
        <v/>
      </c>
      <c r="T433" s="33">
        <f>IF(OR($A433="",$P433=0),"",INDEX('Last week'!$I$2:$I$1001,$P433))</f>
        <v/>
      </c>
      <c r="U433" s="33">
        <f>IF($A433="","",IF(AND($P433&gt;0,$T433="Open",$S433&gt;=Settings!$C$4,$S433&lt;=Settings!$C$5),1,0))</f>
        <v/>
      </c>
      <c r="V433" s="33">
        <f>IF($A433="","",IF(AND($I433="Open",$H433&gt;=Settings!$C$4,$H433&lt;=Settings!$C$5),1,0))</f>
        <v/>
      </c>
      <c r="W433" s="34">
        <f>IF($A433="","",IF($U433=1,$R433,0))</f>
        <v/>
      </c>
      <c r="X433" s="34">
        <f>IF($A433="","",IF($V433=1,$G433,0))</f>
        <v/>
      </c>
      <c r="Y433" s="34">
        <f>IF($A433="","",IF(AND($P433=0,OR($I433="Open",$I433="Won"),$H433&gt;=Settings!$C$4,$H433&lt;=Settings!$C$5,$J433&gt;Settings!$C$6),$G433,0))</f>
        <v/>
      </c>
      <c r="Z433" s="34">
        <f>IF($A433="","",IF(AND($P433&gt;0,$T433="Open",$U433=0,OR($I433="Open",$I433="Won"),$H433&gt;=Settings!$C$4,$H433&lt;=Settings!$C$5),$G433,0))</f>
        <v/>
      </c>
      <c r="AA433" s="34">
        <f>IF($A433="","",IF(AND($U433=1,OR($V433=1,$I433="Won")),$G433-$R433,0))</f>
        <v/>
      </c>
      <c r="AB433" s="34">
        <f>IF($A433="","",IF(AND($U433=1,$I433="Open",$V433=0),$R433,0))</f>
        <v/>
      </c>
      <c r="AC433" s="34">
        <f>IF($A433="","",IF(AND($U433=1,$I433="Lost"),$R433,0))</f>
        <v/>
      </c>
      <c r="AD433" s="34">
        <f>IF($A433="","",IF(AND($I433="Won",OR($U433=1,$Y433&gt;0,$Z433&gt;0)),$G433,0))</f>
        <v/>
      </c>
      <c r="AE433" s="33">
        <f>IF(OR($A433="",$P433=0),"",IFERROR(MATCH($Q433,Settings!$B$24:$B$31,0),""))</f>
        <v/>
      </c>
      <c r="AF433" s="33">
        <f>IF($A433="","",IFERROR(MATCH($F433,Settings!$B$24:$B$31,0),""))</f>
        <v/>
      </c>
      <c r="AG433" s="33">
        <f>IF($A433="","",IF($P433=0,IF($Y433&gt;0,IF($I433="Won","Created and won","Created"),IF($J433&gt;Settings!$C$6,"Created, outside period",IF($V433=1,"Not in last snapshot","Outside period"))),IF($T433&lt;&gt;"Open","Closed before",IF($U433=0,IF($Z433&gt;0,IF($I433="Won","Pulled in and won","Pulled in"),"Outside period"),IF($I433="Won","Won",IF($I433="Lost","Lost",IF($V433=0,"Slipped out",IF($AF433&gt;$AE433,"Advanced",IF($AF433&lt;$AE433,"Regressed",IF($G433&gt;$R433,"Amount up",IF($G433&lt;$R433,"Amount down","No change")))))))))))</f>
        <v/>
      </c>
      <c r="AH433" s="33">
        <f>IF($A433="","",IF($V433=1,Settings!$C$7-MAX($J433,$K433,$L433,$M433),""))</f>
        <v/>
      </c>
      <c r="AI433" s="33">
        <f>IF($A433="","",IF($V433=1,IF($AH433&gt;=Settings!$C$12,1,0),""))</f>
        <v/>
      </c>
      <c r="AJ433" s="33">
        <f>IF($A433="","",IF($V433=1,IF($N433&gt;=Settings!$C$13,1,0),""))</f>
        <v/>
      </c>
    </row>
    <row r="434">
      <c r="G434" s="31" t="n"/>
      <c r="H434" s="32" t="n"/>
      <c r="J434" s="32" t="n"/>
      <c r="K434" s="32" t="n"/>
      <c r="L434" s="32" t="n"/>
      <c r="M434" s="32" t="n"/>
      <c r="P434" s="33">
        <f>IF($A434="","",IFERROR(MATCH($A434,'Last week'!$A$2:$A$1001,0),0))</f>
        <v/>
      </c>
      <c r="Q434" s="33">
        <f>IF(OR($A434="",$P434=0),"",INDEX('Last week'!$F$2:$F$1001,$P434))</f>
        <v/>
      </c>
      <c r="R434" s="34">
        <f>IF(OR($A434="",$P434=0),"",INDEX('Last week'!$G$2:$G$1001,$P434))</f>
        <v/>
      </c>
      <c r="S434" s="35">
        <f>IF(OR($A434="",$P434=0),"",INDEX('Last week'!$H$2:$H$1001,$P434))</f>
        <v/>
      </c>
      <c r="T434" s="33">
        <f>IF(OR($A434="",$P434=0),"",INDEX('Last week'!$I$2:$I$1001,$P434))</f>
        <v/>
      </c>
      <c r="U434" s="33">
        <f>IF($A434="","",IF(AND($P434&gt;0,$T434="Open",$S434&gt;=Settings!$C$4,$S434&lt;=Settings!$C$5),1,0))</f>
        <v/>
      </c>
      <c r="V434" s="33">
        <f>IF($A434="","",IF(AND($I434="Open",$H434&gt;=Settings!$C$4,$H434&lt;=Settings!$C$5),1,0))</f>
        <v/>
      </c>
      <c r="W434" s="34">
        <f>IF($A434="","",IF($U434=1,$R434,0))</f>
        <v/>
      </c>
      <c r="X434" s="34">
        <f>IF($A434="","",IF($V434=1,$G434,0))</f>
        <v/>
      </c>
      <c r="Y434" s="34">
        <f>IF($A434="","",IF(AND($P434=0,OR($I434="Open",$I434="Won"),$H434&gt;=Settings!$C$4,$H434&lt;=Settings!$C$5,$J434&gt;Settings!$C$6),$G434,0))</f>
        <v/>
      </c>
      <c r="Z434" s="34">
        <f>IF($A434="","",IF(AND($P434&gt;0,$T434="Open",$U434=0,OR($I434="Open",$I434="Won"),$H434&gt;=Settings!$C$4,$H434&lt;=Settings!$C$5),$G434,0))</f>
        <v/>
      </c>
      <c r="AA434" s="34">
        <f>IF($A434="","",IF(AND($U434=1,OR($V434=1,$I434="Won")),$G434-$R434,0))</f>
        <v/>
      </c>
      <c r="AB434" s="34">
        <f>IF($A434="","",IF(AND($U434=1,$I434="Open",$V434=0),$R434,0))</f>
        <v/>
      </c>
      <c r="AC434" s="34">
        <f>IF($A434="","",IF(AND($U434=1,$I434="Lost"),$R434,0))</f>
        <v/>
      </c>
      <c r="AD434" s="34">
        <f>IF($A434="","",IF(AND($I434="Won",OR($U434=1,$Y434&gt;0,$Z434&gt;0)),$G434,0))</f>
        <v/>
      </c>
      <c r="AE434" s="33">
        <f>IF(OR($A434="",$P434=0),"",IFERROR(MATCH($Q434,Settings!$B$24:$B$31,0),""))</f>
        <v/>
      </c>
      <c r="AF434" s="33">
        <f>IF($A434="","",IFERROR(MATCH($F434,Settings!$B$24:$B$31,0),""))</f>
        <v/>
      </c>
      <c r="AG434" s="33">
        <f>IF($A434="","",IF($P434=0,IF($Y434&gt;0,IF($I434="Won","Created and won","Created"),IF($J434&gt;Settings!$C$6,"Created, outside period",IF($V434=1,"Not in last snapshot","Outside period"))),IF($T434&lt;&gt;"Open","Closed before",IF($U434=0,IF($Z434&gt;0,IF($I434="Won","Pulled in and won","Pulled in"),"Outside period"),IF($I434="Won","Won",IF($I434="Lost","Lost",IF($V434=0,"Slipped out",IF($AF434&gt;$AE434,"Advanced",IF($AF434&lt;$AE434,"Regressed",IF($G434&gt;$R434,"Amount up",IF($G434&lt;$R434,"Amount down","No change")))))))))))</f>
        <v/>
      </c>
      <c r="AH434" s="33">
        <f>IF($A434="","",IF($V434=1,Settings!$C$7-MAX($J434,$K434,$L434,$M434),""))</f>
        <v/>
      </c>
      <c r="AI434" s="33">
        <f>IF($A434="","",IF($V434=1,IF($AH434&gt;=Settings!$C$12,1,0),""))</f>
        <v/>
      </c>
      <c r="AJ434" s="33">
        <f>IF($A434="","",IF($V434=1,IF($N434&gt;=Settings!$C$13,1,0),""))</f>
        <v/>
      </c>
    </row>
    <row r="435">
      <c r="G435" s="31" t="n"/>
      <c r="H435" s="32" t="n"/>
      <c r="J435" s="32" t="n"/>
      <c r="K435" s="32" t="n"/>
      <c r="L435" s="32" t="n"/>
      <c r="M435" s="32" t="n"/>
      <c r="P435" s="33">
        <f>IF($A435="","",IFERROR(MATCH($A435,'Last week'!$A$2:$A$1001,0),0))</f>
        <v/>
      </c>
      <c r="Q435" s="33">
        <f>IF(OR($A435="",$P435=0),"",INDEX('Last week'!$F$2:$F$1001,$P435))</f>
        <v/>
      </c>
      <c r="R435" s="34">
        <f>IF(OR($A435="",$P435=0),"",INDEX('Last week'!$G$2:$G$1001,$P435))</f>
        <v/>
      </c>
      <c r="S435" s="35">
        <f>IF(OR($A435="",$P435=0),"",INDEX('Last week'!$H$2:$H$1001,$P435))</f>
        <v/>
      </c>
      <c r="T435" s="33">
        <f>IF(OR($A435="",$P435=0),"",INDEX('Last week'!$I$2:$I$1001,$P435))</f>
        <v/>
      </c>
      <c r="U435" s="33">
        <f>IF($A435="","",IF(AND($P435&gt;0,$T435="Open",$S435&gt;=Settings!$C$4,$S435&lt;=Settings!$C$5),1,0))</f>
        <v/>
      </c>
      <c r="V435" s="33">
        <f>IF($A435="","",IF(AND($I435="Open",$H435&gt;=Settings!$C$4,$H435&lt;=Settings!$C$5),1,0))</f>
        <v/>
      </c>
      <c r="W435" s="34">
        <f>IF($A435="","",IF($U435=1,$R435,0))</f>
        <v/>
      </c>
      <c r="X435" s="34">
        <f>IF($A435="","",IF($V435=1,$G435,0))</f>
        <v/>
      </c>
      <c r="Y435" s="34">
        <f>IF($A435="","",IF(AND($P435=0,OR($I435="Open",$I435="Won"),$H435&gt;=Settings!$C$4,$H435&lt;=Settings!$C$5,$J435&gt;Settings!$C$6),$G435,0))</f>
        <v/>
      </c>
      <c r="Z435" s="34">
        <f>IF($A435="","",IF(AND($P435&gt;0,$T435="Open",$U435=0,OR($I435="Open",$I435="Won"),$H435&gt;=Settings!$C$4,$H435&lt;=Settings!$C$5),$G435,0))</f>
        <v/>
      </c>
      <c r="AA435" s="34">
        <f>IF($A435="","",IF(AND($U435=1,OR($V435=1,$I435="Won")),$G435-$R435,0))</f>
        <v/>
      </c>
      <c r="AB435" s="34">
        <f>IF($A435="","",IF(AND($U435=1,$I435="Open",$V435=0),$R435,0))</f>
        <v/>
      </c>
      <c r="AC435" s="34">
        <f>IF($A435="","",IF(AND($U435=1,$I435="Lost"),$R435,0))</f>
        <v/>
      </c>
      <c r="AD435" s="34">
        <f>IF($A435="","",IF(AND($I435="Won",OR($U435=1,$Y435&gt;0,$Z435&gt;0)),$G435,0))</f>
        <v/>
      </c>
      <c r="AE435" s="33">
        <f>IF(OR($A435="",$P435=0),"",IFERROR(MATCH($Q435,Settings!$B$24:$B$31,0),""))</f>
        <v/>
      </c>
      <c r="AF435" s="33">
        <f>IF($A435="","",IFERROR(MATCH($F435,Settings!$B$24:$B$31,0),""))</f>
        <v/>
      </c>
      <c r="AG435" s="33">
        <f>IF($A435="","",IF($P435=0,IF($Y435&gt;0,IF($I435="Won","Created and won","Created"),IF($J435&gt;Settings!$C$6,"Created, outside period",IF($V435=1,"Not in last snapshot","Outside period"))),IF($T435&lt;&gt;"Open","Closed before",IF($U435=0,IF($Z435&gt;0,IF($I435="Won","Pulled in and won","Pulled in"),"Outside period"),IF($I435="Won","Won",IF($I435="Lost","Lost",IF($V435=0,"Slipped out",IF($AF435&gt;$AE435,"Advanced",IF($AF435&lt;$AE435,"Regressed",IF($G435&gt;$R435,"Amount up",IF($G435&lt;$R435,"Amount down","No change")))))))))))</f>
        <v/>
      </c>
      <c r="AH435" s="33">
        <f>IF($A435="","",IF($V435=1,Settings!$C$7-MAX($J435,$K435,$L435,$M435),""))</f>
        <v/>
      </c>
      <c r="AI435" s="33">
        <f>IF($A435="","",IF($V435=1,IF($AH435&gt;=Settings!$C$12,1,0),""))</f>
        <v/>
      </c>
      <c r="AJ435" s="33">
        <f>IF($A435="","",IF($V435=1,IF($N435&gt;=Settings!$C$13,1,0),""))</f>
        <v/>
      </c>
    </row>
    <row r="436">
      <c r="G436" s="31" t="n"/>
      <c r="H436" s="32" t="n"/>
      <c r="J436" s="32" t="n"/>
      <c r="K436" s="32" t="n"/>
      <c r="L436" s="32" t="n"/>
      <c r="M436" s="32" t="n"/>
      <c r="P436" s="33">
        <f>IF($A436="","",IFERROR(MATCH($A436,'Last week'!$A$2:$A$1001,0),0))</f>
        <v/>
      </c>
      <c r="Q436" s="33">
        <f>IF(OR($A436="",$P436=0),"",INDEX('Last week'!$F$2:$F$1001,$P436))</f>
        <v/>
      </c>
      <c r="R436" s="34">
        <f>IF(OR($A436="",$P436=0),"",INDEX('Last week'!$G$2:$G$1001,$P436))</f>
        <v/>
      </c>
      <c r="S436" s="35">
        <f>IF(OR($A436="",$P436=0),"",INDEX('Last week'!$H$2:$H$1001,$P436))</f>
        <v/>
      </c>
      <c r="T436" s="33">
        <f>IF(OR($A436="",$P436=0),"",INDEX('Last week'!$I$2:$I$1001,$P436))</f>
        <v/>
      </c>
      <c r="U436" s="33">
        <f>IF($A436="","",IF(AND($P436&gt;0,$T436="Open",$S436&gt;=Settings!$C$4,$S436&lt;=Settings!$C$5),1,0))</f>
        <v/>
      </c>
      <c r="V436" s="33">
        <f>IF($A436="","",IF(AND($I436="Open",$H436&gt;=Settings!$C$4,$H436&lt;=Settings!$C$5),1,0))</f>
        <v/>
      </c>
      <c r="W436" s="34">
        <f>IF($A436="","",IF($U436=1,$R436,0))</f>
        <v/>
      </c>
      <c r="X436" s="34">
        <f>IF($A436="","",IF($V436=1,$G436,0))</f>
        <v/>
      </c>
      <c r="Y436" s="34">
        <f>IF($A436="","",IF(AND($P436=0,OR($I436="Open",$I436="Won"),$H436&gt;=Settings!$C$4,$H436&lt;=Settings!$C$5,$J436&gt;Settings!$C$6),$G436,0))</f>
        <v/>
      </c>
      <c r="Z436" s="34">
        <f>IF($A436="","",IF(AND($P436&gt;0,$T436="Open",$U436=0,OR($I436="Open",$I436="Won"),$H436&gt;=Settings!$C$4,$H436&lt;=Settings!$C$5),$G436,0))</f>
        <v/>
      </c>
      <c r="AA436" s="34">
        <f>IF($A436="","",IF(AND($U436=1,OR($V436=1,$I436="Won")),$G436-$R436,0))</f>
        <v/>
      </c>
      <c r="AB436" s="34">
        <f>IF($A436="","",IF(AND($U436=1,$I436="Open",$V436=0),$R436,0))</f>
        <v/>
      </c>
      <c r="AC436" s="34">
        <f>IF($A436="","",IF(AND($U436=1,$I436="Lost"),$R436,0))</f>
        <v/>
      </c>
      <c r="AD436" s="34">
        <f>IF($A436="","",IF(AND($I436="Won",OR($U436=1,$Y436&gt;0,$Z436&gt;0)),$G436,0))</f>
        <v/>
      </c>
      <c r="AE436" s="33">
        <f>IF(OR($A436="",$P436=0),"",IFERROR(MATCH($Q436,Settings!$B$24:$B$31,0),""))</f>
        <v/>
      </c>
      <c r="AF436" s="33">
        <f>IF($A436="","",IFERROR(MATCH($F436,Settings!$B$24:$B$31,0),""))</f>
        <v/>
      </c>
      <c r="AG436" s="33">
        <f>IF($A436="","",IF($P436=0,IF($Y436&gt;0,IF($I436="Won","Created and won","Created"),IF($J436&gt;Settings!$C$6,"Created, outside period",IF($V436=1,"Not in last snapshot","Outside period"))),IF($T436&lt;&gt;"Open","Closed before",IF($U436=0,IF($Z436&gt;0,IF($I436="Won","Pulled in and won","Pulled in"),"Outside period"),IF($I436="Won","Won",IF($I436="Lost","Lost",IF($V436=0,"Slipped out",IF($AF436&gt;$AE436,"Advanced",IF($AF436&lt;$AE436,"Regressed",IF($G436&gt;$R436,"Amount up",IF($G436&lt;$R436,"Amount down","No change")))))))))))</f>
        <v/>
      </c>
      <c r="AH436" s="33">
        <f>IF($A436="","",IF($V436=1,Settings!$C$7-MAX($J436,$K436,$L436,$M436),""))</f>
        <v/>
      </c>
      <c r="AI436" s="33">
        <f>IF($A436="","",IF($V436=1,IF($AH436&gt;=Settings!$C$12,1,0),""))</f>
        <v/>
      </c>
      <c r="AJ436" s="33">
        <f>IF($A436="","",IF($V436=1,IF($N436&gt;=Settings!$C$13,1,0),""))</f>
        <v/>
      </c>
    </row>
    <row r="437">
      <c r="G437" s="31" t="n"/>
      <c r="H437" s="32" t="n"/>
      <c r="J437" s="32" t="n"/>
      <c r="K437" s="32" t="n"/>
      <c r="L437" s="32" t="n"/>
      <c r="M437" s="32" t="n"/>
      <c r="P437" s="33">
        <f>IF($A437="","",IFERROR(MATCH($A437,'Last week'!$A$2:$A$1001,0),0))</f>
        <v/>
      </c>
      <c r="Q437" s="33">
        <f>IF(OR($A437="",$P437=0),"",INDEX('Last week'!$F$2:$F$1001,$P437))</f>
        <v/>
      </c>
      <c r="R437" s="34">
        <f>IF(OR($A437="",$P437=0),"",INDEX('Last week'!$G$2:$G$1001,$P437))</f>
        <v/>
      </c>
      <c r="S437" s="35">
        <f>IF(OR($A437="",$P437=0),"",INDEX('Last week'!$H$2:$H$1001,$P437))</f>
        <v/>
      </c>
      <c r="T437" s="33">
        <f>IF(OR($A437="",$P437=0),"",INDEX('Last week'!$I$2:$I$1001,$P437))</f>
        <v/>
      </c>
      <c r="U437" s="33">
        <f>IF($A437="","",IF(AND($P437&gt;0,$T437="Open",$S437&gt;=Settings!$C$4,$S437&lt;=Settings!$C$5),1,0))</f>
        <v/>
      </c>
      <c r="V437" s="33">
        <f>IF($A437="","",IF(AND($I437="Open",$H437&gt;=Settings!$C$4,$H437&lt;=Settings!$C$5),1,0))</f>
        <v/>
      </c>
      <c r="W437" s="34">
        <f>IF($A437="","",IF($U437=1,$R437,0))</f>
        <v/>
      </c>
      <c r="X437" s="34">
        <f>IF($A437="","",IF($V437=1,$G437,0))</f>
        <v/>
      </c>
      <c r="Y437" s="34">
        <f>IF($A437="","",IF(AND($P437=0,OR($I437="Open",$I437="Won"),$H437&gt;=Settings!$C$4,$H437&lt;=Settings!$C$5,$J437&gt;Settings!$C$6),$G437,0))</f>
        <v/>
      </c>
      <c r="Z437" s="34">
        <f>IF($A437="","",IF(AND($P437&gt;0,$T437="Open",$U437=0,OR($I437="Open",$I437="Won"),$H437&gt;=Settings!$C$4,$H437&lt;=Settings!$C$5),$G437,0))</f>
        <v/>
      </c>
      <c r="AA437" s="34">
        <f>IF($A437="","",IF(AND($U437=1,OR($V437=1,$I437="Won")),$G437-$R437,0))</f>
        <v/>
      </c>
      <c r="AB437" s="34">
        <f>IF($A437="","",IF(AND($U437=1,$I437="Open",$V437=0),$R437,0))</f>
        <v/>
      </c>
      <c r="AC437" s="34">
        <f>IF($A437="","",IF(AND($U437=1,$I437="Lost"),$R437,0))</f>
        <v/>
      </c>
      <c r="AD437" s="34">
        <f>IF($A437="","",IF(AND($I437="Won",OR($U437=1,$Y437&gt;0,$Z437&gt;0)),$G437,0))</f>
        <v/>
      </c>
      <c r="AE437" s="33">
        <f>IF(OR($A437="",$P437=0),"",IFERROR(MATCH($Q437,Settings!$B$24:$B$31,0),""))</f>
        <v/>
      </c>
      <c r="AF437" s="33">
        <f>IF($A437="","",IFERROR(MATCH($F437,Settings!$B$24:$B$31,0),""))</f>
        <v/>
      </c>
      <c r="AG437" s="33">
        <f>IF($A437="","",IF($P437=0,IF($Y437&gt;0,IF($I437="Won","Created and won","Created"),IF($J437&gt;Settings!$C$6,"Created, outside period",IF($V437=1,"Not in last snapshot","Outside period"))),IF($T437&lt;&gt;"Open","Closed before",IF($U437=0,IF($Z437&gt;0,IF($I437="Won","Pulled in and won","Pulled in"),"Outside period"),IF($I437="Won","Won",IF($I437="Lost","Lost",IF($V437=0,"Slipped out",IF($AF437&gt;$AE437,"Advanced",IF($AF437&lt;$AE437,"Regressed",IF($G437&gt;$R437,"Amount up",IF($G437&lt;$R437,"Amount down","No change")))))))))))</f>
        <v/>
      </c>
      <c r="AH437" s="33">
        <f>IF($A437="","",IF($V437=1,Settings!$C$7-MAX($J437,$K437,$L437,$M437),""))</f>
        <v/>
      </c>
      <c r="AI437" s="33">
        <f>IF($A437="","",IF($V437=1,IF($AH437&gt;=Settings!$C$12,1,0),""))</f>
        <v/>
      </c>
      <c r="AJ437" s="33">
        <f>IF($A437="","",IF($V437=1,IF($N437&gt;=Settings!$C$13,1,0),""))</f>
        <v/>
      </c>
    </row>
    <row r="438">
      <c r="G438" s="31" t="n"/>
      <c r="H438" s="32" t="n"/>
      <c r="J438" s="32" t="n"/>
      <c r="K438" s="32" t="n"/>
      <c r="L438" s="32" t="n"/>
      <c r="M438" s="32" t="n"/>
      <c r="P438" s="33">
        <f>IF($A438="","",IFERROR(MATCH($A438,'Last week'!$A$2:$A$1001,0),0))</f>
        <v/>
      </c>
      <c r="Q438" s="33">
        <f>IF(OR($A438="",$P438=0),"",INDEX('Last week'!$F$2:$F$1001,$P438))</f>
        <v/>
      </c>
      <c r="R438" s="34">
        <f>IF(OR($A438="",$P438=0),"",INDEX('Last week'!$G$2:$G$1001,$P438))</f>
        <v/>
      </c>
      <c r="S438" s="35">
        <f>IF(OR($A438="",$P438=0),"",INDEX('Last week'!$H$2:$H$1001,$P438))</f>
        <v/>
      </c>
      <c r="T438" s="33">
        <f>IF(OR($A438="",$P438=0),"",INDEX('Last week'!$I$2:$I$1001,$P438))</f>
        <v/>
      </c>
      <c r="U438" s="33">
        <f>IF($A438="","",IF(AND($P438&gt;0,$T438="Open",$S438&gt;=Settings!$C$4,$S438&lt;=Settings!$C$5),1,0))</f>
        <v/>
      </c>
      <c r="V438" s="33">
        <f>IF($A438="","",IF(AND($I438="Open",$H438&gt;=Settings!$C$4,$H438&lt;=Settings!$C$5),1,0))</f>
        <v/>
      </c>
      <c r="W438" s="34">
        <f>IF($A438="","",IF($U438=1,$R438,0))</f>
        <v/>
      </c>
      <c r="X438" s="34">
        <f>IF($A438="","",IF($V438=1,$G438,0))</f>
        <v/>
      </c>
      <c r="Y438" s="34">
        <f>IF($A438="","",IF(AND($P438=0,OR($I438="Open",$I438="Won"),$H438&gt;=Settings!$C$4,$H438&lt;=Settings!$C$5,$J438&gt;Settings!$C$6),$G438,0))</f>
        <v/>
      </c>
      <c r="Z438" s="34">
        <f>IF($A438="","",IF(AND($P438&gt;0,$T438="Open",$U438=0,OR($I438="Open",$I438="Won"),$H438&gt;=Settings!$C$4,$H438&lt;=Settings!$C$5),$G438,0))</f>
        <v/>
      </c>
      <c r="AA438" s="34">
        <f>IF($A438="","",IF(AND($U438=1,OR($V438=1,$I438="Won")),$G438-$R438,0))</f>
        <v/>
      </c>
      <c r="AB438" s="34">
        <f>IF($A438="","",IF(AND($U438=1,$I438="Open",$V438=0),$R438,0))</f>
        <v/>
      </c>
      <c r="AC438" s="34">
        <f>IF($A438="","",IF(AND($U438=1,$I438="Lost"),$R438,0))</f>
        <v/>
      </c>
      <c r="AD438" s="34">
        <f>IF($A438="","",IF(AND($I438="Won",OR($U438=1,$Y438&gt;0,$Z438&gt;0)),$G438,0))</f>
        <v/>
      </c>
      <c r="AE438" s="33">
        <f>IF(OR($A438="",$P438=0),"",IFERROR(MATCH($Q438,Settings!$B$24:$B$31,0),""))</f>
        <v/>
      </c>
      <c r="AF438" s="33">
        <f>IF($A438="","",IFERROR(MATCH($F438,Settings!$B$24:$B$31,0),""))</f>
        <v/>
      </c>
      <c r="AG438" s="33">
        <f>IF($A438="","",IF($P438=0,IF($Y438&gt;0,IF($I438="Won","Created and won","Created"),IF($J438&gt;Settings!$C$6,"Created, outside period",IF($V438=1,"Not in last snapshot","Outside period"))),IF($T438&lt;&gt;"Open","Closed before",IF($U438=0,IF($Z438&gt;0,IF($I438="Won","Pulled in and won","Pulled in"),"Outside period"),IF($I438="Won","Won",IF($I438="Lost","Lost",IF($V438=0,"Slipped out",IF($AF438&gt;$AE438,"Advanced",IF($AF438&lt;$AE438,"Regressed",IF($G438&gt;$R438,"Amount up",IF($G438&lt;$R438,"Amount down","No change")))))))))))</f>
        <v/>
      </c>
      <c r="AH438" s="33">
        <f>IF($A438="","",IF($V438=1,Settings!$C$7-MAX($J438,$K438,$L438,$M438),""))</f>
        <v/>
      </c>
      <c r="AI438" s="33">
        <f>IF($A438="","",IF($V438=1,IF($AH438&gt;=Settings!$C$12,1,0),""))</f>
        <v/>
      </c>
      <c r="AJ438" s="33">
        <f>IF($A438="","",IF($V438=1,IF($N438&gt;=Settings!$C$13,1,0),""))</f>
        <v/>
      </c>
    </row>
    <row r="439">
      <c r="G439" s="31" t="n"/>
      <c r="H439" s="32" t="n"/>
      <c r="J439" s="32" t="n"/>
      <c r="K439" s="32" t="n"/>
      <c r="L439" s="32" t="n"/>
      <c r="M439" s="32" t="n"/>
      <c r="P439" s="33">
        <f>IF($A439="","",IFERROR(MATCH($A439,'Last week'!$A$2:$A$1001,0),0))</f>
        <v/>
      </c>
      <c r="Q439" s="33">
        <f>IF(OR($A439="",$P439=0),"",INDEX('Last week'!$F$2:$F$1001,$P439))</f>
        <v/>
      </c>
      <c r="R439" s="34">
        <f>IF(OR($A439="",$P439=0),"",INDEX('Last week'!$G$2:$G$1001,$P439))</f>
        <v/>
      </c>
      <c r="S439" s="35">
        <f>IF(OR($A439="",$P439=0),"",INDEX('Last week'!$H$2:$H$1001,$P439))</f>
        <v/>
      </c>
      <c r="T439" s="33">
        <f>IF(OR($A439="",$P439=0),"",INDEX('Last week'!$I$2:$I$1001,$P439))</f>
        <v/>
      </c>
      <c r="U439" s="33">
        <f>IF($A439="","",IF(AND($P439&gt;0,$T439="Open",$S439&gt;=Settings!$C$4,$S439&lt;=Settings!$C$5),1,0))</f>
        <v/>
      </c>
      <c r="V439" s="33">
        <f>IF($A439="","",IF(AND($I439="Open",$H439&gt;=Settings!$C$4,$H439&lt;=Settings!$C$5),1,0))</f>
        <v/>
      </c>
      <c r="W439" s="34">
        <f>IF($A439="","",IF($U439=1,$R439,0))</f>
        <v/>
      </c>
      <c r="X439" s="34">
        <f>IF($A439="","",IF($V439=1,$G439,0))</f>
        <v/>
      </c>
      <c r="Y439" s="34">
        <f>IF($A439="","",IF(AND($P439=0,OR($I439="Open",$I439="Won"),$H439&gt;=Settings!$C$4,$H439&lt;=Settings!$C$5,$J439&gt;Settings!$C$6),$G439,0))</f>
        <v/>
      </c>
      <c r="Z439" s="34">
        <f>IF($A439="","",IF(AND($P439&gt;0,$T439="Open",$U439=0,OR($I439="Open",$I439="Won"),$H439&gt;=Settings!$C$4,$H439&lt;=Settings!$C$5),$G439,0))</f>
        <v/>
      </c>
      <c r="AA439" s="34">
        <f>IF($A439="","",IF(AND($U439=1,OR($V439=1,$I439="Won")),$G439-$R439,0))</f>
        <v/>
      </c>
      <c r="AB439" s="34">
        <f>IF($A439="","",IF(AND($U439=1,$I439="Open",$V439=0),$R439,0))</f>
        <v/>
      </c>
      <c r="AC439" s="34">
        <f>IF($A439="","",IF(AND($U439=1,$I439="Lost"),$R439,0))</f>
        <v/>
      </c>
      <c r="AD439" s="34">
        <f>IF($A439="","",IF(AND($I439="Won",OR($U439=1,$Y439&gt;0,$Z439&gt;0)),$G439,0))</f>
        <v/>
      </c>
      <c r="AE439" s="33">
        <f>IF(OR($A439="",$P439=0),"",IFERROR(MATCH($Q439,Settings!$B$24:$B$31,0),""))</f>
        <v/>
      </c>
      <c r="AF439" s="33">
        <f>IF($A439="","",IFERROR(MATCH($F439,Settings!$B$24:$B$31,0),""))</f>
        <v/>
      </c>
      <c r="AG439" s="33">
        <f>IF($A439="","",IF($P439=0,IF($Y439&gt;0,IF($I439="Won","Created and won","Created"),IF($J439&gt;Settings!$C$6,"Created, outside period",IF($V439=1,"Not in last snapshot","Outside period"))),IF($T439&lt;&gt;"Open","Closed before",IF($U439=0,IF($Z439&gt;0,IF($I439="Won","Pulled in and won","Pulled in"),"Outside period"),IF($I439="Won","Won",IF($I439="Lost","Lost",IF($V439=0,"Slipped out",IF($AF439&gt;$AE439,"Advanced",IF($AF439&lt;$AE439,"Regressed",IF($G439&gt;$R439,"Amount up",IF($G439&lt;$R439,"Amount down","No change")))))))))))</f>
        <v/>
      </c>
      <c r="AH439" s="33">
        <f>IF($A439="","",IF($V439=1,Settings!$C$7-MAX($J439,$K439,$L439,$M439),""))</f>
        <v/>
      </c>
      <c r="AI439" s="33">
        <f>IF($A439="","",IF($V439=1,IF($AH439&gt;=Settings!$C$12,1,0),""))</f>
        <v/>
      </c>
      <c r="AJ439" s="33">
        <f>IF($A439="","",IF($V439=1,IF($N439&gt;=Settings!$C$13,1,0),""))</f>
        <v/>
      </c>
    </row>
    <row r="440">
      <c r="G440" s="31" t="n"/>
      <c r="H440" s="32" t="n"/>
      <c r="J440" s="32" t="n"/>
      <c r="K440" s="32" t="n"/>
      <c r="L440" s="32" t="n"/>
      <c r="M440" s="32" t="n"/>
      <c r="P440" s="33">
        <f>IF($A440="","",IFERROR(MATCH($A440,'Last week'!$A$2:$A$1001,0),0))</f>
        <v/>
      </c>
      <c r="Q440" s="33">
        <f>IF(OR($A440="",$P440=0),"",INDEX('Last week'!$F$2:$F$1001,$P440))</f>
        <v/>
      </c>
      <c r="R440" s="34">
        <f>IF(OR($A440="",$P440=0),"",INDEX('Last week'!$G$2:$G$1001,$P440))</f>
        <v/>
      </c>
      <c r="S440" s="35">
        <f>IF(OR($A440="",$P440=0),"",INDEX('Last week'!$H$2:$H$1001,$P440))</f>
        <v/>
      </c>
      <c r="T440" s="33">
        <f>IF(OR($A440="",$P440=0),"",INDEX('Last week'!$I$2:$I$1001,$P440))</f>
        <v/>
      </c>
      <c r="U440" s="33">
        <f>IF($A440="","",IF(AND($P440&gt;0,$T440="Open",$S440&gt;=Settings!$C$4,$S440&lt;=Settings!$C$5),1,0))</f>
        <v/>
      </c>
      <c r="V440" s="33">
        <f>IF($A440="","",IF(AND($I440="Open",$H440&gt;=Settings!$C$4,$H440&lt;=Settings!$C$5),1,0))</f>
        <v/>
      </c>
      <c r="W440" s="34">
        <f>IF($A440="","",IF($U440=1,$R440,0))</f>
        <v/>
      </c>
      <c r="X440" s="34">
        <f>IF($A440="","",IF($V440=1,$G440,0))</f>
        <v/>
      </c>
      <c r="Y440" s="34">
        <f>IF($A440="","",IF(AND($P440=0,OR($I440="Open",$I440="Won"),$H440&gt;=Settings!$C$4,$H440&lt;=Settings!$C$5,$J440&gt;Settings!$C$6),$G440,0))</f>
        <v/>
      </c>
      <c r="Z440" s="34">
        <f>IF($A440="","",IF(AND($P440&gt;0,$T440="Open",$U440=0,OR($I440="Open",$I440="Won"),$H440&gt;=Settings!$C$4,$H440&lt;=Settings!$C$5),$G440,0))</f>
        <v/>
      </c>
      <c r="AA440" s="34">
        <f>IF($A440="","",IF(AND($U440=1,OR($V440=1,$I440="Won")),$G440-$R440,0))</f>
        <v/>
      </c>
      <c r="AB440" s="34">
        <f>IF($A440="","",IF(AND($U440=1,$I440="Open",$V440=0),$R440,0))</f>
        <v/>
      </c>
      <c r="AC440" s="34">
        <f>IF($A440="","",IF(AND($U440=1,$I440="Lost"),$R440,0))</f>
        <v/>
      </c>
      <c r="AD440" s="34">
        <f>IF($A440="","",IF(AND($I440="Won",OR($U440=1,$Y440&gt;0,$Z440&gt;0)),$G440,0))</f>
        <v/>
      </c>
      <c r="AE440" s="33">
        <f>IF(OR($A440="",$P440=0),"",IFERROR(MATCH($Q440,Settings!$B$24:$B$31,0),""))</f>
        <v/>
      </c>
      <c r="AF440" s="33">
        <f>IF($A440="","",IFERROR(MATCH($F440,Settings!$B$24:$B$31,0),""))</f>
        <v/>
      </c>
      <c r="AG440" s="33">
        <f>IF($A440="","",IF($P440=0,IF($Y440&gt;0,IF($I440="Won","Created and won","Created"),IF($J440&gt;Settings!$C$6,"Created, outside period",IF($V440=1,"Not in last snapshot","Outside period"))),IF($T440&lt;&gt;"Open","Closed before",IF($U440=0,IF($Z440&gt;0,IF($I440="Won","Pulled in and won","Pulled in"),"Outside period"),IF($I440="Won","Won",IF($I440="Lost","Lost",IF($V440=0,"Slipped out",IF($AF440&gt;$AE440,"Advanced",IF($AF440&lt;$AE440,"Regressed",IF($G440&gt;$R440,"Amount up",IF($G440&lt;$R440,"Amount down","No change")))))))))))</f>
        <v/>
      </c>
      <c r="AH440" s="33">
        <f>IF($A440="","",IF($V440=1,Settings!$C$7-MAX($J440,$K440,$L440,$M440),""))</f>
        <v/>
      </c>
      <c r="AI440" s="33">
        <f>IF($A440="","",IF($V440=1,IF($AH440&gt;=Settings!$C$12,1,0),""))</f>
        <v/>
      </c>
      <c r="AJ440" s="33">
        <f>IF($A440="","",IF($V440=1,IF($N440&gt;=Settings!$C$13,1,0),""))</f>
        <v/>
      </c>
    </row>
    <row r="441">
      <c r="G441" s="31" t="n"/>
      <c r="H441" s="32" t="n"/>
      <c r="J441" s="32" t="n"/>
      <c r="K441" s="32" t="n"/>
      <c r="L441" s="32" t="n"/>
      <c r="M441" s="32" t="n"/>
      <c r="P441" s="33">
        <f>IF($A441="","",IFERROR(MATCH($A441,'Last week'!$A$2:$A$1001,0),0))</f>
        <v/>
      </c>
      <c r="Q441" s="33">
        <f>IF(OR($A441="",$P441=0),"",INDEX('Last week'!$F$2:$F$1001,$P441))</f>
        <v/>
      </c>
      <c r="R441" s="34">
        <f>IF(OR($A441="",$P441=0),"",INDEX('Last week'!$G$2:$G$1001,$P441))</f>
        <v/>
      </c>
      <c r="S441" s="35">
        <f>IF(OR($A441="",$P441=0),"",INDEX('Last week'!$H$2:$H$1001,$P441))</f>
        <v/>
      </c>
      <c r="T441" s="33">
        <f>IF(OR($A441="",$P441=0),"",INDEX('Last week'!$I$2:$I$1001,$P441))</f>
        <v/>
      </c>
      <c r="U441" s="33">
        <f>IF($A441="","",IF(AND($P441&gt;0,$T441="Open",$S441&gt;=Settings!$C$4,$S441&lt;=Settings!$C$5),1,0))</f>
        <v/>
      </c>
      <c r="V441" s="33">
        <f>IF($A441="","",IF(AND($I441="Open",$H441&gt;=Settings!$C$4,$H441&lt;=Settings!$C$5),1,0))</f>
        <v/>
      </c>
      <c r="W441" s="34">
        <f>IF($A441="","",IF($U441=1,$R441,0))</f>
        <v/>
      </c>
      <c r="X441" s="34">
        <f>IF($A441="","",IF($V441=1,$G441,0))</f>
        <v/>
      </c>
      <c r="Y441" s="34">
        <f>IF($A441="","",IF(AND($P441=0,OR($I441="Open",$I441="Won"),$H441&gt;=Settings!$C$4,$H441&lt;=Settings!$C$5,$J441&gt;Settings!$C$6),$G441,0))</f>
        <v/>
      </c>
      <c r="Z441" s="34">
        <f>IF($A441="","",IF(AND($P441&gt;0,$T441="Open",$U441=0,OR($I441="Open",$I441="Won"),$H441&gt;=Settings!$C$4,$H441&lt;=Settings!$C$5),$G441,0))</f>
        <v/>
      </c>
      <c r="AA441" s="34">
        <f>IF($A441="","",IF(AND($U441=1,OR($V441=1,$I441="Won")),$G441-$R441,0))</f>
        <v/>
      </c>
      <c r="AB441" s="34">
        <f>IF($A441="","",IF(AND($U441=1,$I441="Open",$V441=0),$R441,0))</f>
        <v/>
      </c>
      <c r="AC441" s="34">
        <f>IF($A441="","",IF(AND($U441=1,$I441="Lost"),$R441,0))</f>
        <v/>
      </c>
      <c r="AD441" s="34">
        <f>IF($A441="","",IF(AND($I441="Won",OR($U441=1,$Y441&gt;0,$Z441&gt;0)),$G441,0))</f>
        <v/>
      </c>
      <c r="AE441" s="33">
        <f>IF(OR($A441="",$P441=0),"",IFERROR(MATCH($Q441,Settings!$B$24:$B$31,0),""))</f>
        <v/>
      </c>
      <c r="AF441" s="33">
        <f>IF($A441="","",IFERROR(MATCH($F441,Settings!$B$24:$B$31,0),""))</f>
        <v/>
      </c>
      <c r="AG441" s="33">
        <f>IF($A441="","",IF($P441=0,IF($Y441&gt;0,IF($I441="Won","Created and won","Created"),IF($J441&gt;Settings!$C$6,"Created, outside period",IF($V441=1,"Not in last snapshot","Outside period"))),IF($T441&lt;&gt;"Open","Closed before",IF($U441=0,IF($Z441&gt;0,IF($I441="Won","Pulled in and won","Pulled in"),"Outside period"),IF($I441="Won","Won",IF($I441="Lost","Lost",IF($V441=0,"Slipped out",IF($AF441&gt;$AE441,"Advanced",IF($AF441&lt;$AE441,"Regressed",IF($G441&gt;$R441,"Amount up",IF($G441&lt;$R441,"Amount down","No change")))))))))))</f>
        <v/>
      </c>
      <c r="AH441" s="33">
        <f>IF($A441="","",IF($V441=1,Settings!$C$7-MAX($J441,$K441,$L441,$M441),""))</f>
        <v/>
      </c>
      <c r="AI441" s="33">
        <f>IF($A441="","",IF($V441=1,IF($AH441&gt;=Settings!$C$12,1,0),""))</f>
        <v/>
      </c>
      <c r="AJ441" s="33">
        <f>IF($A441="","",IF($V441=1,IF($N441&gt;=Settings!$C$13,1,0),""))</f>
        <v/>
      </c>
    </row>
    <row r="442">
      <c r="G442" s="31" t="n"/>
      <c r="H442" s="32" t="n"/>
      <c r="J442" s="32" t="n"/>
      <c r="K442" s="32" t="n"/>
      <c r="L442" s="32" t="n"/>
      <c r="M442" s="32" t="n"/>
      <c r="P442" s="33">
        <f>IF($A442="","",IFERROR(MATCH($A442,'Last week'!$A$2:$A$1001,0),0))</f>
        <v/>
      </c>
      <c r="Q442" s="33">
        <f>IF(OR($A442="",$P442=0),"",INDEX('Last week'!$F$2:$F$1001,$P442))</f>
        <v/>
      </c>
      <c r="R442" s="34">
        <f>IF(OR($A442="",$P442=0),"",INDEX('Last week'!$G$2:$G$1001,$P442))</f>
        <v/>
      </c>
      <c r="S442" s="35">
        <f>IF(OR($A442="",$P442=0),"",INDEX('Last week'!$H$2:$H$1001,$P442))</f>
        <v/>
      </c>
      <c r="T442" s="33">
        <f>IF(OR($A442="",$P442=0),"",INDEX('Last week'!$I$2:$I$1001,$P442))</f>
        <v/>
      </c>
      <c r="U442" s="33">
        <f>IF($A442="","",IF(AND($P442&gt;0,$T442="Open",$S442&gt;=Settings!$C$4,$S442&lt;=Settings!$C$5),1,0))</f>
        <v/>
      </c>
      <c r="V442" s="33">
        <f>IF($A442="","",IF(AND($I442="Open",$H442&gt;=Settings!$C$4,$H442&lt;=Settings!$C$5),1,0))</f>
        <v/>
      </c>
      <c r="W442" s="34">
        <f>IF($A442="","",IF($U442=1,$R442,0))</f>
        <v/>
      </c>
      <c r="X442" s="34">
        <f>IF($A442="","",IF($V442=1,$G442,0))</f>
        <v/>
      </c>
      <c r="Y442" s="34">
        <f>IF($A442="","",IF(AND($P442=0,OR($I442="Open",$I442="Won"),$H442&gt;=Settings!$C$4,$H442&lt;=Settings!$C$5,$J442&gt;Settings!$C$6),$G442,0))</f>
        <v/>
      </c>
      <c r="Z442" s="34">
        <f>IF($A442="","",IF(AND($P442&gt;0,$T442="Open",$U442=0,OR($I442="Open",$I442="Won"),$H442&gt;=Settings!$C$4,$H442&lt;=Settings!$C$5),$G442,0))</f>
        <v/>
      </c>
      <c r="AA442" s="34">
        <f>IF($A442="","",IF(AND($U442=1,OR($V442=1,$I442="Won")),$G442-$R442,0))</f>
        <v/>
      </c>
      <c r="AB442" s="34">
        <f>IF($A442="","",IF(AND($U442=1,$I442="Open",$V442=0),$R442,0))</f>
        <v/>
      </c>
      <c r="AC442" s="34">
        <f>IF($A442="","",IF(AND($U442=1,$I442="Lost"),$R442,0))</f>
        <v/>
      </c>
      <c r="AD442" s="34">
        <f>IF($A442="","",IF(AND($I442="Won",OR($U442=1,$Y442&gt;0,$Z442&gt;0)),$G442,0))</f>
        <v/>
      </c>
      <c r="AE442" s="33">
        <f>IF(OR($A442="",$P442=0),"",IFERROR(MATCH($Q442,Settings!$B$24:$B$31,0),""))</f>
        <v/>
      </c>
      <c r="AF442" s="33">
        <f>IF($A442="","",IFERROR(MATCH($F442,Settings!$B$24:$B$31,0),""))</f>
        <v/>
      </c>
      <c r="AG442" s="33">
        <f>IF($A442="","",IF($P442=0,IF($Y442&gt;0,IF($I442="Won","Created and won","Created"),IF($J442&gt;Settings!$C$6,"Created, outside period",IF($V442=1,"Not in last snapshot","Outside period"))),IF($T442&lt;&gt;"Open","Closed before",IF($U442=0,IF($Z442&gt;0,IF($I442="Won","Pulled in and won","Pulled in"),"Outside period"),IF($I442="Won","Won",IF($I442="Lost","Lost",IF($V442=0,"Slipped out",IF($AF442&gt;$AE442,"Advanced",IF($AF442&lt;$AE442,"Regressed",IF($G442&gt;$R442,"Amount up",IF($G442&lt;$R442,"Amount down","No change")))))))))))</f>
        <v/>
      </c>
      <c r="AH442" s="33">
        <f>IF($A442="","",IF($V442=1,Settings!$C$7-MAX($J442,$K442,$L442,$M442),""))</f>
        <v/>
      </c>
      <c r="AI442" s="33">
        <f>IF($A442="","",IF($V442=1,IF($AH442&gt;=Settings!$C$12,1,0),""))</f>
        <v/>
      </c>
      <c r="AJ442" s="33">
        <f>IF($A442="","",IF($V442=1,IF($N442&gt;=Settings!$C$13,1,0),""))</f>
        <v/>
      </c>
    </row>
    <row r="443">
      <c r="G443" s="31" t="n"/>
      <c r="H443" s="32" t="n"/>
      <c r="J443" s="32" t="n"/>
      <c r="K443" s="32" t="n"/>
      <c r="L443" s="32" t="n"/>
      <c r="M443" s="32" t="n"/>
      <c r="P443" s="33">
        <f>IF($A443="","",IFERROR(MATCH($A443,'Last week'!$A$2:$A$1001,0),0))</f>
        <v/>
      </c>
      <c r="Q443" s="33">
        <f>IF(OR($A443="",$P443=0),"",INDEX('Last week'!$F$2:$F$1001,$P443))</f>
        <v/>
      </c>
      <c r="R443" s="34">
        <f>IF(OR($A443="",$P443=0),"",INDEX('Last week'!$G$2:$G$1001,$P443))</f>
        <v/>
      </c>
      <c r="S443" s="35">
        <f>IF(OR($A443="",$P443=0),"",INDEX('Last week'!$H$2:$H$1001,$P443))</f>
        <v/>
      </c>
      <c r="T443" s="33">
        <f>IF(OR($A443="",$P443=0),"",INDEX('Last week'!$I$2:$I$1001,$P443))</f>
        <v/>
      </c>
      <c r="U443" s="33">
        <f>IF($A443="","",IF(AND($P443&gt;0,$T443="Open",$S443&gt;=Settings!$C$4,$S443&lt;=Settings!$C$5),1,0))</f>
        <v/>
      </c>
      <c r="V443" s="33">
        <f>IF($A443="","",IF(AND($I443="Open",$H443&gt;=Settings!$C$4,$H443&lt;=Settings!$C$5),1,0))</f>
        <v/>
      </c>
      <c r="W443" s="34">
        <f>IF($A443="","",IF($U443=1,$R443,0))</f>
        <v/>
      </c>
      <c r="X443" s="34">
        <f>IF($A443="","",IF($V443=1,$G443,0))</f>
        <v/>
      </c>
      <c r="Y443" s="34">
        <f>IF($A443="","",IF(AND($P443=0,OR($I443="Open",$I443="Won"),$H443&gt;=Settings!$C$4,$H443&lt;=Settings!$C$5,$J443&gt;Settings!$C$6),$G443,0))</f>
        <v/>
      </c>
      <c r="Z443" s="34">
        <f>IF($A443="","",IF(AND($P443&gt;0,$T443="Open",$U443=0,OR($I443="Open",$I443="Won"),$H443&gt;=Settings!$C$4,$H443&lt;=Settings!$C$5),$G443,0))</f>
        <v/>
      </c>
      <c r="AA443" s="34">
        <f>IF($A443="","",IF(AND($U443=1,OR($V443=1,$I443="Won")),$G443-$R443,0))</f>
        <v/>
      </c>
      <c r="AB443" s="34">
        <f>IF($A443="","",IF(AND($U443=1,$I443="Open",$V443=0),$R443,0))</f>
        <v/>
      </c>
      <c r="AC443" s="34">
        <f>IF($A443="","",IF(AND($U443=1,$I443="Lost"),$R443,0))</f>
        <v/>
      </c>
      <c r="AD443" s="34">
        <f>IF($A443="","",IF(AND($I443="Won",OR($U443=1,$Y443&gt;0,$Z443&gt;0)),$G443,0))</f>
        <v/>
      </c>
      <c r="AE443" s="33">
        <f>IF(OR($A443="",$P443=0),"",IFERROR(MATCH($Q443,Settings!$B$24:$B$31,0),""))</f>
        <v/>
      </c>
      <c r="AF443" s="33">
        <f>IF($A443="","",IFERROR(MATCH($F443,Settings!$B$24:$B$31,0),""))</f>
        <v/>
      </c>
      <c r="AG443" s="33">
        <f>IF($A443="","",IF($P443=0,IF($Y443&gt;0,IF($I443="Won","Created and won","Created"),IF($J443&gt;Settings!$C$6,"Created, outside period",IF($V443=1,"Not in last snapshot","Outside period"))),IF($T443&lt;&gt;"Open","Closed before",IF($U443=0,IF($Z443&gt;0,IF($I443="Won","Pulled in and won","Pulled in"),"Outside period"),IF($I443="Won","Won",IF($I443="Lost","Lost",IF($V443=0,"Slipped out",IF($AF443&gt;$AE443,"Advanced",IF($AF443&lt;$AE443,"Regressed",IF($G443&gt;$R443,"Amount up",IF($G443&lt;$R443,"Amount down","No change")))))))))))</f>
        <v/>
      </c>
      <c r="AH443" s="33">
        <f>IF($A443="","",IF($V443=1,Settings!$C$7-MAX($J443,$K443,$L443,$M443),""))</f>
        <v/>
      </c>
      <c r="AI443" s="33">
        <f>IF($A443="","",IF($V443=1,IF($AH443&gt;=Settings!$C$12,1,0),""))</f>
        <v/>
      </c>
      <c r="AJ443" s="33">
        <f>IF($A443="","",IF($V443=1,IF($N443&gt;=Settings!$C$13,1,0),""))</f>
        <v/>
      </c>
    </row>
    <row r="444">
      <c r="G444" s="31" t="n"/>
      <c r="H444" s="32" t="n"/>
      <c r="J444" s="32" t="n"/>
      <c r="K444" s="32" t="n"/>
      <c r="L444" s="32" t="n"/>
      <c r="M444" s="32" t="n"/>
      <c r="P444" s="33">
        <f>IF($A444="","",IFERROR(MATCH($A444,'Last week'!$A$2:$A$1001,0),0))</f>
        <v/>
      </c>
      <c r="Q444" s="33">
        <f>IF(OR($A444="",$P444=0),"",INDEX('Last week'!$F$2:$F$1001,$P444))</f>
        <v/>
      </c>
      <c r="R444" s="34">
        <f>IF(OR($A444="",$P444=0),"",INDEX('Last week'!$G$2:$G$1001,$P444))</f>
        <v/>
      </c>
      <c r="S444" s="35">
        <f>IF(OR($A444="",$P444=0),"",INDEX('Last week'!$H$2:$H$1001,$P444))</f>
        <v/>
      </c>
      <c r="T444" s="33">
        <f>IF(OR($A444="",$P444=0),"",INDEX('Last week'!$I$2:$I$1001,$P444))</f>
        <v/>
      </c>
      <c r="U444" s="33">
        <f>IF($A444="","",IF(AND($P444&gt;0,$T444="Open",$S444&gt;=Settings!$C$4,$S444&lt;=Settings!$C$5),1,0))</f>
        <v/>
      </c>
      <c r="V444" s="33">
        <f>IF($A444="","",IF(AND($I444="Open",$H444&gt;=Settings!$C$4,$H444&lt;=Settings!$C$5),1,0))</f>
        <v/>
      </c>
      <c r="W444" s="34">
        <f>IF($A444="","",IF($U444=1,$R444,0))</f>
        <v/>
      </c>
      <c r="X444" s="34">
        <f>IF($A444="","",IF($V444=1,$G444,0))</f>
        <v/>
      </c>
      <c r="Y444" s="34">
        <f>IF($A444="","",IF(AND($P444=0,OR($I444="Open",$I444="Won"),$H444&gt;=Settings!$C$4,$H444&lt;=Settings!$C$5,$J444&gt;Settings!$C$6),$G444,0))</f>
        <v/>
      </c>
      <c r="Z444" s="34">
        <f>IF($A444="","",IF(AND($P444&gt;0,$T444="Open",$U444=0,OR($I444="Open",$I444="Won"),$H444&gt;=Settings!$C$4,$H444&lt;=Settings!$C$5),$G444,0))</f>
        <v/>
      </c>
      <c r="AA444" s="34">
        <f>IF($A444="","",IF(AND($U444=1,OR($V444=1,$I444="Won")),$G444-$R444,0))</f>
        <v/>
      </c>
      <c r="AB444" s="34">
        <f>IF($A444="","",IF(AND($U444=1,$I444="Open",$V444=0),$R444,0))</f>
        <v/>
      </c>
      <c r="AC444" s="34">
        <f>IF($A444="","",IF(AND($U444=1,$I444="Lost"),$R444,0))</f>
        <v/>
      </c>
      <c r="AD444" s="34">
        <f>IF($A444="","",IF(AND($I444="Won",OR($U444=1,$Y444&gt;0,$Z444&gt;0)),$G444,0))</f>
        <v/>
      </c>
      <c r="AE444" s="33">
        <f>IF(OR($A444="",$P444=0),"",IFERROR(MATCH($Q444,Settings!$B$24:$B$31,0),""))</f>
        <v/>
      </c>
      <c r="AF444" s="33">
        <f>IF($A444="","",IFERROR(MATCH($F444,Settings!$B$24:$B$31,0),""))</f>
        <v/>
      </c>
      <c r="AG444" s="33">
        <f>IF($A444="","",IF($P444=0,IF($Y444&gt;0,IF($I444="Won","Created and won","Created"),IF($J444&gt;Settings!$C$6,"Created, outside period",IF($V444=1,"Not in last snapshot","Outside period"))),IF($T444&lt;&gt;"Open","Closed before",IF($U444=0,IF($Z444&gt;0,IF($I444="Won","Pulled in and won","Pulled in"),"Outside period"),IF($I444="Won","Won",IF($I444="Lost","Lost",IF($V444=0,"Slipped out",IF($AF444&gt;$AE444,"Advanced",IF($AF444&lt;$AE444,"Regressed",IF($G444&gt;$R444,"Amount up",IF($G444&lt;$R444,"Amount down","No change")))))))))))</f>
        <v/>
      </c>
      <c r="AH444" s="33">
        <f>IF($A444="","",IF($V444=1,Settings!$C$7-MAX($J444,$K444,$L444,$M444),""))</f>
        <v/>
      </c>
      <c r="AI444" s="33">
        <f>IF($A444="","",IF($V444=1,IF($AH444&gt;=Settings!$C$12,1,0),""))</f>
        <v/>
      </c>
      <c r="AJ444" s="33">
        <f>IF($A444="","",IF($V444=1,IF($N444&gt;=Settings!$C$13,1,0),""))</f>
        <v/>
      </c>
    </row>
    <row r="445">
      <c r="G445" s="31" t="n"/>
      <c r="H445" s="32" t="n"/>
      <c r="J445" s="32" t="n"/>
      <c r="K445" s="32" t="n"/>
      <c r="L445" s="32" t="n"/>
      <c r="M445" s="32" t="n"/>
      <c r="P445" s="33">
        <f>IF($A445="","",IFERROR(MATCH($A445,'Last week'!$A$2:$A$1001,0),0))</f>
        <v/>
      </c>
      <c r="Q445" s="33">
        <f>IF(OR($A445="",$P445=0),"",INDEX('Last week'!$F$2:$F$1001,$P445))</f>
        <v/>
      </c>
      <c r="R445" s="34">
        <f>IF(OR($A445="",$P445=0),"",INDEX('Last week'!$G$2:$G$1001,$P445))</f>
        <v/>
      </c>
      <c r="S445" s="35">
        <f>IF(OR($A445="",$P445=0),"",INDEX('Last week'!$H$2:$H$1001,$P445))</f>
        <v/>
      </c>
      <c r="T445" s="33">
        <f>IF(OR($A445="",$P445=0),"",INDEX('Last week'!$I$2:$I$1001,$P445))</f>
        <v/>
      </c>
      <c r="U445" s="33">
        <f>IF($A445="","",IF(AND($P445&gt;0,$T445="Open",$S445&gt;=Settings!$C$4,$S445&lt;=Settings!$C$5),1,0))</f>
        <v/>
      </c>
      <c r="V445" s="33">
        <f>IF($A445="","",IF(AND($I445="Open",$H445&gt;=Settings!$C$4,$H445&lt;=Settings!$C$5),1,0))</f>
        <v/>
      </c>
      <c r="W445" s="34">
        <f>IF($A445="","",IF($U445=1,$R445,0))</f>
        <v/>
      </c>
      <c r="X445" s="34">
        <f>IF($A445="","",IF($V445=1,$G445,0))</f>
        <v/>
      </c>
      <c r="Y445" s="34">
        <f>IF($A445="","",IF(AND($P445=0,OR($I445="Open",$I445="Won"),$H445&gt;=Settings!$C$4,$H445&lt;=Settings!$C$5,$J445&gt;Settings!$C$6),$G445,0))</f>
        <v/>
      </c>
      <c r="Z445" s="34">
        <f>IF($A445="","",IF(AND($P445&gt;0,$T445="Open",$U445=0,OR($I445="Open",$I445="Won"),$H445&gt;=Settings!$C$4,$H445&lt;=Settings!$C$5),$G445,0))</f>
        <v/>
      </c>
      <c r="AA445" s="34">
        <f>IF($A445="","",IF(AND($U445=1,OR($V445=1,$I445="Won")),$G445-$R445,0))</f>
        <v/>
      </c>
      <c r="AB445" s="34">
        <f>IF($A445="","",IF(AND($U445=1,$I445="Open",$V445=0),$R445,0))</f>
        <v/>
      </c>
      <c r="AC445" s="34">
        <f>IF($A445="","",IF(AND($U445=1,$I445="Lost"),$R445,0))</f>
        <v/>
      </c>
      <c r="AD445" s="34">
        <f>IF($A445="","",IF(AND($I445="Won",OR($U445=1,$Y445&gt;0,$Z445&gt;0)),$G445,0))</f>
        <v/>
      </c>
      <c r="AE445" s="33">
        <f>IF(OR($A445="",$P445=0),"",IFERROR(MATCH($Q445,Settings!$B$24:$B$31,0),""))</f>
        <v/>
      </c>
      <c r="AF445" s="33">
        <f>IF($A445="","",IFERROR(MATCH($F445,Settings!$B$24:$B$31,0),""))</f>
        <v/>
      </c>
      <c r="AG445" s="33">
        <f>IF($A445="","",IF($P445=0,IF($Y445&gt;0,IF($I445="Won","Created and won","Created"),IF($J445&gt;Settings!$C$6,"Created, outside period",IF($V445=1,"Not in last snapshot","Outside period"))),IF($T445&lt;&gt;"Open","Closed before",IF($U445=0,IF($Z445&gt;0,IF($I445="Won","Pulled in and won","Pulled in"),"Outside period"),IF($I445="Won","Won",IF($I445="Lost","Lost",IF($V445=0,"Slipped out",IF($AF445&gt;$AE445,"Advanced",IF($AF445&lt;$AE445,"Regressed",IF($G445&gt;$R445,"Amount up",IF($G445&lt;$R445,"Amount down","No change")))))))))))</f>
        <v/>
      </c>
      <c r="AH445" s="33">
        <f>IF($A445="","",IF($V445=1,Settings!$C$7-MAX($J445,$K445,$L445,$M445),""))</f>
        <v/>
      </c>
      <c r="AI445" s="33">
        <f>IF($A445="","",IF($V445=1,IF($AH445&gt;=Settings!$C$12,1,0),""))</f>
        <v/>
      </c>
      <c r="AJ445" s="33">
        <f>IF($A445="","",IF($V445=1,IF($N445&gt;=Settings!$C$13,1,0),""))</f>
        <v/>
      </c>
    </row>
    <row r="446">
      <c r="G446" s="31" t="n"/>
      <c r="H446" s="32" t="n"/>
      <c r="J446" s="32" t="n"/>
      <c r="K446" s="32" t="n"/>
      <c r="L446" s="32" t="n"/>
      <c r="M446" s="32" t="n"/>
      <c r="P446" s="33">
        <f>IF($A446="","",IFERROR(MATCH($A446,'Last week'!$A$2:$A$1001,0),0))</f>
        <v/>
      </c>
      <c r="Q446" s="33">
        <f>IF(OR($A446="",$P446=0),"",INDEX('Last week'!$F$2:$F$1001,$P446))</f>
        <v/>
      </c>
      <c r="R446" s="34">
        <f>IF(OR($A446="",$P446=0),"",INDEX('Last week'!$G$2:$G$1001,$P446))</f>
        <v/>
      </c>
      <c r="S446" s="35">
        <f>IF(OR($A446="",$P446=0),"",INDEX('Last week'!$H$2:$H$1001,$P446))</f>
        <v/>
      </c>
      <c r="T446" s="33">
        <f>IF(OR($A446="",$P446=0),"",INDEX('Last week'!$I$2:$I$1001,$P446))</f>
        <v/>
      </c>
      <c r="U446" s="33">
        <f>IF($A446="","",IF(AND($P446&gt;0,$T446="Open",$S446&gt;=Settings!$C$4,$S446&lt;=Settings!$C$5),1,0))</f>
        <v/>
      </c>
      <c r="V446" s="33">
        <f>IF($A446="","",IF(AND($I446="Open",$H446&gt;=Settings!$C$4,$H446&lt;=Settings!$C$5),1,0))</f>
        <v/>
      </c>
      <c r="W446" s="34">
        <f>IF($A446="","",IF($U446=1,$R446,0))</f>
        <v/>
      </c>
      <c r="X446" s="34">
        <f>IF($A446="","",IF($V446=1,$G446,0))</f>
        <v/>
      </c>
      <c r="Y446" s="34">
        <f>IF($A446="","",IF(AND($P446=0,OR($I446="Open",$I446="Won"),$H446&gt;=Settings!$C$4,$H446&lt;=Settings!$C$5,$J446&gt;Settings!$C$6),$G446,0))</f>
        <v/>
      </c>
      <c r="Z446" s="34">
        <f>IF($A446="","",IF(AND($P446&gt;0,$T446="Open",$U446=0,OR($I446="Open",$I446="Won"),$H446&gt;=Settings!$C$4,$H446&lt;=Settings!$C$5),$G446,0))</f>
        <v/>
      </c>
      <c r="AA446" s="34">
        <f>IF($A446="","",IF(AND($U446=1,OR($V446=1,$I446="Won")),$G446-$R446,0))</f>
        <v/>
      </c>
      <c r="AB446" s="34">
        <f>IF($A446="","",IF(AND($U446=1,$I446="Open",$V446=0),$R446,0))</f>
        <v/>
      </c>
      <c r="AC446" s="34">
        <f>IF($A446="","",IF(AND($U446=1,$I446="Lost"),$R446,0))</f>
        <v/>
      </c>
      <c r="AD446" s="34">
        <f>IF($A446="","",IF(AND($I446="Won",OR($U446=1,$Y446&gt;0,$Z446&gt;0)),$G446,0))</f>
        <v/>
      </c>
      <c r="AE446" s="33">
        <f>IF(OR($A446="",$P446=0),"",IFERROR(MATCH($Q446,Settings!$B$24:$B$31,0),""))</f>
        <v/>
      </c>
      <c r="AF446" s="33">
        <f>IF($A446="","",IFERROR(MATCH($F446,Settings!$B$24:$B$31,0),""))</f>
        <v/>
      </c>
      <c r="AG446" s="33">
        <f>IF($A446="","",IF($P446=0,IF($Y446&gt;0,IF($I446="Won","Created and won","Created"),IF($J446&gt;Settings!$C$6,"Created, outside period",IF($V446=1,"Not in last snapshot","Outside period"))),IF($T446&lt;&gt;"Open","Closed before",IF($U446=0,IF($Z446&gt;0,IF($I446="Won","Pulled in and won","Pulled in"),"Outside period"),IF($I446="Won","Won",IF($I446="Lost","Lost",IF($V446=0,"Slipped out",IF($AF446&gt;$AE446,"Advanced",IF($AF446&lt;$AE446,"Regressed",IF($G446&gt;$R446,"Amount up",IF($G446&lt;$R446,"Amount down","No change")))))))))))</f>
        <v/>
      </c>
      <c r="AH446" s="33">
        <f>IF($A446="","",IF($V446=1,Settings!$C$7-MAX($J446,$K446,$L446,$M446),""))</f>
        <v/>
      </c>
      <c r="AI446" s="33">
        <f>IF($A446="","",IF($V446=1,IF($AH446&gt;=Settings!$C$12,1,0),""))</f>
        <v/>
      </c>
      <c r="AJ446" s="33">
        <f>IF($A446="","",IF($V446=1,IF($N446&gt;=Settings!$C$13,1,0),""))</f>
        <v/>
      </c>
    </row>
    <row r="447">
      <c r="G447" s="31" t="n"/>
      <c r="H447" s="32" t="n"/>
      <c r="J447" s="32" t="n"/>
      <c r="K447" s="32" t="n"/>
      <c r="L447" s="32" t="n"/>
      <c r="M447" s="32" t="n"/>
      <c r="P447" s="33">
        <f>IF($A447="","",IFERROR(MATCH($A447,'Last week'!$A$2:$A$1001,0),0))</f>
        <v/>
      </c>
      <c r="Q447" s="33">
        <f>IF(OR($A447="",$P447=0),"",INDEX('Last week'!$F$2:$F$1001,$P447))</f>
        <v/>
      </c>
      <c r="R447" s="34">
        <f>IF(OR($A447="",$P447=0),"",INDEX('Last week'!$G$2:$G$1001,$P447))</f>
        <v/>
      </c>
      <c r="S447" s="35">
        <f>IF(OR($A447="",$P447=0),"",INDEX('Last week'!$H$2:$H$1001,$P447))</f>
        <v/>
      </c>
      <c r="T447" s="33">
        <f>IF(OR($A447="",$P447=0),"",INDEX('Last week'!$I$2:$I$1001,$P447))</f>
        <v/>
      </c>
      <c r="U447" s="33">
        <f>IF($A447="","",IF(AND($P447&gt;0,$T447="Open",$S447&gt;=Settings!$C$4,$S447&lt;=Settings!$C$5),1,0))</f>
        <v/>
      </c>
      <c r="V447" s="33">
        <f>IF($A447="","",IF(AND($I447="Open",$H447&gt;=Settings!$C$4,$H447&lt;=Settings!$C$5),1,0))</f>
        <v/>
      </c>
      <c r="W447" s="34">
        <f>IF($A447="","",IF($U447=1,$R447,0))</f>
        <v/>
      </c>
      <c r="X447" s="34">
        <f>IF($A447="","",IF($V447=1,$G447,0))</f>
        <v/>
      </c>
      <c r="Y447" s="34">
        <f>IF($A447="","",IF(AND($P447=0,OR($I447="Open",$I447="Won"),$H447&gt;=Settings!$C$4,$H447&lt;=Settings!$C$5,$J447&gt;Settings!$C$6),$G447,0))</f>
        <v/>
      </c>
      <c r="Z447" s="34">
        <f>IF($A447="","",IF(AND($P447&gt;0,$T447="Open",$U447=0,OR($I447="Open",$I447="Won"),$H447&gt;=Settings!$C$4,$H447&lt;=Settings!$C$5),$G447,0))</f>
        <v/>
      </c>
      <c r="AA447" s="34">
        <f>IF($A447="","",IF(AND($U447=1,OR($V447=1,$I447="Won")),$G447-$R447,0))</f>
        <v/>
      </c>
      <c r="AB447" s="34">
        <f>IF($A447="","",IF(AND($U447=1,$I447="Open",$V447=0),$R447,0))</f>
        <v/>
      </c>
      <c r="AC447" s="34">
        <f>IF($A447="","",IF(AND($U447=1,$I447="Lost"),$R447,0))</f>
        <v/>
      </c>
      <c r="AD447" s="34">
        <f>IF($A447="","",IF(AND($I447="Won",OR($U447=1,$Y447&gt;0,$Z447&gt;0)),$G447,0))</f>
        <v/>
      </c>
      <c r="AE447" s="33">
        <f>IF(OR($A447="",$P447=0),"",IFERROR(MATCH($Q447,Settings!$B$24:$B$31,0),""))</f>
        <v/>
      </c>
      <c r="AF447" s="33">
        <f>IF($A447="","",IFERROR(MATCH($F447,Settings!$B$24:$B$31,0),""))</f>
        <v/>
      </c>
      <c r="AG447" s="33">
        <f>IF($A447="","",IF($P447=0,IF($Y447&gt;0,IF($I447="Won","Created and won","Created"),IF($J447&gt;Settings!$C$6,"Created, outside period",IF($V447=1,"Not in last snapshot","Outside period"))),IF($T447&lt;&gt;"Open","Closed before",IF($U447=0,IF($Z447&gt;0,IF($I447="Won","Pulled in and won","Pulled in"),"Outside period"),IF($I447="Won","Won",IF($I447="Lost","Lost",IF($V447=0,"Slipped out",IF($AF447&gt;$AE447,"Advanced",IF($AF447&lt;$AE447,"Regressed",IF($G447&gt;$R447,"Amount up",IF($G447&lt;$R447,"Amount down","No change")))))))))))</f>
        <v/>
      </c>
      <c r="AH447" s="33">
        <f>IF($A447="","",IF($V447=1,Settings!$C$7-MAX($J447,$K447,$L447,$M447),""))</f>
        <v/>
      </c>
      <c r="AI447" s="33">
        <f>IF($A447="","",IF($V447=1,IF($AH447&gt;=Settings!$C$12,1,0),""))</f>
        <v/>
      </c>
      <c r="AJ447" s="33">
        <f>IF($A447="","",IF($V447=1,IF($N447&gt;=Settings!$C$13,1,0),""))</f>
        <v/>
      </c>
    </row>
    <row r="448">
      <c r="G448" s="31" t="n"/>
      <c r="H448" s="32" t="n"/>
      <c r="J448" s="32" t="n"/>
      <c r="K448" s="32" t="n"/>
      <c r="L448" s="32" t="n"/>
      <c r="M448" s="32" t="n"/>
      <c r="P448" s="33">
        <f>IF($A448="","",IFERROR(MATCH($A448,'Last week'!$A$2:$A$1001,0),0))</f>
        <v/>
      </c>
      <c r="Q448" s="33">
        <f>IF(OR($A448="",$P448=0),"",INDEX('Last week'!$F$2:$F$1001,$P448))</f>
        <v/>
      </c>
      <c r="R448" s="34">
        <f>IF(OR($A448="",$P448=0),"",INDEX('Last week'!$G$2:$G$1001,$P448))</f>
        <v/>
      </c>
      <c r="S448" s="35">
        <f>IF(OR($A448="",$P448=0),"",INDEX('Last week'!$H$2:$H$1001,$P448))</f>
        <v/>
      </c>
      <c r="T448" s="33">
        <f>IF(OR($A448="",$P448=0),"",INDEX('Last week'!$I$2:$I$1001,$P448))</f>
        <v/>
      </c>
      <c r="U448" s="33">
        <f>IF($A448="","",IF(AND($P448&gt;0,$T448="Open",$S448&gt;=Settings!$C$4,$S448&lt;=Settings!$C$5),1,0))</f>
        <v/>
      </c>
      <c r="V448" s="33">
        <f>IF($A448="","",IF(AND($I448="Open",$H448&gt;=Settings!$C$4,$H448&lt;=Settings!$C$5),1,0))</f>
        <v/>
      </c>
      <c r="W448" s="34">
        <f>IF($A448="","",IF($U448=1,$R448,0))</f>
        <v/>
      </c>
      <c r="X448" s="34">
        <f>IF($A448="","",IF($V448=1,$G448,0))</f>
        <v/>
      </c>
      <c r="Y448" s="34">
        <f>IF($A448="","",IF(AND($P448=0,OR($I448="Open",$I448="Won"),$H448&gt;=Settings!$C$4,$H448&lt;=Settings!$C$5,$J448&gt;Settings!$C$6),$G448,0))</f>
        <v/>
      </c>
      <c r="Z448" s="34">
        <f>IF($A448="","",IF(AND($P448&gt;0,$T448="Open",$U448=0,OR($I448="Open",$I448="Won"),$H448&gt;=Settings!$C$4,$H448&lt;=Settings!$C$5),$G448,0))</f>
        <v/>
      </c>
      <c r="AA448" s="34">
        <f>IF($A448="","",IF(AND($U448=1,OR($V448=1,$I448="Won")),$G448-$R448,0))</f>
        <v/>
      </c>
      <c r="AB448" s="34">
        <f>IF($A448="","",IF(AND($U448=1,$I448="Open",$V448=0),$R448,0))</f>
        <v/>
      </c>
      <c r="AC448" s="34">
        <f>IF($A448="","",IF(AND($U448=1,$I448="Lost"),$R448,0))</f>
        <v/>
      </c>
      <c r="AD448" s="34">
        <f>IF($A448="","",IF(AND($I448="Won",OR($U448=1,$Y448&gt;0,$Z448&gt;0)),$G448,0))</f>
        <v/>
      </c>
      <c r="AE448" s="33">
        <f>IF(OR($A448="",$P448=0),"",IFERROR(MATCH($Q448,Settings!$B$24:$B$31,0),""))</f>
        <v/>
      </c>
      <c r="AF448" s="33">
        <f>IF($A448="","",IFERROR(MATCH($F448,Settings!$B$24:$B$31,0),""))</f>
        <v/>
      </c>
      <c r="AG448" s="33">
        <f>IF($A448="","",IF($P448=0,IF($Y448&gt;0,IF($I448="Won","Created and won","Created"),IF($J448&gt;Settings!$C$6,"Created, outside period",IF($V448=1,"Not in last snapshot","Outside period"))),IF($T448&lt;&gt;"Open","Closed before",IF($U448=0,IF($Z448&gt;0,IF($I448="Won","Pulled in and won","Pulled in"),"Outside period"),IF($I448="Won","Won",IF($I448="Lost","Lost",IF($V448=0,"Slipped out",IF($AF448&gt;$AE448,"Advanced",IF($AF448&lt;$AE448,"Regressed",IF($G448&gt;$R448,"Amount up",IF($G448&lt;$R448,"Amount down","No change")))))))))))</f>
        <v/>
      </c>
      <c r="AH448" s="33">
        <f>IF($A448="","",IF($V448=1,Settings!$C$7-MAX($J448,$K448,$L448,$M448),""))</f>
        <v/>
      </c>
      <c r="AI448" s="33">
        <f>IF($A448="","",IF($V448=1,IF($AH448&gt;=Settings!$C$12,1,0),""))</f>
        <v/>
      </c>
      <c r="AJ448" s="33">
        <f>IF($A448="","",IF($V448=1,IF($N448&gt;=Settings!$C$13,1,0),""))</f>
        <v/>
      </c>
    </row>
    <row r="449">
      <c r="G449" s="31" t="n"/>
      <c r="H449" s="32" t="n"/>
      <c r="J449" s="32" t="n"/>
      <c r="K449" s="32" t="n"/>
      <c r="L449" s="32" t="n"/>
      <c r="M449" s="32" t="n"/>
      <c r="P449" s="33">
        <f>IF($A449="","",IFERROR(MATCH($A449,'Last week'!$A$2:$A$1001,0),0))</f>
        <v/>
      </c>
      <c r="Q449" s="33">
        <f>IF(OR($A449="",$P449=0),"",INDEX('Last week'!$F$2:$F$1001,$P449))</f>
        <v/>
      </c>
      <c r="R449" s="34">
        <f>IF(OR($A449="",$P449=0),"",INDEX('Last week'!$G$2:$G$1001,$P449))</f>
        <v/>
      </c>
      <c r="S449" s="35">
        <f>IF(OR($A449="",$P449=0),"",INDEX('Last week'!$H$2:$H$1001,$P449))</f>
        <v/>
      </c>
      <c r="T449" s="33">
        <f>IF(OR($A449="",$P449=0),"",INDEX('Last week'!$I$2:$I$1001,$P449))</f>
        <v/>
      </c>
      <c r="U449" s="33">
        <f>IF($A449="","",IF(AND($P449&gt;0,$T449="Open",$S449&gt;=Settings!$C$4,$S449&lt;=Settings!$C$5),1,0))</f>
        <v/>
      </c>
      <c r="V449" s="33">
        <f>IF($A449="","",IF(AND($I449="Open",$H449&gt;=Settings!$C$4,$H449&lt;=Settings!$C$5),1,0))</f>
        <v/>
      </c>
      <c r="W449" s="34">
        <f>IF($A449="","",IF($U449=1,$R449,0))</f>
        <v/>
      </c>
      <c r="X449" s="34">
        <f>IF($A449="","",IF($V449=1,$G449,0))</f>
        <v/>
      </c>
      <c r="Y449" s="34">
        <f>IF($A449="","",IF(AND($P449=0,OR($I449="Open",$I449="Won"),$H449&gt;=Settings!$C$4,$H449&lt;=Settings!$C$5,$J449&gt;Settings!$C$6),$G449,0))</f>
        <v/>
      </c>
      <c r="Z449" s="34">
        <f>IF($A449="","",IF(AND($P449&gt;0,$T449="Open",$U449=0,OR($I449="Open",$I449="Won"),$H449&gt;=Settings!$C$4,$H449&lt;=Settings!$C$5),$G449,0))</f>
        <v/>
      </c>
      <c r="AA449" s="34">
        <f>IF($A449="","",IF(AND($U449=1,OR($V449=1,$I449="Won")),$G449-$R449,0))</f>
        <v/>
      </c>
      <c r="AB449" s="34">
        <f>IF($A449="","",IF(AND($U449=1,$I449="Open",$V449=0),$R449,0))</f>
        <v/>
      </c>
      <c r="AC449" s="34">
        <f>IF($A449="","",IF(AND($U449=1,$I449="Lost"),$R449,0))</f>
        <v/>
      </c>
      <c r="AD449" s="34">
        <f>IF($A449="","",IF(AND($I449="Won",OR($U449=1,$Y449&gt;0,$Z449&gt;0)),$G449,0))</f>
        <v/>
      </c>
      <c r="AE449" s="33">
        <f>IF(OR($A449="",$P449=0),"",IFERROR(MATCH($Q449,Settings!$B$24:$B$31,0),""))</f>
        <v/>
      </c>
      <c r="AF449" s="33">
        <f>IF($A449="","",IFERROR(MATCH($F449,Settings!$B$24:$B$31,0),""))</f>
        <v/>
      </c>
      <c r="AG449" s="33">
        <f>IF($A449="","",IF($P449=0,IF($Y449&gt;0,IF($I449="Won","Created and won","Created"),IF($J449&gt;Settings!$C$6,"Created, outside period",IF($V449=1,"Not in last snapshot","Outside period"))),IF($T449&lt;&gt;"Open","Closed before",IF($U449=0,IF($Z449&gt;0,IF($I449="Won","Pulled in and won","Pulled in"),"Outside period"),IF($I449="Won","Won",IF($I449="Lost","Lost",IF($V449=0,"Slipped out",IF($AF449&gt;$AE449,"Advanced",IF($AF449&lt;$AE449,"Regressed",IF($G449&gt;$R449,"Amount up",IF($G449&lt;$R449,"Amount down","No change")))))))))))</f>
        <v/>
      </c>
      <c r="AH449" s="33">
        <f>IF($A449="","",IF($V449=1,Settings!$C$7-MAX($J449,$K449,$L449,$M449),""))</f>
        <v/>
      </c>
      <c r="AI449" s="33">
        <f>IF($A449="","",IF($V449=1,IF($AH449&gt;=Settings!$C$12,1,0),""))</f>
        <v/>
      </c>
      <c r="AJ449" s="33">
        <f>IF($A449="","",IF($V449=1,IF($N449&gt;=Settings!$C$13,1,0),""))</f>
        <v/>
      </c>
    </row>
    <row r="450">
      <c r="G450" s="31" t="n"/>
      <c r="H450" s="32" t="n"/>
      <c r="J450" s="32" t="n"/>
      <c r="K450" s="32" t="n"/>
      <c r="L450" s="32" t="n"/>
      <c r="M450" s="32" t="n"/>
      <c r="P450" s="33">
        <f>IF($A450="","",IFERROR(MATCH($A450,'Last week'!$A$2:$A$1001,0),0))</f>
        <v/>
      </c>
      <c r="Q450" s="33">
        <f>IF(OR($A450="",$P450=0),"",INDEX('Last week'!$F$2:$F$1001,$P450))</f>
        <v/>
      </c>
      <c r="R450" s="34">
        <f>IF(OR($A450="",$P450=0),"",INDEX('Last week'!$G$2:$G$1001,$P450))</f>
        <v/>
      </c>
      <c r="S450" s="35">
        <f>IF(OR($A450="",$P450=0),"",INDEX('Last week'!$H$2:$H$1001,$P450))</f>
        <v/>
      </c>
      <c r="T450" s="33">
        <f>IF(OR($A450="",$P450=0),"",INDEX('Last week'!$I$2:$I$1001,$P450))</f>
        <v/>
      </c>
      <c r="U450" s="33">
        <f>IF($A450="","",IF(AND($P450&gt;0,$T450="Open",$S450&gt;=Settings!$C$4,$S450&lt;=Settings!$C$5),1,0))</f>
        <v/>
      </c>
      <c r="V450" s="33">
        <f>IF($A450="","",IF(AND($I450="Open",$H450&gt;=Settings!$C$4,$H450&lt;=Settings!$C$5),1,0))</f>
        <v/>
      </c>
      <c r="W450" s="34">
        <f>IF($A450="","",IF($U450=1,$R450,0))</f>
        <v/>
      </c>
      <c r="X450" s="34">
        <f>IF($A450="","",IF($V450=1,$G450,0))</f>
        <v/>
      </c>
      <c r="Y450" s="34">
        <f>IF($A450="","",IF(AND($P450=0,OR($I450="Open",$I450="Won"),$H450&gt;=Settings!$C$4,$H450&lt;=Settings!$C$5,$J450&gt;Settings!$C$6),$G450,0))</f>
        <v/>
      </c>
      <c r="Z450" s="34">
        <f>IF($A450="","",IF(AND($P450&gt;0,$T450="Open",$U450=0,OR($I450="Open",$I450="Won"),$H450&gt;=Settings!$C$4,$H450&lt;=Settings!$C$5),$G450,0))</f>
        <v/>
      </c>
      <c r="AA450" s="34">
        <f>IF($A450="","",IF(AND($U450=1,OR($V450=1,$I450="Won")),$G450-$R450,0))</f>
        <v/>
      </c>
      <c r="AB450" s="34">
        <f>IF($A450="","",IF(AND($U450=1,$I450="Open",$V450=0),$R450,0))</f>
        <v/>
      </c>
      <c r="AC450" s="34">
        <f>IF($A450="","",IF(AND($U450=1,$I450="Lost"),$R450,0))</f>
        <v/>
      </c>
      <c r="AD450" s="34">
        <f>IF($A450="","",IF(AND($I450="Won",OR($U450=1,$Y450&gt;0,$Z450&gt;0)),$G450,0))</f>
        <v/>
      </c>
      <c r="AE450" s="33">
        <f>IF(OR($A450="",$P450=0),"",IFERROR(MATCH($Q450,Settings!$B$24:$B$31,0),""))</f>
        <v/>
      </c>
      <c r="AF450" s="33">
        <f>IF($A450="","",IFERROR(MATCH($F450,Settings!$B$24:$B$31,0),""))</f>
        <v/>
      </c>
      <c r="AG450" s="33">
        <f>IF($A450="","",IF($P450=0,IF($Y450&gt;0,IF($I450="Won","Created and won","Created"),IF($J450&gt;Settings!$C$6,"Created, outside period",IF($V450=1,"Not in last snapshot","Outside period"))),IF($T450&lt;&gt;"Open","Closed before",IF($U450=0,IF($Z450&gt;0,IF($I450="Won","Pulled in and won","Pulled in"),"Outside period"),IF($I450="Won","Won",IF($I450="Lost","Lost",IF($V450=0,"Slipped out",IF($AF450&gt;$AE450,"Advanced",IF($AF450&lt;$AE450,"Regressed",IF($G450&gt;$R450,"Amount up",IF($G450&lt;$R450,"Amount down","No change")))))))))))</f>
        <v/>
      </c>
      <c r="AH450" s="33">
        <f>IF($A450="","",IF($V450=1,Settings!$C$7-MAX($J450,$K450,$L450,$M450),""))</f>
        <v/>
      </c>
      <c r="AI450" s="33">
        <f>IF($A450="","",IF($V450=1,IF($AH450&gt;=Settings!$C$12,1,0),""))</f>
        <v/>
      </c>
      <c r="AJ450" s="33">
        <f>IF($A450="","",IF($V450=1,IF($N450&gt;=Settings!$C$13,1,0),""))</f>
        <v/>
      </c>
    </row>
    <row r="451">
      <c r="G451" s="31" t="n"/>
      <c r="H451" s="32" t="n"/>
      <c r="J451" s="32" t="n"/>
      <c r="K451" s="32" t="n"/>
      <c r="L451" s="32" t="n"/>
      <c r="M451" s="32" t="n"/>
      <c r="P451" s="33">
        <f>IF($A451="","",IFERROR(MATCH($A451,'Last week'!$A$2:$A$1001,0),0))</f>
        <v/>
      </c>
      <c r="Q451" s="33">
        <f>IF(OR($A451="",$P451=0),"",INDEX('Last week'!$F$2:$F$1001,$P451))</f>
        <v/>
      </c>
      <c r="R451" s="34">
        <f>IF(OR($A451="",$P451=0),"",INDEX('Last week'!$G$2:$G$1001,$P451))</f>
        <v/>
      </c>
      <c r="S451" s="35">
        <f>IF(OR($A451="",$P451=0),"",INDEX('Last week'!$H$2:$H$1001,$P451))</f>
        <v/>
      </c>
      <c r="T451" s="33">
        <f>IF(OR($A451="",$P451=0),"",INDEX('Last week'!$I$2:$I$1001,$P451))</f>
        <v/>
      </c>
      <c r="U451" s="33">
        <f>IF($A451="","",IF(AND($P451&gt;0,$T451="Open",$S451&gt;=Settings!$C$4,$S451&lt;=Settings!$C$5),1,0))</f>
        <v/>
      </c>
      <c r="V451" s="33">
        <f>IF($A451="","",IF(AND($I451="Open",$H451&gt;=Settings!$C$4,$H451&lt;=Settings!$C$5),1,0))</f>
        <v/>
      </c>
      <c r="W451" s="34">
        <f>IF($A451="","",IF($U451=1,$R451,0))</f>
        <v/>
      </c>
      <c r="X451" s="34">
        <f>IF($A451="","",IF($V451=1,$G451,0))</f>
        <v/>
      </c>
      <c r="Y451" s="34">
        <f>IF($A451="","",IF(AND($P451=0,OR($I451="Open",$I451="Won"),$H451&gt;=Settings!$C$4,$H451&lt;=Settings!$C$5,$J451&gt;Settings!$C$6),$G451,0))</f>
        <v/>
      </c>
      <c r="Z451" s="34">
        <f>IF($A451="","",IF(AND($P451&gt;0,$T451="Open",$U451=0,OR($I451="Open",$I451="Won"),$H451&gt;=Settings!$C$4,$H451&lt;=Settings!$C$5),$G451,0))</f>
        <v/>
      </c>
      <c r="AA451" s="34">
        <f>IF($A451="","",IF(AND($U451=1,OR($V451=1,$I451="Won")),$G451-$R451,0))</f>
        <v/>
      </c>
      <c r="AB451" s="34">
        <f>IF($A451="","",IF(AND($U451=1,$I451="Open",$V451=0),$R451,0))</f>
        <v/>
      </c>
      <c r="AC451" s="34">
        <f>IF($A451="","",IF(AND($U451=1,$I451="Lost"),$R451,0))</f>
        <v/>
      </c>
      <c r="AD451" s="34">
        <f>IF($A451="","",IF(AND($I451="Won",OR($U451=1,$Y451&gt;0,$Z451&gt;0)),$G451,0))</f>
        <v/>
      </c>
      <c r="AE451" s="33">
        <f>IF(OR($A451="",$P451=0),"",IFERROR(MATCH($Q451,Settings!$B$24:$B$31,0),""))</f>
        <v/>
      </c>
      <c r="AF451" s="33">
        <f>IF($A451="","",IFERROR(MATCH($F451,Settings!$B$24:$B$31,0),""))</f>
        <v/>
      </c>
      <c r="AG451" s="33">
        <f>IF($A451="","",IF($P451=0,IF($Y451&gt;0,IF($I451="Won","Created and won","Created"),IF($J451&gt;Settings!$C$6,"Created, outside period",IF($V451=1,"Not in last snapshot","Outside period"))),IF($T451&lt;&gt;"Open","Closed before",IF($U451=0,IF($Z451&gt;0,IF($I451="Won","Pulled in and won","Pulled in"),"Outside period"),IF($I451="Won","Won",IF($I451="Lost","Lost",IF($V451=0,"Slipped out",IF($AF451&gt;$AE451,"Advanced",IF($AF451&lt;$AE451,"Regressed",IF($G451&gt;$R451,"Amount up",IF($G451&lt;$R451,"Amount down","No change")))))))))))</f>
        <v/>
      </c>
      <c r="AH451" s="33">
        <f>IF($A451="","",IF($V451=1,Settings!$C$7-MAX($J451,$K451,$L451,$M451),""))</f>
        <v/>
      </c>
      <c r="AI451" s="33">
        <f>IF($A451="","",IF($V451=1,IF($AH451&gt;=Settings!$C$12,1,0),""))</f>
        <v/>
      </c>
      <c r="AJ451" s="33">
        <f>IF($A451="","",IF($V451=1,IF($N451&gt;=Settings!$C$13,1,0),""))</f>
        <v/>
      </c>
    </row>
    <row r="452">
      <c r="G452" s="31" t="n"/>
      <c r="H452" s="32" t="n"/>
      <c r="J452" s="32" t="n"/>
      <c r="K452" s="32" t="n"/>
      <c r="L452" s="32" t="n"/>
      <c r="M452" s="32" t="n"/>
      <c r="P452" s="33">
        <f>IF($A452="","",IFERROR(MATCH($A452,'Last week'!$A$2:$A$1001,0),0))</f>
        <v/>
      </c>
      <c r="Q452" s="33">
        <f>IF(OR($A452="",$P452=0),"",INDEX('Last week'!$F$2:$F$1001,$P452))</f>
        <v/>
      </c>
      <c r="R452" s="34">
        <f>IF(OR($A452="",$P452=0),"",INDEX('Last week'!$G$2:$G$1001,$P452))</f>
        <v/>
      </c>
      <c r="S452" s="35">
        <f>IF(OR($A452="",$P452=0),"",INDEX('Last week'!$H$2:$H$1001,$P452))</f>
        <v/>
      </c>
      <c r="T452" s="33">
        <f>IF(OR($A452="",$P452=0),"",INDEX('Last week'!$I$2:$I$1001,$P452))</f>
        <v/>
      </c>
      <c r="U452" s="33">
        <f>IF($A452="","",IF(AND($P452&gt;0,$T452="Open",$S452&gt;=Settings!$C$4,$S452&lt;=Settings!$C$5),1,0))</f>
        <v/>
      </c>
      <c r="V452" s="33">
        <f>IF($A452="","",IF(AND($I452="Open",$H452&gt;=Settings!$C$4,$H452&lt;=Settings!$C$5),1,0))</f>
        <v/>
      </c>
      <c r="W452" s="34">
        <f>IF($A452="","",IF($U452=1,$R452,0))</f>
        <v/>
      </c>
      <c r="X452" s="34">
        <f>IF($A452="","",IF($V452=1,$G452,0))</f>
        <v/>
      </c>
      <c r="Y452" s="34">
        <f>IF($A452="","",IF(AND($P452=0,OR($I452="Open",$I452="Won"),$H452&gt;=Settings!$C$4,$H452&lt;=Settings!$C$5,$J452&gt;Settings!$C$6),$G452,0))</f>
        <v/>
      </c>
      <c r="Z452" s="34">
        <f>IF($A452="","",IF(AND($P452&gt;0,$T452="Open",$U452=0,OR($I452="Open",$I452="Won"),$H452&gt;=Settings!$C$4,$H452&lt;=Settings!$C$5),$G452,0))</f>
        <v/>
      </c>
      <c r="AA452" s="34">
        <f>IF($A452="","",IF(AND($U452=1,OR($V452=1,$I452="Won")),$G452-$R452,0))</f>
        <v/>
      </c>
      <c r="AB452" s="34">
        <f>IF($A452="","",IF(AND($U452=1,$I452="Open",$V452=0),$R452,0))</f>
        <v/>
      </c>
      <c r="AC452" s="34">
        <f>IF($A452="","",IF(AND($U452=1,$I452="Lost"),$R452,0))</f>
        <v/>
      </c>
      <c r="AD452" s="34">
        <f>IF($A452="","",IF(AND($I452="Won",OR($U452=1,$Y452&gt;0,$Z452&gt;0)),$G452,0))</f>
        <v/>
      </c>
      <c r="AE452" s="33">
        <f>IF(OR($A452="",$P452=0),"",IFERROR(MATCH($Q452,Settings!$B$24:$B$31,0),""))</f>
        <v/>
      </c>
      <c r="AF452" s="33">
        <f>IF($A452="","",IFERROR(MATCH($F452,Settings!$B$24:$B$31,0),""))</f>
        <v/>
      </c>
      <c r="AG452" s="33">
        <f>IF($A452="","",IF($P452=0,IF($Y452&gt;0,IF($I452="Won","Created and won","Created"),IF($J452&gt;Settings!$C$6,"Created, outside period",IF($V452=1,"Not in last snapshot","Outside period"))),IF($T452&lt;&gt;"Open","Closed before",IF($U452=0,IF($Z452&gt;0,IF($I452="Won","Pulled in and won","Pulled in"),"Outside period"),IF($I452="Won","Won",IF($I452="Lost","Lost",IF($V452=0,"Slipped out",IF($AF452&gt;$AE452,"Advanced",IF($AF452&lt;$AE452,"Regressed",IF($G452&gt;$R452,"Amount up",IF($G452&lt;$R452,"Amount down","No change")))))))))))</f>
        <v/>
      </c>
      <c r="AH452" s="33">
        <f>IF($A452="","",IF($V452=1,Settings!$C$7-MAX($J452,$K452,$L452,$M452),""))</f>
        <v/>
      </c>
      <c r="AI452" s="33">
        <f>IF($A452="","",IF($V452=1,IF($AH452&gt;=Settings!$C$12,1,0),""))</f>
        <v/>
      </c>
      <c r="AJ452" s="33">
        <f>IF($A452="","",IF($V452=1,IF($N452&gt;=Settings!$C$13,1,0),""))</f>
        <v/>
      </c>
    </row>
    <row r="453">
      <c r="G453" s="31" t="n"/>
      <c r="H453" s="32" t="n"/>
      <c r="J453" s="32" t="n"/>
      <c r="K453" s="32" t="n"/>
      <c r="L453" s="32" t="n"/>
      <c r="M453" s="32" t="n"/>
      <c r="P453" s="33">
        <f>IF($A453="","",IFERROR(MATCH($A453,'Last week'!$A$2:$A$1001,0),0))</f>
        <v/>
      </c>
      <c r="Q453" s="33">
        <f>IF(OR($A453="",$P453=0),"",INDEX('Last week'!$F$2:$F$1001,$P453))</f>
        <v/>
      </c>
      <c r="R453" s="34">
        <f>IF(OR($A453="",$P453=0),"",INDEX('Last week'!$G$2:$G$1001,$P453))</f>
        <v/>
      </c>
      <c r="S453" s="35">
        <f>IF(OR($A453="",$P453=0),"",INDEX('Last week'!$H$2:$H$1001,$P453))</f>
        <v/>
      </c>
      <c r="T453" s="33">
        <f>IF(OR($A453="",$P453=0),"",INDEX('Last week'!$I$2:$I$1001,$P453))</f>
        <v/>
      </c>
      <c r="U453" s="33">
        <f>IF($A453="","",IF(AND($P453&gt;0,$T453="Open",$S453&gt;=Settings!$C$4,$S453&lt;=Settings!$C$5),1,0))</f>
        <v/>
      </c>
      <c r="V453" s="33">
        <f>IF($A453="","",IF(AND($I453="Open",$H453&gt;=Settings!$C$4,$H453&lt;=Settings!$C$5),1,0))</f>
        <v/>
      </c>
      <c r="W453" s="34">
        <f>IF($A453="","",IF($U453=1,$R453,0))</f>
        <v/>
      </c>
      <c r="X453" s="34">
        <f>IF($A453="","",IF($V453=1,$G453,0))</f>
        <v/>
      </c>
      <c r="Y453" s="34">
        <f>IF($A453="","",IF(AND($P453=0,OR($I453="Open",$I453="Won"),$H453&gt;=Settings!$C$4,$H453&lt;=Settings!$C$5,$J453&gt;Settings!$C$6),$G453,0))</f>
        <v/>
      </c>
      <c r="Z453" s="34">
        <f>IF($A453="","",IF(AND($P453&gt;0,$T453="Open",$U453=0,OR($I453="Open",$I453="Won"),$H453&gt;=Settings!$C$4,$H453&lt;=Settings!$C$5),$G453,0))</f>
        <v/>
      </c>
      <c r="AA453" s="34">
        <f>IF($A453="","",IF(AND($U453=1,OR($V453=1,$I453="Won")),$G453-$R453,0))</f>
        <v/>
      </c>
      <c r="AB453" s="34">
        <f>IF($A453="","",IF(AND($U453=1,$I453="Open",$V453=0),$R453,0))</f>
        <v/>
      </c>
      <c r="AC453" s="34">
        <f>IF($A453="","",IF(AND($U453=1,$I453="Lost"),$R453,0))</f>
        <v/>
      </c>
      <c r="AD453" s="34">
        <f>IF($A453="","",IF(AND($I453="Won",OR($U453=1,$Y453&gt;0,$Z453&gt;0)),$G453,0))</f>
        <v/>
      </c>
      <c r="AE453" s="33">
        <f>IF(OR($A453="",$P453=0),"",IFERROR(MATCH($Q453,Settings!$B$24:$B$31,0),""))</f>
        <v/>
      </c>
      <c r="AF453" s="33">
        <f>IF($A453="","",IFERROR(MATCH($F453,Settings!$B$24:$B$31,0),""))</f>
        <v/>
      </c>
      <c r="AG453" s="33">
        <f>IF($A453="","",IF($P453=0,IF($Y453&gt;0,IF($I453="Won","Created and won","Created"),IF($J453&gt;Settings!$C$6,"Created, outside period",IF($V453=1,"Not in last snapshot","Outside period"))),IF($T453&lt;&gt;"Open","Closed before",IF($U453=0,IF($Z453&gt;0,IF($I453="Won","Pulled in and won","Pulled in"),"Outside period"),IF($I453="Won","Won",IF($I453="Lost","Lost",IF($V453=0,"Slipped out",IF($AF453&gt;$AE453,"Advanced",IF($AF453&lt;$AE453,"Regressed",IF($G453&gt;$R453,"Amount up",IF($G453&lt;$R453,"Amount down","No change")))))))))))</f>
        <v/>
      </c>
      <c r="AH453" s="33">
        <f>IF($A453="","",IF($V453=1,Settings!$C$7-MAX($J453,$K453,$L453,$M453),""))</f>
        <v/>
      </c>
      <c r="AI453" s="33">
        <f>IF($A453="","",IF($V453=1,IF($AH453&gt;=Settings!$C$12,1,0),""))</f>
        <v/>
      </c>
      <c r="AJ453" s="33">
        <f>IF($A453="","",IF($V453=1,IF($N453&gt;=Settings!$C$13,1,0),""))</f>
        <v/>
      </c>
    </row>
    <row r="454">
      <c r="G454" s="31" t="n"/>
      <c r="H454" s="32" t="n"/>
      <c r="J454" s="32" t="n"/>
      <c r="K454" s="32" t="n"/>
      <c r="L454" s="32" t="n"/>
      <c r="M454" s="32" t="n"/>
      <c r="P454" s="33">
        <f>IF($A454="","",IFERROR(MATCH($A454,'Last week'!$A$2:$A$1001,0),0))</f>
        <v/>
      </c>
      <c r="Q454" s="33">
        <f>IF(OR($A454="",$P454=0),"",INDEX('Last week'!$F$2:$F$1001,$P454))</f>
        <v/>
      </c>
      <c r="R454" s="34">
        <f>IF(OR($A454="",$P454=0),"",INDEX('Last week'!$G$2:$G$1001,$P454))</f>
        <v/>
      </c>
      <c r="S454" s="35">
        <f>IF(OR($A454="",$P454=0),"",INDEX('Last week'!$H$2:$H$1001,$P454))</f>
        <v/>
      </c>
      <c r="T454" s="33">
        <f>IF(OR($A454="",$P454=0),"",INDEX('Last week'!$I$2:$I$1001,$P454))</f>
        <v/>
      </c>
      <c r="U454" s="33">
        <f>IF($A454="","",IF(AND($P454&gt;0,$T454="Open",$S454&gt;=Settings!$C$4,$S454&lt;=Settings!$C$5),1,0))</f>
        <v/>
      </c>
      <c r="V454" s="33">
        <f>IF($A454="","",IF(AND($I454="Open",$H454&gt;=Settings!$C$4,$H454&lt;=Settings!$C$5),1,0))</f>
        <v/>
      </c>
      <c r="W454" s="34">
        <f>IF($A454="","",IF($U454=1,$R454,0))</f>
        <v/>
      </c>
      <c r="X454" s="34">
        <f>IF($A454="","",IF($V454=1,$G454,0))</f>
        <v/>
      </c>
      <c r="Y454" s="34">
        <f>IF($A454="","",IF(AND($P454=0,OR($I454="Open",$I454="Won"),$H454&gt;=Settings!$C$4,$H454&lt;=Settings!$C$5,$J454&gt;Settings!$C$6),$G454,0))</f>
        <v/>
      </c>
      <c r="Z454" s="34">
        <f>IF($A454="","",IF(AND($P454&gt;0,$T454="Open",$U454=0,OR($I454="Open",$I454="Won"),$H454&gt;=Settings!$C$4,$H454&lt;=Settings!$C$5),$G454,0))</f>
        <v/>
      </c>
      <c r="AA454" s="34">
        <f>IF($A454="","",IF(AND($U454=1,OR($V454=1,$I454="Won")),$G454-$R454,0))</f>
        <v/>
      </c>
      <c r="AB454" s="34">
        <f>IF($A454="","",IF(AND($U454=1,$I454="Open",$V454=0),$R454,0))</f>
        <v/>
      </c>
      <c r="AC454" s="34">
        <f>IF($A454="","",IF(AND($U454=1,$I454="Lost"),$R454,0))</f>
        <v/>
      </c>
      <c r="AD454" s="34">
        <f>IF($A454="","",IF(AND($I454="Won",OR($U454=1,$Y454&gt;0,$Z454&gt;0)),$G454,0))</f>
        <v/>
      </c>
      <c r="AE454" s="33">
        <f>IF(OR($A454="",$P454=0),"",IFERROR(MATCH($Q454,Settings!$B$24:$B$31,0),""))</f>
        <v/>
      </c>
      <c r="AF454" s="33">
        <f>IF($A454="","",IFERROR(MATCH($F454,Settings!$B$24:$B$31,0),""))</f>
        <v/>
      </c>
      <c r="AG454" s="33">
        <f>IF($A454="","",IF($P454=0,IF($Y454&gt;0,IF($I454="Won","Created and won","Created"),IF($J454&gt;Settings!$C$6,"Created, outside period",IF($V454=1,"Not in last snapshot","Outside period"))),IF($T454&lt;&gt;"Open","Closed before",IF($U454=0,IF($Z454&gt;0,IF($I454="Won","Pulled in and won","Pulled in"),"Outside period"),IF($I454="Won","Won",IF($I454="Lost","Lost",IF($V454=0,"Slipped out",IF($AF454&gt;$AE454,"Advanced",IF($AF454&lt;$AE454,"Regressed",IF($G454&gt;$R454,"Amount up",IF($G454&lt;$R454,"Amount down","No change")))))))))))</f>
        <v/>
      </c>
      <c r="AH454" s="33">
        <f>IF($A454="","",IF($V454=1,Settings!$C$7-MAX($J454,$K454,$L454,$M454),""))</f>
        <v/>
      </c>
      <c r="AI454" s="33">
        <f>IF($A454="","",IF($V454=1,IF($AH454&gt;=Settings!$C$12,1,0),""))</f>
        <v/>
      </c>
      <c r="AJ454" s="33">
        <f>IF($A454="","",IF($V454=1,IF($N454&gt;=Settings!$C$13,1,0),""))</f>
        <v/>
      </c>
    </row>
    <row r="455">
      <c r="G455" s="31" t="n"/>
      <c r="H455" s="32" t="n"/>
      <c r="J455" s="32" t="n"/>
      <c r="K455" s="32" t="n"/>
      <c r="L455" s="32" t="n"/>
      <c r="M455" s="32" t="n"/>
      <c r="P455" s="33">
        <f>IF($A455="","",IFERROR(MATCH($A455,'Last week'!$A$2:$A$1001,0),0))</f>
        <v/>
      </c>
      <c r="Q455" s="33">
        <f>IF(OR($A455="",$P455=0),"",INDEX('Last week'!$F$2:$F$1001,$P455))</f>
        <v/>
      </c>
      <c r="R455" s="34">
        <f>IF(OR($A455="",$P455=0),"",INDEX('Last week'!$G$2:$G$1001,$P455))</f>
        <v/>
      </c>
      <c r="S455" s="35">
        <f>IF(OR($A455="",$P455=0),"",INDEX('Last week'!$H$2:$H$1001,$P455))</f>
        <v/>
      </c>
      <c r="T455" s="33">
        <f>IF(OR($A455="",$P455=0),"",INDEX('Last week'!$I$2:$I$1001,$P455))</f>
        <v/>
      </c>
      <c r="U455" s="33">
        <f>IF($A455="","",IF(AND($P455&gt;0,$T455="Open",$S455&gt;=Settings!$C$4,$S455&lt;=Settings!$C$5),1,0))</f>
        <v/>
      </c>
      <c r="V455" s="33">
        <f>IF($A455="","",IF(AND($I455="Open",$H455&gt;=Settings!$C$4,$H455&lt;=Settings!$C$5),1,0))</f>
        <v/>
      </c>
      <c r="W455" s="34">
        <f>IF($A455="","",IF($U455=1,$R455,0))</f>
        <v/>
      </c>
      <c r="X455" s="34">
        <f>IF($A455="","",IF($V455=1,$G455,0))</f>
        <v/>
      </c>
      <c r="Y455" s="34">
        <f>IF($A455="","",IF(AND($P455=0,OR($I455="Open",$I455="Won"),$H455&gt;=Settings!$C$4,$H455&lt;=Settings!$C$5,$J455&gt;Settings!$C$6),$G455,0))</f>
        <v/>
      </c>
      <c r="Z455" s="34">
        <f>IF($A455="","",IF(AND($P455&gt;0,$T455="Open",$U455=0,OR($I455="Open",$I455="Won"),$H455&gt;=Settings!$C$4,$H455&lt;=Settings!$C$5),$G455,0))</f>
        <v/>
      </c>
      <c r="AA455" s="34">
        <f>IF($A455="","",IF(AND($U455=1,OR($V455=1,$I455="Won")),$G455-$R455,0))</f>
        <v/>
      </c>
      <c r="AB455" s="34">
        <f>IF($A455="","",IF(AND($U455=1,$I455="Open",$V455=0),$R455,0))</f>
        <v/>
      </c>
      <c r="AC455" s="34">
        <f>IF($A455="","",IF(AND($U455=1,$I455="Lost"),$R455,0))</f>
        <v/>
      </c>
      <c r="AD455" s="34">
        <f>IF($A455="","",IF(AND($I455="Won",OR($U455=1,$Y455&gt;0,$Z455&gt;0)),$G455,0))</f>
        <v/>
      </c>
      <c r="AE455" s="33">
        <f>IF(OR($A455="",$P455=0),"",IFERROR(MATCH($Q455,Settings!$B$24:$B$31,0),""))</f>
        <v/>
      </c>
      <c r="AF455" s="33">
        <f>IF($A455="","",IFERROR(MATCH($F455,Settings!$B$24:$B$31,0),""))</f>
        <v/>
      </c>
      <c r="AG455" s="33">
        <f>IF($A455="","",IF($P455=0,IF($Y455&gt;0,IF($I455="Won","Created and won","Created"),IF($J455&gt;Settings!$C$6,"Created, outside period",IF($V455=1,"Not in last snapshot","Outside period"))),IF($T455&lt;&gt;"Open","Closed before",IF($U455=0,IF($Z455&gt;0,IF($I455="Won","Pulled in and won","Pulled in"),"Outside period"),IF($I455="Won","Won",IF($I455="Lost","Lost",IF($V455=0,"Slipped out",IF($AF455&gt;$AE455,"Advanced",IF($AF455&lt;$AE455,"Regressed",IF($G455&gt;$R455,"Amount up",IF($G455&lt;$R455,"Amount down","No change")))))))))))</f>
        <v/>
      </c>
      <c r="AH455" s="33">
        <f>IF($A455="","",IF($V455=1,Settings!$C$7-MAX($J455,$K455,$L455,$M455),""))</f>
        <v/>
      </c>
      <c r="AI455" s="33">
        <f>IF($A455="","",IF($V455=1,IF($AH455&gt;=Settings!$C$12,1,0),""))</f>
        <v/>
      </c>
      <c r="AJ455" s="33">
        <f>IF($A455="","",IF($V455=1,IF($N455&gt;=Settings!$C$13,1,0),""))</f>
        <v/>
      </c>
    </row>
    <row r="456">
      <c r="G456" s="31" t="n"/>
      <c r="H456" s="32" t="n"/>
      <c r="J456" s="32" t="n"/>
      <c r="K456" s="32" t="n"/>
      <c r="L456" s="32" t="n"/>
      <c r="M456" s="32" t="n"/>
      <c r="P456" s="33">
        <f>IF($A456="","",IFERROR(MATCH($A456,'Last week'!$A$2:$A$1001,0),0))</f>
        <v/>
      </c>
      <c r="Q456" s="33">
        <f>IF(OR($A456="",$P456=0),"",INDEX('Last week'!$F$2:$F$1001,$P456))</f>
        <v/>
      </c>
      <c r="R456" s="34">
        <f>IF(OR($A456="",$P456=0),"",INDEX('Last week'!$G$2:$G$1001,$P456))</f>
        <v/>
      </c>
      <c r="S456" s="35">
        <f>IF(OR($A456="",$P456=0),"",INDEX('Last week'!$H$2:$H$1001,$P456))</f>
        <v/>
      </c>
      <c r="T456" s="33">
        <f>IF(OR($A456="",$P456=0),"",INDEX('Last week'!$I$2:$I$1001,$P456))</f>
        <v/>
      </c>
      <c r="U456" s="33">
        <f>IF($A456="","",IF(AND($P456&gt;0,$T456="Open",$S456&gt;=Settings!$C$4,$S456&lt;=Settings!$C$5),1,0))</f>
        <v/>
      </c>
      <c r="V456" s="33">
        <f>IF($A456="","",IF(AND($I456="Open",$H456&gt;=Settings!$C$4,$H456&lt;=Settings!$C$5),1,0))</f>
        <v/>
      </c>
      <c r="W456" s="34">
        <f>IF($A456="","",IF($U456=1,$R456,0))</f>
        <v/>
      </c>
      <c r="X456" s="34">
        <f>IF($A456="","",IF($V456=1,$G456,0))</f>
        <v/>
      </c>
      <c r="Y456" s="34">
        <f>IF($A456="","",IF(AND($P456=0,OR($I456="Open",$I456="Won"),$H456&gt;=Settings!$C$4,$H456&lt;=Settings!$C$5,$J456&gt;Settings!$C$6),$G456,0))</f>
        <v/>
      </c>
      <c r="Z456" s="34">
        <f>IF($A456="","",IF(AND($P456&gt;0,$T456="Open",$U456=0,OR($I456="Open",$I456="Won"),$H456&gt;=Settings!$C$4,$H456&lt;=Settings!$C$5),$G456,0))</f>
        <v/>
      </c>
      <c r="AA456" s="34">
        <f>IF($A456="","",IF(AND($U456=1,OR($V456=1,$I456="Won")),$G456-$R456,0))</f>
        <v/>
      </c>
      <c r="AB456" s="34">
        <f>IF($A456="","",IF(AND($U456=1,$I456="Open",$V456=0),$R456,0))</f>
        <v/>
      </c>
      <c r="AC456" s="34">
        <f>IF($A456="","",IF(AND($U456=1,$I456="Lost"),$R456,0))</f>
        <v/>
      </c>
      <c r="AD456" s="34">
        <f>IF($A456="","",IF(AND($I456="Won",OR($U456=1,$Y456&gt;0,$Z456&gt;0)),$G456,0))</f>
        <v/>
      </c>
      <c r="AE456" s="33">
        <f>IF(OR($A456="",$P456=0),"",IFERROR(MATCH($Q456,Settings!$B$24:$B$31,0),""))</f>
        <v/>
      </c>
      <c r="AF456" s="33">
        <f>IF($A456="","",IFERROR(MATCH($F456,Settings!$B$24:$B$31,0),""))</f>
        <v/>
      </c>
      <c r="AG456" s="33">
        <f>IF($A456="","",IF($P456=0,IF($Y456&gt;0,IF($I456="Won","Created and won","Created"),IF($J456&gt;Settings!$C$6,"Created, outside period",IF($V456=1,"Not in last snapshot","Outside period"))),IF($T456&lt;&gt;"Open","Closed before",IF($U456=0,IF($Z456&gt;0,IF($I456="Won","Pulled in and won","Pulled in"),"Outside period"),IF($I456="Won","Won",IF($I456="Lost","Lost",IF($V456=0,"Slipped out",IF($AF456&gt;$AE456,"Advanced",IF($AF456&lt;$AE456,"Regressed",IF($G456&gt;$R456,"Amount up",IF($G456&lt;$R456,"Amount down","No change")))))))))))</f>
        <v/>
      </c>
      <c r="AH456" s="33">
        <f>IF($A456="","",IF($V456=1,Settings!$C$7-MAX($J456,$K456,$L456,$M456),""))</f>
        <v/>
      </c>
      <c r="AI456" s="33">
        <f>IF($A456="","",IF($V456=1,IF($AH456&gt;=Settings!$C$12,1,0),""))</f>
        <v/>
      </c>
      <c r="AJ456" s="33">
        <f>IF($A456="","",IF($V456=1,IF($N456&gt;=Settings!$C$13,1,0),""))</f>
        <v/>
      </c>
    </row>
    <row r="457">
      <c r="G457" s="31" t="n"/>
      <c r="H457" s="32" t="n"/>
      <c r="J457" s="32" t="n"/>
      <c r="K457" s="32" t="n"/>
      <c r="L457" s="32" t="n"/>
      <c r="M457" s="32" t="n"/>
      <c r="P457" s="33">
        <f>IF($A457="","",IFERROR(MATCH($A457,'Last week'!$A$2:$A$1001,0),0))</f>
        <v/>
      </c>
      <c r="Q457" s="33">
        <f>IF(OR($A457="",$P457=0),"",INDEX('Last week'!$F$2:$F$1001,$P457))</f>
        <v/>
      </c>
      <c r="R457" s="34">
        <f>IF(OR($A457="",$P457=0),"",INDEX('Last week'!$G$2:$G$1001,$P457))</f>
        <v/>
      </c>
      <c r="S457" s="35">
        <f>IF(OR($A457="",$P457=0),"",INDEX('Last week'!$H$2:$H$1001,$P457))</f>
        <v/>
      </c>
      <c r="T457" s="33">
        <f>IF(OR($A457="",$P457=0),"",INDEX('Last week'!$I$2:$I$1001,$P457))</f>
        <v/>
      </c>
      <c r="U457" s="33">
        <f>IF($A457="","",IF(AND($P457&gt;0,$T457="Open",$S457&gt;=Settings!$C$4,$S457&lt;=Settings!$C$5),1,0))</f>
        <v/>
      </c>
      <c r="V457" s="33">
        <f>IF($A457="","",IF(AND($I457="Open",$H457&gt;=Settings!$C$4,$H457&lt;=Settings!$C$5),1,0))</f>
        <v/>
      </c>
      <c r="W457" s="34">
        <f>IF($A457="","",IF($U457=1,$R457,0))</f>
        <v/>
      </c>
      <c r="X457" s="34">
        <f>IF($A457="","",IF($V457=1,$G457,0))</f>
        <v/>
      </c>
      <c r="Y457" s="34">
        <f>IF($A457="","",IF(AND($P457=0,OR($I457="Open",$I457="Won"),$H457&gt;=Settings!$C$4,$H457&lt;=Settings!$C$5,$J457&gt;Settings!$C$6),$G457,0))</f>
        <v/>
      </c>
      <c r="Z457" s="34">
        <f>IF($A457="","",IF(AND($P457&gt;0,$T457="Open",$U457=0,OR($I457="Open",$I457="Won"),$H457&gt;=Settings!$C$4,$H457&lt;=Settings!$C$5),$G457,0))</f>
        <v/>
      </c>
      <c r="AA457" s="34">
        <f>IF($A457="","",IF(AND($U457=1,OR($V457=1,$I457="Won")),$G457-$R457,0))</f>
        <v/>
      </c>
      <c r="AB457" s="34">
        <f>IF($A457="","",IF(AND($U457=1,$I457="Open",$V457=0),$R457,0))</f>
        <v/>
      </c>
      <c r="AC457" s="34">
        <f>IF($A457="","",IF(AND($U457=1,$I457="Lost"),$R457,0))</f>
        <v/>
      </c>
      <c r="AD457" s="34">
        <f>IF($A457="","",IF(AND($I457="Won",OR($U457=1,$Y457&gt;0,$Z457&gt;0)),$G457,0))</f>
        <v/>
      </c>
      <c r="AE457" s="33">
        <f>IF(OR($A457="",$P457=0),"",IFERROR(MATCH($Q457,Settings!$B$24:$B$31,0),""))</f>
        <v/>
      </c>
      <c r="AF457" s="33">
        <f>IF($A457="","",IFERROR(MATCH($F457,Settings!$B$24:$B$31,0),""))</f>
        <v/>
      </c>
      <c r="AG457" s="33">
        <f>IF($A457="","",IF($P457=0,IF($Y457&gt;0,IF($I457="Won","Created and won","Created"),IF($J457&gt;Settings!$C$6,"Created, outside period",IF($V457=1,"Not in last snapshot","Outside period"))),IF($T457&lt;&gt;"Open","Closed before",IF($U457=0,IF($Z457&gt;0,IF($I457="Won","Pulled in and won","Pulled in"),"Outside period"),IF($I457="Won","Won",IF($I457="Lost","Lost",IF($V457=0,"Slipped out",IF($AF457&gt;$AE457,"Advanced",IF($AF457&lt;$AE457,"Regressed",IF($G457&gt;$R457,"Amount up",IF($G457&lt;$R457,"Amount down","No change")))))))))))</f>
        <v/>
      </c>
      <c r="AH457" s="33">
        <f>IF($A457="","",IF($V457=1,Settings!$C$7-MAX($J457,$K457,$L457,$M457),""))</f>
        <v/>
      </c>
      <c r="AI457" s="33">
        <f>IF($A457="","",IF($V457=1,IF($AH457&gt;=Settings!$C$12,1,0),""))</f>
        <v/>
      </c>
      <c r="AJ457" s="33">
        <f>IF($A457="","",IF($V457=1,IF($N457&gt;=Settings!$C$13,1,0),""))</f>
        <v/>
      </c>
    </row>
    <row r="458">
      <c r="G458" s="31" t="n"/>
      <c r="H458" s="32" t="n"/>
      <c r="J458" s="32" t="n"/>
      <c r="K458" s="32" t="n"/>
      <c r="L458" s="32" t="n"/>
      <c r="M458" s="32" t="n"/>
      <c r="P458" s="33">
        <f>IF($A458="","",IFERROR(MATCH($A458,'Last week'!$A$2:$A$1001,0),0))</f>
        <v/>
      </c>
      <c r="Q458" s="33">
        <f>IF(OR($A458="",$P458=0),"",INDEX('Last week'!$F$2:$F$1001,$P458))</f>
        <v/>
      </c>
      <c r="R458" s="34">
        <f>IF(OR($A458="",$P458=0),"",INDEX('Last week'!$G$2:$G$1001,$P458))</f>
        <v/>
      </c>
      <c r="S458" s="35">
        <f>IF(OR($A458="",$P458=0),"",INDEX('Last week'!$H$2:$H$1001,$P458))</f>
        <v/>
      </c>
      <c r="T458" s="33">
        <f>IF(OR($A458="",$P458=0),"",INDEX('Last week'!$I$2:$I$1001,$P458))</f>
        <v/>
      </c>
      <c r="U458" s="33">
        <f>IF($A458="","",IF(AND($P458&gt;0,$T458="Open",$S458&gt;=Settings!$C$4,$S458&lt;=Settings!$C$5),1,0))</f>
        <v/>
      </c>
      <c r="V458" s="33">
        <f>IF($A458="","",IF(AND($I458="Open",$H458&gt;=Settings!$C$4,$H458&lt;=Settings!$C$5),1,0))</f>
        <v/>
      </c>
      <c r="W458" s="34">
        <f>IF($A458="","",IF($U458=1,$R458,0))</f>
        <v/>
      </c>
      <c r="X458" s="34">
        <f>IF($A458="","",IF($V458=1,$G458,0))</f>
        <v/>
      </c>
      <c r="Y458" s="34">
        <f>IF($A458="","",IF(AND($P458=0,OR($I458="Open",$I458="Won"),$H458&gt;=Settings!$C$4,$H458&lt;=Settings!$C$5,$J458&gt;Settings!$C$6),$G458,0))</f>
        <v/>
      </c>
      <c r="Z458" s="34">
        <f>IF($A458="","",IF(AND($P458&gt;0,$T458="Open",$U458=0,OR($I458="Open",$I458="Won"),$H458&gt;=Settings!$C$4,$H458&lt;=Settings!$C$5),$G458,0))</f>
        <v/>
      </c>
      <c r="AA458" s="34">
        <f>IF($A458="","",IF(AND($U458=1,OR($V458=1,$I458="Won")),$G458-$R458,0))</f>
        <v/>
      </c>
      <c r="AB458" s="34">
        <f>IF($A458="","",IF(AND($U458=1,$I458="Open",$V458=0),$R458,0))</f>
        <v/>
      </c>
      <c r="AC458" s="34">
        <f>IF($A458="","",IF(AND($U458=1,$I458="Lost"),$R458,0))</f>
        <v/>
      </c>
      <c r="AD458" s="34">
        <f>IF($A458="","",IF(AND($I458="Won",OR($U458=1,$Y458&gt;0,$Z458&gt;0)),$G458,0))</f>
        <v/>
      </c>
      <c r="AE458" s="33">
        <f>IF(OR($A458="",$P458=0),"",IFERROR(MATCH($Q458,Settings!$B$24:$B$31,0),""))</f>
        <v/>
      </c>
      <c r="AF458" s="33">
        <f>IF($A458="","",IFERROR(MATCH($F458,Settings!$B$24:$B$31,0),""))</f>
        <v/>
      </c>
      <c r="AG458" s="33">
        <f>IF($A458="","",IF($P458=0,IF($Y458&gt;0,IF($I458="Won","Created and won","Created"),IF($J458&gt;Settings!$C$6,"Created, outside period",IF($V458=1,"Not in last snapshot","Outside period"))),IF($T458&lt;&gt;"Open","Closed before",IF($U458=0,IF($Z458&gt;0,IF($I458="Won","Pulled in and won","Pulled in"),"Outside period"),IF($I458="Won","Won",IF($I458="Lost","Lost",IF($V458=0,"Slipped out",IF($AF458&gt;$AE458,"Advanced",IF($AF458&lt;$AE458,"Regressed",IF($G458&gt;$R458,"Amount up",IF($G458&lt;$R458,"Amount down","No change")))))))))))</f>
        <v/>
      </c>
      <c r="AH458" s="33">
        <f>IF($A458="","",IF($V458=1,Settings!$C$7-MAX($J458,$K458,$L458,$M458),""))</f>
        <v/>
      </c>
      <c r="AI458" s="33">
        <f>IF($A458="","",IF($V458=1,IF($AH458&gt;=Settings!$C$12,1,0),""))</f>
        <v/>
      </c>
      <c r="AJ458" s="33">
        <f>IF($A458="","",IF($V458=1,IF($N458&gt;=Settings!$C$13,1,0),""))</f>
        <v/>
      </c>
    </row>
    <row r="459">
      <c r="G459" s="31" t="n"/>
      <c r="H459" s="32" t="n"/>
      <c r="J459" s="32" t="n"/>
      <c r="K459" s="32" t="n"/>
      <c r="L459" s="32" t="n"/>
      <c r="M459" s="32" t="n"/>
      <c r="P459" s="33">
        <f>IF($A459="","",IFERROR(MATCH($A459,'Last week'!$A$2:$A$1001,0),0))</f>
        <v/>
      </c>
      <c r="Q459" s="33">
        <f>IF(OR($A459="",$P459=0),"",INDEX('Last week'!$F$2:$F$1001,$P459))</f>
        <v/>
      </c>
      <c r="R459" s="34">
        <f>IF(OR($A459="",$P459=0),"",INDEX('Last week'!$G$2:$G$1001,$P459))</f>
        <v/>
      </c>
      <c r="S459" s="35">
        <f>IF(OR($A459="",$P459=0),"",INDEX('Last week'!$H$2:$H$1001,$P459))</f>
        <v/>
      </c>
      <c r="T459" s="33">
        <f>IF(OR($A459="",$P459=0),"",INDEX('Last week'!$I$2:$I$1001,$P459))</f>
        <v/>
      </c>
      <c r="U459" s="33">
        <f>IF($A459="","",IF(AND($P459&gt;0,$T459="Open",$S459&gt;=Settings!$C$4,$S459&lt;=Settings!$C$5),1,0))</f>
        <v/>
      </c>
      <c r="V459" s="33">
        <f>IF($A459="","",IF(AND($I459="Open",$H459&gt;=Settings!$C$4,$H459&lt;=Settings!$C$5),1,0))</f>
        <v/>
      </c>
      <c r="W459" s="34">
        <f>IF($A459="","",IF($U459=1,$R459,0))</f>
        <v/>
      </c>
      <c r="X459" s="34">
        <f>IF($A459="","",IF($V459=1,$G459,0))</f>
        <v/>
      </c>
      <c r="Y459" s="34">
        <f>IF($A459="","",IF(AND($P459=0,OR($I459="Open",$I459="Won"),$H459&gt;=Settings!$C$4,$H459&lt;=Settings!$C$5,$J459&gt;Settings!$C$6),$G459,0))</f>
        <v/>
      </c>
      <c r="Z459" s="34">
        <f>IF($A459="","",IF(AND($P459&gt;0,$T459="Open",$U459=0,OR($I459="Open",$I459="Won"),$H459&gt;=Settings!$C$4,$H459&lt;=Settings!$C$5),$G459,0))</f>
        <v/>
      </c>
      <c r="AA459" s="34">
        <f>IF($A459="","",IF(AND($U459=1,OR($V459=1,$I459="Won")),$G459-$R459,0))</f>
        <v/>
      </c>
      <c r="AB459" s="34">
        <f>IF($A459="","",IF(AND($U459=1,$I459="Open",$V459=0),$R459,0))</f>
        <v/>
      </c>
      <c r="AC459" s="34">
        <f>IF($A459="","",IF(AND($U459=1,$I459="Lost"),$R459,0))</f>
        <v/>
      </c>
      <c r="AD459" s="34">
        <f>IF($A459="","",IF(AND($I459="Won",OR($U459=1,$Y459&gt;0,$Z459&gt;0)),$G459,0))</f>
        <v/>
      </c>
      <c r="AE459" s="33">
        <f>IF(OR($A459="",$P459=0),"",IFERROR(MATCH($Q459,Settings!$B$24:$B$31,0),""))</f>
        <v/>
      </c>
      <c r="AF459" s="33">
        <f>IF($A459="","",IFERROR(MATCH($F459,Settings!$B$24:$B$31,0),""))</f>
        <v/>
      </c>
      <c r="AG459" s="33">
        <f>IF($A459="","",IF($P459=0,IF($Y459&gt;0,IF($I459="Won","Created and won","Created"),IF($J459&gt;Settings!$C$6,"Created, outside period",IF($V459=1,"Not in last snapshot","Outside period"))),IF($T459&lt;&gt;"Open","Closed before",IF($U459=0,IF($Z459&gt;0,IF($I459="Won","Pulled in and won","Pulled in"),"Outside period"),IF($I459="Won","Won",IF($I459="Lost","Lost",IF($V459=0,"Slipped out",IF($AF459&gt;$AE459,"Advanced",IF($AF459&lt;$AE459,"Regressed",IF($G459&gt;$R459,"Amount up",IF($G459&lt;$R459,"Amount down","No change")))))))))))</f>
        <v/>
      </c>
      <c r="AH459" s="33">
        <f>IF($A459="","",IF($V459=1,Settings!$C$7-MAX($J459,$K459,$L459,$M459),""))</f>
        <v/>
      </c>
      <c r="AI459" s="33">
        <f>IF($A459="","",IF($V459=1,IF($AH459&gt;=Settings!$C$12,1,0),""))</f>
        <v/>
      </c>
      <c r="AJ459" s="33">
        <f>IF($A459="","",IF($V459=1,IF($N459&gt;=Settings!$C$13,1,0),""))</f>
        <v/>
      </c>
    </row>
    <row r="460">
      <c r="G460" s="31" t="n"/>
      <c r="H460" s="32" t="n"/>
      <c r="J460" s="32" t="n"/>
      <c r="K460" s="32" t="n"/>
      <c r="L460" s="32" t="n"/>
      <c r="M460" s="32" t="n"/>
      <c r="P460" s="33">
        <f>IF($A460="","",IFERROR(MATCH($A460,'Last week'!$A$2:$A$1001,0),0))</f>
        <v/>
      </c>
      <c r="Q460" s="33">
        <f>IF(OR($A460="",$P460=0),"",INDEX('Last week'!$F$2:$F$1001,$P460))</f>
        <v/>
      </c>
      <c r="R460" s="34">
        <f>IF(OR($A460="",$P460=0),"",INDEX('Last week'!$G$2:$G$1001,$P460))</f>
        <v/>
      </c>
      <c r="S460" s="35">
        <f>IF(OR($A460="",$P460=0),"",INDEX('Last week'!$H$2:$H$1001,$P460))</f>
        <v/>
      </c>
      <c r="T460" s="33">
        <f>IF(OR($A460="",$P460=0),"",INDEX('Last week'!$I$2:$I$1001,$P460))</f>
        <v/>
      </c>
      <c r="U460" s="33">
        <f>IF($A460="","",IF(AND($P460&gt;0,$T460="Open",$S460&gt;=Settings!$C$4,$S460&lt;=Settings!$C$5),1,0))</f>
        <v/>
      </c>
      <c r="V460" s="33">
        <f>IF($A460="","",IF(AND($I460="Open",$H460&gt;=Settings!$C$4,$H460&lt;=Settings!$C$5),1,0))</f>
        <v/>
      </c>
      <c r="W460" s="34">
        <f>IF($A460="","",IF($U460=1,$R460,0))</f>
        <v/>
      </c>
      <c r="X460" s="34">
        <f>IF($A460="","",IF($V460=1,$G460,0))</f>
        <v/>
      </c>
      <c r="Y460" s="34">
        <f>IF($A460="","",IF(AND($P460=0,OR($I460="Open",$I460="Won"),$H460&gt;=Settings!$C$4,$H460&lt;=Settings!$C$5,$J460&gt;Settings!$C$6),$G460,0))</f>
        <v/>
      </c>
      <c r="Z460" s="34">
        <f>IF($A460="","",IF(AND($P460&gt;0,$T460="Open",$U460=0,OR($I460="Open",$I460="Won"),$H460&gt;=Settings!$C$4,$H460&lt;=Settings!$C$5),$G460,0))</f>
        <v/>
      </c>
      <c r="AA460" s="34">
        <f>IF($A460="","",IF(AND($U460=1,OR($V460=1,$I460="Won")),$G460-$R460,0))</f>
        <v/>
      </c>
      <c r="AB460" s="34">
        <f>IF($A460="","",IF(AND($U460=1,$I460="Open",$V460=0),$R460,0))</f>
        <v/>
      </c>
      <c r="AC460" s="34">
        <f>IF($A460="","",IF(AND($U460=1,$I460="Lost"),$R460,0))</f>
        <v/>
      </c>
      <c r="AD460" s="34">
        <f>IF($A460="","",IF(AND($I460="Won",OR($U460=1,$Y460&gt;0,$Z460&gt;0)),$G460,0))</f>
        <v/>
      </c>
      <c r="AE460" s="33">
        <f>IF(OR($A460="",$P460=0),"",IFERROR(MATCH($Q460,Settings!$B$24:$B$31,0),""))</f>
        <v/>
      </c>
      <c r="AF460" s="33">
        <f>IF($A460="","",IFERROR(MATCH($F460,Settings!$B$24:$B$31,0),""))</f>
        <v/>
      </c>
      <c r="AG460" s="33">
        <f>IF($A460="","",IF($P460=0,IF($Y460&gt;0,IF($I460="Won","Created and won","Created"),IF($J460&gt;Settings!$C$6,"Created, outside period",IF($V460=1,"Not in last snapshot","Outside period"))),IF($T460&lt;&gt;"Open","Closed before",IF($U460=0,IF($Z460&gt;0,IF($I460="Won","Pulled in and won","Pulled in"),"Outside period"),IF($I460="Won","Won",IF($I460="Lost","Lost",IF($V460=0,"Slipped out",IF($AF460&gt;$AE460,"Advanced",IF($AF460&lt;$AE460,"Regressed",IF($G460&gt;$R460,"Amount up",IF($G460&lt;$R460,"Amount down","No change")))))))))))</f>
        <v/>
      </c>
      <c r="AH460" s="33">
        <f>IF($A460="","",IF($V460=1,Settings!$C$7-MAX($J460,$K460,$L460,$M460),""))</f>
        <v/>
      </c>
      <c r="AI460" s="33">
        <f>IF($A460="","",IF($V460=1,IF($AH460&gt;=Settings!$C$12,1,0),""))</f>
        <v/>
      </c>
      <c r="AJ460" s="33">
        <f>IF($A460="","",IF($V460=1,IF($N460&gt;=Settings!$C$13,1,0),""))</f>
        <v/>
      </c>
    </row>
    <row r="461">
      <c r="G461" s="31" t="n"/>
      <c r="H461" s="32" t="n"/>
      <c r="J461" s="32" t="n"/>
      <c r="K461" s="32" t="n"/>
      <c r="L461" s="32" t="n"/>
      <c r="M461" s="32" t="n"/>
      <c r="P461" s="33">
        <f>IF($A461="","",IFERROR(MATCH($A461,'Last week'!$A$2:$A$1001,0),0))</f>
        <v/>
      </c>
      <c r="Q461" s="33">
        <f>IF(OR($A461="",$P461=0),"",INDEX('Last week'!$F$2:$F$1001,$P461))</f>
        <v/>
      </c>
      <c r="R461" s="34">
        <f>IF(OR($A461="",$P461=0),"",INDEX('Last week'!$G$2:$G$1001,$P461))</f>
        <v/>
      </c>
      <c r="S461" s="35">
        <f>IF(OR($A461="",$P461=0),"",INDEX('Last week'!$H$2:$H$1001,$P461))</f>
        <v/>
      </c>
      <c r="T461" s="33">
        <f>IF(OR($A461="",$P461=0),"",INDEX('Last week'!$I$2:$I$1001,$P461))</f>
        <v/>
      </c>
      <c r="U461" s="33">
        <f>IF($A461="","",IF(AND($P461&gt;0,$T461="Open",$S461&gt;=Settings!$C$4,$S461&lt;=Settings!$C$5),1,0))</f>
        <v/>
      </c>
      <c r="V461" s="33">
        <f>IF($A461="","",IF(AND($I461="Open",$H461&gt;=Settings!$C$4,$H461&lt;=Settings!$C$5),1,0))</f>
        <v/>
      </c>
      <c r="W461" s="34">
        <f>IF($A461="","",IF($U461=1,$R461,0))</f>
        <v/>
      </c>
      <c r="X461" s="34">
        <f>IF($A461="","",IF($V461=1,$G461,0))</f>
        <v/>
      </c>
      <c r="Y461" s="34">
        <f>IF($A461="","",IF(AND($P461=0,OR($I461="Open",$I461="Won"),$H461&gt;=Settings!$C$4,$H461&lt;=Settings!$C$5,$J461&gt;Settings!$C$6),$G461,0))</f>
        <v/>
      </c>
      <c r="Z461" s="34">
        <f>IF($A461="","",IF(AND($P461&gt;0,$T461="Open",$U461=0,OR($I461="Open",$I461="Won"),$H461&gt;=Settings!$C$4,$H461&lt;=Settings!$C$5),$G461,0))</f>
        <v/>
      </c>
      <c r="AA461" s="34">
        <f>IF($A461="","",IF(AND($U461=1,OR($V461=1,$I461="Won")),$G461-$R461,0))</f>
        <v/>
      </c>
      <c r="AB461" s="34">
        <f>IF($A461="","",IF(AND($U461=1,$I461="Open",$V461=0),$R461,0))</f>
        <v/>
      </c>
      <c r="AC461" s="34">
        <f>IF($A461="","",IF(AND($U461=1,$I461="Lost"),$R461,0))</f>
        <v/>
      </c>
      <c r="AD461" s="34">
        <f>IF($A461="","",IF(AND($I461="Won",OR($U461=1,$Y461&gt;0,$Z461&gt;0)),$G461,0))</f>
        <v/>
      </c>
      <c r="AE461" s="33">
        <f>IF(OR($A461="",$P461=0),"",IFERROR(MATCH($Q461,Settings!$B$24:$B$31,0),""))</f>
        <v/>
      </c>
      <c r="AF461" s="33">
        <f>IF($A461="","",IFERROR(MATCH($F461,Settings!$B$24:$B$31,0),""))</f>
        <v/>
      </c>
      <c r="AG461" s="33">
        <f>IF($A461="","",IF($P461=0,IF($Y461&gt;0,IF($I461="Won","Created and won","Created"),IF($J461&gt;Settings!$C$6,"Created, outside period",IF($V461=1,"Not in last snapshot","Outside period"))),IF($T461&lt;&gt;"Open","Closed before",IF($U461=0,IF($Z461&gt;0,IF($I461="Won","Pulled in and won","Pulled in"),"Outside period"),IF($I461="Won","Won",IF($I461="Lost","Lost",IF($V461=0,"Slipped out",IF($AF461&gt;$AE461,"Advanced",IF($AF461&lt;$AE461,"Regressed",IF($G461&gt;$R461,"Amount up",IF($G461&lt;$R461,"Amount down","No change")))))))))))</f>
        <v/>
      </c>
      <c r="AH461" s="33">
        <f>IF($A461="","",IF($V461=1,Settings!$C$7-MAX($J461,$K461,$L461,$M461),""))</f>
        <v/>
      </c>
      <c r="AI461" s="33">
        <f>IF($A461="","",IF($V461=1,IF($AH461&gt;=Settings!$C$12,1,0),""))</f>
        <v/>
      </c>
      <c r="AJ461" s="33">
        <f>IF($A461="","",IF($V461=1,IF($N461&gt;=Settings!$C$13,1,0),""))</f>
        <v/>
      </c>
    </row>
    <row r="462">
      <c r="G462" s="31" t="n"/>
      <c r="H462" s="32" t="n"/>
      <c r="J462" s="32" t="n"/>
      <c r="K462" s="32" t="n"/>
      <c r="L462" s="32" t="n"/>
      <c r="M462" s="32" t="n"/>
      <c r="P462" s="33">
        <f>IF($A462="","",IFERROR(MATCH($A462,'Last week'!$A$2:$A$1001,0),0))</f>
        <v/>
      </c>
      <c r="Q462" s="33">
        <f>IF(OR($A462="",$P462=0),"",INDEX('Last week'!$F$2:$F$1001,$P462))</f>
        <v/>
      </c>
      <c r="R462" s="34">
        <f>IF(OR($A462="",$P462=0),"",INDEX('Last week'!$G$2:$G$1001,$P462))</f>
        <v/>
      </c>
      <c r="S462" s="35">
        <f>IF(OR($A462="",$P462=0),"",INDEX('Last week'!$H$2:$H$1001,$P462))</f>
        <v/>
      </c>
      <c r="T462" s="33">
        <f>IF(OR($A462="",$P462=0),"",INDEX('Last week'!$I$2:$I$1001,$P462))</f>
        <v/>
      </c>
      <c r="U462" s="33">
        <f>IF($A462="","",IF(AND($P462&gt;0,$T462="Open",$S462&gt;=Settings!$C$4,$S462&lt;=Settings!$C$5),1,0))</f>
        <v/>
      </c>
      <c r="V462" s="33">
        <f>IF($A462="","",IF(AND($I462="Open",$H462&gt;=Settings!$C$4,$H462&lt;=Settings!$C$5),1,0))</f>
        <v/>
      </c>
      <c r="W462" s="34">
        <f>IF($A462="","",IF($U462=1,$R462,0))</f>
        <v/>
      </c>
      <c r="X462" s="34">
        <f>IF($A462="","",IF($V462=1,$G462,0))</f>
        <v/>
      </c>
      <c r="Y462" s="34">
        <f>IF($A462="","",IF(AND($P462=0,OR($I462="Open",$I462="Won"),$H462&gt;=Settings!$C$4,$H462&lt;=Settings!$C$5,$J462&gt;Settings!$C$6),$G462,0))</f>
        <v/>
      </c>
      <c r="Z462" s="34">
        <f>IF($A462="","",IF(AND($P462&gt;0,$T462="Open",$U462=0,OR($I462="Open",$I462="Won"),$H462&gt;=Settings!$C$4,$H462&lt;=Settings!$C$5),$G462,0))</f>
        <v/>
      </c>
      <c r="AA462" s="34">
        <f>IF($A462="","",IF(AND($U462=1,OR($V462=1,$I462="Won")),$G462-$R462,0))</f>
        <v/>
      </c>
      <c r="AB462" s="34">
        <f>IF($A462="","",IF(AND($U462=1,$I462="Open",$V462=0),$R462,0))</f>
        <v/>
      </c>
      <c r="AC462" s="34">
        <f>IF($A462="","",IF(AND($U462=1,$I462="Lost"),$R462,0))</f>
        <v/>
      </c>
      <c r="AD462" s="34">
        <f>IF($A462="","",IF(AND($I462="Won",OR($U462=1,$Y462&gt;0,$Z462&gt;0)),$G462,0))</f>
        <v/>
      </c>
      <c r="AE462" s="33">
        <f>IF(OR($A462="",$P462=0),"",IFERROR(MATCH($Q462,Settings!$B$24:$B$31,0),""))</f>
        <v/>
      </c>
      <c r="AF462" s="33">
        <f>IF($A462="","",IFERROR(MATCH($F462,Settings!$B$24:$B$31,0),""))</f>
        <v/>
      </c>
      <c r="AG462" s="33">
        <f>IF($A462="","",IF($P462=0,IF($Y462&gt;0,IF($I462="Won","Created and won","Created"),IF($J462&gt;Settings!$C$6,"Created, outside period",IF($V462=1,"Not in last snapshot","Outside period"))),IF($T462&lt;&gt;"Open","Closed before",IF($U462=0,IF($Z462&gt;0,IF($I462="Won","Pulled in and won","Pulled in"),"Outside period"),IF($I462="Won","Won",IF($I462="Lost","Lost",IF($V462=0,"Slipped out",IF($AF462&gt;$AE462,"Advanced",IF($AF462&lt;$AE462,"Regressed",IF($G462&gt;$R462,"Amount up",IF($G462&lt;$R462,"Amount down","No change")))))))))))</f>
        <v/>
      </c>
      <c r="AH462" s="33">
        <f>IF($A462="","",IF($V462=1,Settings!$C$7-MAX($J462,$K462,$L462,$M462),""))</f>
        <v/>
      </c>
      <c r="AI462" s="33">
        <f>IF($A462="","",IF($V462=1,IF($AH462&gt;=Settings!$C$12,1,0),""))</f>
        <v/>
      </c>
      <c r="AJ462" s="33">
        <f>IF($A462="","",IF($V462=1,IF($N462&gt;=Settings!$C$13,1,0),""))</f>
        <v/>
      </c>
    </row>
    <row r="463">
      <c r="G463" s="31" t="n"/>
      <c r="H463" s="32" t="n"/>
      <c r="J463" s="32" t="n"/>
      <c r="K463" s="32" t="n"/>
      <c r="L463" s="32" t="n"/>
      <c r="M463" s="32" t="n"/>
      <c r="P463" s="33">
        <f>IF($A463="","",IFERROR(MATCH($A463,'Last week'!$A$2:$A$1001,0),0))</f>
        <v/>
      </c>
      <c r="Q463" s="33">
        <f>IF(OR($A463="",$P463=0),"",INDEX('Last week'!$F$2:$F$1001,$P463))</f>
        <v/>
      </c>
      <c r="R463" s="34">
        <f>IF(OR($A463="",$P463=0),"",INDEX('Last week'!$G$2:$G$1001,$P463))</f>
        <v/>
      </c>
      <c r="S463" s="35">
        <f>IF(OR($A463="",$P463=0),"",INDEX('Last week'!$H$2:$H$1001,$P463))</f>
        <v/>
      </c>
      <c r="T463" s="33">
        <f>IF(OR($A463="",$P463=0),"",INDEX('Last week'!$I$2:$I$1001,$P463))</f>
        <v/>
      </c>
      <c r="U463" s="33">
        <f>IF($A463="","",IF(AND($P463&gt;0,$T463="Open",$S463&gt;=Settings!$C$4,$S463&lt;=Settings!$C$5),1,0))</f>
        <v/>
      </c>
      <c r="V463" s="33">
        <f>IF($A463="","",IF(AND($I463="Open",$H463&gt;=Settings!$C$4,$H463&lt;=Settings!$C$5),1,0))</f>
        <v/>
      </c>
      <c r="W463" s="34">
        <f>IF($A463="","",IF($U463=1,$R463,0))</f>
        <v/>
      </c>
      <c r="X463" s="34">
        <f>IF($A463="","",IF($V463=1,$G463,0))</f>
        <v/>
      </c>
      <c r="Y463" s="34">
        <f>IF($A463="","",IF(AND($P463=0,OR($I463="Open",$I463="Won"),$H463&gt;=Settings!$C$4,$H463&lt;=Settings!$C$5,$J463&gt;Settings!$C$6),$G463,0))</f>
        <v/>
      </c>
      <c r="Z463" s="34">
        <f>IF($A463="","",IF(AND($P463&gt;0,$T463="Open",$U463=0,OR($I463="Open",$I463="Won"),$H463&gt;=Settings!$C$4,$H463&lt;=Settings!$C$5),$G463,0))</f>
        <v/>
      </c>
      <c r="AA463" s="34">
        <f>IF($A463="","",IF(AND($U463=1,OR($V463=1,$I463="Won")),$G463-$R463,0))</f>
        <v/>
      </c>
      <c r="AB463" s="34">
        <f>IF($A463="","",IF(AND($U463=1,$I463="Open",$V463=0),$R463,0))</f>
        <v/>
      </c>
      <c r="AC463" s="34">
        <f>IF($A463="","",IF(AND($U463=1,$I463="Lost"),$R463,0))</f>
        <v/>
      </c>
      <c r="AD463" s="34">
        <f>IF($A463="","",IF(AND($I463="Won",OR($U463=1,$Y463&gt;0,$Z463&gt;0)),$G463,0))</f>
        <v/>
      </c>
      <c r="AE463" s="33">
        <f>IF(OR($A463="",$P463=0),"",IFERROR(MATCH($Q463,Settings!$B$24:$B$31,0),""))</f>
        <v/>
      </c>
      <c r="AF463" s="33">
        <f>IF($A463="","",IFERROR(MATCH($F463,Settings!$B$24:$B$31,0),""))</f>
        <v/>
      </c>
      <c r="AG463" s="33">
        <f>IF($A463="","",IF($P463=0,IF($Y463&gt;0,IF($I463="Won","Created and won","Created"),IF($J463&gt;Settings!$C$6,"Created, outside period",IF($V463=1,"Not in last snapshot","Outside period"))),IF($T463&lt;&gt;"Open","Closed before",IF($U463=0,IF($Z463&gt;0,IF($I463="Won","Pulled in and won","Pulled in"),"Outside period"),IF($I463="Won","Won",IF($I463="Lost","Lost",IF($V463=0,"Slipped out",IF($AF463&gt;$AE463,"Advanced",IF($AF463&lt;$AE463,"Regressed",IF($G463&gt;$R463,"Amount up",IF($G463&lt;$R463,"Amount down","No change")))))))))))</f>
        <v/>
      </c>
      <c r="AH463" s="33">
        <f>IF($A463="","",IF($V463=1,Settings!$C$7-MAX($J463,$K463,$L463,$M463),""))</f>
        <v/>
      </c>
      <c r="AI463" s="33">
        <f>IF($A463="","",IF($V463=1,IF($AH463&gt;=Settings!$C$12,1,0),""))</f>
        <v/>
      </c>
      <c r="AJ463" s="33">
        <f>IF($A463="","",IF($V463=1,IF($N463&gt;=Settings!$C$13,1,0),""))</f>
        <v/>
      </c>
    </row>
    <row r="464">
      <c r="G464" s="31" t="n"/>
      <c r="H464" s="32" t="n"/>
      <c r="J464" s="32" t="n"/>
      <c r="K464" s="32" t="n"/>
      <c r="L464" s="32" t="n"/>
      <c r="M464" s="32" t="n"/>
      <c r="P464" s="33">
        <f>IF($A464="","",IFERROR(MATCH($A464,'Last week'!$A$2:$A$1001,0),0))</f>
        <v/>
      </c>
      <c r="Q464" s="33">
        <f>IF(OR($A464="",$P464=0),"",INDEX('Last week'!$F$2:$F$1001,$P464))</f>
        <v/>
      </c>
      <c r="R464" s="34">
        <f>IF(OR($A464="",$P464=0),"",INDEX('Last week'!$G$2:$G$1001,$P464))</f>
        <v/>
      </c>
      <c r="S464" s="35">
        <f>IF(OR($A464="",$P464=0),"",INDEX('Last week'!$H$2:$H$1001,$P464))</f>
        <v/>
      </c>
      <c r="T464" s="33">
        <f>IF(OR($A464="",$P464=0),"",INDEX('Last week'!$I$2:$I$1001,$P464))</f>
        <v/>
      </c>
      <c r="U464" s="33">
        <f>IF($A464="","",IF(AND($P464&gt;0,$T464="Open",$S464&gt;=Settings!$C$4,$S464&lt;=Settings!$C$5),1,0))</f>
        <v/>
      </c>
      <c r="V464" s="33">
        <f>IF($A464="","",IF(AND($I464="Open",$H464&gt;=Settings!$C$4,$H464&lt;=Settings!$C$5),1,0))</f>
        <v/>
      </c>
      <c r="W464" s="34">
        <f>IF($A464="","",IF($U464=1,$R464,0))</f>
        <v/>
      </c>
      <c r="X464" s="34">
        <f>IF($A464="","",IF($V464=1,$G464,0))</f>
        <v/>
      </c>
      <c r="Y464" s="34">
        <f>IF($A464="","",IF(AND($P464=0,OR($I464="Open",$I464="Won"),$H464&gt;=Settings!$C$4,$H464&lt;=Settings!$C$5,$J464&gt;Settings!$C$6),$G464,0))</f>
        <v/>
      </c>
      <c r="Z464" s="34">
        <f>IF($A464="","",IF(AND($P464&gt;0,$T464="Open",$U464=0,OR($I464="Open",$I464="Won"),$H464&gt;=Settings!$C$4,$H464&lt;=Settings!$C$5),$G464,0))</f>
        <v/>
      </c>
      <c r="AA464" s="34">
        <f>IF($A464="","",IF(AND($U464=1,OR($V464=1,$I464="Won")),$G464-$R464,0))</f>
        <v/>
      </c>
      <c r="AB464" s="34">
        <f>IF($A464="","",IF(AND($U464=1,$I464="Open",$V464=0),$R464,0))</f>
        <v/>
      </c>
      <c r="AC464" s="34">
        <f>IF($A464="","",IF(AND($U464=1,$I464="Lost"),$R464,0))</f>
        <v/>
      </c>
      <c r="AD464" s="34">
        <f>IF($A464="","",IF(AND($I464="Won",OR($U464=1,$Y464&gt;0,$Z464&gt;0)),$G464,0))</f>
        <v/>
      </c>
      <c r="AE464" s="33">
        <f>IF(OR($A464="",$P464=0),"",IFERROR(MATCH($Q464,Settings!$B$24:$B$31,0),""))</f>
        <v/>
      </c>
      <c r="AF464" s="33">
        <f>IF($A464="","",IFERROR(MATCH($F464,Settings!$B$24:$B$31,0),""))</f>
        <v/>
      </c>
      <c r="AG464" s="33">
        <f>IF($A464="","",IF($P464=0,IF($Y464&gt;0,IF($I464="Won","Created and won","Created"),IF($J464&gt;Settings!$C$6,"Created, outside period",IF($V464=1,"Not in last snapshot","Outside period"))),IF($T464&lt;&gt;"Open","Closed before",IF($U464=0,IF($Z464&gt;0,IF($I464="Won","Pulled in and won","Pulled in"),"Outside period"),IF($I464="Won","Won",IF($I464="Lost","Lost",IF($V464=0,"Slipped out",IF($AF464&gt;$AE464,"Advanced",IF($AF464&lt;$AE464,"Regressed",IF($G464&gt;$R464,"Amount up",IF($G464&lt;$R464,"Amount down","No change")))))))))))</f>
        <v/>
      </c>
      <c r="AH464" s="33">
        <f>IF($A464="","",IF($V464=1,Settings!$C$7-MAX($J464,$K464,$L464,$M464),""))</f>
        <v/>
      </c>
      <c r="AI464" s="33">
        <f>IF($A464="","",IF($V464=1,IF($AH464&gt;=Settings!$C$12,1,0),""))</f>
        <v/>
      </c>
      <c r="AJ464" s="33">
        <f>IF($A464="","",IF($V464=1,IF($N464&gt;=Settings!$C$13,1,0),""))</f>
        <v/>
      </c>
    </row>
    <row r="465">
      <c r="G465" s="31" t="n"/>
      <c r="H465" s="32" t="n"/>
      <c r="J465" s="32" t="n"/>
      <c r="K465" s="32" t="n"/>
      <c r="L465" s="32" t="n"/>
      <c r="M465" s="32" t="n"/>
      <c r="P465" s="33">
        <f>IF($A465="","",IFERROR(MATCH($A465,'Last week'!$A$2:$A$1001,0),0))</f>
        <v/>
      </c>
      <c r="Q465" s="33">
        <f>IF(OR($A465="",$P465=0),"",INDEX('Last week'!$F$2:$F$1001,$P465))</f>
        <v/>
      </c>
      <c r="R465" s="34">
        <f>IF(OR($A465="",$P465=0),"",INDEX('Last week'!$G$2:$G$1001,$P465))</f>
        <v/>
      </c>
      <c r="S465" s="35">
        <f>IF(OR($A465="",$P465=0),"",INDEX('Last week'!$H$2:$H$1001,$P465))</f>
        <v/>
      </c>
      <c r="T465" s="33">
        <f>IF(OR($A465="",$P465=0),"",INDEX('Last week'!$I$2:$I$1001,$P465))</f>
        <v/>
      </c>
      <c r="U465" s="33">
        <f>IF($A465="","",IF(AND($P465&gt;0,$T465="Open",$S465&gt;=Settings!$C$4,$S465&lt;=Settings!$C$5),1,0))</f>
        <v/>
      </c>
      <c r="V465" s="33">
        <f>IF($A465="","",IF(AND($I465="Open",$H465&gt;=Settings!$C$4,$H465&lt;=Settings!$C$5),1,0))</f>
        <v/>
      </c>
      <c r="W465" s="34">
        <f>IF($A465="","",IF($U465=1,$R465,0))</f>
        <v/>
      </c>
      <c r="X465" s="34">
        <f>IF($A465="","",IF($V465=1,$G465,0))</f>
        <v/>
      </c>
      <c r="Y465" s="34">
        <f>IF($A465="","",IF(AND($P465=0,OR($I465="Open",$I465="Won"),$H465&gt;=Settings!$C$4,$H465&lt;=Settings!$C$5,$J465&gt;Settings!$C$6),$G465,0))</f>
        <v/>
      </c>
      <c r="Z465" s="34">
        <f>IF($A465="","",IF(AND($P465&gt;0,$T465="Open",$U465=0,OR($I465="Open",$I465="Won"),$H465&gt;=Settings!$C$4,$H465&lt;=Settings!$C$5),$G465,0))</f>
        <v/>
      </c>
      <c r="AA465" s="34">
        <f>IF($A465="","",IF(AND($U465=1,OR($V465=1,$I465="Won")),$G465-$R465,0))</f>
        <v/>
      </c>
      <c r="AB465" s="34">
        <f>IF($A465="","",IF(AND($U465=1,$I465="Open",$V465=0),$R465,0))</f>
        <v/>
      </c>
      <c r="AC465" s="34">
        <f>IF($A465="","",IF(AND($U465=1,$I465="Lost"),$R465,0))</f>
        <v/>
      </c>
      <c r="AD465" s="34">
        <f>IF($A465="","",IF(AND($I465="Won",OR($U465=1,$Y465&gt;0,$Z465&gt;0)),$G465,0))</f>
        <v/>
      </c>
      <c r="AE465" s="33">
        <f>IF(OR($A465="",$P465=0),"",IFERROR(MATCH($Q465,Settings!$B$24:$B$31,0),""))</f>
        <v/>
      </c>
      <c r="AF465" s="33">
        <f>IF($A465="","",IFERROR(MATCH($F465,Settings!$B$24:$B$31,0),""))</f>
        <v/>
      </c>
      <c r="AG465" s="33">
        <f>IF($A465="","",IF($P465=0,IF($Y465&gt;0,IF($I465="Won","Created and won","Created"),IF($J465&gt;Settings!$C$6,"Created, outside period",IF($V465=1,"Not in last snapshot","Outside period"))),IF($T465&lt;&gt;"Open","Closed before",IF($U465=0,IF($Z465&gt;0,IF($I465="Won","Pulled in and won","Pulled in"),"Outside period"),IF($I465="Won","Won",IF($I465="Lost","Lost",IF($V465=0,"Slipped out",IF($AF465&gt;$AE465,"Advanced",IF($AF465&lt;$AE465,"Regressed",IF($G465&gt;$R465,"Amount up",IF($G465&lt;$R465,"Amount down","No change")))))))))))</f>
        <v/>
      </c>
      <c r="AH465" s="33">
        <f>IF($A465="","",IF($V465=1,Settings!$C$7-MAX($J465,$K465,$L465,$M465),""))</f>
        <v/>
      </c>
      <c r="AI465" s="33">
        <f>IF($A465="","",IF($V465=1,IF($AH465&gt;=Settings!$C$12,1,0),""))</f>
        <v/>
      </c>
      <c r="AJ465" s="33">
        <f>IF($A465="","",IF($V465=1,IF($N465&gt;=Settings!$C$13,1,0),""))</f>
        <v/>
      </c>
    </row>
    <row r="466">
      <c r="G466" s="31" t="n"/>
      <c r="H466" s="32" t="n"/>
      <c r="J466" s="32" t="n"/>
      <c r="K466" s="32" t="n"/>
      <c r="L466" s="32" t="n"/>
      <c r="M466" s="32" t="n"/>
      <c r="P466" s="33">
        <f>IF($A466="","",IFERROR(MATCH($A466,'Last week'!$A$2:$A$1001,0),0))</f>
        <v/>
      </c>
      <c r="Q466" s="33">
        <f>IF(OR($A466="",$P466=0),"",INDEX('Last week'!$F$2:$F$1001,$P466))</f>
        <v/>
      </c>
      <c r="R466" s="34">
        <f>IF(OR($A466="",$P466=0),"",INDEX('Last week'!$G$2:$G$1001,$P466))</f>
        <v/>
      </c>
      <c r="S466" s="35">
        <f>IF(OR($A466="",$P466=0),"",INDEX('Last week'!$H$2:$H$1001,$P466))</f>
        <v/>
      </c>
      <c r="T466" s="33">
        <f>IF(OR($A466="",$P466=0),"",INDEX('Last week'!$I$2:$I$1001,$P466))</f>
        <v/>
      </c>
      <c r="U466" s="33">
        <f>IF($A466="","",IF(AND($P466&gt;0,$T466="Open",$S466&gt;=Settings!$C$4,$S466&lt;=Settings!$C$5),1,0))</f>
        <v/>
      </c>
      <c r="V466" s="33">
        <f>IF($A466="","",IF(AND($I466="Open",$H466&gt;=Settings!$C$4,$H466&lt;=Settings!$C$5),1,0))</f>
        <v/>
      </c>
      <c r="W466" s="34">
        <f>IF($A466="","",IF($U466=1,$R466,0))</f>
        <v/>
      </c>
      <c r="X466" s="34">
        <f>IF($A466="","",IF($V466=1,$G466,0))</f>
        <v/>
      </c>
      <c r="Y466" s="34">
        <f>IF($A466="","",IF(AND($P466=0,OR($I466="Open",$I466="Won"),$H466&gt;=Settings!$C$4,$H466&lt;=Settings!$C$5,$J466&gt;Settings!$C$6),$G466,0))</f>
        <v/>
      </c>
      <c r="Z466" s="34">
        <f>IF($A466="","",IF(AND($P466&gt;0,$T466="Open",$U466=0,OR($I466="Open",$I466="Won"),$H466&gt;=Settings!$C$4,$H466&lt;=Settings!$C$5),$G466,0))</f>
        <v/>
      </c>
      <c r="AA466" s="34">
        <f>IF($A466="","",IF(AND($U466=1,OR($V466=1,$I466="Won")),$G466-$R466,0))</f>
        <v/>
      </c>
      <c r="AB466" s="34">
        <f>IF($A466="","",IF(AND($U466=1,$I466="Open",$V466=0),$R466,0))</f>
        <v/>
      </c>
      <c r="AC466" s="34">
        <f>IF($A466="","",IF(AND($U466=1,$I466="Lost"),$R466,0))</f>
        <v/>
      </c>
      <c r="AD466" s="34">
        <f>IF($A466="","",IF(AND($I466="Won",OR($U466=1,$Y466&gt;0,$Z466&gt;0)),$G466,0))</f>
        <v/>
      </c>
      <c r="AE466" s="33">
        <f>IF(OR($A466="",$P466=0),"",IFERROR(MATCH($Q466,Settings!$B$24:$B$31,0),""))</f>
        <v/>
      </c>
      <c r="AF466" s="33">
        <f>IF($A466="","",IFERROR(MATCH($F466,Settings!$B$24:$B$31,0),""))</f>
        <v/>
      </c>
      <c r="AG466" s="33">
        <f>IF($A466="","",IF($P466=0,IF($Y466&gt;0,IF($I466="Won","Created and won","Created"),IF($J466&gt;Settings!$C$6,"Created, outside period",IF($V466=1,"Not in last snapshot","Outside period"))),IF($T466&lt;&gt;"Open","Closed before",IF($U466=0,IF($Z466&gt;0,IF($I466="Won","Pulled in and won","Pulled in"),"Outside period"),IF($I466="Won","Won",IF($I466="Lost","Lost",IF($V466=0,"Slipped out",IF($AF466&gt;$AE466,"Advanced",IF($AF466&lt;$AE466,"Regressed",IF($G466&gt;$R466,"Amount up",IF($G466&lt;$R466,"Amount down","No change")))))))))))</f>
        <v/>
      </c>
      <c r="AH466" s="33">
        <f>IF($A466="","",IF($V466=1,Settings!$C$7-MAX($J466,$K466,$L466,$M466),""))</f>
        <v/>
      </c>
      <c r="AI466" s="33">
        <f>IF($A466="","",IF($V466=1,IF($AH466&gt;=Settings!$C$12,1,0),""))</f>
        <v/>
      </c>
      <c r="AJ466" s="33">
        <f>IF($A466="","",IF($V466=1,IF($N466&gt;=Settings!$C$13,1,0),""))</f>
        <v/>
      </c>
    </row>
    <row r="467">
      <c r="G467" s="31" t="n"/>
      <c r="H467" s="32" t="n"/>
      <c r="J467" s="32" t="n"/>
      <c r="K467" s="32" t="n"/>
      <c r="L467" s="32" t="n"/>
      <c r="M467" s="32" t="n"/>
      <c r="P467" s="33">
        <f>IF($A467="","",IFERROR(MATCH($A467,'Last week'!$A$2:$A$1001,0),0))</f>
        <v/>
      </c>
      <c r="Q467" s="33">
        <f>IF(OR($A467="",$P467=0),"",INDEX('Last week'!$F$2:$F$1001,$P467))</f>
        <v/>
      </c>
      <c r="R467" s="34">
        <f>IF(OR($A467="",$P467=0),"",INDEX('Last week'!$G$2:$G$1001,$P467))</f>
        <v/>
      </c>
      <c r="S467" s="35">
        <f>IF(OR($A467="",$P467=0),"",INDEX('Last week'!$H$2:$H$1001,$P467))</f>
        <v/>
      </c>
      <c r="T467" s="33">
        <f>IF(OR($A467="",$P467=0),"",INDEX('Last week'!$I$2:$I$1001,$P467))</f>
        <v/>
      </c>
      <c r="U467" s="33">
        <f>IF($A467="","",IF(AND($P467&gt;0,$T467="Open",$S467&gt;=Settings!$C$4,$S467&lt;=Settings!$C$5),1,0))</f>
        <v/>
      </c>
      <c r="V467" s="33">
        <f>IF($A467="","",IF(AND($I467="Open",$H467&gt;=Settings!$C$4,$H467&lt;=Settings!$C$5),1,0))</f>
        <v/>
      </c>
      <c r="W467" s="34">
        <f>IF($A467="","",IF($U467=1,$R467,0))</f>
        <v/>
      </c>
      <c r="X467" s="34">
        <f>IF($A467="","",IF($V467=1,$G467,0))</f>
        <v/>
      </c>
      <c r="Y467" s="34">
        <f>IF($A467="","",IF(AND($P467=0,OR($I467="Open",$I467="Won"),$H467&gt;=Settings!$C$4,$H467&lt;=Settings!$C$5,$J467&gt;Settings!$C$6),$G467,0))</f>
        <v/>
      </c>
      <c r="Z467" s="34">
        <f>IF($A467="","",IF(AND($P467&gt;0,$T467="Open",$U467=0,OR($I467="Open",$I467="Won"),$H467&gt;=Settings!$C$4,$H467&lt;=Settings!$C$5),$G467,0))</f>
        <v/>
      </c>
      <c r="AA467" s="34">
        <f>IF($A467="","",IF(AND($U467=1,OR($V467=1,$I467="Won")),$G467-$R467,0))</f>
        <v/>
      </c>
      <c r="AB467" s="34">
        <f>IF($A467="","",IF(AND($U467=1,$I467="Open",$V467=0),$R467,0))</f>
        <v/>
      </c>
      <c r="AC467" s="34">
        <f>IF($A467="","",IF(AND($U467=1,$I467="Lost"),$R467,0))</f>
        <v/>
      </c>
      <c r="AD467" s="34">
        <f>IF($A467="","",IF(AND($I467="Won",OR($U467=1,$Y467&gt;0,$Z467&gt;0)),$G467,0))</f>
        <v/>
      </c>
      <c r="AE467" s="33">
        <f>IF(OR($A467="",$P467=0),"",IFERROR(MATCH($Q467,Settings!$B$24:$B$31,0),""))</f>
        <v/>
      </c>
      <c r="AF467" s="33">
        <f>IF($A467="","",IFERROR(MATCH($F467,Settings!$B$24:$B$31,0),""))</f>
        <v/>
      </c>
      <c r="AG467" s="33">
        <f>IF($A467="","",IF($P467=0,IF($Y467&gt;0,IF($I467="Won","Created and won","Created"),IF($J467&gt;Settings!$C$6,"Created, outside period",IF($V467=1,"Not in last snapshot","Outside period"))),IF($T467&lt;&gt;"Open","Closed before",IF($U467=0,IF($Z467&gt;0,IF($I467="Won","Pulled in and won","Pulled in"),"Outside period"),IF($I467="Won","Won",IF($I467="Lost","Lost",IF($V467=0,"Slipped out",IF($AF467&gt;$AE467,"Advanced",IF($AF467&lt;$AE467,"Regressed",IF($G467&gt;$R467,"Amount up",IF($G467&lt;$R467,"Amount down","No change")))))))))))</f>
        <v/>
      </c>
      <c r="AH467" s="33">
        <f>IF($A467="","",IF($V467=1,Settings!$C$7-MAX($J467,$K467,$L467,$M467),""))</f>
        <v/>
      </c>
      <c r="AI467" s="33">
        <f>IF($A467="","",IF($V467=1,IF($AH467&gt;=Settings!$C$12,1,0),""))</f>
        <v/>
      </c>
      <c r="AJ467" s="33">
        <f>IF($A467="","",IF($V467=1,IF($N467&gt;=Settings!$C$13,1,0),""))</f>
        <v/>
      </c>
    </row>
    <row r="468">
      <c r="G468" s="31" t="n"/>
      <c r="H468" s="32" t="n"/>
      <c r="J468" s="32" t="n"/>
      <c r="K468" s="32" t="n"/>
      <c r="L468" s="32" t="n"/>
      <c r="M468" s="32" t="n"/>
      <c r="P468" s="33">
        <f>IF($A468="","",IFERROR(MATCH($A468,'Last week'!$A$2:$A$1001,0),0))</f>
        <v/>
      </c>
      <c r="Q468" s="33">
        <f>IF(OR($A468="",$P468=0),"",INDEX('Last week'!$F$2:$F$1001,$P468))</f>
        <v/>
      </c>
      <c r="R468" s="34">
        <f>IF(OR($A468="",$P468=0),"",INDEX('Last week'!$G$2:$G$1001,$P468))</f>
        <v/>
      </c>
      <c r="S468" s="35">
        <f>IF(OR($A468="",$P468=0),"",INDEX('Last week'!$H$2:$H$1001,$P468))</f>
        <v/>
      </c>
      <c r="T468" s="33">
        <f>IF(OR($A468="",$P468=0),"",INDEX('Last week'!$I$2:$I$1001,$P468))</f>
        <v/>
      </c>
      <c r="U468" s="33">
        <f>IF($A468="","",IF(AND($P468&gt;0,$T468="Open",$S468&gt;=Settings!$C$4,$S468&lt;=Settings!$C$5),1,0))</f>
        <v/>
      </c>
      <c r="V468" s="33">
        <f>IF($A468="","",IF(AND($I468="Open",$H468&gt;=Settings!$C$4,$H468&lt;=Settings!$C$5),1,0))</f>
        <v/>
      </c>
      <c r="W468" s="34">
        <f>IF($A468="","",IF($U468=1,$R468,0))</f>
        <v/>
      </c>
      <c r="X468" s="34">
        <f>IF($A468="","",IF($V468=1,$G468,0))</f>
        <v/>
      </c>
      <c r="Y468" s="34">
        <f>IF($A468="","",IF(AND($P468=0,OR($I468="Open",$I468="Won"),$H468&gt;=Settings!$C$4,$H468&lt;=Settings!$C$5,$J468&gt;Settings!$C$6),$G468,0))</f>
        <v/>
      </c>
      <c r="Z468" s="34">
        <f>IF($A468="","",IF(AND($P468&gt;0,$T468="Open",$U468=0,OR($I468="Open",$I468="Won"),$H468&gt;=Settings!$C$4,$H468&lt;=Settings!$C$5),$G468,0))</f>
        <v/>
      </c>
      <c r="AA468" s="34">
        <f>IF($A468="","",IF(AND($U468=1,OR($V468=1,$I468="Won")),$G468-$R468,0))</f>
        <v/>
      </c>
      <c r="AB468" s="34">
        <f>IF($A468="","",IF(AND($U468=1,$I468="Open",$V468=0),$R468,0))</f>
        <v/>
      </c>
      <c r="AC468" s="34">
        <f>IF($A468="","",IF(AND($U468=1,$I468="Lost"),$R468,0))</f>
        <v/>
      </c>
      <c r="AD468" s="34">
        <f>IF($A468="","",IF(AND($I468="Won",OR($U468=1,$Y468&gt;0,$Z468&gt;0)),$G468,0))</f>
        <v/>
      </c>
      <c r="AE468" s="33">
        <f>IF(OR($A468="",$P468=0),"",IFERROR(MATCH($Q468,Settings!$B$24:$B$31,0),""))</f>
        <v/>
      </c>
      <c r="AF468" s="33">
        <f>IF($A468="","",IFERROR(MATCH($F468,Settings!$B$24:$B$31,0),""))</f>
        <v/>
      </c>
      <c r="AG468" s="33">
        <f>IF($A468="","",IF($P468=0,IF($Y468&gt;0,IF($I468="Won","Created and won","Created"),IF($J468&gt;Settings!$C$6,"Created, outside period",IF($V468=1,"Not in last snapshot","Outside period"))),IF($T468&lt;&gt;"Open","Closed before",IF($U468=0,IF($Z468&gt;0,IF($I468="Won","Pulled in and won","Pulled in"),"Outside period"),IF($I468="Won","Won",IF($I468="Lost","Lost",IF($V468=0,"Slipped out",IF($AF468&gt;$AE468,"Advanced",IF($AF468&lt;$AE468,"Regressed",IF($G468&gt;$R468,"Amount up",IF($G468&lt;$R468,"Amount down","No change")))))))))))</f>
        <v/>
      </c>
      <c r="AH468" s="33">
        <f>IF($A468="","",IF($V468=1,Settings!$C$7-MAX($J468,$K468,$L468,$M468),""))</f>
        <v/>
      </c>
      <c r="AI468" s="33">
        <f>IF($A468="","",IF($V468=1,IF($AH468&gt;=Settings!$C$12,1,0),""))</f>
        <v/>
      </c>
      <c r="AJ468" s="33">
        <f>IF($A468="","",IF($V468=1,IF($N468&gt;=Settings!$C$13,1,0),""))</f>
        <v/>
      </c>
    </row>
    <row r="469">
      <c r="G469" s="31" t="n"/>
      <c r="H469" s="32" t="n"/>
      <c r="J469" s="32" t="n"/>
      <c r="K469" s="32" t="n"/>
      <c r="L469" s="32" t="n"/>
      <c r="M469" s="32" t="n"/>
      <c r="P469" s="33">
        <f>IF($A469="","",IFERROR(MATCH($A469,'Last week'!$A$2:$A$1001,0),0))</f>
        <v/>
      </c>
      <c r="Q469" s="33">
        <f>IF(OR($A469="",$P469=0),"",INDEX('Last week'!$F$2:$F$1001,$P469))</f>
        <v/>
      </c>
      <c r="R469" s="34">
        <f>IF(OR($A469="",$P469=0),"",INDEX('Last week'!$G$2:$G$1001,$P469))</f>
        <v/>
      </c>
      <c r="S469" s="35">
        <f>IF(OR($A469="",$P469=0),"",INDEX('Last week'!$H$2:$H$1001,$P469))</f>
        <v/>
      </c>
      <c r="T469" s="33">
        <f>IF(OR($A469="",$P469=0),"",INDEX('Last week'!$I$2:$I$1001,$P469))</f>
        <v/>
      </c>
      <c r="U469" s="33">
        <f>IF($A469="","",IF(AND($P469&gt;0,$T469="Open",$S469&gt;=Settings!$C$4,$S469&lt;=Settings!$C$5),1,0))</f>
        <v/>
      </c>
      <c r="V469" s="33">
        <f>IF($A469="","",IF(AND($I469="Open",$H469&gt;=Settings!$C$4,$H469&lt;=Settings!$C$5),1,0))</f>
        <v/>
      </c>
      <c r="W469" s="34">
        <f>IF($A469="","",IF($U469=1,$R469,0))</f>
        <v/>
      </c>
      <c r="X469" s="34">
        <f>IF($A469="","",IF($V469=1,$G469,0))</f>
        <v/>
      </c>
      <c r="Y469" s="34">
        <f>IF($A469="","",IF(AND($P469=0,OR($I469="Open",$I469="Won"),$H469&gt;=Settings!$C$4,$H469&lt;=Settings!$C$5,$J469&gt;Settings!$C$6),$G469,0))</f>
        <v/>
      </c>
      <c r="Z469" s="34">
        <f>IF($A469="","",IF(AND($P469&gt;0,$T469="Open",$U469=0,OR($I469="Open",$I469="Won"),$H469&gt;=Settings!$C$4,$H469&lt;=Settings!$C$5),$G469,0))</f>
        <v/>
      </c>
      <c r="AA469" s="34">
        <f>IF($A469="","",IF(AND($U469=1,OR($V469=1,$I469="Won")),$G469-$R469,0))</f>
        <v/>
      </c>
      <c r="AB469" s="34">
        <f>IF($A469="","",IF(AND($U469=1,$I469="Open",$V469=0),$R469,0))</f>
        <v/>
      </c>
      <c r="AC469" s="34">
        <f>IF($A469="","",IF(AND($U469=1,$I469="Lost"),$R469,0))</f>
        <v/>
      </c>
      <c r="AD469" s="34">
        <f>IF($A469="","",IF(AND($I469="Won",OR($U469=1,$Y469&gt;0,$Z469&gt;0)),$G469,0))</f>
        <v/>
      </c>
      <c r="AE469" s="33">
        <f>IF(OR($A469="",$P469=0),"",IFERROR(MATCH($Q469,Settings!$B$24:$B$31,0),""))</f>
        <v/>
      </c>
      <c r="AF469" s="33">
        <f>IF($A469="","",IFERROR(MATCH($F469,Settings!$B$24:$B$31,0),""))</f>
        <v/>
      </c>
      <c r="AG469" s="33">
        <f>IF($A469="","",IF($P469=0,IF($Y469&gt;0,IF($I469="Won","Created and won","Created"),IF($J469&gt;Settings!$C$6,"Created, outside period",IF($V469=1,"Not in last snapshot","Outside period"))),IF($T469&lt;&gt;"Open","Closed before",IF($U469=0,IF($Z469&gt;0,IF($I469="Won","Pulled in and won","Pulled in"),"Outside period"),IF($I469="Won","Won",IF($I469="Lost","Lost",IF($V469=0,"Slipped out",IF($AF469&gt;$AE469,"Advanced",IF($AF469&lt;$AE469,"Regressed",IF($G469&gt;$R469,"Amount up",IF($G469&lt;$R469,"Amount down","No change")))))))))))</f>
        <v/>
      </c>
      <c r="AH469" s="33">
        <f>IF($A469="","",IF($V469=1,Settings!$C$7-MAX($J469,$K469,$L469,$M469),""))</f>
        <v/>
      </c>
      <c r="AI469" s="33">
        <f>IF($A469="","",IF($V469=1,IF($AH469&gt;=Settings!$C$12,1,0),""))</f>
        <v/>
      </c>
      <c r="AJ469" s="33">
        <f>IF($A469="","",IF($V469=1,IF($N469&gt;=Settings!$C$13,1,0),""))</f>
        <v/>
      </c>
    </row>
    <row r="470">
      <c r="G470" s="31" t="n"/>
      <c r="H470" s="32" t="n"/>
      <c r="J470" s="32" t="n"/>
      <c r="K470" s="32" t="n"/>
      <c r="L470" s="32" t="n"/>
      <c r="M470" s="32" t="n"/>
      <c r="P470" s="33">
        <f>IF($A470="","",IFERROR(MATCH($A470,'Last week'!$A$2:$A$1001,0),0))</f>
        <v/>
      </c>
      <c r="Q470" s="33">
        <f>IF(OR($A470="",$P470=0),"",INDEX('Last week'!$F$2:$F$1001,$P470))</f>
        <v/>
      </c>
      <c r="R470" s="34">
        <f>IF(OR($A470="",$P470=0),"",INDEX('Last week'!$G$2:$G$1001,$P470))</f>
        <v/>
      </c>
      <c r="S470" s="35">
        <f>IF(OR($A470="",$P470=0),"",INDEX('Last week'!$H$2:$H$1001,$P470))</f>
        <v/>
      </c>
      <c r="T470" s="33">
        <f>IF(OR($A470="",$P470=0),"",INDEX('Last week'!$I$2:$I$1001,$P470))</f>
        <v/>
      </c>
      <c r="U470" s="33">
        <f>IF($A470="","",IF(AND($P470&gt;0,$T470="Open",$S470&gt;=Settings!$C$4,$S470&lt;=Settings!$C$5),1,0))</f>
        <v/>
      </c>
      <c r="V470" s="33">
        <f>IF($A470="","",IF(AND($I470="Open",$H470&gt;=Settings!$C$4,$H470&lt;=Settings!$C$5),1,0))</f>
        <v/>
      </c>
      <c r="W470" s="34">
        <f>IF($A470="","",IF($U470=1,$R470,0))</f>
        <v/>
      </c>
      <c r="X470" s="34">
        <f>IF($A470="","",IF($V470=1,$G470,0))</f>
        <v/>
      </c>
      <c r="Y470" s="34">
        <f>IF($A470="","",IF(AND($P470=0,OR($I470="Open",$I470="Won"),$H470&gt;=Settings!$C$4,$H470&lt;=Settings!$C$5,$J470&gt;Settings!$C$6),$G470,0))</f>
        <v/>
      </c>
      <c r="Z470" s="34">
        <f>IF($A470="","",IF(AND($P470&gt;0,$T470="Open",$U470=0,OR($I470="Open",$I470="Won"),$H470&gt;=Settings!$C$4,$H470&lt;=Settings!$C$5),$G470,0))</f>
        <v/>
      </c>
      <c r="AA470" s="34">
        <f>IF($A470="","",IF(AND($U470=1,OR($V470=1,$I470="Won")),$G470-$R470,0))</f>
        <v/>
      </c>
      <c r="AB470" s="34">
        <f>IF($A470="","",IF(AND($U470=1,$I470="Open",$V470=0),$R470,0))</f>
        <v/>
      </c>
      <c r="AC470" s="34">
        <f>IF($A470="","",IF(AND($U470=1,$I470="Lost"),$R470,0))</f>
        <v/>
      </c>
      <c r="AD470" s="34">
        <f>IF($A470="","",IF(AND($I470="Won",OR($U470=1,$Y470&gt;0,$Z470&gt;0)),$G470,0))</f>
        <v/>
      </c>
      <c r="AE470" s="33">
        <f>IF(OR($A470="",$P470=0),"",IFERROR(MATCH($Q470,Settings!$B$24:$B$31,0),""))</f>
        <v/>
      </c>
      <c r="AF470" s="33">
        <f>IF($A470="","",IFERROR(MATCH($F470,Settings!$B$24:$B$31,0),""))</f>
        <v/>
      </c>
      <c r="AG470" s="33">
        <f>IF($A470="","",IF($P470=0,IF($Y470&gt;0,IF($I470="Won","Created and won","Created"),IF($J470&gt;Settings!$C$6,"Created, outside period",IF($V470=1,"Not in last snapshot","Outside period"))),IF($T470&lt;&gt;"Open","Closed before",IF($U470=0,IF($Z470&gt;0,IF($I470="Won","Pulled in and won","Pulled in"),"Outside period"),IF($I470="Won","Won",IF($I470="Lost","Lost",IF($V470=0,"Slipped out",IF($AF470&gt;$AE470,"Advanced",IF($AF470&lt;$AE470,"Regressed",IF($G470&gt;$R470,"Amount up",IF($G470&lt;$R470,"Amount down","No change")))))))))))</f>
        <v/>
      </c>
      <c r="AH470" s="33">
        <f>IF($A470="","",IF($V470=1,Settings!$C$7-MAX($J470,$K470,$L470,$M470),""))</f>
        <v/>
      </c>
      <c r="AI470" s="33">
        <f>IF($A470="","",IF($V470=1,IF($AH470&gt;=Settings!$C$12,1,0),""))</f>
        <v/>
      </c>
      <c r="AJ470" s="33">
        <f>IF($A470="","",IF($V470=1,IF($N470&gt;=Settings!$C$13,1,0),""))</f>
        <v/>
      </c>
    </row>
    <row r="471">
      <c r="G471" s="31" t="n"/>
      <c r="H471" s="32" t="n"/>
      <c r="J471" s="32" t="n"/>
      <c r="K471" s="32" t="n"/>
      <c r="L471" s="32" t="n"/>
      <c r="M471" s="32" t="n"/>
      <c r="P471" s="33">
        <f>IF($A471="","",IFERROR(MATCH($A471,'Last week'!$A$2:$A$1001,0),0))</f>
        <v/>
      </c>
      <c r="Q471" s="33">
        <f>IF(OR($A471="",$P471=0),"",INDEX('Last week'!$F$2:$F$1001,$P471))</f>
        <v/>
      </c>
      <c r="R471" s="34">
        <f>IF(OR($A471="",$P471=0),"",INDEX('Last week'!$G$2:$G$1001,$P471))</f>
        <v/>
      </c>
      <c r="S471" s="35">
        <f>IF(OR($A471="",$P471=0),"",INDEX('Last week'!$H$2:$H$1001,$P471))</f>
        <v/>
      </c>
      <c r="T471" s="33">
        <f>IF(OR($A471="",$P471=0),"",INDEX('Last week'!$I$2:$I$1001,$P471))</f>
        <v/>
      </c>
      <c r="U471" s="33">
        <f>IF($A471="","",IF(AND($P471&gt;0,$T471="Open",$S471&gt;=Settings!$C$4,$S471&lt;=Settings!$C$5),1,0))</f>
        <v/>
      </c>
      <c r="V471" s="33">
        <f>IF($A471="","",IF(AND($I471="Open",$H471&gt;=Settings!$C$4,$H471&lt;=Settings!$C$5),1,0))</f>
        <v/>
      </c>
      <c r="W471" s="34">
        <f>IF($A471="","",IF($U471=1,$R471,0))</f>
        <v/>
      </c>
      <c r="X471" s="34">
        <f>IF($A471="","",IF($V471=1,$G471,0))</f>
        <v/>
      </c>
      <c r="Y471" s="34">
        <f>IF($A471="","",IF(AND($P471=0,OR($I471="Open",$I471="Won"),$H471&gt;=Settings!$C$4,$H471&lt;=Settings!$C$5,$J471&gt;Settings!$C$6),$G471,0))</f>
        <v/>
      </c>
      <c r="Z471" s="34">
        <f>IF($A471="","",IF(AND($P471&gt;0,$T471="Open",$U471=0,OR($I471="Open",$I471="Won"),$H471&gt;=Settings!$C$4,$H471&lt;=Settings!$C$5),$G471,0))</f>
        <v/>
      </c>
      <c r="AA471" s="34">
        <f>IF($A471="","",IF(AND($U471=1,OR($V471=1,$I471="Won")),$G471-$R471,0))</f>
        <v/>
      </c>
      <c r="AB471" s="34">
        <f>IF($A471="","",IF(AND($U471=1,$I471="Open",$V471=0),$R471,0))</f>
        <v/>
      </c>
      <c r="AC471" s="34">
        <f>IF($A471="","",IF(AND($U471=1,$I471="Lost"),$R471,0))</f>
        <v/>
      </c>
      <c r="AD471" s="34">
        <f>IF($A471="","",IF(AND($I471="Won",OR($U471=1,$Y471&gt;0,$Z471&gt;0)),$G471,0))</f>
        <v/>
      </c>
      <c r="AE471" s="33">
        <f>IF(OR($A471="",$P471=0),"",IFERROR(MATCH($Q471,Settings!$B$24:$B$31,0),""))</f>
        <v/>
      </c>
      <c r="AF471" s="33">
        <f>IF($A471="","",IFERROR(MATCH($F471,Settings!$B$24:$B$31,0),""))</f>
        <v/>
      </c>
      <c r="AG471" s="33">
        <f>IF($A471="","",IF($P471=0,IF($Y471&gt;0,IF($I471="Won","Created and won","Created"),IF($J471&gt;Settings!$C$6,"Created, outside period",IF($V471=1,"Not in last snapshot","Outside period"))),IF($T471&lt;&gt;"Open","Closed before",IF($U471=0,IF($Z471&gt;0,IF($I471="Won","Pulled in and won","Pulled in"),"Outside period"),IF($I471="Won","Won",IF($I471="Lost","Lost",IF($V471=0,"Slipped out",IF($AF471&gt;$AE471,"Advanced",IF($AF471&lt;$AE471,"Regressed",IF($G471&gt;$R471,"Amount up",IF($G471&lt;$R471,"Amount down","No change")))))))))))</f>
        <v/>
      </c>
      <c r="AH471" s="33">
        <f>IF($A471="","",IF($V471=1,Settings!$C$7-MAX($J471,$K471,$L471,$M471),""))</f>
        <v/>
      </c>
      <c r="AI471" s="33">
        <f>IF($A471="","",IF($V471=1,IF($AH471&gt;=Settings!$C$12,1,0),""))</f>
        <v/>
      </c>
      <c r="AJ471" s="33">
        <f>IF($A471="","",IF($V471=1,IF($N471&gt;=Settings!$C$13,1,0),""))</f>
        <v/>
      </c>
    </row>
    <row r="472">
      <c r="G472" s="31" t="n"/>
      <c r="H472" s="32" t="n"/>
      <c r="J472" s="32" t="n"/>
      <c r="K472" s="32" t="n"/>
      <c r="L472" s="32" t="n"/>
      <c r="M472" s="32" t="n"/>
      <c r="P472" s="33">
        <f>IF($A472="","",IFERROR(MATCH($A472,'Last week'!$A$2:$A$1001,0),0))</f>
        <v/>
      </c>
      <c r="Q472" s="33">
        <f>IF(OR($A472="",$P472=0),"",INDEX('Last week'!$F$2:$F$1001,$P472))</f>
        <v/>
      </c>
      <c r="R472" s="34">
        <f>IF(OR($A472="",$P472=0),"",INDEX('Last week'!$G$2:$G$1001,$P472))</f>
        <v/>
      </c>
      <c r="S472" s="35">
        <f>IF(OR($A472="",$P472=0),"",INDEX('Last week'!$H$2:$H$1001,$P472))</f>
        <v/>
      </c>
      <c r="T472" s="33">
        <f>IF(OR($A472="",$P472=0),"",INDEX('Last week'!$I$2:$I$1001,$P472))</f>
        <v/>
      </c>
      <c r="U472" s="33">
        <f>IF($A472="","",IF(AND($P472&gt;0,$T472="Open",$S472&gt;=Settings!$C$4,$S472&lt;=Settings!$C$5),1,0))</f>
        <v/>
      </c>
      <c r="V472" s="33">
        <f>IF($A472="","",IF(AND($I472="Open",$H472&gt;=Settings!$C$4,$H472&lt;=Settings!$C$5),1,0))</f>
        <v/>
      </c>
      <c r="W472" s="34">
        <f>IF($A472="","",IF($U472=1,$R472,0))</f>
        <v/>
      </c>
      <c r="X472" s="34">
        <f>IF($A472="","",IF($V472=1,$G472,0))</f>
        <v/>
      </c>
      <c r="Y472" s="34">
        <f>IF($A472="","",IF(AND($P472=0,OR($I472="Open",$I472="Won"),$H472&gt;=Settings!$C$4,$H472&lt;=Settings!$C$5,$J472&gt;Settings!$C$6),$G472,0))</f>
        <v/>
      </c>
      <c r="Z472" s="34">
        <f>IF($A472="","",IF(AND($P472&gt;0,$T472="Open",$U472=0,OR($I472="Open",$I472="Won"),$H472&gt;=Settings!$C$4,$H472&lt;=Settings!$C$5),$G472,0))</f>
        <v/>
      </c>
      <c r="AA472" s="34">
        <f>IF($A472="","",IF(AND($U472=1,OR($V472=1,$I472="Won")),$G472-$R472,0))</f>
        <v/>
      </c>
      <c r="AB472" s="34">
        <f>IF($A472="","",IF(AND($U472=1,$I472="Open",$V472=0),$R472,0))</f>
        <v/>
      </c>
      <c r="AC472" s="34">
        <f>IF($A472="","",IF(AND($U472=1,$I472="Lost"),$R472,0))</f>
        <v/>
      </c>
      <c r="AD472" s="34">
        <f>IF($A472="","",IF(AND($I472="Won",OR($U472=1,$Y472&gt;0,$Z472&gt;0)),$G472,0))</f>
        <v/>
      </c>
      <c r="AE472" s="33">
        <f>IF(OR($A472="",$P472=0),"",IFERROR(MATCH($Q472,Settings!$B$24:$B$31,0),""))</f>
        <v/>
      </c>
      <c r="AF472" s="33">
        <f>IF($A472="","",IFERROR(MATCH($F472,Settings!$B$24:$B$31,0),""))</f>
        <v/>
      </c>
      <c r="AG472" s="33">
        <f>IF($A472="","",IF($P472=0,IF($Y472&gt;0,IF($I472="Won","Created and won","Created"),IF($J472&gt;Settings!$C$6,"Created, outside period",IF($V472=1,"Not in last snapshot","Outside period"))),IF($T472&lt;&gt;"Open","Closed before",IF($U472=0,IF($Z472&gt;0,IF($I472="Won","Pulled in and won","Pulled in"),"Outside period"),IF($I472="Won","Won",IF($I472="Lost","Lost",IF($V472=0,"Slipped out",IF($AF472&gt;$AE472,"Advanced",IF($AF472&lt;$AE472,"Regressed",IF($G472&gt;$R472,"Amount up",IF($G472&lt;$R472,"Amount down","No change")))))))))))</f>
        <v/>
      </c>
      <c r="AH472" s="33">
        <f>IF($A472="","",IF($V472=1,Settings!$C$7-MAX($J472,$K472,$L472,$M472),""))</f>
        <v/>
      </c>
      <c r="AI472" s="33">
        <f>IF($A472="","",IF($V472=1,IF($AH472&gt;=Settings!$C$12,1,0),""))</f>
        <v/>
      </c>
      <c r="AJ472" s="33">
        <f>IF($A472="","",IF($V472=1,IF($N472&gt;=Settings!$C$13,1,0),""))</f>
        <v/>
      </c>
    </row>
    <row r="473">
      <c r="G473" s="31" t="n"/>
      <c r="H473" s="32" t="n"/>
      <c r="J473" s="32" t="n"/>
      <c r="K473" s="32" t="n"/>
      <c r="L473" s="32" t="n"/>
      <c r="M473" s="32" t="n"/>
      <c r="P473" s="33">
        <f>IF($A473="","",IFERROR(MATCH($A473,'Last week'!$A$2:$A$1001,0),0))</f>
        <v/>
      </c>
      <c r="Q473" s="33">
        <f>IF(OR($A473="",$P473=0),"",INDEX('Last week'!$F$2:$F$1001,$P473))</f>
        <v/>
      </c>
      <c r="R473" s="34">
        <f>IF(OR($A473="",$P473=0),"",INDEX('Last week'!$G$2:$G$1001,$P473))</f>
        <v/>
      </c>
      <c r="S473" s="35">
        <f>IF(OR($A473="",$P473=0),"",INDEX('Last week'!$H$2:$H$1001,$P473))</f>
        <v/>
      </c>
      <c r="T473" s="33">
        <f>IF(OR($A473="",$P473=0),"",INDEX('Last week'!$I$2:$I$1001,$P473))</f>
        <v/>
      </c>
      <c r="U473" s="33">
        <f>IF($A473="","",IF(AND($P473&gt;0,$T473="Open",$S473&gt;=Settings!$C$4,$S473&lt;=Settings!$C$5),1,0))</f>
        <v/>
      </c>
      <c r="V473" s="33">
        <f>IF($A473="","",IF(AND($I473="Open",$H473&gt;=Settings!$C$4,$H473&lt;=Settings!$C$5),1,0))</f>
        <v/>
      </c>
      <c r="W473" s="34">
        <f>IF($A473="","",IF($U473=1,$R473,0))</f>
        <v/>
      </c>
      <c r="X473" s="34">
        <f>IF($A473="","",IF($V473=1,$G473,0))</f>
        <v/>
      </c>
      <c r="Y473" s="34">
        <f>IF($A473="","",IF(AND($P473=0,OR($I473="Open",$I473="Won"),$H473&gt;=Settings!$C$4,$H473&lt;=Settings!$C$5,$J473&gt;Settings!$C$6),$G473,0))</f>
        <v/>
      </c>
      <c r="Z473" s="34">
        <f>IF($A473="","",IF(AND($P473&gt;0,$T473="Open",$U473=0,OR($I473="Open",$I473="Won"),$H473&gt;=Settings!$C$4,$H473&lt;=Settings!$C$5),$G473,0))</f>
        <v/>
      </c>
      <c r="AA473" s="34">
        <f>IF($A473="","",IF(AND($U473=1,OR($V473=1,$I473="Won")),$G473-$R473,0))</f>
        <v/>
      </c>
      <c r="AB473" s="34">
        <f>IF($A473="","",IF(AND($U473=1,$I473="Open",$V473=0),$R473,0))</f>
        <v/>
      </c>
      <c r="AC473" s="34">
        <f>IF($A473="","",IF(AND($U473=1,$I473="Lost"),$R473,0))</f>
        <v/>
      </c>
      <c r="AD473" s="34">
        <f>IF($A473="","",IF(AND($I473="Won",OR($U473=1,$Y473&gt;0,$Z473&gt;0)),$G473,0))</f>
        <v/>
      </c>
      <c r="AE473" s="33">
        <f>IF(OR($A473="",$P473=0),"",IFERROR(MATCH($Q473,Settings!$B$24:$B$31,0),""))</f>
        <v/>
      </c>
      <c r="AF473" s="33">
        <f>IF($A473="","",IFERROR(MATCH($F473,Settings!$B$24:$B$31,0),""))</f>
        <v/>
      </c>
      <c r="AG473" s="33">
        <f>IF($A473="","",IF($P473=0,IF($Y473&gt;0,IF($I473="Won","Created and won","Created"),IF($J473&gt;Settings!$C$6,"Created, outside period",IF($V473=1,"Not in last snapshot","Outside period"))),IF($T473&lt;&gt;"Open","Closed before",IF($U473=0,IF($Z473&gt;0,IF($I473="Won","Pulled in and won","Pulled in"),"Outside period"),IF($I473="Won","Won",IF($I473="Lost","Lost",IF($V473=0,"Slipped out",IF($AF473&gt;$AE473,"Advanced",IF($AF473&lt;$AE473,"Regressed",IF($G473&gt;$R473,"Amount up",IF($G473&lt;$R473,"Amount down","No change")))))))))))</f>
        <v/>
      </c>
      <c r="AH473" s="33">
        <f>IF($A473="","",IF($V473=1,Settings!$C$7-MAX($J473,$K473,$L473,$M473),""))</f>
        <v/>
      </c>
      <c r="AI473" s="33">
        <f>IF($A473="","",IF($V473=1,IF($AH473&gt;=Settings!$C$12,1,0),""))</f>
        <v/>
      </c>
      <c r="AJ473" s="33">
        <f>IF($A473="","",IF($V473=1,IF($N473&gt;=Settings!$C$13,1,0),""))</f>
        <v/>
      </c>
    </row>
    <row r="474">
      <c r="G474" s="31" t="n"/>
      <c r="H474" s="32" t="n"/>
      <c r="J474" s="32" t="n"/>
      <c r="K474" s="32" t="n"/>
      <c r="L474" s="32" t="n"/>
      <c r="M474" s="32" t="n"/>
      <c r="P474" s="33">
        <f>IF($A474="","",IFERROR(MATCH($A474,'Last week'!$A$2:$A$1001,0),0))</f>
        <v/>
      </c>
      <c r="Q474" s="33">
        <f>IF(OR($A474="",$P474=0),"",INDEX('Last week'!$F$2:$F$1001,$P474))</f>
        <v/>
      </c>
      <c r="R474" s="34">
        <f>IF(OR($A474="",$P474=0),"",INDEX('Last week'!$G$2:$G$1001,$P474))</f>
        <v/>
      </c>
      <c r="S474" s="35">
        <f>IF(OR($A474="",$P474=0),"",INDEX('Last week'!$H$2:$H$1001,$P474))</f>
        <v/>
      </c>
      <c r="T474" s="33">
        <f>IF(OR($A474="",$P474=0),"",INDEX('Last week'!$I$2:$I$1001,$P474))</f>
        <v/>
      </c>
      <c r="U474" s="33">
        <f>IF($A474="","",IF(AND($P474&gt;0,$T474="Open",$S474&gt;=Settings!$C$4,$S474&lt;=Settings!$C$5),1,0))</f>
        <v/>
      </c>
      <c r="V474" s="33">
        <f>IF($A474="","",IF(AND($I474="Open",$H474&gt;=Settings!$C$4,$H474&lt;=Settings!$C$5),1,0))</f>
        <v/>
      </c>
      <c r="W474" s="34">
        <f>IF($A474="","",IF($U474=1,$R474,0))</f>
        <v/>
      </c>
      <c r="X474" s="34">
        <f>IF($A474="","",IF($V474=1,$G474,0))</f>
        <v/>
      </c>
      <c r="Y474" s="34">
        <f>IF($A474="","",IF(AND($P474=0,OR($I474="Open",$I474="Won"),$H474&gt;=Settings!$C$4,$H474&lt;=Settings!$C$5,$J474&gt;Settings!$C$6),$G474,0))</f>
        <v/>
      </c>
      <c r="Z474" s="34">
        <f>IF($A474="","",IF(AND($P474&gt;0,$T474="Open",$U474=0,OR($I474="Open",$I474="Won"),$H474&gt;=Settings!$C$4,$H474&lt;=Settings!$C$5),$G474,0))</f>
        <v/>
      </c>
      <c r="AA474" s="34">
        <f>IF($A474="","",IF(AND($U474=1,OR($V474=1,$I474="Won")),$G474-$R474,0))</f>
        <v/>
      </c>
      <c r="AB474" s="34">
        <f>IF($A474="","",IF(AND($U474=1,$I474="Open",$V474=0),$R474,0))</f>
        <v/>
      </c>
      <c r="AC474" s="34">
        <f>IF($A474="","",IF(AND($U474=1,$I474="Lost"),$R474,0))</f>
        <v/>
      </c>
      <c r="AD474" s="34">
        <f>IF($A474="","",IF(AND($I474="Won",OR($U474=1,$Y474&gt;0,$Z474&gt;0)),$G474,0))</f>
        <v/>
      </c>
      <c r="AE474" s="33">
        <f>IF(OR($A474="",$P474=0),"",IFERROR(MATCH($Q474,Settings!$B$24:$B$31,0),""))</f>
        <v/>
      </c>
      <c r="AF474" s="33">
        <f>IF($A474="","",IFERROR(MATCH($F474,Settings!$B$24:$B$31,0),""))</f>
        <v/>
      </c>
      <c r="AG474" s="33">
        <f>IF($A474="","",IF($P474=0,IF($Y474&gt;0,IF($I474="Won","Created and won","Created"),IF($J474&gt;Settings!$C$6,"Created, outside period",IF($V474=1,"Not in last snapshot","Outside period"))),IF($T474&lt;&gt;"Open","Closed before",IF($U474=0,IF($Z474&gt;0,IF($I474="Won","Pulled in and won","Pulled in"),"Outside period"),IF($I474="Won","Won",IF($I474="Lost","Lost",IF($V474=0,"Slipped out",IF($AF474&gt;$AE474,"Advanced",IF($AF474&lt;$AE474,"Regressed",IF($G474&gt;$R474,"Amount up",IF($G474&lt;$R474,"Amount down","No change")))))))))))</f>
        <v/>
      </c>
      <c r="AH474" s="33">
        <f>IF($A474="","",IF($V474=1,Settings!$C$7-MAX($J474,$K474,$L474,$M474),""))</f>
        <v/>
      </c>
      <c r="AI474" s="33">
        <f>IF($A474="","",IF($V474=1,IF($AH474&gt;=Settings!$C$12,1,0),""))</f>
        <v/>
      </c>
      <c r="AJ474" s="33">
        <f>IF($A474="","",IF($V474=1,IF($N474&gt;=Settings!$C$13,1,0),""))</f>
        <v/>
      </c>
    </row>
    <row r="475">
      <c r="G475" s="31" t="n"/>
      <c r="H475" s="32" t="n"/>
      <c r="J475" s="32" t="n"/>
      <c r="K475" s="32" t="n"/>
      <c r="L475" s="32" t="n"/>
      <c r="M475" s="32" t="n"/>
      <c r="P475" s="33">
        <f>IF($A475="","",IFERROR(MATCH($A475,'Last week'!$A$2:$A$1001,0),0))</f>
        <v/>
      </c>
      <c r="Q475" s="33">
        <f>IF(OR($A475="",$P475=0),"",INDEX('Last week'!$F$2:$F$1001,$P475))</f>
        <v/>
      </c>
      <c r="R475" s="34">
        <f>IF(OR($A475="",$P475=0),"",INDEX('Last week'!$G$2:$G$1001,$P475))</f>
        <v/>
      </c>
      <c r="S475" s="35">
        <f>IF(OR($A475="",$P475=0),"",INDEX('Last week'!$H$2:$H$1001,$P475))</f>
        <v/>
      </c>
      <c r="T475" s="33">
        <f>IF(OR($A475="",$P475=0),"",INDEX('Last week'!$I$2:$I$1001,$P475))</f>
        <v/>
      </c>
      <c r="U475" s="33">
        <f>IF($A475="","",IF(AND($P475&gt;0,$T475="Open",$S475&gt;=Settings!$C$4,$S475&lt;=Settings!$C$5),1,0))</f>
        <v/>
      </c>
      <c r="V475" s="33">
        <f>IF($A475="","",IF(AND($I475="Open",$H475&gt;=Settings!$C$4,$H475&lt;=Settings!$C$5),1,0))</f>
        <v/>
      </c>
      <c r="W475" s="34">
        <f>IF($A475="","",IF($U475=1,$R475,0))</f>
        <v/>
      </c>
      <c r="X475" s="34">
        <f>IF($A475="","",IF($V475=1,$G475,0))</f>
        <v/>
      </c>
      <c r="Y475" s="34">
        <f>IF($A475="","",IF(AND($P475=0,OR($I475="Open",$I475="Won"),$H475&gt;=Settings!$C$4,$H475&lt;=Settings!$C$5,$J475&gt;Settings!$C$6),$G475,0))</f>
        <v/>
      </c>
      <c r="Z475" s="34">
        <f>IF($A475="","",IF(AND($P475&gt;0,$T475="Open",$U475=0,OR($I475="Open",$I475="Won"),$H475&gt;=Settings!$C$4,$H475&lt;=Settings!$C$5),$G475,0))</f>
        <v/>
      </c>
      <c r="AA475" s="34">
        <f>IF($A475="","",IF(AND($U475=1,OR($V475=1,$I475="Won")),$G475-$R475,0))</f>
        <v/>
      </c>
      <c r="AB475" s="34">
        <f>IF($A475="","",IF(AND($U475=1,$I475="Open",$V475=0),$R475,0))</f>
        <v/>
      </c>
      <c r="AC475" s="34">
        <f>IF($A475="","",IF(AND($U475=1,$I475="Lost"),$R475,0))</f>
        <v/>
      </c>
      <c r="AD475" s="34">
        <f>IF($A475="","",IF(AND($I475="Won",OR($U475=1,$Y475&gt;0,$Z475&gt;0)),$G475,0))</f>
        <v/>
      </c>
      <c r="AE475" s="33">
        <f>IF(OR($A475="",$P475=0),"",IFERROR(MATCH($Q475,Settings!$B$24:$B$31,0),""))</f>
        <v/>
      </c>
      <c r="AF475" s="33">
        <f>IF($A475="","",IFERROR(MATCH($F475,Settings!$B$24:$B$31,0),""))</f>
        <v/>
      </c>
      <c r="AG475" s="33">
        <f>IF($A475="","",IF($P475=0,IF($Y475&gt;0,IF($I475="Won","Created and won","Created"),IF($J475&gt;Settings!$C$6,"Created, outside period",IF($V475=1,"Not in last snapshot","Outside period"))),IF($T475&lt;&gt;"Open","Closed before",IF($U475=0,IF($Z475&gt;0,IF($I475="Won","Pulled in and won","Pulled in"),"Outside period"),IF($I475="Won","Won",IF($I475="Lost","Lost",IF($V475=0,"Slipped out",IF($AF475&gt;$AE475,"Advanced",IF($AF475&lt;$AE475,"Regressed",IF($G475&gt;$R475,"Amount up",IF($G475&lt;$R475,"Amount down","No change")))))))))))</f>
        <v/>
      </c>
      <c r="AH475" s="33">
        <f>IF($A475="","",IF($V475=1,Settings!$C$7-MAX($J475,$K475,$L475,$M475),""))</f>
        <v/>
      </c>
      <c r="AI475" s="33">
        <f>IF($A475="","",IF($V475=1,IF($AH475&gt;=Settings!$C$12,1,0),""))</f>
        <v/>
      </c>
      <c r="AJ475" s="33">
        <f>IF($A475="","",IF($V475=1,IF($N475&gt;=Settings!$C$13,1,0),""))</f>
        <v/>
      </c>
    </row>
    <row r="476">
      <c r="G476" s="31" t="n"/>
      <c r="H476" s="32" t="n"/>
      <c r="J476" s="32" t="n"/>
      <c r="K476" s="32" t="n"/>
      <c r="L476" s="32" t="n"/>
      <c r="M476" s="32" t="n"/>
      <c r="P476" s="33">
        <f>IF($A476="","",IFERROR(MATCH($A476,'Last week'!$A$2:$A$1001,0),0))</f>
        <v/>
      </c>
      <c r="Q476" s="33">
        <f>IF(OR($A476="",$P476=0),"",INDEX('Last week'!$F$2:$F$1001,$P476))</f>
        <v/>
      </c>
      <c r="R476" s="34">
        <f>IF(OR($A476="",$P476=0),"",INDEX('Last week'!$G$2:$G$1001,$P476))</f>
        <v/>
      </c>
      <c r="S476" s="35">
        <f>IF(OR($A476="",$P476=0),"",INDEX('Last week'!$H$2:$H$1001,$P476))</f>
        <v/>
      </c>
      <c r="T476" s="33">
        <f>IF(OR($A476="",$P476=0),"",INDEX('Last week'!$I$2:$I$1001,$P476))</f>
        <v/>
      </c>
      <c r="U476" s="33">
        <f>IF($A476="","",IF(AND($P476&gt;0,$T476="Open",$S476&gt;=Settings!$C$4,$S476&lt;=Settings!$C$5),1,0))</f>
        <v/>
      </c>
      <c r="V476" s="33">
        <f>IF($A476="","",IF(AND($I476="Open",$H476&gt;=Settings!$C$4,$H476&lt;=Settings!$C$5),1,0))</f>
        <v/>
      </c>
      <c r="W476" s="34">
        <f>IF($A476="","",IF($U476=1,$R476,0))</f>
        <v/>
      </c>
      <c r="X476" s="34">
        <f>IF($A476="","",IF($V476=1,$G476,0))</f>
        <v/>
      </c>
      <c r="Y476" s="34">
        <f>IF($A476="","",IF(AND($P476=0,OR($I476="Open",$I476="Won"),$H476&gt;=Settings!$C$4,$H476&lt;=Settings!$C$5,$J476&gt;Settings!$C$6),$G476,0))</f>
        <v/>
      </c>
      <c r="Z476" s="34">
        <f>IF($A476="","",IF(AND($P476&gt;0,$T476="Open",$U476=0,OR($I476="Open",$I476="Won"),$H476&gt;=Settings!$C$4,$H476&lt;=Settings!$C$5),$G476,0))</f>
        <v/>
      </c>
      <c r="AA476" s="34">
        <f>IF($A476="","",IF(AND($U476=1,OR($V476=1,$I476="Won")),$G476-$R476,0))</f>
        <v/>
      </c>
      <c r="AB476" s="34">
        <f>IF($A476="","",IF(AND($U476=1,$I476="Open",$V476=0),$R476,0))</f>
        <v/>
      </c>
      <c r="AC476" s="34">
        <f>IF($A476="","",IF(AND($U476=1,$I476="Lost"),$R476,0))</f>
        <v/>
      </c>
      <c r="AD476" s="34">
        <f>IF($A476="","",IF(AND($I476="Won",OR($U476=1,$Y476&gt;0,$Z476&gt;0)),$G476,0))</f>
        <v/>
      </c>
      <c r="AE476" s="33">
        <f>IF(OR($A476="",$P476=0),"",IFERROR(MATCH($Q476,Settings!$B$24:$B$31,0),""))</f>
        <v/>
      </c>
      <c r="AF476" s="33">
        <f>IF($A476="","",IFERROR(MATCH($F476,Settings!$B$24:$B$31,0),""))</f>
        <v/>
      </c>
      <c r="AG476" s="33">
        <f>IF($A476="","",IF($P476=0,IF($Y476&gt;0,IF($I476="Won","Created and won","Created"),IF($J476&gt;Settings!$C$6,"Created, outside period",IF($V476=1,"Not in last snapshot","Outside period"))),IF($T476&lt;&gt;"Open","Closed before",IF($U476=0,IF($Z476&gt;0,IF($I476="Won","Pulled in and won","Pulled in"),"Outside period"),IF($I476="Won","Won",IF($I476="Lost","Lost",IF($V476=0,"Slipped out",IF($AF476&gt;$AE476,"Advanced",IF($AF476&lt;$AE476,"Regressed",IF($G476&gt;$R476,"Amount up",IF($G476&lt;$R476,"Amount down","No change")))))))))))</f>
        <v/>
      </c>
      <c r="AH476" s="33">
        <f>IF($A476="","",IF($V476=1,Settings!$C$7-MAX($J476,$K476,$L476,$M476),""))</f>
        <v/>
      </c>
      <c r="AI476" s="33">
        <f>IF($A476="","",IF($V476=1,IF($AH476&gt;=Settings!$C$12,1,0),""))</f>
        <v/>
      </c>
      <c r="AJ476" s="33">
        <f>IF($A476="","",IF($V476=1,IF($N476&gt;=Settings!$C$13,1,0),""))</f>
        <v/>
      </c>
    </row>
    <row r="477">
      <c r="G477" s="31" t="n"/>
      <c r="H477" s="32" t="n"/>
      <c r="J477" s="32" t="n"/>
      <c r="K477" s="32" t="n"/>
      <c r="L477" s="32" t="n"/>
      <c r="M477" s="32" t="n"/>
      <c r="P477" s="33">
        <f>IF($A477="","",IFERROR(MATCH($A477,'Last week'!$A$2:$A$1001,0),0))</f>
        <v/>
      </c>
      <c r="Q477" s="33">
        <f>IF(OR($A477="",$P477=0),"",INDEX('Last week'!$F$2:$F$1001,$P477))</f>
        <v/>
      </c>
      <c r="R477" s="34">
        <f>IF(OR($A477="",$P477=0),"",INDEX('Last week'!$G$2:$G$1001,$P477))</f>
        <v/>
      </c>
      <c r="S477" s="35">
        <f>IF(OR($A477="",$P477=0),"",INDEX('Last week'!$H$2:$H$1001,$P477))</f>
        <v/>
      </c>
      <c r="T477" s="33">
        <f>IF(OR($A477="",$P477=0),"",INDEX('Last week'!$I$2:$I$1001,$P477))</f>
        <v/>
      </c>
      <c r="U477" s="33">
        <f>IF($A477="","",IF(AND($P477&gt;0,$T477="Open",$S477&gt;=Settings!$C$4,$S477&lt;=Settings!$C$5),1,0))</f>
        <v/>
      </c>
      <c r="V477" s="33">
        <f>IF($A477="","",IF(AND($I477="Open",$H477&gt;=Settings!$C$4,$H477&lt;=Settings!$C$5),1,0))</f>
        <v/>
      </c>
      <c r="W477" s="34">
        <f>IF($A477="","",IF($U477=1,$R477,0))</f>
        <v/>
      </c>
      <c r="X477" s="34">
        <f>IF($A477="","",IF($V477=1,$G477,0))</f>
        <v/>
      </c>
      <c r="Y477" s="34">
        <f>IF($A477="","",IF(AND($P477=0,OR($I477="Open",$I477="Won"),$H477&gt;=Settings!$C$4,$H477&lt;=Settings!$C$5,$J477&gt;Settings!$C$6),$G477,0))</f>
        <v/>
      </c>
      <c r="Z477" s="34">
        <f>IF($A477="","",IF(AND($P477&gt;0,$T477="Open",$U477=0,OR($I477="Open",$I477="Won"),$H477&gt;=Settings!$C$4,$H477&lt;=Settings!$C$5),$G477,0))</f>
        <v/>
      </c>
      <c r="AA477" s="34">
        <f>IF($A477="","",IF(AND($U477=1,OR($V477=1,$I477="Won")),$G477-$R477,0))</f>
        <v/>
      </c>
      <c r="AB477" s="34">
        <f>IF($A477="","",IF(AND($U477=1,$I477="Open",$V477=0),$R477,0))</f>
        <v/>
      </c>
      <c r="AC477" s="34">
        <f>IF($A477="","",IF(AND($U477=1,$I477="Lost"),$R477,0))</f>
        <v/>
      </c>
      <c r="AD477" s="34">
        <f>IF($A477="","",IF(AND($I477="Won",OR($U477=1,$Y477&gt;0,$Z477&gt;0)),$G477,0))</f>
        <v/>
      </c>
      <c r="AE477" s="33">
        <f>IF(OR($A477="",$P477=0),"",IFERROR(MATCH($Q477,Settings!$B$24:$B$31,0),""))</f>
        <v/>
      </c>
      <c r="AF477" s="33">
        <f>IF($A477="","",IFERROR(MATCH($F477,Settings!$B$24:$B$31,0),""))</f>
        <v/>
      </c>
      <c r="AG477" s="33">
        <f>IF($A477="","",IF($P477=0,IF($Y477&gt;0,IF($I477="Won","Created and won","Created"),IF($J477&gt;Settings!$C$6,"Created, outside period",IF($V477=1,"Not in last snapshot","Outside period"))),IF($T477&lt;&gt;"Open","Closed before",IF($U477=0,IF($Z477&gt;0,IF($I477="Won","Pulled in and won","Pulled in"),"Outside period"),IF($I477="Won","Won",IF($I477="Lost","Lost",IF($V477=0,"Slipped out",IF($AF477&gt;$AE477,"Advanced",IF($AF477&lt;$AE477,"Regressed",IF($G477&gt;$R477,"Amount up",IF($G477&lt;$R477,"Amount down","No change")))))))))))</f>
        <v/>
      </c>
      <c r="AH477" s="33">
        <f>IF($A477="","",IF($V477=1,Settings!$C$7-MAX($J477,$K477,$L477,$M477),""))</f>
        <v/>
      </c>
      <c r="AI477" s="33">
        <f>IF($A477="","",IF($V477=1,IF($AH477&gt;=Settings!$C$12,1,0),""))</f>
        <v/>
      </c>
      <c r="AJ477" s="33">
        <f>IF($A477="","",IF($V477=1,IF($N477&gt;=Settings!$C$13,1,0),""))</f>
        <v/>
      </c>
    </row>
    <row r="478">
      <c r="G478" s="31" t="n"/>
      <c r="H478" s="32" t="n"/>
      <c r="J478" s="32" t="n"/>
      <c r="K478" s="32" t="n"/>
      <c r="L478" s="32" t="n"/>
      <c r="M478" s="32" t="n"/>
      <c r="P478" s="33">
        <f>IF($A478="","",IFERROR(MATCH($A478,'Last week'!$A$2:$A$1001,0),0))</f>
        <v/>
      </c>
      <c r="Q478" s="33">
        <f>IF(OR($A478="",$P478=0),"",INDEX('Last week'!$F$2:$F$1001,$P478))</f>
        <v/>
      </c>
      <c r="R478" s="34">
        <f>IF(OR($A478="",$P478=0),"",INDEX('Last week'!$G$2:$G$1001,$P478))</f>
        <v/>
      </c>
      <c r="S478" s="35">
        <f>IF(OR($A478="",$P478=0),"",INDEX('Last week'!$H$2:$H$1001,$P478))</f>
        <v/>
      </c>
      <c r="T478" s="33">
        <f>IF(OR($A478="",$P478=0),"",INDEX('Last week'!$I$2:$I$1001,$P478))</f>
        <v/>
      </c>
      <c r="U478" s="33">
        <f>IF($A478="","",IF(AND($P478&gt;0,$T478="Open",$S478&gt;=Settings!$C$4,$S478&lt;=Settings!$C$5),1,0))</f>
        <v/>
      </c>
      <c r="V478" s="33">
        <f>IF($A478="","",IF(AND($I478="Open",$H478&gt;=Settings!$C$4,$H478&lt;=Settings!$C$5),1,0))</f>
        <v/>
      </c>
      <c r="W478" s="34">
        <f>IF($A478="","",IF($U478=1,$R478,0))</f>
        <v/>
      </c>
      <c r="X478" s="34">
        <f>IF($A478="","",IF($V478=1,$G478,0))</f>
        <v/>
      </c>
      <c r="Y478" s="34">
        <f>IF($A478="","",IF(AND($P478=0,OR($I478="Open",$I478="Won"),$H478&gt;=Settings!$C$4,$H478&lt;=Settings!$C$5,$J478&gt;Settings!$C$6),$G478,0))</f>
        <v/>
      </c>
      <c r="Z478" s="34">
        <f>IF($A478="","",IF(AND($P478&gt;0,$T478="Open",$U478=0,OR($I478="Open",$I478="Won"),$H478&gt;=Settings!$C$4,$H478&lt;=Settings!$C$5),$G478,0))</f>
        <v/>
      </c>
      <c r="AA478" s="34">
        <f>IF($A478="","",IF(AND($U478=1,OR($V478=1,$I478="Won")),$G478-$R478,0))</f>
        <v/>
      </c>
      <c r="AB478" s="34">
        <f>IF($A478="","",IF(AND($U478=1,$I478="Open",$V478=0),$R478,0))</f>
        <v/>
      </c>
      <c r="AC478" s="34">
        <f>IF($A478="","",IF(AND($U478=1,$I478="Lost"),$R478,0))</f>
        <v/>
      </c>
      <c r="AD478" s="34">
        <f>IF($A478="","",IF(AND($I478="Won",OR($U478=1,$Y478&gt;0,$Z478&gt;0)),$G478,0))</f>
        <v/>
      </c>
      <c r="AE478" s="33">
        <f>IF(OR($A478="",$P478=0),"",IFERROR(MATCH($Q478,Settings!$B$24:$B$31,0),""))</f>
        <v/>
      </c>
      <c r="AF478" s="33">
        <f>IF($A478="","",IFERROR(MATCH($F478,Settings!$B$24:$B$31,0),""))</f>
        <v/>
      </c>
      <c r="AG478" s="33">
        <f>IF($A478="","",IF($P478=0,IF($Y478&gt;0,IF($I478="Won","Created and won","Created"),IF($J478&gt;Settings!$C$6,"Created, outside period",IF($V478=1,"Not in last snapshot","Outside period"))),IF($T478&lt;&gt;"Open","Closed before",IF($U478=0,IF($Z478&gt;0,IF($I478="Won","Pulled in and won","Pulled in"),"Outside period"),IF($I478="Won","Won",IF($I478="Lost","Lost",IF($V478=0,"Slipped out",IF($AF478&gt;$AE478,"Advanced",IF($AF478&lt;$AE478,"Regressed",IF($G478&gt;$R478,"Amount up",IF($G478&lt;$R478,"Amount down","No change")))))))))))</f>
        <v/>
      </c>
      <c r="AH478" s="33">
        <f>IF($A478="","",IF($V478=1,Settings!$C$7-MAX($J478,$K478,$L478,$M478),""))</f>
        <v/>
      </c>
      <c r="AI478" s="33">
        <f>IF($A478="","",IF($V478=1,IF($AH478&gt;=Settings!$C$12,1,0),""))</f>
        <v/>
      </c>
      <c r="AJ478" s="33">
        <f>IF($A478="","",IF($V478=1,IF($N478&gt;=Settings!$C$13,1,0),""))</f>
        <v/>
      </c>
    </row>
    <row r="479">
      <c r="G479" s="31" t="n"/>
      <c r="H479" s="32" t="n"/>
      <c r="J479" s="32" t="n"/>
      <c r="K479" s="32" t="n"/>
      <c r="L479" s="32" t="n"/>
      <c r="M479" s="32" t="n"/>
      <c r="P479" s="33">
        <f>IF($A479="","",IFERROR(MATCH($A479,'Last week'!$A$2:$A$1001,0),0))</f>
        <v/>
      </c>
      <c r="Q479" s="33">
        <f>IF(OR($A479="",$P479=0),"",INDEX('Last week'!$F$2:$F$1001,$P479))</f>
        <v/>
      </c>
      <c r="R479" s="34">
        <f>IF(OR($A479="",$P479=0),"",INDEX('Last week'!$G$2:$G$1001,$P479))</f>
        <v/>
      </c>
      <c r="S479" s="35">
        <f>IF(OR($A479="",$P479=0),"",INDEX('Last week'!$H$2:$H$1001,$P479))</f>
        <v/>
      </c>
      <c r="T479" s="33">
        <f>IF(OR($A479="",$P479=0),"",INDEX('Last week'!$I$2:$I$1001,$P479))</f>
        <v/>
      </c>
      <c r="U479" s="33">
        <f>IF($A479="","",IF(AND($P479&gt;0,$T479="Open",$S479&gt;=Settings!$C$4,$S479&lt;=Settings!$C$5),1,0))</f>
        <v/>
      </c>
      <c r="V479" s="33">
        <f>IF($A479="","",IF(AND($I479="Open",$H479&gt;=Settings!$C$4,$H479&lt;=Settings!$C$5),1,0))</f>
        <v/>
      </c>
      <c r="W479" s="34">
        <f>IF($A479="","",IF($U479=1,$R479,0))</f>
        <v/>
      </c>
      <c r="X479" s="34">
        <f>IF($A479="","",IF($V479=1,$G479,0))</f>
        <v/>
      </c>
      <c r="Y479" s="34">
        <f>IF($A479="","",IF(AND($P479=0,OR($I479="Open",$I479="Won"),$H479&gt;=Settings!$C$4,$H479&lt;=Settings!$C$5,$J479&gt;Settings!$C$6),$G479,0))</f>
        <v/>
      </c>
      <c r="Z479" s="34">
        <f>IF($A479="","",IF(AND($P479&gt;0,$T479="Open",$U479=0,OR($I479="Open",$I479="Won"),$H479&gt;=Settings!$C$4,$H479&lt;=Settings!$C$5),$G479,0))</f>
        <v/>
      </c>
      <c r="AA479" s="34">
        <f>IF($A479="","",IF(AND($U479=1,OR($V479=1,$I479="Won")),$G479-$R479,0))</f>
        <v/>
      </c>
      <c r="AB479" s="34">
        <f>IF($A479="","",IF(AND($U479=1,$I479="Open",$V479=0),$R479,0))</f>
        <v/>
      </c>
      <c r="AC479" s="34">
        <f>IF($A479="","",IF(AND($U479=1,$I479="Lost"),$R479,0))</f>
        <v/>
      </c>
      <c r="AD479" s="34">
        <f>IF($A479="","",IF(AND($I479="Won",OR($U479=1,$Y479&gt;0,$Z479&gt;0)),$G479,0))</f>
        <v/>
      </c>
      <c r="AE479" s="33">
        <f>IF(OR($A479="",$P479=0),"",IFERROR(MATCH($Q479,Settings!$B$24:$B$31,0),""))</f>
        <v/>
      </c>
      <c r="AF479" s="33">
        <f>IF($A479="","",IFERROR(MATCH($F479,Settings!$B$24:$B$31,0),""))</f>
        <v/>
      </c>
      <c r="AG479" s="33">
        <f>IF($A479="","",IF($P479=0,IF($Y479&gt;0,IF($I479="Won","Created and won","Created"),IF($J479&gt;Settings!$C$6,"Created, outside period",IF($V479=1,"Not in last snapshot","Outside period"))),IF($T479&lt;&gt;"Open","Closed before",IF($U479=0,IF($Z479&gt;0,IF($I479="Won","Pulled in and won","Pulled in"),"Outside period"),IF($I479="Won","Won",IF($I479="Lost","Lost",IF($V479=0,"Slipped out",IF($AF479&gt;$AE479,"Advanced",IF($AF479&lt;$AE479,"Regressed",IF($G479&gt;$R479,"Amount up",IF($G479&lt;$R479,"Amount down","No change")))))))))))</f>
        <v/>
      </c>
      <c r="AH479" s="33">
        <f>IF($A479="","",IF($V479=1,Settings!$C$7-MAX($J479,$K479,$L479,$M479),""))</f>
        <v/>
      </c>
      <c r="AI479" s="33">
        <f>IF($A479="","",IF($V479=1,IF($AH479&gt;=Settings!$C$12,1,0),""))</f>
        <v/>
      </c>
      <c r="AJ479" s="33">
        <f>IF($A479="","",IF($V479=1,IF($N479&gt;=Settings!$C$13,1,0),""))</f>
        <v/>
      </c>
    </row>
    <row r="480">
      <c r="G480" s="31" t="n"/>
      <c r="H480" s="32" t="n"/>
      <c r="J480" s="32" t="n"/>
      <c r="K480" s="32" t="n"/>
      <c r="L480" s="32" t="n"/>
      <c r="M480" s="32" t="n"/>
      <c r="P480" s="33">
        <f>IF($A480="","",IFERROR(MATCH($A480,'Last week'!$A$2:$A$1001,0),0))</f>
        <v/>
      </c>
      <c r="Q480" s="33">
        <f>IF(OR($A480="",$P480=0),"",INDEX('Last week'!$F$2:$F$1001,$P480))</f>
        <v/>
      </c>
      <c r="R480" s="34">
        <f>IF(OR($A480="",$P480=0),"",INDEX('Last week'!$G$2:$G$1001,$P480))</f>
        <v/>
      </c>
      <c r="S480" s="35">
        <f>IF(OR($A480="",$P480=0),"",INDEX('Last week'!$H$2:$H$1001,$P480))</f>
        <v/>
      </c>
      <c r="T480" s="33">
        <f>IF(OR($A480="",$P480=0),"",INDEX('Last week'!$I$2:$I$1001,$P480))</f>
        <v/>
      </c>
      <c r="U480" s="33">
        <f>IF($A480="","",IF(AND($P480&gt;0,$T480="Open",$S480&gt;=Settings!$C$4,$S480&lt;=Settings!$C$5),1,0))</f>
        <v/>
      </c>
      <c r="V480" s="33">
        <f>IF($A480="","",IF(AND($I480="Open",$H480&gt;=Settings!$C$4,$H480&lt;=Settings!$C$5),1,0))</f>
        <v/>
      </c>
      <c r="W480" s="34">
        <f>IF($A480="","",IF($U480=1,$R480,0))</f>
        <v/>
      </c>
      <c r="X480" s="34">
        <f>IF($A480="","",IF($V480=1,$G480,0))</f>
        <v/>
      </c>
      <c r="Y480" s="34">
        <f>IF($A480="","",IF(AND($P480=0,OR($I480="Open",$I480="Won"),$H480&gt;=Settings!$C$4,$H480&lt;=Settings!$C$5,$J480&gt;Settings!$C$6),$G480,0))</f>
        <v/>
      </c>
      <c r="Z480" s="34">
        <f>IF($A480="","",IF(AND($P480&gt;0,$T480="Open",$U480=0,OR($I480="Open",$I480="Won"),$H480&gt;=Settings!$C$4,$H480&lt;=Settings!$C$5),$G480,0))</f>
        <v/>
      </c>
      <c r="AA480" s="34">
        <f>IF($A480="","",IF(AND($U480=1,OR($V480=1,$I480="Won")),$G480-$R480,0))</f>
        <v/>
      </c>
      <c r="AB480" s="34">
        <f>IF($A480="","",IF(AND($U480=1,$I480="Open",$V480=0),$R480,0))</f>
        <v/>
      </c>
      <c r="AC480" s="34">
        <f>IF($A480="","",IF(AND($U480=1,$I480="Lost"),$R480,0))</f>
        <v/>
      </c>
      <c r="AD480" s="34">
        <f>IF($A480="","",IF(AND($I480="Won",OR($U480=1,$Y480&gt;0,$Z480&gt;0)),$G480,0))</f>
        <v/>
      </c>
      <c r="AE480" s="33">
        <f>IF(OR($A480="",$P480=0),"",IFERROR(MATCH($Q480,Settings!$B$24:$B$31,0),""))</f>
        <v/>
      </c>
      <c r="AF480" s="33">
        <f>IF($A480="","",IFERROR(MATCH($F480,Settings!$B$24:$B$31,0),""))</f>
        <v/>
      </c>
      <c r="AG480" s="33">
        <f>IF($A480="","",IF($P480=0,IF($Y480&gt;0,IF($I480="Won","Created and won","Created"),IF($J480&gt;Settings!$C$6,"Created, outside period",IF($V480=1,"Not in last snapshot","Outside period"))),IF($T480&lt;&gt;"Open","Closed before",IF($U480=0,IF($Z480&gt;0,IF($I480="Won","Pulled in and won","Pulled in"),"Outside period"),IF($I480="Won","Won",IF($I480="Lost","Lost",IF($V480=0,"Slipped out",IF($AF480&gt;$AE480,"Advanced",IF($AF480&lt;$AE480,"Regressed",IF($G480&gt;$R480,"Amount up",IF($G480&lt;$R480,"Amount down","No change")))))))))))</f>
        <v/>
      </c>
      <c r="AH480" s="33">
        <f>IF($A480="","",IF($V480=1,Settings!$C$7-MAX($J480,$K480,$L480,$M480),""))</f>
        <v/>
      </c>
      <c r="AI480" s="33">
        <f>IF($A480="","",IF($V480=1,IF($AH480&gt;=Settings!$C$12,1,0),""))</f>
        <v/>
      </c>
      <c r="AJ480" s="33">
        <f>IF($A480="","",IF($V480=1,IF($N480&gt;=Settings!$C$13,1,0),""))</f>
        <v/>
      </c>
    </row>
    <row r="481">
      <c r="G481" s="31" t="n"/>
      <c r="H481" s="32" t="n"/>
      <c r="J481" s="32" t="n"/>
      <c r="K481" s="32" t="n"/>
      <c r="L481" s="32" t="n"/>
      <c r="M481" s="32" t="n"/>
      <c r="P481" s="33">
        <f>IF($A481="","",IFERROR(MATCH($A481,'Last week'!$A$2:$A$1001,0),0))</f>
        <v/>
      </c>
      <c r="Q481" s="33">
        <f>IF(OR($A481="",$P481=0),"",INDEX('Last week'!$F$2:$F$1001,$P481))</f>
        <v/>
      </c>
      <c r="R481" s="34">
        <f>IF(OR($A481="",$P481=0),"",INDEX('Last week'!$G$2:$G$1001,$P481))</f>
        <v/>
      </c>
      <c r="S481" s="35">
        <f>IF(OR($A481="",$P481=0),"",INDEX('Last week'!$H$2:$H$1001,$P481))</f>
        <v/>
      </c>
      <c r="T481" s="33">
        <f>IF(OR($A481="",$P481=0),"",INDEX('Last week'!$I$2:$I$1001,$P481))</f>
        <v/>
      </c>
      <c r="U481" s="33">
        <f>IF($A481="","",IF(AND($P481&gt;0,$T481="Open",$S481&gt;=Settings!$C$4,$S481&lt;=Settings!$C$5),1,0))</f>
        <v/>
      </c>
      <c r="V481" s="33">
        <f>IF($A481="","",IF(AND($I481="Open",$H481&gt;=Settings!$C$4,$H481&lt;=Settings!$C$5),1,0))</f>
        <v/>
      </c>
      <c r="W481" s="34">
        <f>IF($A481="","",IF($U481=1,$R481,0))</f>
        <v/>
      </c>
      <c r="X481" s="34">
        <f>IF($A481="","",IF($V481=1,$G481,0))</f>
        <v/>
      </c>
      <c r="Y481" s="34">
        <f>IF($A481="","",IF(AND($P481=0,OR($I481="Open",$I481="Won"),$H481&gt;=Settings!$C$4,$H481&lt;=Settings!$C$5,$J481&gt;Settings!$C$6),$G481,0))</f>
        <v/>
      </c>
      <c r="Z481" s="34">
        <f>IF($A481="","",IF(AND($P481&gt;0,$T481="Open",$U481=0,OR($I481="Open",$I481="Won"),$H481&gt;=Settings!$C$4,$H481&lt;=Settings!$C$5),$G481,0))</f>
        <v/>
      </c>
      <c r="AA481" s="34">
        <f>IF($A481="","",IF(AND($U481=1,OR($V481=1,$I481="Won")),$G481-$R481,0))</f>
        <v/>
      </c>
      <c r="AB481" s="34">
        <f>IF($A481="","",IF(AND($U481=1,$I481="Open",$V481=0),$R481,0))</f>
        <v/>
      </c>
      <c r="AC481" s="34">
        <f>IF($A481="","",IF(AND($U481=1,$I481="Lost"),$R481,0))</f>
        <v/>
      </c>
      <c r="AD481" s="34">
        <f>IF($A481="","",IF(AND($I481="Won",OR($U481=1,$Y481&gt;0,$Z481&gt;0)),$G481,0))</f>
        <v/>
      </c>
      <c r="AE481" s="33">
        <f>IF(OR($A481="",$P481=0),"",IFERROR(MATCH($Q481,Settings!$B$24:$B$31,0),""))</f>
        <v/>
      </c>
      <c r="AF481" s="33">
        <f>IF($A481="","",IFERROR(MATCH($F481,Settings!$B$24:$B$31,0),""))</f>
        <v/>
      </c>
      <c r="AG481" s="33">
        <f>IF($A481="","",IF($P481=0,IF($Y481&gt;0,IF($I481="Won","Created and won","Created"),IF($J481&gt;Settings!$C$6,"Created, outside period",IF($V481=1,"Not in last snapshot","Outside period"))),IF($T481&lt;&gt;"Open","Closed before",IF($U481=0,IF($Z481&gt;0,IF($I481="Won","Pulled in and won","Pulled in"),"Outside period"),IF($I481="Won","Won",IF($I481="Lost","Lost",IF($V481=0,"Slipped out",IF($AF481&gt;$AE481,"Advanced",IF($AF481&lt;$AE481,"Regressed",IF($G481&gt;$R481,"Amount up",IF($G481&lt;$R481,"Amount down","No change")))))))))))</f>
        <v/>
      </c>
      <c r="AH481" s="33">
        <f>IF($A481="","",IF($V481=1,Settings!$C$7-MAX($J481,$K481,$L481,$M481),""))</f>
        <v/>
      </c>
      <c r="AI481" s="33">
        <f>IF($A481="","",IF($V481=1,IF($AH481&gt;=Settings!$C$12,1,0),""))</f>
        <v/>
      </c>
      <c r="AJ481" s="33">
        <f>IF($A481="","",IF($V481=1,IF($N481&gt;=Settings!$C$13,1,0),""))</f>
        <v/>
      </c>
    </row>
    <row r="482">
      <c r="G482" s="31" t="n"/>
      <c r="H482" s="32" t="n"/>
      <c r="J482" s="32" t="n"/>
      <c r="K482" s="32" t="n"/>
      <c r="L482" s="32" t="n"/>
      <c r="M482" s="32" t="n"/>
      <c r="P482" s="33">
        <f>IF($A482="","",IFERROR(MATCH($A482,'Last week'!$A$2:$A$1001,0),0))</f>
        <v/>
      </c>
      <c r="Q482" s="33">
        <f>IF(OR($A482="",$P482=0),"",INDEX('Last week'!$F$2:$F$1001,$P482))</f>
        <v/>
      </c>
      <c r="R482" s="34">
        <f>IF(OR($A482="",$P482=0),"",INDEX('Last week'!$G$2:$G$1001,$P482))</f>
        <v/>
      </c>
      <c r="S482" s="35">
        <f>IF(OR($A482="",$P482=0),"",INDEX('Last week'!$H$2:$H$1001,$P482))</f>
        <v/>
      </c>
      <c r="T482" s="33">
        <f>IF(OR($A482="",$P482=0),"",INDEX('Last week'!$I$2:$I$1001,$P482))</f>
        <v/>
      </c>
      <c r="U482" s="33">
        <f>IF($A482="","",IF(AND($P482&gt;0,$T482="Open",$S482&gt;=Settings!$C$4,$S482&lt;=Settings!$C$5),1,0))</f>
        <v/>
      </c>
      <c r="V482" s="33">
        <f>IF($A482="","",IF(AND($I482="Open",$H482&gt;=Settings!$C$4,$H482&lt;=Settings!$C$5),1,0))</f>
        <v/>
      </c>
      <c r="W482" s="34">
        <f>IF($A482="","",IF($U482=1,$R482,0))</f>
        <v/>
      </c>
      <c r="X482" s="34">
        <f>IF($A482="","",IF($V482=1,$G482,0))</f>
        <v/>
      </c>
      <c r="Y482" s="34">
        <f>IF($A482="","",IF(AND($P482=0,OR($I482="Open",$I482="Won"),$H482&gt;=Settings!$C$4,$H482&lt;=Settings!$C$5,$J482&gt;Settings!$C$6),$G482,0))</f>
        <v/>
      </c>
      <c r="Z482" s="34">
        <f>IF($A482="","",IF(AND($P482&gt;0,$T482="Open",$U482=0,OR($I482="Open",$I482="Won"),$H482&gt;=Settings!$C$4,$H482&lt;=Settings!$C$5),$G482,0))</f>
        <v/>
      </c>
      <c r="AA482" s="34">
        <f>IF($A482="","",IF(AND($U482=1,OR($V482=1,$I482="Won")),$G482-$R482,0))</f>
        <v/>
      </c>
      <c r="AB482" s="34">
        <f>IF($A482="","",IF(AND($U482=1,$I482="Open",$V482=0),$R482,0))</f>
        <v/>
      </c>
      <c r="AC482" s="34">
        <f>IF($A482="","",IF(AND($U482=1,$I482="Lost"),$R482,0))</f>
        <v/>
      </c>
      <c r="AD482" s="34">
        <f>IF($A482="","",IF(AND($I482="Won",OR($U482=1,$Y482&gt;0,$Z482&gt;0)),$G482,0))</f>
        <v/>
      </c>
      <c r="AE482" s="33">
        <f>IF(OR($A482="",$P482=0),"",IFERROR(MATCH($Q482,Settings!$B$24:$B$31,0),""))</f>
        <v/>
      </c>
      <c r="AF482" s="33">
        <f>IF($A482="","",IFERROR(MATCH($F482,Settings!$B$24:$B$31,0),""))</f>
        <v/>
      </c>
      <c r="AG482" s="33">
        <f>IF($A482="","",IF($P482=0,IF($Y482&gt;0,IF($I482="Won","Created and won","Created"),IF($J482&gt;Settings!$C$6,"Created, outside period",IF($V482=1,"Not in last snapshot","Outside period"))),IF($T482&lt;&gt;"Open","Closed before",IF($U482=0,IF($Z482&gt;0,IF($I482="Won","Pulled in and won","Pulled in"),"Outside period"),IF($I482="Won","Won",IF($I482="Lost","Lost",IF($V482=0,"Slipped out",IF($AF482&gt;$AE482,"Advanced",IF($AF482&lt;$AE482,"Regressed",IF($G482&gt;$R482,"Amount up",IF($G482&lt;$R482,"Amount down","No change")))))))))))</f>
        <v/>
      </c>
      <c r="AH482" s="33">
        <f>IF($A482="","",IF($V482=1,Settings!$C$7-MAX($J482,$K482,$L482,$M482),""))</f>
        <v/>
      </c>
      <c r="AI482" s="33">
        <f>IF($A482="","",IF($V482=1,IF($AH482&gt;=Settings!$C$12,1,0),""))</f>
        <v/>
      </c>
      <c r="AJ482" s="33">
        <f>IF($A482="","",IF($V482=1,IF($N482&gt;=Settings!$C$13,1,0),""))</f>
        <v/>
      </c>
    </row>
    <row r="483">
      <c r="G483" s="31" t="n"/>
      <c r="H483" s="32" t="n"/>
      <c r="J483" s="32" t="n"/>
      <c r="K483" s="32" t="n"/>
      <c r="L483" s="32" t="n"/>
      <c r="M483" s="32" t="n"/>
      <c r="P483" s="33">
        <f>IF($A483="","",IFERROR(MATCH($A483,'Last week'!$A$2:$A$1001,0),0))</f>
        <v/>
      </c>
      <c r="Q483" s="33">
        <f>IF(OR($A483="",$P483=0),"",INDEX('Last week'!$F$2:$F$1001,$P483))</f>
        <v/>
      </c>
      <c r="R483" s="34">
        <f>IF(OR($A483="",$P483=0),"",INDEX('Last week'!$G$2:$G$1001,$P483))</f>
        <v/>
      </c>
      <c r="S483" s="35">
        <f>IF(OR($A483="",$P483=0),"",INDEX('Last week'!$H$2:$H$1001,$P483))</f>
        <v/>
      </c>
      <c r="T483" s="33">
        <f>IF(OR($A483="",$P483=0),"",INDEX('Last week'!$I$2:$I$1001,$P483))</f>
        <v/>
      </c>
      <c r="U483" s="33">
        <f>IF($A483="","",IF(AND($P483&gt;0,$T483="Open",$S483&gt;=Settings!$C$4,$S483&lt;=Settings!$C$5),1,0))</f>
        <v/>
      </c>
      <c r="V483" s="33">
        <f>IF($A483="","",IF(AND($I483="Open",$H483&gt;=Settings!$C$4,$H483&lt;=Settings!$C$5),1,0))</f>
        <v/>
      </c>
      <c r="W483" s="34">
        <f>IF($A483="","",IF($U483=1,$R483,0))</f>
        <v/>
      </c>
      <c r="X483" s="34">
        <f>IF($A483="","",IF($V483=1,$G483,0))</f>
        <v/>
      </c>
      <c r="Y483" s="34">
        <f>IF($A483="","",IF(AND($P483=0,OR($I483="Open",$I483="Won"),$H483&gt;=Settings!$C$4,$H483&lt;=Settings!$C$5,$J483&gt;Settings!$C$6),$G483,0))</f>
        <v/>
      </c>
      <c r="Z483" s="34">
        <f>IF($A483="","",IF(AND($P483&gt;0,$T483="Open",$U483=0,OR($I483="Open",$I483="Won"),$H483&gt;=Settings!$C$4,$H483&lt;=Settings!$C$5),$G483,0))</f>
        <v/>
      </c>
      <c r="AA483" s="34">
        <f>IF($A483="","",IF(AND($U483=1,OR($V483=1,$I483="Won")),$G483-$R483,0))</f>
        <v/>
      </c>
      <c r="AB483" s="34">
        <f>IF($A483="","",IF(AND($U483=1,$I483="Open",$V483=0),$R483,0))</f>
        <v/>
      </c>
      <c r="AC483" s="34">
        <f>IF($A483="","",IF(AND($U483=1,$I483="Lost"),$R483,0))</f>
        <v/>
      </c>
      <c r="AD483" s="34">
        <f>IF($A483="","",IF(AND($I483="Won",OR($U483=1,$Y483&gt;0,$Z483&gt;0)),$G483,0))</f>
        <v/>
      </c>
      <c r="AE483" s="33">
        <f>IF(OR($A483="",$P483=0),"",IFERROR(MATCH($Q483,Settings!$B$24:$B$31,0),""))</f>
        <v/>
      </c>
      <c r="AF483" s="33">
        <f>IF($A483="","",IFERROR(MATCH($F483,Settings!$B$24:$B$31,0),""))</f>
        <v/>
      </c>
      <c r="AG483" s="33">
        <f>IF($A483="","",IF($P483=0,IF($Y483&gt;0,IF($I483="Won","Created and won","Created"),IF($J483&gt;Settings!$C$6,"Created, outside period",IF($V483=1,"Not in last snapshot","Outside period"))),IF($T483&lt;&gt;"Open","Closed before",IF($U483=0,IF($Z483&gt;0,IF($I483="Won","Pulled in and won","Pulled in"),"Outside period"),IF($I483="Won","Won",IF($I483="Lost","Lost",IF($V483=0,"Slipped out",IF($AF483&gt;$AE483,"Advanced",IF($AF483&lt;$AE483,"Regressed",IF($G483&gt;$R483,"Amount up",IF($G483&lt;$R483,"Amount down","No change")))))))))))</f>
        <v/>
      </c>
      <c r="AH483" s="33">
        <f>IF($A483="","",IF($V483=1,Settings!$C$7-MAX($J483,$K483,$L483,$M483),""))</f>
        <v/>
      </c>
      <c r="AI483" s="33">
        <f>IF($A483="","",IF($V483=1,IF($AH483&gt;=Settings!$C$12,1,0),""))</f>
        <v/>
      </c>
      <c r="AJ483" s="33">
        <f>IF($A483="","",IF($V483=1,IF($N483&gt;=Settings!$C$13,1,0),""))</f>
        <v/>
      </c>
    </row>
    <row r="484">
      <c r="G484" s="31" t="n"/>
      <c r="H484" s="32" t="n"/>
      <c r="J484" s="32" t="n"/>
      <c r="K484" s="32" t="n"/>
      <c r="L484" s="32" t="n"/>
      <c r="M484" s="32" t="n"/>
      <c r="P484" s="33">
        <f>IF($A484="","",IFERROR(MATCH($A484,'Last week'!$A$2:$A$1001,0),0))</f>
        <v/>
      </c>
      <c r="Q484" s="33">
        <f>IF(OR($A484="",$P484=0),"",INDEX('Last week'!$F$2:$F$1001,$P484))</f>
        <v/>
      </c>
      <c r="R484" s="34">
        <f>IF(OR($A484="",$P484=0),"",INDEX('Last week'!$G$2:$G$1001,$P484))</f>
        <v/>
      </c>
      <c r="S484" s="35">
        <f>IF(OR($A484="",$P484=0),"",INDEX('Last week'!$H$2:$H$1001,$P484))</f>
        <v/>
      </c>
      <c r="T484" s="33">
        <f>IF(OR($A484="",$P484=0),"",INDEX('Last week'!$I$2:$I$1001,$P484))</f>
        <v/>
      </c>
      <c r="U484" s="33">
        <f>IF($A484="","",IF(AND($P484&gt;0,$T484="Open",$S484&gt;=Settings!$C$4,$S484&lt;=Settings!$C$5),1,0))</f>
        <v/>
      </c>
      <c r="V484" s="33">
        <f>IF($A484="","",IF(AND($I484="Open",$H484&gt;=Settings!$C$4,$H484&lt;=Settings!$C$5),1,0))</f>
        <v/>
      </c>
      <c r="W484" s="34">
        <f>IF($A484="","",IF($U484=1,$R484,0))</f>
        <v/>
      </c>
      <c r="X484" s="34">
        <f>IF($A484="","",IF($V484=1,$G484,0))</f>
        <v/>
      </c>
      <c r="Y484" s="34">
        <f>IF($A484="","",IF(AND($P484=0,OR($I484="Open",$I484="Won"),$H484&gt;=Settings!$C$4,$H484&lt;=Settings!$C$5,$J484&gt;Settings!$C$6),$G484,0))</f>
        <v/>
      </c>
      <c r="Z484" s="34">
        <f>IF($A484="","",IF(AND($P484&gt;0,$T484="Open",$U484=0,OR($I484="Open",$I484="Won"),$H484&gt;=Settings!$C$4,$H484&lt;=Settings!$C$5),$G484,0))</f>
        <v/>
      </c>
      <c r="AA484" s="34">
        <f>IF($A484="","",IF(AND($U484=1,OR($V484=1,$I484="Won")),$G484-$R484,0))</f>
        <v/>
      </c>
      <c r="AB484" s="34">
        <f>IF($A484="","",IF(AND($U484=1,$I484="Open",$V484=0),$R484,0))</f>
        <v/>
      </c>
      <c r="AC484" s="34">
        <f>IF($A484="","",IF(AND($U484=1,$I484="Lost"),$R484,0))</f>
        <v/>
      </c>
      <c r="AD484" s="34">
        <f>IF($A484="","",IF(AND($I484="Won",OR($U484=1,$Y484&gt;0,$Z484&gt;0)),$G484,0))</f>
        <v/>
      </c>
      <c r="AE484" s="33">
        <f>IF(OR($A484="",$P484=0),"",IFERROR(MATCH($Q484,Settings!$B$24:$B$31,0),""))</f>
        <v/>
      </c>
      <c r="AF484" s="33">
        <f>IF($A484="","",IFERROR(MATCH($F484,Settings!$B$24:$B$31,0),""))</f>
        <v/>
      </c>
      <c r="AG484" s="33">
        <f>IF($A484="","",IF($P484=0,IF($Y484&gt;0,IF($I484="Won","Created and won","Created"),IF($J484&gt;Settings!$C$6,"Created, outside period",IF($V484=1,"Not in last snapshot","Outside period"))),IF($T484&lt;&gt;"Open","Closed before",IF($U484=0,IF($Z484&gt;0,IF($I484="Won","Pulled in and won","Pulled in"),"Outside period"),IF($I484="Won","Won",IF($I484="Lost","Lost",IF($V484=0,"Slipped out",IF($AF484&gt;$AE484,"Advanced",IF($AF484&lt;$AE484,"Regressed",IF($G484&gt;$R484,"Amount up",IF($G484&lt;$R484,"Amount down","No change")))))))))))</f>
        <v/>
      </c>
      <c r="AH484" s="33">
        <f>IF($A484="","",IF($V484=1,Settings!$C$7-MAX($J484,$K484,$L484,$M484),""))</f>
        <v/>
      </c>
      <c r="AI484" s="33">
        <f>IF($A484="","",IF($V484=1,IF($AH484&gt;=Settings!$C$12,1,0),""))</f>
        <v/>
      </c>
      <c r="AJ484" s="33">
        <f>IF($A484="","",IF($V484=1,IF($N484&gt;=Settings!$C$13,1,0),""))</f>
        <v/>
      </c>
    </row>
    <row r="485">
      <c r="G485" s="31" t="n"/>
      <c r="H485" s="32" t="n"/>
      <c r="J485" s="32" t="n"/>
      <c r="K485" s="32" t="n"/>
      <c r="L485" s="32" t="n"/>
      <c r="M485" s="32" t="n"/>
      <c r="P485" s="33">
        <f>IF($A485="","",IFERROR(MATCH($A485,'Last week'!$A$2:$A$1001,0),0))</f>
        <v/>
      </c>
      <c r="Q485" s="33">
        <f>IF(OR($A485="",$P485=0),"",INDEX('Last week'!$F$2:$F$1001,$P485))</f>
        <v/>
      </c>
      <c r="R485" s="34">
        <f>IF(OR($A485="",$P485=0),"",INDEX('Last week'!$G$2:$G$1001,$P485))</f>
        <v/>
      </c>
      <c r="S485" s="35">
        <f>IF(OR($A485="",$P485=0),"",INDEX('Last week'!$H$2:$H$1001,$P485))</f>
        <v/>
      </c>
      <c r="T485" s="33">
        <f>IF(OR($A485="",$P485=0),"",INDEX('Last week'!$I$2:$I$1001,$P485))</f>
        <v/>
      </c>
      <c r="U485" s="33">
        <f>IF($A485="","",IF(AND($P485&gt;0,$T485="Open",$S485&gt;=Settings!$C$4,$S485&lt;=Settings!$C$5),1,0))</f>
        <v/>
      </c>
      <c r="V485" s="33">
        <f>IF($A485="","",IF(AND($I485="Open",$H485&gt;=Settings!$C$4,$H485&lt;=Settings!$C$5),1,0))</f>
        <v/>
      </c>
      <c r="W485" s="34">
        <f>IF($A485="","",IF($U485=1,$R485,0))</f>
        <v/>
      </c>
      <c r="X485" s="34">
        <f>IF($A485="","",IF($V485=1,$G485,0))</f>
        <v/>
      </c>
      <c r="Y485" s="34">
        <f>IF($A485="","",IF(AND($P485=0,OR($I485="Open",$I485="Won"),$H485&gt;=Settings!$C$4,$H485&lt;=Settings!$C$5,$J485&gt;Settings!$C$6),$G485,0))</f>
        <v/>
      </c>
      <c r="Z485" s="34">
        <f>IF($A485="","",IF(AND($P485&gt;0,$T485="Open",$U485=0,OR($I485="Open",$I485="Won"),$H485&gt;=Settings!$C$4,$H485&lt;=Settings!$C$5),$G485,0))</f>
        <v/>
      </c>
      <c r="AA485" s="34">
        <f>IF($A485="","",IF(AND($U485=1,OR($V485=1,$I485="Won")),$G485-$R485,0))</f>
        <v/>
      </c>
      <c r="AB485" s="34">
        <f>IF($A485="","",IF(AND($U485=1,$I485="Open",$V485=0),$R485,0))</f>
        <v/>
      </c>
      <c r="AC485" s="34">
        <f>IF($A485="","",IF(AND($U485=1,$I485="Lost"),$R485,0))</f>
        <v/>
      </c>
      <c r="AD485" s="34">
        <f>IF($A485="","",IF(AND($I485="Won",OR($U485=1,$Y485&gt;0,$Z485&gt;0)),$G485,0))</f>
        <v/>
      </c>
      <c r="AE485" s="33">
        <f>IF(OR($A485="",$P485=0),"",IFERROR(MATCH($Q485,Settings!$B$24:$B$31,0),""))</f>
        <v/>
      </c>
      <c r="AF485" s="33">
        <f>IF($A485="","",IFERROR(MATCH($F485,Settings!$B$24:$B$31,0),""))</f>
        <v/>
      </c>
      <c r="AG485" s="33">
        <f>IF($A485="","",IF($P485=0,IF($Y485&gt;0,IF($I485="Won","Created and won","Created"),IF($J485&gt;Settings!$C$6,"Created, outside period",IF($V485=1,"Not in last snapshot","Outside period"))),IF($T485&lt;&gt;"Open","Closed before",IF($U485=0,IF($Z485&gt;0,IF($I485="Won","Pulled in and won","Pulled in"),"Outside period"),IF($I485="Won","Won",IF($I485="Lost","Lost",IF($V485=0,"Slipped out",IF($AF485&gt;$AE485,"Advanced",IF($AF485&lt;$AE485,"Regressed",IF($G485&gt;$R485,"Amount up",IF($G485&lt;$R485,"Amount down","No change")))))))))))</f>
        <v/>
      </c>
      <c r="AH485" s="33">
        <f>IF($A485="","",IF($V485=1,Settings!$C$7-MAX($J485,$K485,$L485,$M485),""))</f>
        <v/>
      </c>
      <c r="AI485" s="33">
        <f>IF($A485="","",IF($V485=1,IF($AH485&gt;=Settings!$C$12,1,0),""))</f>
        <v/>
      </c>
      <c r="AJ485" s="33">
        <f>IF($A485="","",IF($V485=1,IF($N485&gt;=Settings!$C$13,1,0),""))</f>
        <v/>
      </c>
    </row>
    <row r="486">
      <c r="G486" s="31" t="n"/>
      <c r="H486" s="32" t="n"/>
      <c r="J486" s="32" t="n"/>
      <c r="K486" s="32" t="n"/>
      <c r="L486" s="32" t="n"/>
      <c r="M486" s="32" t="n"/>
      <c r="P486" s="33">
        <f>IF($A486="","",IFERROR(MATCH($A486,'Last week'!$A$2:$A$1001,0),0))</f>
        <v/>
      </c>
      <c r="Q486" s="33">
        <f>IF(OR($A486="",$P486=0),"",INDEX('Last week'!$F$2:$F$1001,$P486))</f>
        <v/>
      </c>
      <c r="R486" s="34">
        <f>IF(OR($A486="",$P486=0),"",INDEX('Last week'!$G$2:$G$1001,$P486))</f>
        <v/>
      </c>
      <c r="S486" s="35">
        <f>IF(OR($A486="",$P486=0),"",INDEX('Last week'!$H$2:$H$1001,$P486))</f>
        <v/>
      </c>
      <c r="T486" s="33">
        <f>IF(OR($A486="",$P486=0),"",INDEX('Last week'!$I$2:$I$1001,$P486))</f>
        <v/>
      </c>
      <c r="U486" s="33">
        <f>IF($A486="","",IF(AND($P486&gt;0,$T486="Open",$S486&gt;=Settings!$C$4,$S486&lt;=Settings!$C$5),1,0))</f>
        <v/>
      </c>
      <c r="V486" s="33">
        <f>IF($A486="","",IF(AND($I486="Open",$H486&gt;=Settings!$C$4,$H486&lt;=Settings!$C$5),1,0))</f>
        <v/>
      </c>
      <c r="W486" s="34">
        <f>IF($A486="","",IF($U486=1,$R486,0))</f>
        <v/>
      </c>
      <c r="X486" s="34">
        <f>IF($A486="","",IF($V486=1,$G486,0))</f>
        <v/>
      </c>
      <c r="Y486" s="34">
        <f>IF($A486="","",IF(AND($P486=0,OR($I486="Open",$I486="Won"),$H486&gt;=Settings!$C$4,$H486&lt;=Settings!$C$5,$J486&gt;Settings!$C$6),$G486,0))</f>
        <v/>
      </c>
      <c r="Z486" s="34">
        <f>IF($A486="","",IF(AND($P486&gt;0,$T486="Open",$U486=0,OR($I486="Open",$I486="Won"),$H486&gt;=Settings!$C$4,$H486&lt;=Settings!$C$5),$G486,0))</f>
        <v/>
      </c>
      <c r="AA486" s="34">
        <f>IF($A486="","",IF(AND($U486=1,OR($V486=1,$I486="Won")),$G486-$R486,0))</f>
        <v/>
      </c>
      <c r="AB486" s="34">
        <f>IF($A486="","",IF(AND($U486=1,$I486="Open",$V486=0),$R486,0))</f>
        <v/>
      </c>
      <c r="AC486" s="34">
        <f>IF($A486="","",IF(AND($U486=1,$I486="Lost"),$R486,0))</f>
        <v/>
      </c>
      <c r="AD486" s="34">
        <f>IF($A486="","",IF(AND($I486="Won",OR($U486=1,$Y486&gt;0,$Z486&gt;0)),$G486,0))</f>
        <v/>
      </c>
      <c r="AE486" s="33">
        <f>IF(OR($A486="",$P486=0),"",IFERROR(MATCH($Q486,Settings!$B$24:$B$31,0),""))</f>
        <v/>
      </c>
      <c r="AF486" s="33">
        <f>IF($A486="","",IFERROR(MATCH($F486,Settings!$B$24:$B$31,0),""))</f>
        <v/>
      </c>
      <c r="AG486" s="33">
        <f>IF($A486="","",IF($P486=0,IF($Y486&gt;0,IF($I486="Won","Created and won","Created"),IF($J486&gt;Settings!$C$6,"Created, outside period",IF($V486=1,"Not in last snapshot","Outside period"))),IF($T486&lt;&gt;"Open","Closed before",IF($U486=0,IF($Z486&gt;0,IF($I486="Won","Pulled in and won","Pulled in"),"Outside period"),IF($I486="Won","Won",IF($I486="Lost","Lost",IF($V486=0,"Slipped out",IF($AF486&gt;$AE486,"Advanced",IF($AF486&lt;$AE486,"Regressed",IF($G486&gt;$R486,"Amount up",IF($G486&lt;$R486,"Amount down","No change")))))))))))</f>
        <v/>
      </c>
      <c r="AH486" s="33">
        <f>IF($A486="","",IF($V486=1,Settings!$C$7-MAX($J486,$K486,$L486,$M486),""))</f>
        <v/>
      </c>
      <c r="AI486" s="33">
        <f>IF($A486="","",IF($V486=1,IF($AH486&gt;=Settings!$C$12,1,0),""))</f>
        <v/>
      </c>
      <c r="AJ486" s="33">
        <f>IF($A486="","",IF($V486=1,IF($N486&gt;=Settings!$C$13,1,0),""))</f>
        <v/>
      </c>
    </row>
    <row r="487">
      <c r="G487" s="31" t="n"/>
      <c r="H487" s="32" t="n"/>
      <c r="J487" s="32" t="n"/>
      <c r="K487" s="32" t="n"/>
      <c r="L487" s="32" t="n"/>
      <c r="M487" s="32" t="n"/>
      <c r="P487" s="33">
        <f>IF($A487="","",IFERROR(MATCH($A487,'Last week'!$A$2:$A$1001,0),0))</f>
        <v/>
      </c>
      <c r="Q487" s="33">
        <f>IF(OR($A487="",$P487=0),"",INDEX('Last week'!$F$2:$F$1001,$P487))</f>
        <v/>
      </c>
      <c r="R487" s="34">
        <f>IF(OR($A487="",$P487=0),"",INDEX('Last week'!$G$2:$G$1001,$P487))</f>
        <v/>
      </c>
      <c r="S487" s="35">
        <f>IF(OR($A487="",$P487=0),"",INDEX('Last week'!$H$2:$H$1001,$P487))</f>
        <v/>
      </c>
      <c r="T487" s="33">
        <f>IF(OR($A487="",$P487=0),"",INDEX('Last week'!$I$2:$I$1001,$P487))</f>
        <v/>
      </c>
      <c r="U487" s="33">
        <f>IF($A487="","",IF(AND($P487&gt;0,$T487="Open",$S487&gt;=Settings!$C$4,$S487&lt;=Settings!$C$5),1,0))</f>
        <v/>
      </c>
      <c r="V487" s="33">
        <f>IF($A487="","",IF(AND($I487="Open",$H487&gt;=Settings!$C$4,$H487&lt;=Settings!$C$5),1,0))</f>
        <v/>
      </c>
      <c r="W487" s="34">
        <f>IF($A487="","",IF($U487=1,$R487,0))</f>
        <v/>
      </c>
      <c r="X487" s="34">
        <f>IF($A487="","",IF($V487=1,$G487,0))</f>
        <v/>
      </c>
      <c r="Y487" s="34">
        <f>IF($A487="","",IF(AND($P487=0,OR($I487="Open",$I487="Won"),$H487&gt;=Settings!$C$4,$H487&lt;=Settings!$C$5,$J487&gt;Settings!$C$6),$G487,0))</f>
        <v/>
      </c>
      <c r="Z487" s="34">
        <f>IF($A487="","",IF(AND($P487&gt;0,$T487="Open",$U487=0,OR($I487="Open",$I487="Won"),$H487&gt;=Settings!$C$4,$H487&lt;=Settings!$C$5),$G487,0))</f>
        <v/>
      </c>
      <c r="AA487" s="34">
        <f>IF($A487="","",IF(AND($U487=1,OR($V487=1,$I487="Won")),$G487-$R487,0))</f>
        <v/>
      </c>
      <c r="AB487" s="34">
        <f>IF($A487="","",IF(AND($U487=1,$I487="Open",$V487=0),$R487,0))</f>
        <v/>
      </c>
      <c r="AC487" s="34">
        <f>IF($A487="","",IF(AND($U487=1,$I487="Lost"),$R487,0))</f>
        <v/>
      </c>
      <c r="AD487" s="34">
        <f>IF($A487="","",IF(AND($I487="Won",OR($U487=1,$Y487&gt;0,$Z487&gt;0)),$G487,0))</f>
        <v/>
      </c>
      <c r="AE487" s="33">
        <f>IF(OR($A487="",$P487=0),"",IFERROR(MATCH($Q487,Settings!$B$24:$B$31,0),""))</f>
        <v/>
      </c>
      <c r="AF487" s="33">
        <f>IF($A487="","",IFERROR(MATCH($F487,Settings!$B$24:$B$31,0),""))</f>
        <v/>
      </c>
      <c r="AG487" s="33">
        <f>IF($A487="","",IF($P487=0,IF($Y487&gt;0,IF($I487="Won","Created and won","Created"),IF($J487&gt;Settings!$C$6,"Created, outside period",IF($V487=1,"Not in last snapshot","Outside period"))),IF($T487&lt;&gt;"Open","Closed before",IF($U487=0,IF($Z487&gt;0,IF($I487="Won","Pulled in and won","Pulled in"),"Outside period"),IF($I487="Won","Won",IF($I487="Lost","Lost",IF($V487=0,"Slipped out",IF($AF487&gt;$AE487,"Advanced",IF($AF487&lt;$AE487,"Regressed",IF($G487&gt;$R487,"Amount up",IF($G487&lt;$R487,"Amount down","No change")))))))))))</f>
        <v/>
      </c>
      <c r="AH487" s="33">
        <f>IF($A487="","",IF($V487=1,Settings!$C$7-MAX($J487,$K487,$L487,$M487),""))</f>
        <v/>
      </c>
      <c r="AI487" s="33">
        <f>IF($A487="","",IF($V487=1,IF($AH487&gt;=Settings!$C$12,1,0),""))</f>
        <v/>
      </c>
      <c r="AJ487" s="33">
        <f>IF($A487="","",IF($V487=1,IF($N487&gt;=Settings!$C$13,1,0),""))</f>
        <v/>
      </c>
    </row>
    <row r="488">
      <c r="G488" s="31" t="n"/>
      <c r="H488" s="32" t="n"/>
      <c r="J488" s="32" t="n"/>
      <c r="K488" s="32" t="n"/>
      <c r="L488" s="32" t="n"/>
      <c r="M488" s="32" t="n"/>
      <c r="P488" s="33">
        <f>IF($A488="","",IFERROR(MATCH($A488,'Last week'!$A$2:$A$1001,0),0))</f>
        <v/>
      </c>
      <c r="Q488" s="33">
        <f>IF(OR($A488="",$P488=0),"",INDEX('Last week'!$F$2:$F$1001,$P488))</f>
        <v/>
      </c>
      <c r="R488" s="34">
        <f>IF(OR($A488="",$P488=0),"",INDEX('Last week'!$G$2:$G$1001,$P488))</f>
        <v/>
      </c>
      <c r="S488" s="35">
        <f>IF(OR($A488="",$P488=0),"",INDEX('Last week'!$H$2:$H$1001,$P488))</f>
        <v/>
      </c>
      <c r="T488" s="33">
        <f>IF(OR($A488="",$P488=0),"",INDEX('Last week'!$I$2:$I$1001,$P488))</f>
        <v/>
      </c>
      <c r="U488" s="33">
        <f>IF($A488="","",IF(AND($P488&gt;0,$T488="Open",$S488&gt;=Settings!$C$4,$S488&lt;=Settings!$C$5),1,0))</f>
        <v/>
      </c>
      <c r="V488" s="33">
        <f>IF($A488="","",IF(AND($I488="Open",$H488&gt;=Settings!$C$4,$H488&lt;=Settings!$C$5),1,0))</f>
        <v/>
      </c>
      <c r="W488" s="34">
        <f>IF($A488="","",IF($U488=1,$R488,0))</f>
        <v/>
      </c>
      <c r="X488" s="34">
        <f>IF($A488="","",IF($V488=1,$G488,0))</f>
        <v/>
      </c>
      <c r="Y488" s="34">
        <f>IF($A488="","",IF(AND($P488=0,OR($I488="Open",$I488="Won"),$H488&gt;=Settings!$C$4,$H488&lt;=Settings!$C$5,$J488&gt;Settings!$C$6),$G488,0))</f>
        <v/>
      </c>
      <c r="Z488" s="34">
        <f>IF($A488="","",IF(AND($P488&gt;0,$T488="Open",$U488=0,OR($I488="Open",$I488="Won"),$H488&gt;=Settings!$C$4,$H488&lt;=Settings!$C$5),$G488,0))</f>
        <v/>
      </c>
      <c r="AA488" s="34">
        <f>IF($A488="","",IF(AND($U488=1,OR($V488=1,$I488="Won")),$G488-$R488,0))</f>
        <v/>
      </c>
      <c r="AB488" s="34">
        <f>IF($A488="","",IF(AND($U488=1,$I488="Open",$V488=0),$R488,0))</f>
        <v/>
      </c>
      <c r="AC488" s="34">
        <f>IF($A488="","",IF(AND($U488=1,$I488="Lost"),$R488,0))</f>
        <v/>
      </c>
      <c r="AD488" s="34">
        <f>IF($A488="","",IF(AND($I488="Won",OR($U488=1,$Y488&gt;0,$Z488&gt;0)),$G488,0))</f>
        <v/>
      </c>
      <c r="AE488" s="33">
        <f>IF(OR($A488="",$P488=0),"",IFERROR(MATCH($Q488,Settings!$B$24:$B$31,0),""))</f>
        <v/>
      </c>
      <c r="AF488" s="33">
        <f>IF($A488="","",IFERROR(MATCH($F488,Settings!$B$24:$B$31,0),""))</f>
        <v/>
      </c>
      <c r="AG488" s="33">
        <f>IF($A488="","",IF($P488=0,IF($Y488&gt;0,IF($I488="Won","Created and won","Created"),IF($J488&gt;Settings!$C$6,"Created, outside period",IF($V488=1,"Not in last snapshot","Outside period"))),IF($T488&lt;&gt;"Open","Closed before",IF($U488=0,IF($Z488&gt;0,IF($I488="Won","Pulled in and won","Pulled in"),"Outside period"),IF($I488="Won","Won",IF($I488="Lost","Lost",IF($V488=0,"Slipped out",IF($AF488&gt;$AE488,"Advanced",IF($AF488&lt;$AE488,"Regressed",IF($G488&gt;$R488,"Amount up",IF($G488&lt;$R488,"Amount down","No change")))))))))))</f>
        <v/>
      </c>
      <c r="AH488" s="33">
        <f>IF($A488="","",IF($V488=1,Settings!$C$7-MAX($J488,$K488,$L488,$M488),""))</f>
        <v/>
      </c>
      <c r="AI488" s="33">
        <f>IF($A488="","",IF($V488=1,IF($AH488&gt;=Settings!$C$12,1,0),""))</f>
        <v/>
      </c>
      <c r="AJ488" s="33">
        <f>IF($A488="","",IF($V488=1,IF($N488&gt;=Settings!$C$13,1,0),""))</f>
        <v/>
      </c>
    </row>
    <row r="489">
      <c r="G489" s="31" t="n"/>
      <c r="H489" s="32" t="n"/>
      <c r="J489" s="32" t="n"/>
      <c r="K489" s="32" t="n"/>
      <c r="L489" s="32" t="n"/>
      <c r="M489" s="32" t="n"/>
      <c r="P489" s="33">
        <f>IF($A489="","",IFERROR(MATCH($A489,'Last week'!$A$2:$A$1001,0),0))</f>
        <v/>
      </c>
      <c r="Q489" s="33">
        <f>IF(OR($A489="",$P489=0),"",INDEX('Last week'!$F$2:$F$1001,$P489))</f>
        <v/>
      </c>
      <c r="R489" s="34">
        <f>IF(OR($A489="",$P489=0),"",INDEX('Last week'!$G$2:$G$1001,$P489))</f>
        <v/>
      </c>
      <c r="S489" s="35">
        <f>IF(OR($A489="",$P489=0),"",INDEX('Last week'!$H$2:$H$1001,$P489))</f>
        <v/>
      </c>
      <c r="T489" s="33">
        <f>IF(OR($A489="",$P489=0),"",INDEX('Last week'!$I$2:$I$1001,$P489))</f>
        <v/>
      </c>
      <c r="U489" s="33">
        <f>IF($A489="","",IF(AND($P489&gt;0,$T489="Open",$S489&gt;=Settings!$C$4,$S489&lt;=Settings!$C$5),1,0))</f>
        <v/>
      </c>
      <c r="V489" s="33">
        <f>IF($A489="","",IF(AND($I489="Open",$H489&gt;=Settings!$C$4,$H489&lt;=Settings!$C$5),1,0))</f>
        <v/>
      </c>
      <c r="W489" s="34">
        <f>IF($A489="","",IF($U489=1,$R489,0))</f>
        <v/>
      </c>
      <c r="X489" s="34">
        <f>IF($A489="","",IF($V489=1,$G489,0))</f>
        <v/>
      </c>
      <c r="Y489" s="34">
        <f>IF($A489="","",IF(AND($P489=0,OR($I489="Open",$I489="Won"),$H489&gt;=Settings!$C$4,$H489&lt;=Settings!$C$5,$J489&gt;Settings!$C$6),$G489,0))</f>
        <v/>
      </c>
      <c r="Z489" s="34">
        <f>IF($A489="","",IF(AND($P489&gt;0,$T489="Open",$U489=0,OR($I489="Open",$I489="Won"),$H489&gt;=Settings!$C$4,$H489&lt;=Settings!$C$5),$G489,0))</f>
        <v/>
      </c>
      <c r="AA489" s="34">
        <f>IF($A489="","",IF(AND($U489=1,OR($V489=1,$I489="Won")),$G489-$R489,0))</f>
        <v/>
      </c>
      <c r="AB489" s="34">
        <f>IF($A489="","",IF(AND($U489=1,$I489="Open",$V489=0),$R489,0))</f>
        <v/>
      </c>
      <c r="AC489" s="34">
        <f>IF($A489="","",IF(AND($U489=1,$I489="Lost"),$R489,0))</f>
        <v/>
      </c>
      <c r="AD489" s="34">
        <f>IF($A489="","",IF(AND($I489="Won",OR($U489=1,$Y489&gt;0,$Z489&gt;0)),$G489,0))</f>
        <v/>
      </c>
      <c r="AE489" s="33">
        <f>IF(OR($A489="",$P489=0),"",IFERROR(MATCH($Q489,Settings!$B$24:$B$31,0),""))</f>
        <v/>
      </c>
      <c r="AF489" s="33">
        <f>IF($A489="","",IFERROR(MATCH($F489,Settings!$B$24:$B$31,0),""))</f>
        <v/>
      </c>
      <c r="AG489" s="33">
        <f>IF($A489="","",IF($P489=0,IF($Y489&gt;0,IF($I489="Won","Created and won","Created"),IF($J489&gt;Settings!$C$6,"Created, outside period",IF($V489=1,"Not in last snapshot","Outside period"))),IF($T489&lt;&gt;"Open","Closed before",IF($U489=0,IF($Z489&gt;0,IF($I489="Won","Pulled in and won","Pulled in"),"Outside period"),IF($I489="Won","Won",IF($I489="Lost","Lost",IF($V489=0,"Slipped out",IF($AF489&gt;$AE489,"Advanced",IF($AF489&lt;$AE489,"Regressed",IF($G489&gt;$R489,"Amount up",IF($G489&lt;$R489,"Amount down","No change")))))))))))</f>
        <v/>
      </c>
      <c r="AH489" s="33">
        <f>IF($A489="","",IF($V489=1,Settings!$C$7-MAX($J489,$K489,$L489,$M489),""))</f>
        <v/>
      </c>
      <c r="AI489" s="33">
        <f>IF($A489="","",IF($V489=1,IF($AH489&gt;=Settings!$C$12,1,0),""))</f>
        <v/>
      </c>
      <c r="AJ489" s="33">
        <f>IF($A489="","",IF($V489=1,IF($N489&gt;=Settings!$C$13,1,0),""))</f>
        <v/>
      </c>
    </row>
    <row r="490">
      <c r="G490" s="31" t="n"/>
      <c r="H490" s="32" t="n"/>
      <c r="J490" s="32" t="n"/>
      <c r="K490" s="32" t="n"/>
      <c r="L490" s="32" t="n"/>
      <c r="M490" s="32" t="n"/>
      <c r="P490" s="33">
        <f>IF($A490="","",IFERROR(MATCH($A490,'Last week'!$A$2:$A$1001,0),0))</f>
        <v/>
      </c>
      <c r="Q490" s="33">
        <f>IF(OR($A490="",$P490=0),"",INDEX('Last week'!$F$2:$F$1001,$P490))</f>
        <v/>
      </c>
      <c r="R490" s="34">
        <f>IF(OR($A490="",$P490=0),"",INDEX('Last week'!$G$2:$G$1001,$P490))</f>
        <v/>
      </c>
      <c r="S490" s="35">
        <f>IF(OR($A490="",$P490=0),"",INDEX('Last week'!$H$2:$H$1001,$P490))</f>
        <v/>
      </c>
      <c r="T490" s="33">
        <f>IF(OR($A490="",$P490=0),"",INDEX('Last week'!$I$2:$I$1001,$P490))</f>
        <v/>
      </c>
      <c r="U490" s="33">
        <f>IF($A490="","",IF(AND($P490&gt;0,$T490="Open",$S490&gt;=Settings!$C$4,$S490&lt;=Settings!$C$5),1,0))</f>
        <v/>
      </c>
      <c r="V490" s="33">
        <f>IF($A490="","",IF(AND($I490="Open",$H490&gt;=Settings!$C$4,$H490&lt;=Settings!$C$5),1,0))</f>
        <v/>
      </c>
      <c r="W490" s="34">
        <f>IF($A490="","",IF($U490=1,$R490,0))</f>
        <v/>
      </c>
      <c r="X490" s="34">
        <f>IF($A490="","",IF($V490=1,$G490,0))</f>
        <v/>
      </c>
      <c r="Y490" s="34">
        <f>IF($A490="","",IF(AND($P490=0,OR($I490="Open",$I490="Won"),$H490&gt;=Settings!$C$4,$H490&lt;=Settings!$C$5,$J490&gt;Settings!$C$6),$G490,0))</f>
        <v/>
      </c>
      <c r="Z490" s="34">
        <f>IF($A490="","",IF(AND($P490&gt;0,$T490="Open",$U490=0,OR($I490="Open",$I490="Won"),$H490&gt;=Settings!$C$4,$H490&lt;=Settings!$C$5),$G490,0))</f>
        <v/>
      </c>
      <c r="AA490" s="34">
        <f>IF($A490="","",IF(AND($U490=1,OR($V490=1,$I490="Won")),$G490-$R490,0))</f>
        <v/>
      </c>
      <c r="AB490" s="34">
        <f>IF($A490="","",IF(AND($U490=1,$I490="Open",$V490=0),$R490,0))</f>
        <v/>
      </c>
      <c r="AC490" s="34">
        <f>IF($A490="","",IF(AND($U490=1,$I490="Lost"),$R490,0))</f>
        <v/>
      </c>
      <c r="AD490" s="34">
        <f>IF($A490="","",IF(AND($I490="Won",OR($U490=1,$Y490&gt;0,$Z490&gt;0)),$G490,0))</f>
        <v/>
      </c>
      <c r="AE490" s="33">
        <f>IF(OR($A490="",$P490=0),"",IFERROR(MATCH($Q490,Settings!$B$24:$B$31,0),""))</f>
        <v/>
      </c>
      <c r="AF490" s="33">
        <f>IF($A490="","",IFERROR(MATCH($F490,Settings!$B$24:$B$31,0),""))</f>
        <v/>
      </c>
      <c r="AG490" s="33">
        <f>IF($A490="","",IF($P490=0,IF($Y490&gt;0,IF($I490="Won","Created and won","Created"),IF($J490&gt;Settings!$C$6,"Created, outside period",IF($V490=1,"Not in last snapshot","Outside period"))),IF($T490&lt;&gt;"Open","Closed before",IF($U490=0,IF($Z490&gt;0,IF($I490="Won","Pulled in and won","Pulled in"),"Outside period"),IF($I490="Won","Won",IF($I490="Lost","Lost",IF($V490=0,"Slipped out",IF($AF490&gt;$AE490,"Advanced",IF($AF490&lt;$AE490,"Regressed",IF($G490&gt;$R490,"Amount up",IF($G490&lt;$R490,"Amount down","No change")))))))))))</f>
        <v/>
      </c>
      <c r="AH490" s="33">
        <f>IF($A490="","",IF($V490=1,Settings!$C$7-MAX($J490,$K490,$L490,$M490),""))</f>
        <v/>
      </c>
      <c r="AI490" s="33">
        <f>IF($A490="","",IF($V490=1,IF($AH490&gt;=Settings!$C$12,1,0),""))</f>
        <v/>
      </c>
      <c r="AJ490" s="33">
        <f>IF($A490="","",IF($V490=1,IF($N490&gt;=Settings!$C$13,1,0),""))</f>
        <v/>
      </c>
    </row>
    <row r="491">
      <c r="G491" s="31" t="n"/>
      <c r="H491" s="32" t="n"/>
      <c r="J491" s="32" t="n"/>
      <c r="K491" s="32" t="n"/>
      <c r="L491" s="32" t="n"/>
      <c r="M491" s="32" t="n"/>
      <c r="P491" s="33">
        <f>IF($A491="","",IFERROR(MATCH($A491,'Last week'!$A$2:$A$1001,0),0))</f>
        <v/>
      </c>
      <c r="Q491" s="33">
        <f>IF(OR($A491="",$P491=0),"",INDEX('Last week'!$F$2:$F$1001,$P491))</f>
        <v/>
      </c>
      <c r="R491" s="34">
        <f>IF(OR($A491="",$P491=0),"",INDEX('Last week'!$G$2:$G$1001,$P491))</f>
        <v/>
      </c>
      <c r="S491" s="35">
        <f>IF(OR($A491="",$P491=0),"",INDEX('Last week'!$H$2:$H$1001,$P491))</f>
        <v/>
      </c>
      <c r="T491" s="33">
        <f>IF(OR($A491="",$P491=0),"",INDEX('Last week'!$I$2:$I$1001,$P491))</f>
        <v/>
      </c>
      <c r="U491" s="33">
        <f>IF($A491="","",IF(AND($P491&gt;0,$T491="Open",$S491&gt;=Settings!$C$4,$S491&lt;=Settings!$C$5),1,0))</f>
        <v/>
      </c>
      <c r="V491" s="33">
        <f>IF($A491="","",IF(AND($I491="Open",$H491&gt;=Settings!$C$4,$H491&lt;=Settings!$C$5),1,0))</f>
        <v/>
      </c>
      <c r="W491" s="34">
        <f>IF($A491="","",IF($U491=1,$R491,0))</f>
        <v/>
      </c>
      <c r="X491" s="34">
        <f>IF($A491="","",IF($V491=1,$G491,0))</f>
        <v/>
      </c>
      <c r="Y491" s="34">
        <f>IF($A491="","",IF(AND($P491=0,OR($I491="Open",$I491="Won"),$H491&gt;=Settings!$C$4,$H491&lt;=Settings!$C$5,$J491&gt;Settings!$C$6),$G491,0))</f>
        <v/>
      </c>
      <c r="Z491" s="34">
        <f>IF($A491="","",IF(AND($P491&gt;0,$T491="Open",$U491=0,OR($I491="Open",$I491="Won"),$H491&gt;=Settings!$C$4,$H491&lt;=Settings!$C$5),$G491,0))</f>
        <v/>
      </c>
      <c r="AA491" s="34">
        <f>IF($A491="","",IF(AND($U491=1,OR($V491=1,$I491="Won")),$G491-$R491,0))</f>
        <v/>
      </c>
      <c r="AB491" s="34">
        <f>IF($A491="","",IF(AND($U491=1,$I491="Open",$V491=0),$R491,0))</f>
        <v/>
      </c>
      <c r="AC491" s="34">
        <f>IF($A491="","",IF(AND($U491=1,$I491="Lost"),$R491,0))</f>
        <v/>
      </c>
      <c r="AD491" s="34">
        <f>IF($A491="","",IF(AND($I491="Won",OR($U491=1,$Y491&gt;0,$Z491&gt;0)),$G491,0))</f>
        <v/>
      </c>
      <c r="AE491" s="33">
        <f>IF(OR($A491="",$P491=0),"",IFERROR(MATCH($Q491,Settings!$B$24:$B$31,0),""))</f>
        <v/>
      </c>
      <c r="AF491" s="33">
        <f>IF($A491="","",IFERROR(MATCH($F491,Settings!$B$24:$B$31,0),""))</f>
        <v/>
      </c>
      <c r="AG491" s="33">
        <f>IF($A491="","",IF($P491=0,IF($Y491&gt;0,IF($I491="Won","Created and won","Created"),IF($J491&gt;Settings!$C$6,"Created, outside period",IF($V491=1,"Not in last snapshot","Outside period"))),IF($T491&lt;&gt;"Open","Closed before",IF($U491=0,IF($Z491&gt;0,IF($I491="Won","Pulled in and won","Pulled in"),"Outside period"),IF($I491="Won","Won",IF($I491="Lost","Lost",IF($V491=0,"Slipped out",IF($AF491&gt;$AE491,"Advanced",IF($AF491&lt;$AE491,"Regressed",IF($G491&gt;$R491,"Amount up",IF($G491&lt;$R491,"Amount down","No change")))))))))))</f>
        <v/>
      </c>
      <c r="AH491" s="33">
        <f>IF($A491="","",IF($V491=1,Settings!$C$7-MAX($J491,$K491,$L491,$M491),""))</f>
        <v/>
      </c>
      <c r="AI491" s="33">
        <f>IF($A491="","",IF($V491=1,IF($AH491&gt;=Settings!$C$12,1,0),""))</f>
        <v/>
      </c>
      <c r="AJ491" s="33">
        <f>IF($A491="","",IF($V491=1,IF($N491&gt;=Settings!$C$13,1,0),""))</f>
        <v/>
      </c>
    </row>
    <row r="492">
      <c r="G492" s="31" t="n"/>
      <c r="H492" s="32" t="n"/>
      <c r="J492" s="32" t="n"/>
      <c r="K492" s="32" t="n"/>
      <c r="L492" s="32" t="n"/>
      <c r="M492" s="32" t="n"/>
      <c r="P492" s="33">
        <f>IF($A492="","",IFERROR(MATCH($A492,'Last week'!$A$2:$A$1001,0),0))</f>
        <v/>
      </c>
      <c r="Q492" s="33">
        <f>IF(OR($A492="",$P492=0),"",INDEX('Last week'!$F$2:$F$1001,$P492))</f>
        <v/>
      </c>
      <c r="R492" s="34">
        <f>IF(OR($A492="",$P492=0),"",INDEX('Last week'!$G$2:$G$1001,$P492))</f>
        <v/>
      </c>
      <c r="S492" s="35">
        <f>IF(OR($A492="",$P492=0),"",INDEX('Last week'!$H$2:$H$1001,$P492))</f>
        <v/>
      </c>
      <c r="T492" s="33">
        <f>IF(OR($A492="",$P492=0),"",INDEX('Last week'!$I$2:$I$1001,$P492))</f>
        <v/>
      </c>
      <c r="U492" s="33">
        <f>IF($A492="","",IF(AND($P492&gt;0,$T492="Open",$S492&gt;=Settings!$C$4,$S492&lt;=Settings!$C$5),1,0))</f>
        <v/>
      </c>
      <c r="V492" s="33">
        <f>IF($A492="","",IF(AND($I492="Open",$H492&gt;=Settings!$C$4,$H492&lt;=Settings!$C$5),1,0))</f>
        <v/>
      </c>
      <c r="W492" s="34">
        <f>IF($A492="","",IF($U492=1,$R492,0))</f>
        <v/>
      </c>
      <c r="X492" s="34">
        <f>IF($A492="","",IF($V492=1,$G492,0))</f>
        <v/>
      </c>
      <c r="Y492" s="34">
        <f>IF($A492="","",IF(AND($P492=0,OR($I492="Open",$I492="Won"),$H492&gt;=Settings!$C$4,$H492&lt;=Settings!$C$5,$J492&gt;Settings!$C$6),$G492,0))</f>
        <v/>
      </c>
      <c r="Z492" s="34">
        <f>IF($A492="","",IF(AND($P492&gt;0,$T492="Open",$U492=0,OR($I492="Open",$I492="Won"),$H492&gt;=Settings!$C$4,$H492&lt;=Settings!$C$5),$G492,0))</f>
        <v/>
      </c>
      <c r="AA492" s="34">
        <f>IF($A492="","",IF(AND($U492=1,OR($V492=1,$I492="Won")),$G492-$R492,0))</f>
        <v/>
      </c>
      <c r="AB492" s="34">
        <f>IF($A492="","",IF(AND($U492=1,$I492="Open",$V492=0),$R492,0))</f>
        <v/>
      </c>
      <c r="AC492" s="34">
        <f>IF($A492="","",IF(AND($U492=1,$I492="Lost"),$R492,0))</f>
        <v/>
      </c>
      <c r="AD492" s="34">
        <f>IF($A492="","",IF(AND($I492="Won",OR($U492=1,$Y492&gt;0,$Z492&gt;0)),$G492,0))</f>
        <v/>
      </c>
      <c r="AE492" s="33">
        <f>IF(OR($A492="",$P492=0),"",IFERROR(MATCH($Q492,Settings!$B$24:$B$31,0),""))</f>
        <v/>
      </c>
      <c r="AF492" s="33">
        <f>IF($A492="","",IFERROR(MATCH($F492,Settings!$B$24:$B$31,0),""))</f>
        <v/>
      </c>
      <c r="AG492" s="33">
        <f>IF($A492="","",IF($P492=0,IF($Y492&gt;0,IF($I492="Won","Created and won","Created"),IF($J492&gt;Settings!$C$6,"Created, outside period",IF($V492=1,"Not in last snapshot","Outside period"))),IF($T492&lt;&gt;"Open","Closed before",IF($U492=0,IF($Z492&gt;0,IF($I492="Won","Pulled in and won","Pulled in"),"Outside period"),IF($I492="Won","Won",IF($I492="Lost","Lost",IF($V492=0,"Slipped out",IF($AF492&gt;$AE492,"Advanced",IF($AF492&lt;$AE492,"Regressed",IF($G492&gt;$R492,"Amount up",IF($G492&lt;$R492,"Amount down","No change")))))))))))</f>
        <v/>
      </c>
      <c r="AH492" s="33">
        <f>IF($A492="","",IF($V492=1,Settings!$C$7-MAX($J492,$K492,$L492,$M492),""))</f>
        <v/>
      </c>
      <c r="AI492" s="33">
        <f>IF($A492="","",IF($V492=1,IF($AH492&gt;=Settings!$C$12,1,0),""))</f>
        <v/>
      </c>
      <c r="AJ492" s="33">
        <f>IF($A492="","",IF($V492=1,IF($N492&gt;=Settings!$C$13,1,0),""))</f>
        <v/>
      </c>
    </row>
    <row r="493">
      <c r="G493" s="31" t="n"/>
      <c r="H493" s="32" t="n"/>
      <c r="J493" s="32" t="n"/>
      <c r="K493" s="32" t="n"/>
      <c r="L493" s="32" t="n"/>
      <c r="M493" s="32" t="n"/>
      <c r="P493" s="33">
        <f>IF($A493="","",IFERROR(MATCH($A493,'Last week'!$A$2:$A$1001,0),0))</f>
        <v/>
      </c>
      <c r="Q493" s="33">
        <f>IF(OR($A493="",$P493=0),"",INDEX('Last week'!$F$2:$F$1001,$P493))</f>
        <v/>
      </c>
      <c r="R493" s="34">
        <f>IF(OR($A493="",$P493=0),"",INDEX('Last week'!$G$2:$G$1001,$P493))</f>
        <v/>
      </c>
      <c r="S493" s="35">
        <f>IF(OR($A493="",$P493=0),"",INDEX('Last week'!$H$2:$H$1001,$P493))</f>
        <v/>
      </c>
      <c r="T493" s="33">
        <f>IF(OR($A493="",$P493=0),"",INDEX('Last week'!$I$2:$I$1001,$P493))</f>
        <v/>
      </c>
      <c r="U493" s="33">
        <f>IF($A493="","",IF(AND($P493&gt;0,$T493="Open",$S493&gt;=Settings!$C$4,$S493&lt;=Settings!$C$5),1,0))</f>
        <v/>
      </c>
      <c r="V493" s="33">
        <f>IF($A493="","",IF(AND($I493="Open",$H493&gt;=Settings!$C$4,$H493&lt;=Settings!$C$5),1,0))</f>
        <v/>
      </c>
      <c r="W493" s="34">
        <f>IF($A493="","",IF($U493=1,$R493,0))</f>
        <v/>
      </c>
      <c r="X493" s="34">
        <f>IF($A493="","",IF($V493=1,$G493,0))</f>
        <v/>
      </c>
      <c r="Y493" s="34">
        <f>IF($A493="","",IF(AND($P493=0,OR($I493="Open",$I493="Won"),$H493&gt;=Settings!$C$4,$H493&lt;=Settings!$C$5,$J493&gt;Settings!$C$6),$G493,0))</f>
        <v/>
      </c>
      <c r="Z493" s="34">
        <f>IF($A493="","",IF(AND($P493&gt;0,$T493="Open",$U493=0,OR($I493="Open",$I493="Won"),$H493&gt;=Settings!$C$4,$H493&lt;=Settings!$C$5),$G493,0))</f>
        <v/>
      </c>
      <c r="AA493" s="34">
        <f>IF($A493="","",IF(AND($U493=1,OR($V493=1,$I493="Won")),$G493-$R493,0))</f>
        <v/>
      </c>
      <c r="AB493" s="34">
        <f>IF($A493="","",IF(AND($U493=1,$I493="Open",$V493=0),$R493,0))</f>
        <v/>
      </c>
      <c r="AC493" s="34">
        <f>IF($A493="","",IF(AND($U493=1,$I493="Lost"),$R493,0))</f>
        <v/>
      </c>
      <c r="AD493" s="34">
        <f>IF($A493="","",IF(AND($I493="Won",OR($U493=1,$Y493&gt;0,$Z493&gt;0)),$G493,0))</f>
        <v/>
      </c>
      <c r="AE493" s="33">
        <f>IF(OR($A493="",$P493=0),"",IFERROR(MATCH($Q493,Settings!$B$24:$B$31,0),""))</f>
        <v/>
      </c>
      <c r="AF493" s="33">
        <f>IF($A493="","",IFERROR(MATCH($F493,Settings!$B$24:$B$31,0),""))</f>
        <v/>
      </c>
      <c r="AG493" s="33">
        <f>IF($A493="","",IF($P493=0,IF($Y493&gt;0,IF($I493="Won","Created and won","Created"),IF($J493&gt;Settings!$C$6,"Created, outside period",IF($V493=1,"Not in last snapshot","Outside period"))),IF($T493&lt;&gt;"Open","Closed before",IF($U493=0,IF($Z493&gt;0,IF($I493="Won","Pulled in and won","Pulled in"),"Outside period"),IF($I493="Won","Won",IF($I493="Lost","Lost",IF($V493=0,"Slipped out",IF($AF493&gt;$AE493,"Advanced",IF($AF493&lt;$AE493,"Regressed",IF($G493&gt;$R493,"Amount up",IF($G493&lt;$R493,"Amount down","No change")))))))))))</f>
        <v/>
      </c>
      <c r="AH493" s="33">
        <f>IF($A493="","",IF($V493=1,Settings!$C$7-MAX($J493,$K493,$L493,$M493),""))</f>
        <v/>
      </c>
      <c r="AI493" s="33">
        <f>IF($A493="","",IF($V493=1,IF($AH493&gt;=Settings!$C$12,1,0),""))</f>
        <v/>
      </c>
      <c r="AJ493" s="33">
        <f>IF($A493="","",IF($V493=1,IF($N493&gt;=Settings!$C$13,1,0),""))</f>
        <v/>
      </c>
    </row>
    <row r="494">
      <c r="G494" s="31" t="n"/>
      <c r="H494" s="32" t="n"/>
      <c r="J494" s="32" t="n"/>
      <c r="K494" s="32" t="n"/>
      <c r="L494" s="32" t="n"/>
      <c r="M494" s="32" t="n"/>
      <c r="P494" s="33">
        <f>IF($A494="","",IFERROR(MATCH($A494,'Last week'!$A$2:$A$1001,0),0))</f>
        <v/>
      </c>
      <c r="Q494" s="33">
        <f>IF(OR($A494="",$P494=0),"",INDEX('Last week'!$F$2:$F$1001,$P494))</f>
        <v/>
      </c>
      <c r="R494" s="34">
        <f>IF(OR($A494="",$P494=0),"",INDEX('Last week'!$G$2:$G$1001,$P494))</f>
        <v/>
      </c>
      <c r="S494" s="35">
        <f>IF(OR($A494="",$P494=0),"",INDEX('Last week'!$H$2:$H$1001,$P494))</f>
        <v/>
      </c>
      <c r="T494" s="33">
        <f>IF(OR($A494="",$P494=0),"",INDEX('Last week'!$I$2:$I$1001,$P494))</f>
        <v/>
      </c>
      <c r="U494" s="33">
        <f>IF($A494="","",IF(AND($P494&gt;0,$T494="Open",$S494&gt;=Settings!$C$4,$S494&lt;=Settings!$C$5),1,0))</f>
        <v/>
      </c>
      <c r="V494" s="33">
        <f>IF($A494="","",IF(AND($I494="Open",$H494&gt;=Settings!$C$4,$H494&lt;=Settings!$C$5),1,0))</f>
        <v/>
      </c>
      <c r="W494" s="34">
        <f>IF($A494="","",IF($U494=1,$R494,0))</f>
        <v/>
      </c>
      <c r="X494" s="34">
        <f>IF($A494="","",IF($V494=1,$G494,0))</f>
        <v/>
      </c>
      <c r="Y494" s="34">
        <f>IF($A494="","",IF(AND($P494=0,OR($I494="Open",$I494="Won"),$H494&gt;=Settings!$C$4,$H494&lt;=Settings!$C$5,$J494&gt;Settings!$C$6),$G494,0))</f>
        <v/>
      </c>
      <c r="Z494" s="34">
        <f>IF($A494="","",IF(AND($P494&gt;0,$T494="Open",$U494=0,OR($I494="Open",$I494="Won"),$H494&gt;=Settings!$C$4,$H494&lt;=Settings!$C$5),$G494,0))</f>
        <v/>
      </c>
      <c r="AA494" s="34">
        <f>IF($A494="","",IF(AND($U494=1,OR($V494=1,$I494="Won")),$G494-$R494,0))</f>
        <v/>
      </c>
      <c r="AB494" s="34">
        <f>IF($A494="","",IF(AND($U494=1,$I494="Open",$V494=0),$R494,0))</f>
        <v/>
      </c>
      <c r="AC494" s="34">
        <f>IF($A494="","",IF(AND($U494=1,$I494="Lost"),$R494,0))</f>
        <v/>
      </c>
      <c r="AD494" s="34">
        <f>IF($A494="","",IF(AND($I494="Won",OR($U494=1,$Y494&gt;0,$Z494&gt;0)),$G494,0))</f>
        <v/>
      </c>
      <c r="AE494" s="33">
        <f>IF(OR($A494="",$P494=0),"",IFERROR(MATCH($Q494,Settings!$B$24:$B$31,0),""))</f>
        <v/>
      </c>
      <c r="AF494" s="33">
        <f>IF($A494="","",IFERROR(MATCH($F494,Settings!$B$24:$B$31,0),""))</f>
        <v/>
      </c>
      <c r="AG494" s="33">
        <f>IF($A494="","",IF($P494=0,IF($Y494&gt;0,IF($I494="Won","Created and won","Created"),IF($J494&gt;Settings!$C$6,"Created, outside period",IF($V494=1,"Not in last snapshot","Outside period"))),IF($T494&lt;&gt;"Open","Closed before",IF($U494=0,IF($Z494&gt;0,IF($I494="Won","Pulled in and won","Pulled in"),"Outside period"),IF($I494="Won","Won",IF($I494="Lost","Lost",IF($V494=0,"Slipped out",IF($AF494&gt;$AE494,"Advanced",IF($AF494&lt;$AE494,"Regressed",IF($G494&gt;$R494,"Amount up",IF($G494&lt;$R494,"Amount down","No change")))))))))))</f>
        <v/>
      </c>
      <c r="AH494" s="33">
        <f>IF($A494="","",IF($V494=1,Settings!$C$7-MAX($J494,$K494,$L494,$M494),""))</f>
        <v/>
      </c>
      <c r="AI494" s="33">
        <f>IF($A494="","",IF($V494=1,IF($AH494&gt;=Settings!$C$12,1,0),""))</f>
        <v/>
      </c>
      <c r="AJ494" s="33">
        <f>IF($A494="","",IF($V494=1,IF($N494&gt;=Settings!$C$13,1,0),""))</f>
        <v/>
      </c>
    </row>
    <row r="495">
      <c r="G495" s="31" t="n"/>
      <c r="H495" s="32" t="n"/>
      <c r="J495" s="32" t="n"/>
      <c r="K495" s="32" t="n"/>
      <c r="L495" s="32" t="n"/>
      <c r="M495" s="32" t="n"/>
      <c r="P495" s="33">
        <f>IF($A495="","",IFERROR(MATCH($A495,'Last week'!$A$2:$A$1001,0),0))</f>
        <v/>
      </c>
      <c r="Q495" s="33">
        <f>IF(OR($A495="",$P495=0),"",INDEX('Last week'!$F$2:$F$1001,$P495))</f>
        <v/>
      </c>
      <c r="R495" s="34">
        <f>IF(OR($A495="",$P495=0),"",INDEX('Last week'!$G$2:$G$1001,$P495))</f>
        <v/>
      </c>
      <c r="S495" s="35">
        <f>IF(OR($A495="",$P495=0),"",INDEX('Last week'!$H$2:$H$1001,$P495))</f>
        <v/>
      </c>
      <c r="T495" s="33">
        <f>IF(OR($A495="",$P495=0),"",INDEX('Last week'!$I$2:$I$1001,$P495))</f>
        <v/>
      </c>
      <c r="U495" s="33">
        <f>IF($A495="","",IF(AND($P495&gt;0,$T495="Open",$S495&gt;=Settings!$C$4,$S495&lt;=Settings!$C$5),1,0))</f>
        <v/>
      </c>
      <c r="V495" s="33">
        <f>IF($A495="","",IF(AND($I495="Open",$H495&gt;=Settings!$C$4,$H495&lt;=Settings!$C$5),1,0))</f>
        <v/>
      </c>
      <c r="W495" s="34">
        <f>IF($A495="","",IF($U495=1,$R495,0))</f>
        <v/>
      </c>
      <c r="X495" s="34">
        <f>IF($A495="","",IF($V495=1,$G495,0))</f>
        <v/>
      </c>
      <c r="Y495" s="34">
        <f>IF($A495="","",IF(AND($P495=0,OR($I495="Open",$I495="Won"),$H495&gt;=Settings!$C$4,$H495&lt;=Settings!$C$5,$J495&gt;Settings!$C$6),$G495,0))</f>
        <v/>
      </c>
      <c r="Z495" s="34">
        <f>IF($A495="","",IF(AND($P495&gt;0,$T495="Open",$U495=0,OR($I495="Open",$I495="Won"),$H495&gt;=Settings!$C$4,$H495&lt;=Settings!$C$5),$G495,0))</f>
        <v/>
      </c>
      <c r="AA495" s="34">
        <f>IF($A495="","",IF(AND($U495=1,OR($V495=1,$I495="Won")),$G495-$R495,0))</f>
        <v/>
      </c>
      <c r="AB495" s="34">
        <f>IF($A495="","",IF(AND($U495=1,$I495="Open",$V495=0),$R495,0))</f>
        <v/>
      </c>
      <c r="AC495" s="34">
        <f>IF($A495="","",IF(AND($U495=1,$I495="Lost"),$R495,0))</f>
        <v/>
      </c>
      <c r="AD495" s="34">
        <f>IF($A495="","",IF(AND($I495="Won",OR($U495=1,$Y495&gt;0,$Z495&gt;0)),$G495,0))</f>
        <v/>
      </c>
      <c r="AE495" s="33">
        <f>IF(OR($A495="",$P495=0),"",IFERROR(MATCH($Q495,Settings!$B$24:$B$31,0),""))</f>
        <v/>
      </c>
      <c r="AF495" s="33">
        <f>IF($A495="","",IFERROR(MATCH($F495,Settings!$B$24:$B$31,0),""))</f>
        <v/>
      </c>
      <c r="AG495" s="33">
        <f>IF($A495="","",IF($P495=0,IF($Y495&gt;0,IF($I495="Won","Created and won","Created"),IF($J495&gt;Settings!$C$6,"Created, outside period",IF($V495=1,"Not in last snapshot","Outside period"))),IF($T495&lt;&gt;"Open","Closed before",IF($U495=0,IF($Z495&gt;0,IF($I495="Won","Pulled in and won","Pulled in"),"Outside period"),IF($I495="Won","Won",IF($I495="Lost","Lost",IF($V495=0,"Slipped out",IF($AF495&gt;$AE495,"Advanced",IF($AF495&lt;$AE495,"Regressed",IF($G495&gt;$R495,"Amount up",IF($G495&lt;$R495,"Amount down","No change")))))))))))</f>
        <v/>
      </c>
      <c r="AH495" s="33">
        <f>IF($A495="","",IF($V495=1,Settings!$C$7-MAX($J495,$K495,$L495,$M495),""))</f>
        <v/>
      </c>
      <c r="AI495" s="33">
        <f>IF($A495="","",IF($V495=1,IF($AH495&gt;=Settings!$C$12,1,0),""))</f>
        <v/>
      </c>
      <c r="AJ495" s="33">
        <f>IF($A495="","",IF($V495=1,IF($N495&gt;=Settings!$C$13,1,0),""))</f>
        <v/>
      </c>
    </row>
    <row r="496">
      <c r="G496" s="31" t="n"/>
      <c r="H496" s="32" t="n"/>
      <c r="J496" s="32" t="n"/>
      <c r="K496" s="32" t="n"/>
      <c r="L496" s="32" t="n"/>
      <c r="M496" s="32" t="n"/>
      <c r="P496" s="33">
        <f>IF($A496="","",IFERROR(MATCH($A496,'Last week'!$A$2:$A$1001,0),0))</f>
        <v/>
      </c>
      <c r="Q496" s="33">
        <f>IF(OR($A496="",$P496=0),"",INDEX('Last week'!$F$2:$F$1001,$P496))</f>
        <v/>
      </c>
      <c r="R496" s="34">
        <f>IF(OR($A496="",$P496=0),"",INDEX('Last week'!$G$2:$G$1001,$P496))</f>
        <v/>
      </c>
      <c r="S496" s="35">
        <f>IF(OR($A496="",$P496=0),"",INDEX('Last week'!$H$2:$H$1001,$P496))</f>
        <v/>
      </c>
      <c r="T496" s="33">
        <f>IF(OR($A496="",$P496=0),"",INDEX('Last week'!$I$2:$I$1001,$P496))</f>
        <v/>
      </c>
      <c r="U496" s="33">
        <f>IF($A496="","",IF(AND($P496&gt;0,$T496="Open",$S496&gt;=Settings!$C$4,$S496&lt;=Settings!$C$5),1,0))</f>
        <v/>
      </c>
      <c r="V496" s="33">
        <f>IF($A496="","",IF(AND($I496="Open",$H496&gt;=Settings!$C$4,$H496&lt;=Settings!$C$5),1,0))</f>
        <v/>
      </c>
      <c r="W496" s="34">
        <f>IF($A496="","",IF($U496=1,$R496,0))</f>
        <v/>
      </c>
      <c r="X496" s="34">
        <f>IF($A496="","",IF($V496=1,$G496,0))</f>
        <v/>
      </c>
      <c r="Y496" s="34">
        <f>IF($A496="","",IF(AND($P496=0,OR($I496="Open",$I496="Won"),$H496&gt;=Settings!$C$4,$H496&lt;=Settings!$C$5,$J496&gt;Settings!$C$6),$G496,0))</f>
        <v/>
      </c>
      <c r="Z496" s="34">
        <f>IF($A496="","",IF(AND($P496&gt;0,$T496="Open",$U496=0,OR($I496="Open",$I496="Won"),$H496&gt;=Settings!$C$4,$H496&lt;=Settings!$C$5),$G496,0))</f>
        <v/>
      </c>
      <c r="AA496" s="34">
        <f>IF($A496="","",IF(AND($U496=1,OR($V496=1,$I496="Won")),$G496-$R496,0))</f>
        <v/>
      </c>
      <c r="AB496" s="34">
        <f>IF($A496="","",IF(AND($U496=1,$I496="Open",$V496=0),$R496,0))</f>
        <v/>
      </c>
      <c r="AC496" s="34">
        <f>IF($A496="","",IF(AND($U496=1,$I496="Lost"),$R496,0))</f>
        <v/>
      </c>
      <c r="AD496" s="34">
        <f>IF($A496="","",IF(AND($I496="Won",OR($U496=1,$Y496&gt;0,$Z496&gt;0)),$G496,0))</f>
        <v/>
      </c>
      <c r="AE496" s="33">
        <f>IF(OR($A496="",$P496=0),"",IFERROR(MATCH($Q496,Settings!$B$24:$B$31,0),""))</f>
        <v/>
      </c>
      <c r="AF496" s="33">
        <f>IF($A496="","",IFERROR(MATCH($F496,Settings!$B$24:$B$31,0),""))</f>
        <v/>
      </c>
      <c r="AG496" s="33">
        <f>IF($A496="","",IF($P496=0,IF($Y496&gt;0,IF($I496="Won","Created and won","Created"),IF($J496&gt;Settings!$C$6,"Created, outside period",IF($V496=1,"Not in last snapshot","Outside period"))),IF($T496&lt;&gt;"Open","Closed before",IF($U496=0,IF($Z496&gt;0,IF($I496="Won","Pulled in and won","Pulled in"),"Outside period"),IF($I496="Won","Won",IF($I496="Lost","Lost",IF($V496=0,"Slipped out",IF($AF496&gt;$AE496,"Advanced",IF($AF496&lt;$AE496,"Regressed",IF($G496&gt;$R496,"Amount up",IF($G496&lt;$R496,"Amount down","No change")))))))))))</f>
        <v/>
      </c>
      <c r="AH496" s="33">
        <f>IF($A496="","",IF($V496=1,Settings!$C$7-MAX($J496,$K496,$L496,$M496),""))</f>
        <v/>
      </c>
      <c r="AI496" s="33">
        <f>IF($A496="","",IF($V496=1,IF($AH496&gt;=Settings!$C$12,1,0),""))</f>
        <v/>
      </c>
      <c r="AJ496" s="33">
        <f>IF($A496="","",IF($V496=1,IF($N496&gt;=Settings!$C$13,1,0),""))</f>
        <v/>
      </c>
    </row>
    <row r="497">
      <c r="G497" s="31" t="n"/>
      <c r="H497" s="32" t="n"/>
      <c r="J497" s="32" t="n"/>
      <c r="K497" s="32" t="n"/>
      <c r="L497" s="32" t="n"/>
      <c r="M497" s="32" t="n"/>
      <c r="P497" s="33">
        <f>IF($A497="","",IFERROR(MATCH($A497,'Last week'!$A$2:$A$1001,0),0))</f>
        <v/>
      </c>
      <c r="Q497" s="33">
        <f>IF(OR($A497="",$P497=0),"",INDEX('Last week'!$F$2:$F$1001,$P497))</f>
        <v/>
      </c>
      <c r="R497" s="34">
        <f>IF(OR($A497="",$P497=0),"",INDEX('Last week'!$G$2:$G$1001,$P497))</f>
        <v/>
      </c>
      <c r="S497" s="35">
        <f>IF(OR($A497="",$P497=0),"",INDEX('Last week'!$H$2:$H$1001,$P497))</f>
        <v/>
      </c>
      <c r="T497" s="33">
        <f>IF(OR($A497="",$P497=0),"",INDEX('Last week'!$I$2:$I$1001,$P497))</f>
        <v/>
      </c>
      <c r="U497" s="33">
        <f>IF($A497="","",IF(AND($P497&gt;0,$T497="Open",$S497&gt;=Settings!$C$4,$S497&lt;=Settings!$C$5),1,0))</f>
        <v/>
      </c>
      <c r="V497" s="33">
        <f>IF($A497="","",IF(AND($I497="Open",$H497&gt;=Settings!$C$4,$H497&lt;=Settings!$C$5),1,0))</f>
        <v/>
      </c>
      <c r="W497" s="34">
        <f>IF($A497="","",IF($U497=1,$R497,0))</f>
        <v/>
      </c>
      <c r="X497" s="34">
        <f>IF($A497="","",IF($V497=1,$G497,0))</f>
        <v/>
      </c>
      <c r="Y497" s="34">
        <f>IF($A497="","",IF(AND($P497=0,OR($I497="Open",$I497="Won"),$H497&gt;=Settings!$C$4,$H497&lt;=Settings!$C$5,$J497&gt;Settings!$C$6),$G497,0))</f>
        <v/>
      </c>
      <c r="Z497" s="34">
        <f>IF($A497="","",IF(AND($P497&gt;0,$T497="Open",$U497=0,OR($I497="Open",$I497="Won"),$H497&gt;=Settings!$C$4,$H497&lt;=Settings!$C$5),$G497,0))</f>
        <v/>
      </c>
      <c r="AA497" s="34">
        <f>IF($A497="","",IF(AND($U497=1,OR($V497=1,$I497="Won")),$G497-$R497,0))</f>
        <v/>
      </c>
      <c r="AB497" s="34">
        <f>IF($A497="","",IF(AND($U497=1,$I497="Open",$V497=0),$R497,0))</f>
        <v/>
      </c>
      <c r="AC497" s="34">
        <f>IF($A497="","",IF(AND($U497=1,$I497="Lost"),$R497,0))</f>
        <v/>
      </c>
      <c r="AD497" s="34">
        <f>IF($A497="","",IF(AND($I497="Won",OR($U497=1,$Y497&gt;0,$Z497&gt;0)),$G497,0))</f>
        <v/>
      </c>
      <c r="AE497" s="33">
        <f>IF(OR($A497="",$P497=0),"",IFERROR(MATCH($Q497,Settings!$B$24:$B$31,0),""))</f>
        <v/>
      </c>
      <c r="AF497" s="33">
        <f>IF($A497="","",IFERROR(MATCH($F497,Settings!$B$24:$B$31,0),""))</f>
        <v/>
      </c>
      <c r="AG497" s="33">
        <f>IF($A497="","",IF($P497=0,IF($Y497&gt;0,IF($I497="Won","Created and won","Created"),IF($J497&gt;Settings!$C$6,"Created, outside period",IF($V497=1,"Not in last snapshot","Outside period"))),IF($T497&lt;&gt;"Open","Closed before",IF($U497=0,IF($Z497&gt;0,IF($I497="Won","Pulled in and won","Pulled in"),"Outside period"),IF($I497="Won","Won",IF($I497="Lost","Lost",IF($V497=0,"Slipped out",IF($AF497&gt;$AE497,"Advanced",IF($AF497&lt;$AE497,"Regressed",IF($G497&gt;$R497,"Amount up",IF($G497&lt;$R497,"Amount down","No change")))))))))))</f>
        <v/>
      </c>
      <c r="AH497" s="33">
        <f>IF($A497="","",IF($V497=1,Settings!$C$7-MAX($J497,$K497,$L497,$M497),""))</f>
        <v/>
      </c>
      <c r="AI497" s="33">
        <f>IF($A497="","",IF($V497=1,IF($AH497&gt;=Settings!$C$12,1,0),""))</f>
        <v/>
      </c>
      <c r="AJ497" s="33">
        <f>IF($A497="","",IF($V497=1,IF($N497&gt;=Settings!$C$13,1,0),""))</f>
        <v/>
      </c>
    </row>
    <row r="498">
      <c r="G498" s="31" t="n"/>
      <c r="H498" s="32" t="n"/>
      <c r="J498" s="32" t="n"/>
      <c r="K498" s="32" t="n"/>
      <c r="L498" s="32" t="n"/>
      <c r="M498" s="32" t="n"/>
      <c r="P498" s="33">
        <f>IF($A498="","",IFERROR(MATCH($A498,'Last week'!$A$2:$A$1001,0),0))</f>
        <v/>
      </c>
      <c r="Q498" s="33">
        <f>IF(OR($A498="",$P498=0),"",INDEX('Last week'!$F$2:$F$1001,$P498))</f>
        <v/>
      </c>
      <c r="R498" s="34">
        <f>IF(OR($A498="",$P498=0),"",INDEX('Last week'!$G$2:$G$1001,$P498))</f>
        <v/>
      </c>
      <c r="S498" s="35">
        <f>IF(OR($A498="",$P498=0),"",INDEX('Last week'!$H$2:$H$1001,$P498))</f>
        <v/>
      </c>
      <c r="T498" s="33">
        <f>IF(OR($A498="",$P498=0),"",INDEX('Last week'!$I$2:$I$1001,$P498))</f>
        <v/>
      </c>
      <c r="U498" s="33">
        <f>IF($A498="","",IF(AND($P498&gt;0,$T498="Open",$S498&gt;=Settings!$C$4,$S498&lt;=Settings!$C$5),1,0))</f>
        <v/>
      </c>
      <c r="V498" s="33">
        <f>IF($A498="","",IF(AND($I498="Open",$H498&gt;=Settings!$C$4,$H498&lt;=Settings!$C$5),1,0))</f>
        <v/>
      </c>
      <c r="W498" s="34">
        <f>IF($A498="","",IF($U498=1,$R498,0))</f>
        <v/>
      </c>
      <c r="X498" s="34">
        <f>IF($A498="","",IF($V498=1,$G498,0))</f>
        <v/>
      </c>
      <c r="Y498" s="34">
        <f>IF($A498="","",IF(AND($P498=0,OR($I498="Open",$I498="Won"),$H498&gt;=Settings!$C$4,$H498&lt;=Settings!$C$5,$J498&gt;Settings!$C$6),$G498,0))</f>
        <v/>
      </c>
      <c r="Z498" s="34">
        <f>IF($A498="","",IF(AND($P498&gt;0,$T498="Open",$U498=0,OR($I498="Open",$I498="Won"),$H498&gt;=Settings!$C$4,$H498&lt;=Settings!$C$5),$G498,0))</f>
        <v/>
      </c>
      <c r="AA498" s="34">
        <f>IF($A498="","",IF(AND($U498=1,OR($V498=1,$I498="Won")),$G498-$R498,0))</f>
        <v/>
      </c>
      <c r="AB498" s="34">
        <f>IF($A498="","",IF(AND($U498=1,$I498="Open",$V498=0),$R498,0))</f>
        <v/>
      </c>
      <c r="AC498" s="34">
        <f>IF($A498="","",IF(AND($U498=1,$I498="Lost"),$R498,0))</f>
        <v/>
      </c>
      <c r="AD498" s="34">
        <f>IF($A498="","",IF(AND($I498="Won",OR($U498=1,$Y498&gt;0,$Z498&gt;0)),$G498,0))</f>
        <v/>
      </c>
      <c r="AE498" s="33">
        <f>IF(OR($A498="",$P498=0),"",IFERROR(MATCH($Q498,Settings!$B$24:$B$31,0),""))</f>
        <v/>
      </c>
      <c r="AF498" s="33">
        <f>IF($A498="","",IFERROR(MATCH($F498,Settings!$B$24:$B$31,0),""))</f>
        <v/>
      </c>
      <c r="AG498" s="33">
        <f>IF($A498="","",IF($P498=0,IF($Y498&gt;0,IF($I498="Won","Created and won","Created"),IF($J498&gt;Settings!$C$6,"Created, outside period",IF($V498=1,"Not in last snapshot","Outside period"))),IF($T498&lt;&gt;"Open","Closed before",IF($U498=0,IF($Z498&gt;0,IF($I498="Won","Pulled in and won","Pulled in"),"Outside period"),IF($I498="Won","Won",IF($I498="Lost","Lost",IF($V498=0,"Slipped out",IF($AF498&gt;$AE498,"Advanced",IF($AF498&lt;$AE498,"Regressed",IF($G498&gt;$R498,"Amount up",IF($G498&lt;$R498,"Amount down","No change")))))))))))</f>
        <v/>
      </c>
      <c r="AH498" s="33">
        <f>IF($A498="","",IF($V498=1,Settings!$C$7-MAX($J498,$K498,$L498,$M498),""))</f>
        <v/>
      </c>
      <c r="AI498" s="33">
        <f>IF($A498="","",IF($V498=1,IF($AH498&gt;=Settings!$C$12,1,0),""))</f>
        <v/>
      </c>
      <c r="AJ498" s="33">
        <f>IF($A498="","",IF($V498=1,IF($N498&gt;=Settings!$C$13,1,0),""))</f>
        <v/>
      </c>
    </row>
    <row r="499">
      <c r="G499" s="31" t="n"/>
      <c r="H499" s="32" t="n"/>
      <c r="J499" s="32" t="n"/>
      <c r="K499" s="32" t="n"/>
      <c r="L499" s="32" t="n"/>
      <c r="M499" s="32" t="n"/>
      <c r="P499" s="33">
        <f>IF($A499="","",IFERROR(MATCH($A499,'Last week'!$A$2:$A$1001,0),0))</f>
        <v/>
      </c>
      <c r="Q499" s="33">
        <f>IF(OR($A499="",$P499=0),"",INDEX('Last week'!$F$2:$F$1001,$P499))</f>
        <v/>
      </c>
      <c r="R499" s="34">
        <f>IF(OR($A499="",$P499=0),"",INDEX('Last week'!$G$2:$G$1001,$P499))</f>
        <v/>
      </c>
      <c r="S499" s="35">
        <f>IF(OR($A499="",$P499=0),"",INDEX('Last week'!$H$2:$H$1001,$P499))</f>
        <v/>
      </c>
      <c r="T499" s="33">
        <f>IF(OR($A499="",$P499=0),"",INDEX('Last week'!$I$2:$I$1001,$P499))</f>
        <v/>
      </c>
      <c r="U499" s="33">
        <f>IF($A499="","",IF(AND($P499&gt;0,$T499="Open",$S499&gt;=Settings!$C$4,$S499&lt;=Settings!$C$5),1,0))</f>
        <v/>
      </c>
      <c r="V499" s="33">
        <f>IF($A499="","",IF(AND($I499="Open",$H499&gt;=Settings!$C$4,$H499&lt;=Settings!$C$5),1,0))</f>
        <v/>
      </c>
      <c r="W499" s="34">
        <f>IF($A499="","",IF($U499=1,$R499,0))</f>
        <v/>
      </c>
      <c r="X499" s="34">
        <f>IF($A499="","",IF($V499=1,$G499,0))</f>
        <v/>
      </c>
      <c r="Y499" s="34">
        <f>IF($A499="","",IF(AND($P499=0,OR($I499="Open",$I499="Won"),$H499&gt;=Settings!$C$4,$H499&lt;=Settings!$C$5,$J499&gt;Settings!$C$6),$G499,0))</f>
        <v/>
      </c>
      <c r="Z499" s="34">
        <f>IF($A499="","",IF(AND($P499&gt;0,$T499="Open",$U499=0,OR($I499="Open",$I499="Won"),$H499&gt;=Settings!$C$4,$H499&lt;=Settings!$C$5),$G499,0))</f>
        <v/>
      </c>
      <c r="AA499" s="34">
        <f>IF($A499="","",IF(AND($U499=1,OR($V499=1,$I499="Won")),$G499-$R499,0))</f>
        <v/>
      </c>
      <c r="AB499" s="34">
        <f>IF($A499="","",IF(AND($U499=1,$I499="Open",$V499=0),$R499,0))</f>
        <v/>
      </c>
      <c r="AC499" s="34">
        <f>IF($A499="","",IF(AND($U499=1,$I499="Lost"),$R499,0))</f>
        <v/>
      </c>
      <c r="AD499" s="34">
        <f>IF($A499="","",IF(AND($I499="Won",OR($U499=1,$Y499&gt;0,$Z499&gt;0)),$G499,0))</f>
        <v/>
      </c>
      <c r="AE499" s="33">
        <f>IF(OR($A499="",$P499=0),"",IFERROR(MATCH($Q499,Settings!$B$24:$B$31,0),""))</f>
        <v/>
      </c>
      <c r="AF499" s="33">
        <f>IF($A499="","",IFERROR(MATCH($F499,Settings!$B$24:$B$31,0),""))</f>
        <v/>
      </c>
      <c r="AG499" s="33">
        <f>IF($A499="","",IF($P499=0,IF($Y499&gt;0,IF($I499="Won","Created and won","Created"),IF($J499&gt;Settings!$C$6,"Created, outside period",IF($V499=1,"Not in last snapshot","Outside period"))),IF($T499&lt;&gt;"Open","Closed before",IF($U499=0,IF($Z499&gt;0,IF($I499="Won","Pulled in and won","Pulled in"),"Outside period"),IF($I499="Won","Won",IF($I499="Lost","Lost",IF($V499=0,"Slipped out",IF($AF499&gt;$AE499,"Advanced",IF($AF499&lt;$AE499,"Regressed",IF($G499&gt;$R499,"Amount up",IF($G499&lt;$R499,"Amount down","No change")))))))))))</f>
        <v/>
      </c>
      <c r="AH499" s="33">
        <f>IF($A499="","",IF($V499=1,Settings!$C$7-MAX($J499,$K499,$L499,$M499),""))</f>
        <v/>
      </c>
      <c r="AI499" s="33">
        <f>IF($A499="","",IF($V499=1,IF($AH499&gt;=Settings!$C$12,1,0),""))</f>
        <v/>
      </c>
      <c r="AJ499" s="33">
        <f>IF($A499="","",IF($V499=1,IF($N499&gt;=Settings!$C$13,1,0),""))</f>
        <v/>
      </c>
    </row>
    <row r="500">
      <c r="G500" s="31" t="n"/>
      <c r="H500" s="32" t="n"/>
      <c r="J500" s="32" t="n"/>
      <c r="K500" s="32" t="n"/>
      <c r="L500" s="32" t="n"/>
      <c r="M500" s="32" t="n"/>
      <c r="P500" s="33">
        <f>IF($A500="","",IFERROR(MATCH($A500,'Last week'!$A$2:$A$1001,0),0))</f>
        <v/>
      </c>
      <c r="Q500" s="33">
        <f>IF(OR($A500="",$P500=0),"",INDEX('Last week'!$F$2:$F$1001,$P500))</f>
        <v/>
      </c>
      <c r="R500" s="34">
        <f>IF(OR($A500="",$P500=0),"",INDEX('Last week'!$G$2:$G$1001,$P500))</f>
        <v/>
      </c>
      <c r="S500" s="35">
        <f>IF(OR($A500="",$P500=0),"",INDEX('Last week'!$H$2:$H$1001,$P500))</f>
        <v/>
      </c>
      <c r="T500" s="33">
        <f>IF(OR($A500="",$P500=0),"",INDEX('Last week'!$I$2:$I$1001,$P500))</f>
        <v/>
      </c>
      <c r="U500" s="33">
        <f>IF($A500="","",IF(AND($P500&gt;0,$T500="Open",$S500&gt;=Settings!$C$4,$S500&lt;=Settings!$C$5),1,0))</f>
        <v/>
      </c>
      <c r="V500" s="33">
        <f>IF($A500="","",IF(AND($I500="Open",$H500&gt;=Settings!$C$4,$H500&lt;=Settings!$C$5),1,0))</f>
        <v/>
      </c>
      <c r="W500" s="34">
        <f>IF($A500="","",IF($U500=1,$R500,0))</f>
        <v/>
      </c>
      <c r="X500" s="34">
        <f>IF($A500="","",IF($V500=1,$G500,0))</f>
        <v/>
      </c>
      <c r="Y500" s="34">
        <f>IF($A500="","",IF(AND($P500=0,OR($I500="Open",$I500="Won"),$H500&gt;=Settings!$C$4,$H500&lt;=Settings!$C$5,$J500&gt;Settings!$C$6),$G500,0))</f>
        <v/>
      </c>
      <c r="Z500" s="34">
        <f>IF($A500="","",IF(AND($P500&gt;0,$T500="Open",$U500=0,OR($I500="Open",$I500="Won"),$H500&gt;=Settings!$C$4,$H500&lt;=Settings!$C$5),$G500,0))</f>
        <v/>
      </c>
      <c r="AA500" s="34">
        <f>IF($A500="","",IF(AND($U500=1,OR($V500=1,$I500="Won")),$G500-$R500,0))</f>
        <v/>
      </c>
      <c r="AB500" s="34">
        <f>IF($A500="","",IF(AND($U500=1,$I500="Open",$V500=0),$R500,0))</f>
        <v/>
      </c>
      <c r="AC500" s="34">
        <f>IF($A500="","",IF(AND($U500=1,$I500="Lost"),$R500,0))</f>
        <v/>
      </c>
      <c r="AD500" s="34">
        <f>IF($A500="","",IF(AND($I500="Won",OR($U500=1,$Y500&gt;0,$Z500&gt;0)),$G500,0))</f>
        <v/>
      </c>
      <c r="AE500" s="33">
        <f>IF(OR($A500="",$P500=0),"",IFERROR(MATCH($Q500,Settings!$B$24:$B$31,0),""))</f>
        <v/>
      </c>
      <c r="AF500" s="33">
        <f>IF($A500="","",IFERROR(MATCH($F500,Settings!$B$24:$B$31,0),""))</f>
        <v/>
      </c>
      <c r="AG500" s="33">
        <f>IF($A500="","",IF($P500=0,IF($Y500&gt;0,IF($I500="Won","Created and won","Created"),IF($J500&gt;Settings!$C$6,"Created, outside period",IF($V500=1,"Not in last snapshot","Outside period"))),IF($T500&lt;&gt;"Open","Closed before",IF($U500=0,IF($Z500&gt;0,IF($I500="Won","Pulled in and won","Pulled in"),"Outside period"),IF($I500="Won","Won",IF($I500="Lost","Lost",IF($V500=0,"Slipped out",IF($AF500&gt;$AE500,"Advanced",IF($AF500&lt;$AE500,"Regressed",IF($G500&gt;$R500,"Amount up",IF($G500&lt;$R500,"Amount down","No change")))))))))))</f>
        <v/>
      </c>
      <c r="AH500" s="33">
        <f>IF($A500="","",IF($V500=1,Settings!$C$7-MAX($J500,$K500,$L500,$M500),""))</f>
        <v/>
      </c>
      <c r="AI500" s="33">
        <f>IF($A500="","",IF($V500=1,IF($AH500&gt;=Settings!$C$12,1,0),""))</f>
        <v/>
      </c>
      <c r="AJ500" s="33">
        <f>IF($A500="","",IF($V500=1,IF($N500&gt;=Settings!$C$13,1,0),""))</f>
        <v/>
      </c>
    </row>
    <row r="501">
      <c r="G501" s="31" t="n"/>
      <c r="H501" s="32" t="n"/>
      <c r="J501" s="32" t="n"/>
      <c r="K501" s="32" t="n"/>
      <c r="L501" s="32" t="n"/>
      <c r="M501" s="32" t="n"/>
      <c r="P501" s="33">
        <f>IF($A501="","",IFERROR(MATCH($A501,'Last week'!$A$2:$A$1001,0),0))</f>
        <v/>
      </c>
      <c r="Q501" s="33">
        <f>IF(OR($A501="",$P501=0),"",INDEX('Last week'!$F$2:$F$1001,$P501))</f>
        <v/>
      </c>
      <c r="R501" s="34">
        <f>IF(OR($A501="",$P501=0),"",INDEX('Last week'!$G$2:$G$1001,$P501))</f>
        <v/>
      </c>
      <c r="S501" s="35">
        <f>IF(OR($A501="",$P501=0),"",INDEX('Last week'!$H$2:$H$1001,$P501))</f>
        <v/>
      </c>
      <c r="T501" s="33">
        <f>IF(OR($A501="",$P501=0),"",INDEX('Last week'!$I$2:$I$1001,$P501))</f>
        <v/>
      </c>
      <c r="U501" s="33">
        <f>IF($A501="","",IF(AND($P501&gt;0,$T501="Open",$S501&gt;=Settings!$C$4,$S501&lt;=Settings!$C$5),1,0))</f>
        <v/>
      </c>
      <c r="V501" s="33">
        <f>IF($A501="","",IF(AND($I501="Open",$H501&gt;=Settings!$C$4,$H501&lt;=Settings!$C$5),1,0))</f>
        <v/>
      </c>
      <c r="W501" s="34">
        <f>IF($A501="","",IF($U501=1,$R501,0))</f>
        <v/>
      </c>
      <c r="X501" s="34">
        <f>IF($A501="","",IF($V501=1,$G501,0))</f>
        <v/>
      </c>
      <c r="Y501" s="34">
        <f>IF($A501="","",IF(AND($P501=0,OR($I501="Open",$I501="Won"),$H501&gt;=Settings!$C$4,$H501&lt;=Settings!$C$5,$J501&gt;Settings!$C$6),$G501,0))</f>
        <v/>
      </c>
      <c r="Z501" s="34">
        <f>IF($A501="","",IF(AND($P501&gt;0,$T501="Open",$U501=0,OR($I501="Open",$I501="Won"),$H501&gt;=Settings!$C$4,$H501&lt;=Settings!$C$5),$G501,0))</f>
        <v/>
      </c>
      <c r="AA501" s="34">
        <f>IF($A501="","",IF(AND($U501=1,OR($V501=1,$I501="Won")),$G501-$R501,0))</f>
        <v/>
      </c>
      <c r="AB501" s="34">
        <f>IF($A501="","",IF(AND($U501=1,$I501="Open",$V501=0),$R501,0))</f>
        <v/>
      </c>
      <c r="AC501" s="34">
        <f>IF($A501="","",IF(AND($U501=1,$I501="Lost"),$R501,0))</f>
        <v/>
      </c>
      <c r="AD501" s="34">
        <f>IF($A501="","",IF(AND($I501="Won",OR($U501=1,$Y501&gt;0,$Z501&gt;0)),$G501,0))</f>
        <v/>
      </c>
      <c r="AE501" s="33">
        <f>IF(OR($A501="",$P501=0),"",IFERROR(MATCH($Q501,Settings!$B$24:$B$31,0),""))</f>
        <v/>
      </c>
      <c r="AF501" s="33">
        <f>IF($A501="","",IFERROR(MATCH($F501,Settings!$B$24:$B$31,0),""))</f>
        <v/>
      </c>
      <c r="AG501" s="33">
        <f>IF($A501="","",IF($P501=0,IF($Y501&gt;0,IF($I501="Won","Created and won","Created"),IF($J501&gt;Settings!$C$6,"Created, outside period",IF($V501=1,"Not in last snapshot","Outside period"))),IF($T501&lt;&gt;"Open","Closed before",IF($U501=0,IF($Z501&gt;0,IF($I501="Won","Pulled in and won","Pulled in"),"Outside period"),IF($I501="Won","Won",IF($I501="Lost","Lost",IF($V501=0,"Slipped out",IF($AF501&gt;$AE501,"Advanced",IF($AF501&lt;$AE501,"Regressed",IF($G501&gt;$R501,"Amount up",IF($G501&lt;$R501,"Amount down","No change")))))))))))</f>
        <v/>
      </c>
      <c r="AH501" s="33">
        <f>IF($A501="","",IF($V501=1,Settings!$C$7-MAX($J501,$K501,$L501,$M501),""))</f>
        <v/>
      </c>
      <c r="AI501" s="33">
        <f>IF($A501="","",IF($V501=1,IF($AH501&gt;=Settings!$C$12,1,0),""))</f>
        <v/>
      </c>
      <c r="AJ501" s="33">
        <f>IF($A501="","",IF($V501=1,IF($N501&gt;=Settings!$C$13,1,0),""))</f>
        <v/>
      </c>
    </row>
    <row r="502">
      <c r="G502" s="31" t="n"/>
      <c r="H502" s="32" t="n"/>
      <c r="J502" s="32" t="n"/>
      <c r="K502" s="32" t="n"/>
      <c r="L502" s="32" t="n"/>
      <c r="M502" s="32" t="n"/>
      <c r="P502" s="33">
        <f>IF($A502="","",IFERROR(MATCH($A502,'Last week'!$A$2:$A$1001,0),0))</f>
        <v/>
      </c>
      <c r="Q502" s="33">
        <f>IF(OR($A502="",$P502=0),"",INDEX('Last week'!$F$2:$F$1001,$P502))</f>
        <v/>
      </c>
      <c r="R502" s="34">
        <f>IF(OR($A502="",$P502=0),"",INDEX('Last week'!$G$2:$G$1001,$P502))</f>
        <v/>
      </c>
      <c r="S502" s="35">
        <f>IF(OR($A502="",$P502=0),"",INDEX('Last week'!$H$2:$H$1001,$P502))</f>
        <v/>
      </c>
      <c r="T502" s="33">
        <f>IF(OR($A502="",$P502=0),"",INDEX('Last week'!$I$2:$I$1001,$P502))</f>
        <v/>
      </c>
      <c r="U502" s="33">
        <f>IF($A502="","",IF(AND($P502&gt;0,$T502="Open",$S502&gt;=Settings!$C$4,$S502&lt;=Settings!$C$5),1,0))</f>
        <v/>
      </c>
      <c r="V502" s="33">
        <f>IF($A502="","",IF(AND($I502="Open",$H502&gt;=Settings!$C$4,$H502&lt;=Settings!$C$5),1,0))</f>
        <v/>
      </c>
      <c r="W502" s="34">
        <f>IF($A502="","",IF($U502=1,$R502,0))</f>
        <v/>
      </c>
      <c r="X502" s="34">
        <f>IF($A502="","",IF($V502=1,$G502,0))</f>
        <v/>
      </c>
      <c r="Y502" s="34">
        <f>IF($A502="","",IF(AND($P502=0,OR($I502="Open",$I502="Won"),$H502&gt;=Settings!$C$4,$H502&lt;=Settings!$C$5,$J502&gt;Settings!$C$6),$G502,0))</f>
        <v/>
      </c>
      <c r="Z502" s="34">
        <f>IF($A502="","",IF(AND($P502&gt;0,$T502="Open",$U502=0,OR($I502="Open",$I502="Won"),$H502&gt;=Settings!$C$4,$H502&lt;=Settings!$C$5),$G502,0))</f>
        <v/>
      </c>
      <c r="AA502" s="34">
        <f>IF($A502="","",IF(AND($U502=1,OR($V502=1,$I502="Won")),$G502-$R502,0))</f>
        <v/>
      </c>
      <c r="AB502" s="34">
        <f>IF($A502="","",IF(AND($U502=1,$I502="Open",$V502=0),$R502,0))</f>
        <v/>
      </c>
      <c r="AC502" s="34">
        <f>IF($A502="","",IF(AND($U502=1,$I502="Lost"),$R502,0))</f>
        <v/>
      </c>
      <c r="AD502" s="34">
        <f>IF($A502="","",IF(AND($I502="Won",OR($U502=1,$Y502&gt;0,$Z502&gt;0)),$G502,0))</f>
        <v/>
      </c>
      <c r="AE502" s="33">
        <f>IF(OR($A502="",$P502=0),"",IFERROR(MATCH($Q502,Settings!$B$24:$B$31,0),""))</f>
        <v/>
      </c>
      <c r="AF502" s="33">
        <f>IF($A502="","",IFERROR(MATCH($F502,Settings!$B$24:$B$31,0),""))</f>
        <v/>
      </c>
      <c r="AG502" s="33">
        <f>IF($A502="","",IF($P502=0,IF($Y502&gt;0,IF($I502="Won","Created and won","Created"),IF($J502&gt;Settings!$C$6,"Created, outside period",IF($V502=1,"Not in last snapshot","Outside period"))),IF($T502&lt;&gt;"Open","Closed before",IF($U502=0,IF($Z502&gt;0,IF($I502="Won","Pulled in and won","Pulled in"),"Outside period"),IF($I502="Won","Won",IF($I502="Lost","Lost",IF($V502=0,"Slipped out",IF($AF502&gt;$AE502,"Advanced",IF($AF502&lt;$AE502,"Regressed",IF($G502&gt;$R502,"Amount up",IF($G502&lt;$R502,"Amount down","No change")))))))))))</f>
        <v/>
      </c>
      <c r="AH502" s="33">
        <f>IF($A502="","",IF($V502=1,Settings!$C$7-MAX($J502,$K502,$L502,$M502),""))</f>
        <v/>
      </c>
      <c r="AI502" s="33">
        <f>IF($A502="","",IF($V502=1,IF($AH502&gt;=Settings!$C$12,1,0),""))</f>
        <v/>
      </c>
      <c r="AJ502" s="33">
        <f>IF($A502="","",IF($V502=1,IF($N502&gt;=Settings!$C$13,1,0),""))</f>
        <v/>
      </c>
    </row>
    <row r="503">
      <c r="G503" s="31" t="n"/>
      <c r="H503" s="32" t="n"/>
      <c r="J503" s="32" t="n"/>
      <c r="K503" s="32" t="n"/>
      <c r="L503" s="32" t="n"/>
      <c r="M503" s="32" t="n"/>
      <c r="P503" s="33">
        <f>IF($A503="","",IFERROR(MATCH($A503,'Last week'!$A$2:$A$1001,0),0))</f>
        <v/>
      </c>
      <c r="Q503" s="33">
        <f>IF(OR($A503="",$P503=0),"",INDEX('Last week'!$F$2:$F$1001,$P503))</f>
        <v/>
      </c>
      <c r="R503" s="34">
        <f>IF(OR($A503="",$P503=0),"",INDEX('Last week'!$G$2:$G$1001,$P503))</f>
        <v/>
      </c>
      <c r="S503" s="35">
        <f>IF(OR($A503="",$P503=0),"",INDEX('Last week'!$H$2:$H$1001,$P503))</f>
        <v/>
      </c>
      <c r="T503" s="33">
        <f>IF(OR($A503="",$P503=0),"",INDEX('Last week'!$I$2:$I$1001,$P503))</f>
        <v/>
      </c>
      <c r="U503" s="33">
        <f>IF($A503="","",IF(AND($P503&gt;0,$T503="Open",$S503&gt;=Settings!$C$4,$S503&lt;=Settings!$C$5),1,0))</f>
        <v/>
      </c>
      <c r="V503" s="33">
        <f>IF($A503="","",IF(AND($I503="Open",$H503&gt;=Settings!$C$4,$H503&lt;=Settings!$C$5),1,0))</f>
        <v/>
      </c>
      <c r="W503" s="34">
        <f>IF($A503="","",IF($U503=1,$R503,0))</f>
        <v/>
      </c>
      <c r="X503" s="34">
        <f>IF($A503="","",IF($V503=1,$G503,0))</f>
        <v/>
      </c>
      <c r="Y503" s="34">
        <f>IF($A503="","",IF(AND($P503=0,OR($I503="Open",$I503="Won"),$H503&gt;=Settings!$C$4,$H503&lt;=Settings!$C$5,$J503&gt;Settings!$C$6),$G503,0))</f>
        <v/>
      </c>
      <c r="Z503" s="34">
        <f>IF($A503="","",IF(AND($P503&gt;0,$T503="Open",$U503=0,OR($I503="Open",$I503="Won"),$H503&gt;=Settings!$C$4,$H503&lt;=Settings!$C$5),$G503,0))</f>
        <v/>
      </c>
      <c r="AA503" s="34">
        <f>IF($A503="","",IF(AND($U503=1,OR($V503=1,$I503="Won")),$G503-$R503,0))</f>
        <v/>
      </c>
      <c r="AB503" s="34">
        <f>IF($A503="","",IF(AND($U503=1,$I503="Open",$V503=0),$R503,0))</f>
        <v/>
      </c>
      <c r="AC503" s="34">
        <f>IF($A503="","",IF(AND($U503=1,$I503="Lost"),$R503,0))</f>
        <v/>
      </c>
      <c r="AD503" s="34">
        <f>IF($A503="","",IF(AND($I503="Won",OR($U503=1,$Y503&gt;0,$Z503&gt;0)),$G503,0))</f>
        <v/>
      </c>
      <c r="AE503" s="33">
        <f>IF(OR($A503="",$P503=0),"",IFERROR(MATCH($Q503,Settings!$B$24:$B$31,0),""))</f>
        <v/>
      </c>
      <c r="AF503" s="33">
        <f>IF($A503="","",IFERROR(MATCH($F503,Settings!$B$24:$B$31,0),""))</f>
        <v/>
      </c>
      <c r="AG503" s="33">
        <f>IF($A503="","",IF($P503=0,IF($Y503&gt;0,IF($I503="Won","Created and won","Created"),IF($J503&gt;Settings!$C$6,"Created, outside period",IF($V503=1,"Not in last snapshot","Outside period"))),IF($T503&lt;&gt;"Open","Closed before",IF($U503=0,IF($Z503&gt;0,IF($I503="Won","Pulled in and won","Pulled in"),"Outside period"),IF($I503="Won","Won",IF($I503="Lost","Lost",IF($V503=0,"Slipped out",IF($AF503&gt;$AE503,"Advanced",IF($AF503&lt;$AE503,"Regressed",IF($G503&gt;$R503,"Amount up",IF($G503&lt;$R503,"Amount down","No change")))))))))))</f>
        <v/>
      </c>
      <c r="AH503" s="33">
        <f>IF($A503="","",IF($V503=1,Settings!$C$7-MAX($J503,$K503,$L503,$M503),""))</f>
        <v/>
      </c>
      <c r="AI503" s="33">
        <f>IF($A503="","",IF($V503=1,IF($AH503&gt;=Settings!$C$12,1,0),""))</f>
        <v/>
      </c>
      <c r="AJ503" s="33">
        <f>IF($A503="","",IF($V503=1,IF($N503&gt;=Settings!$C$13,1,0),""))</f>
        <v/>
      </c>
    </row>
    <row r="504">
      <c r="G504" s="31" t="n"/>
      <c r="H504" s="32" t="n"/>
      <c r="J504" s="32" t="n"/>
      <c r="K504" s="32" t="n"/>
      <c r="L504" s="32" t="n"/>
      <c r="M504" s="32" t="n"/>
      <c r="P504" s="33">
        <f>IF($A504="","",IFERROR(MATCH($A504,'Last week'!$A$2:$A$1001,0),0))</f>
        <v/>
      </c>
      <c r="Q504" s="33">
        <f>IF(OR($A504="",$P504=0),"",INDEX('Last week'!$F$2:$F$1001,$P504))</f>
        <v/>
      </c>
      <c r="R504" s="34">
        <f>IF(OR($A504="",$P504=0),"",INDEX('Last week'!$G$2:$G$1001,$P504))</f>
        <v/>
      </c>
      <c r="S504" s="35">
        <f>IF(OR($A504="",$P504=0),"",INDEX('Last week'!$H$2:$H$1001,$P504))</f>
        <v/>
      </c>
      <c r="T504" s="33">
        <f>IF(OR($A504="",$P504=0),"",INDEX('Last week'!$I$2:$I$1001,$P504))</f>
        <v/>
      </c>
      <c r="U504" s="33">
        <f>IF($A504="","",IF(AND($P504&gt;0,$T504="Open",$S504&gt;=Settings!$C$4,$S504&lt;=Settings!$C$5),1,0))</f>
        <v/>
      </c>
      <c r="V504" s="33">
        <f>IF($A504="","",IF(AND($I504="Open",$H504&gt;=Settings!$C$4,$H504&lt;=Settings!$C$5),1,0))</f>
        <v/>
      </c>
      <c r="W504" s="34">
        <f>IF($A504="","",IF($U504=1,$R504,0))</f>
        <v/>
      </c>
      <c r="X504" s="34">
        <f>IF($A504="","",IF($V504=1,$G504,0))</f>
        <v/>
      </c>
      <c r="Y504" s="34">
        <f>IF($A504="","",IF(AND($P504=0,OR($I504="Open",$I504="Won"),$H504&gt;=Settings!$C$4,$H504&lt;=Settings!$C$5,$J504&gt;Settings!$C$6),$G504,0))</f>
        <v/>
      </c>
      <c r="Z504" s="34">
        <f>IF($A504="","",IF(AND($P504&gt;0,$T504="Open",$U504=0,OR($I504="Open",$I504="Won"),$H504&gt;=Settings!$C$4,$H504&lt;=Settings!$C$5),$G504,0))</f>
        <v/>
      </c>
      <c r="AA504" s="34">
        <f>IF($A504="","",IF(AND($U504=1,OR($V504=1,$I504="Won")),$G504-$R504,0))</f>
        <v/>
      </c>
      <c r="AB504" s="34">
        <f>IF($A504="","",IF(AND($U504=1,$I504="Open",$V504=0),$R504,0))</f>
        <v/>
      </c>
      <c r="AC504" s="34">
        <f>IF($A504="","",IF(AND($U504=1,$I504="Lost"),$R504,0))</f>
        <v/>
      </c>
      <c r="AD504" s="34">
        <f>IF($A504="","",IF(AND($I504="Won",OR($U504=1,$Y504&gt;0,$Z504&gt;0)),$G504,0))</f>
        <v/>
      </c>
      <c r="AE504" s="33">
        <f>IF(OR($A504="",$P504=0),"",IFERROR(MATCH($Q504,Settings!$B$24:$B$31,0),""))</f>
        <v/>
      </c>
      <c r="AF504" s="33">
        <f>IF($A504="","",IFERROR(MATCH($F504,Settings!$B$24:$B$31,0),""))</f>
        <v/>
      </c>
      <c r="AG504" s="33">
        <f>IF($A504="","",IF($P504=0,IF($Y504&gt;0,IF($I504="Won","Created and won","Created"),IF($J504&gt;Settings!$C$6,"Created, outside period",IF($V504=1,"Not in last snapshot","Outside period"))),IF($T504&lt;&gt;"Open","Closed before",IF($U504=0,IF($Z504&gt;0,IF($I504="Won","Pulled in and won","Pulled in"),"Outside period"),IF($I504="Won","Won",IF($I504="Lost","Lost",IF($V504=0,"Slipped out",IF($AF504&gt;$AE504,"Advanced",IF($AF504&lt;$AE504,"Regressed",IF($G504&gt;$R504,"Amount up",IF($G504&lt;$R504,"Amount down","No change")))))))))))</f>
        <v/>
      </c>
      <c r="AH504" s="33">
        <f>IF($A504="","",IF($V504=1,Settings!$C$7-MAX($J504,$K504,$L504,$M504),""))</f>
        <v/>
      </c>
      <c r="AI504" s="33">
        <f>IF($A504="","",IF($V504=1,IF($AH504&gt;=Settings!$C$12,1,0),""))</f>
        <v/>
      </c>
      <c r="AJ504" s="33">
        <f>IF($A504="","",IF($V504=1,IF($N504&gt;=Settings!$C$13,1,0),""))</f>
        <v/>
      </c>
    </row>
    <row r="505">
      <c r="G505" s="31" t="n"/>
      <c r="H505" s="32" t="n"/>
      <c r="J505" s="32" t="n"/>
      <c r="K505" s="32" t="n"/>
      <c r="L505" s="32" t="n"/>
      <c r="M505" s="32" t="n"/>
      <c r="P505" s="33">
        <f>IF($A505="","",IFERROR(MATCH($A505,'Last week'!$A$2:$A$1001,0),0))</f>
        <v/>
      </c>
      <c r="Q505" s="33">
        <f>IF(OR($A505="",$P505=0),"",INDEX('Last week'!$F$2:$F$1001,$P505))</f>
        <v/>
      </c>
      <c r="R505" s="34">
        <f>IF(OR($A505="",$P505=0),"",INDEX('Last week'!$G$2:$G$1001,$P505))</f>
        <v/>
      </c>
      <c r="S505" s="35">
        <f>IF(OR($A505="",$P505=0),"",INDEX('Last week'!$H$2:$H$1001,$P505))</f>
        <v/>
      </c>
      <c r="T505" s="33">
        <f>IF(OR($A505="",$P505=0),"",INDEX('Last week'!$I$2:$I$1001,$P505))</f>
        <v/>
      </c>
      <c r="U505" s="33">
        <f>IF($A505="","",IF(AND($P505&gt;0,$T505="Open",$S505&gt;=Settings!$C$4,$S505&lt;=Settings!$C$5),1,0))</f>
        <v/>
      </c>
      <c r="V505" s="33">
        <f>IF($A505="","",IF(AND($I505="Open",$H505&gt;=Settings!$C$4,$H505&lt;=Settings!$C$5),1,0))</f>
        <v/>
      </c>
      <c r="W505" s="34">
        <f>IF($A505="","",IF($U505=1,$R505,0))</f>
        <v/>
      </c>
      <c r="X505" s="34">
        <f>IF($A505="","",IF($V505=1,$G505,0))</f>
        <v/>
      </c>
      <c r="Y505" s="34">
        <f>IF($A505="","",IF(AND($P505=0,OR($I505="Open",$I505="Won"),$H505&gt;=Settings!$C$4,$H505&lt;=Settings!$C$5,$J505&gt;Settings!$C$6),$G505,0))</f>
        <v/>
      </c>
      <c r="Z505" s="34">
        <f>IF($A505="","",IF(AND($P505&gt;0,$T505="Open",$U505=0,OR($I505="Open",$I505="Won"),$H505&gt;=Settings!$C$4,$H505&lt;=Settings!$C$5),$G505,0))</f>
        <v/>
      </c>
      <c r="AA505" s="34">
        <f>IF($A505="","",IF(AND($U505=1,OR($V505=1,$I505="Won")),$G505-$R505,0))</f>
        <v/>
      </c>
      <c r="AB505" s="34">
        <f>IF($A505="","",IF(AND($U505=1,$I505="Open",$V505=0),$R505,0))</f>
        <v/>
      </c>
      <c r="AC505" s="34">
        <f>IF($A505="","",IF(AND($U505=1,$I505="Lost"),$R505,0))</f>
        <v/>
      </c>
      <c r="AD505" s="34">
        <f>IF($A505="","",IF(AND($I505="Won",OR($U505=1,$Y505&gt;0,$Z505&gt;0)),$G505,0))</f>
        <v/>
      </c>
      <c r="AE505" s="33">
        <f>IF(OR($A505="",$P505=0),"",IFERROR(MATCH($Q505,Settings!$B$24:$B$31,0),""))</f>
        <v/>
      </c>
      <c r="AF505" s="33">
        <f>IF($A505="","",IFERROR(MATCH($F505,Settings!$B$24:$B$31,0),""))</f>
        <v/>
      </c>
      <c r="AG505" s="33">
        <f>IF($A505="","",IF($P505=0,IF($Y505&gt;0,IF($I505="Won","Created and won","Created"),IF($J505&gt;Settings!$C$6,"Created, outside period",IF($V505=1,"Not in last snapshot","Outside period"))),IF($T505&lt;&gt;"Open","Closed before",IF($U505=0,IF($Z505&gt;0,IF($I505="Won","Pulled in and won","Pulled in"),"Outside period"),IF($I505="Won","Won",IF($I505="Lost","Lost",IF($V505=0,"Slipped out",IF($AF505&gt;$AE505,"Advanced",IF($AF505&lt;$AE505,"Regressed",IF($G505&gt;$R505,"Amount up",IF($G505&lt;$R505,"Amount down","No change")))))))))))</f>
        <v/>
      </c>
      <c r="AH505" s="33">
        <f>IF($A505="","",IF($V505=1,Settings!$C$7-MAX($J505,$K505,$L505,$M505),""))</f>
        <v/>
      </c>
      <c r="AI505" s="33">
        <f>IF($A505="","",IF($V505=1,IF($AH505&gt;=Settings!$C$12,1,0),""))</f>
        <v/>
      </c>
      <c r="AJ505" s="33">
        <f>IF($A505="","",IF($V505=1,IF($N505&gt;=Settings!$C$13,1,0),""))</f>
        <v/>
      </c>
    </row>
    <row r="506">
      <c r="G506" s="31" t="n"/>
      <c r="H506" s="32" t="n"/>
      <c r="J506" s="32" t="n"/>
      <c r="K506" s="32" t="n"/>
      <c r="L506" s="32" t="n"/>
      <c r="M506" s="32" t="n"/>
      <c r="P506" s="33">
        <f>IF($A506="","",IFERROR(MATCH($A506,'Last week'!$A$2:$A$1001,0),0))</f>
        <v/>
      </c>
      <c r="Q506" s="33">
        <f>IF(OR($A506="",$P506=0),"",INDEX('Last week'!$F$2:$F$1001,$P506))</f>
        <v/>
      </c>
      <c r="R506" s="34">
        <f>IF(OR($A506="",$P506=0),"",INDEX('Last week'!$G$2:$G$1001,$P506))</f>
        <v/>
      </c>
      <c r="S506" s="35">
        <f>IF(OR($A506="",$P506=0),"",INDEX('Last week'!$H$2:$H$1001,$P506))</f>
        <v/>
      </c>
      <c r="T506" s="33">
        <f>IF(OR($A506="",$P506=0),"",INDEX('Last week'!$I$2:$I$1001,$P506))</f>
        <v/>
      </c>
      <c r="U506" s="33">
        <f>IF($A506="","",IF(AND($P506&gt;0,$T506="Open",$S506&gt;=Settings!$C$4,$S506&lt;=Settings!$C$5),1,0))</f>
        <v/>
      </c>
      <c r="V506" s="33">
        <f>IF($A506="","",IF(AND($I506="Open",$H506&gt;=Settings!$C$4,$H506&lt;=Settings!$C$5),1,0))</f>
        <v/>
      </c>
      <c r="W506" s="34">
        <f>IF($A506="","",IF($U506=1,$R506,0))</f>
        <v/>
      </c>
      <c r="X506" s="34">
        <f>IF($A506="","",IF($V506=1,$G506,0))</f>
        <v/>
      </c>
      <c r="Y506" s="34">
        <f>IF($A506="","",IF(AND($P506=0,OR($I506="Open",$I506="Won"),$H506&gt;=Settings!$C$4,$H506&lt;=Settings!$C$5,$J506&gt;Settings!$C$6),$G506,0))</f>
        <v/>
      </c>
      <c r="Z506" s="34">
        <f>IF($A506="","",IF(AND($P506&gt;0,$T506="Open",$U506=0,OR($I506="Open",$I506="Won"),$H506&gt;=Settings!$C$4,$H506&lt;=Settings!$C$5),$G506,0))</f>
        <v/>
      </c>
      <c r="AA506" s="34">
        <f>IF($A506="","",IF(AND($U506=1,OR($V506=1,$I506="Won")),$G506-$R506,0))</f>
        <v/>
      </c>
      <c r="AB506" s="34">
        <f>IF($A506="","",IF(AND($U506=1,$I506="Open",$V506=0),$R506,0))</f>
        <v/>
      </c>
      <c r="AC506" s="34">
        <f>IF($A506="","",IF(AND($U506=1,$I506="Lost"),$R506,0))</f>
        <v/>
      </c>
      <c r="AD506" s="34">
        <f>IF($A506="","",IF(AND($I506="Won",OR($U506=1,$Y506&gt;0,$Z506&gt;0)),$G506,0))</f>
        <v/>
      </c>
      <c r="AE506" s="33">
        <f>IF(OR($A506="",$P506=0),"",IFERROR(MATCH($Q506,Settings!$B$24:$B$31,0),""))</f>
        <v/>
      </c>
      <c r="AF506" s="33">
        <f>IF($A506="","",IFERROR(MATCH($F506,Settings!$B$24:$B$31,0),""))</f>
        <v/>
      </c>
      <c r="AG506" s="33">
        <f>IF($A506="","",IF($P506=0,IF($Y506&gt;0,IF($I506="Won","Created and won","Created"),IF($J506&gt;Settings!$C$6,"Created, outside period",IF($V506=1,"Not in last snapshot","Outside period"))),IF($T506&lt;&gt;"Open","Closed before",IF($U506=0,IF($Z506&gt;0,IF($I506="Won","Pulled in and won","Pulled in"),"Outside period"),IF($I506="Won","Won",IF($I506="Lost","Lost",IF($V506=0,"Slipped out",IF($AF506&gt;$AE506,"Advanced",IF($AF506&lt;$AE506,"Regressed",IF($G506&gt;$R506,"Amount up",IF($G506&lt;$R506,"Amount down","No change")))))))))))</f>
        <v/>
      </c>
      <c r="AH506" s="33">
        <f>IF($A506="","",IF($V506=1,Settings!$C$7-MAX($J506,$K506,$L506,$M506),""))</f>
        <v/>
      </c>
      <c r="AI506" s="33">
        <f>IF($A506="","",IF($V506=1,IF($AH506&gt;=Settings!$C$12,1,0),""))</f>
        <v/>
      </c>
      <c r="AJ506" s="33">
        <f>IF($A506="","",IF($V506=1,IF($N506&gt;=Settings!$C$13,1,0),""))</f>
        <v/>
      </c>
    </row>
    <row r="507">
      <c r="G507" s="31" t="n"/>
      <c r="H507" s="32" t="n"/>
      <c r="J507" s="32" t="n"/>
      <c r="K507" s="32" t="n"/>
      <c r="L507" s="32" t="n"/>
      <c r="M507" s="32" t="n"/>
      <c r="P507" s="33">
        <f>IF($A507="","",IFERROR(MATCH($A507,'Last week'!$A$2:$A$1001,0),0))</f>
        <v/>
      </c>
      <c r="Q507" s="33">
        <f>IF(OR($A507="",$P507=0),"",INDEX('Last week'!$F$2:$F$1001,$P507))</f>
        <v/>
      </c>
      <c r="R507" s="34">
        <f>IF(OR($A507="",$P507=0),"",INDEX('Last week'!$G$2:$G$1001,$P507))</f>
        <v/>
      </c>
      <c r="S507" s="35">
        <f>IF(OR($A507="",$P507=0),"",INDEX('Last week'!$H$2:$H$1001,$P507))</f>
        <v/>
      </c>
      <c r="T507" s="33">
        <f>IF(OR($A507="",$P507=0),"",INDEX('Last week'!$I$2:$I$1001,$P507))</f>
        <v/>
      </c>
      <c r="U507" s="33">
        <f>IF($A507="","",IF(AND($P507&gt;0,$T507="Open",$S507&gt;=Settings!$C$4,$S507&lt;=Settings!$C$5),1,0))</f>
        <v/>
      </c>
      <c r="V507" s="33">
        <f>IF($A507="","",IF(AND($I507="Open",$H507&gt;=Settings!$C$4,$H507&lt;=Settings!$C$5),1,0))</f>
        <v/>
      </c>
      <c r="W507" s="34">
        <f>IF($A507="","",IF($U507=1,$R507,0))</f>
        <v/>
      </c>
      <c r="X507" s="34">
        <f>IF($A507="","",IF($V507=1,$G507,0))</f>
        <v/>
      </c>
      <c r="Y507" s="34">
        <f>IF($A507="","",IF(AND($P507=0,OR($I507="Open",$I507="Won"),$H507&gt;=Settings!$C$4,$H507&lt;=Settings!$C$5,$J507&gt;Settings!$C$6),$G507,0))</f>
        <v/>
      </c>
      <c r="Z507" s="34">
        <f>IF($A507="","",IF(AND($P507&gt;0,$T507="Open",$U507=0,OR($I507="Open",$I507="Won"),$H507&gt;=Settings!$C$4,$H507&lt;=Settings!$C$5),$G507,0))</f>
        <v/>
      </c>
      <c r="AA507" s="34">
        <f>IF($A507="","",IF(AND($U507=1,OR($V507=1,$I507="Won")),$G507-$R507,0))</f>
        <v/>
      </c>
      <c r="AB507" s="34">
        <f>IF($A507="","",IF(AND($U507=1,$I507="Open",$V507=0),$R507,0))</f>
        <v/>
      </c>
      <c r="AC507" s="34">
        <f>IF($A507="","",IF(AND($U507=1,$I507="Lost"),$R507,0))</f>
        <v/>
      </c>
      <c r="AD507" s="34">
        <f>IF($A507="","",IF(AND($I507="Won",OR($U507=1,$Y507&gt;0,$Z507&gt;0)),$G507,0))</f>
        <v/>
      </c>
      <c r="AE507" s="33">
        <f>IF(OR($A507="",$P507=0),"",IFERROR(MATCH($Q507,Settings!$B$24:$B$31,0),""))</f>
        <v/>
      </c>
      <c r="AF507" s="33">
        <f>IF($A507="","",IFERROR(MATCH($F507,Settings!$B$24:$B$31,0),""))</f>
        <v/>
      </c>
      <c r="AG507" s="33">
        <f>IF($A507="","",IF($P507=0,IF($Y507&gt;0,IF($I507="Won","Created and won","Created"),IF($J507&gt;Settings!$C$6,"Created, outside period",IF($V507=1,"Not in last snapshot","Outside period"))),IF($T507&lt;&gt;"Open","Closed before",IF($U507=0,IF($Z507&gt;0,IF($I507="Won","Pulled in and won","Pulled in"),"Outside period"),IF($I507="Won","Won",IF($I507="Lost","Lost",IF($V507=0,"Slipped out",IF($AF507&gt;$AE507,"Advanced",IF($AF507&lt;$AE507,"Regressed",IF($G507&gt;$R507,"Amount up",IF($G507&lt;$R507,"Amount down","No change")))))))))))</f>
        <v/>
      </c>
      <c r="AH507" s="33">
        <f>IF($A507="","",IF($V507=1,Settings!$C$7-MAX($J507,$K507,$L507,$M507),""))</f>
        <v/>
      </c>
      <c r="AI507" s="33">
        <f>IF($A507="","",IF($V507=1,IF($AH507&gt;=Settings!$C$12,1,0),""))</f>
        <v/>
      </c>
      <c r="AJ507" s="33">
        <f>IF($A507="","",IF($V507=1,IF($N507&gt;=Settings!$C$13,1,0),""))</f>
        <v/>
      </c>
    </row>
    <row r="508">
      <c r="G508" s="31" t="n"/>
      <c r="H508" s="32" t="n"/>
      <c r="J508" s="32" t="n"/>
      <c r="K508" s="32" t="n"/>
      <c r="L508" s="32" t="n"/>
      <c r="M508" s="32" t="n"/>
      <c r="P508" s="33">
        <f>IF($A508="","",IFERROR(MATCH($A508,'Last week'!$A$2:$A$1001,0),0))</f>
        <v/>
      </c>
      <c r="Q508" s="33">
        <f>IF(OR($A508="",$P508=0),"",INDEX('Last week'!$F$2:$F$1001,$P508))</f>
        <v/>
      </c>
      <c r="R508" s="34">
        <f>IF(OR($A508="",$P508=0),"",INDEX('Last week'!$G$2:$G$1001,$P508))</f>
        <v/>
      </c>
      <c r="S508" s="35">
        <f>IF(OR($A508="",$P508=0),"",INDEX('Last week'!$H$2:$H$1001,$P508))</f>
        <v/>
      </c>
      <c r="T508" s="33">
        <f>IF(OR($A508="",$P508=0),"",INDEX('Last week'!$I$2:$I$1001,$P508))</f>
        <v/>
      </c>
      <c r="U508" s="33">
        <f>IF($A508="","",IF(AND($P508&gt;0,$T508="Open",$S508&gt;=Settings!$C$4,$S508&lt;=Settings!$C$5),1,0))</f>
        <v/>
      </c>
      <c r="V508" s="33">
        <f>IF($A508="","",IF(AND($I508="Open",$H508&gt;=Settings!$C$4,$H508&lt;=Settings!$C$5),1,0))</f>
        <v/>
      </c>
      <c r="W508" s="34">
        <f>IF($A508="","",IF($U508=1,$R508,0))</f>
        <v/>
      </c>
      <c r="X508" s="34">
        <f>IF($A508="","",IF($V508=1,$G508,0))</f>
        <v/>
      </c>
      <c r="Y508" s="34">
        <f>IF($A508="","",IF(AND($P508=0,OR($I508="Open",$I508="Won"),$H508&gt;=Settings!$C$4,$H508&lt;=Settings!$C$5,$J508&gt;Settings!$C$6),$G508,0))</f>
        <v/>
      </c>
      <c r="Z508" s="34">
        <f>IF($A508="","",IF(AND($P508&gt;0,$T508="Open",$U508=0,OR($I508="Open",$I508="Won"),$H508&gt;=Settings!$C$4,$H508&lt;=Settings!$C$5),$G508,0))</f>
        <v/>
      </c>
      <c r="AA508" s="34">
        <f>IF($A508="","",IF(AND($U508=1,OR($V508=1,$I508="Won")),$G508-$R508,0))</f>
        <v/>
      </c>
      <c r="AB508" s="34">
        <f>IF($A508="","",IF(AND($U508=1,$I508="Open",$V508=0),$R508,0))</f>
        <v/>
      </c>
      <c r="AC508" s="34">
        <f>IF($A508="","",IF(AND($U508=1,$I508="Lost"),$R508,0))</f>
        <v/>
      </c>
      <c r="AD508" s="34">
        <f>IF($A508="","",IF(AND($I508="Won",OR($U508=1,$Y508&gt;0,$Z508&gt;0)),$G508,0))</f>
        <v/>
      </c>
      <c r="AE508" s="33">
        <f>IF(OR($A508="",$P508=0),"",IFERROR(MATCH($Q508,Settings!$B$24:$B$31,0),""))</f>
        <v/>
      </c>
      <c r="AF508" s="33">
        <f>IF($A508="","",IFERROR(MATCH($F508,Settings!$B$24:$B$31,0),""))</f>
        <v/>
      </c>
      <c r="AG508" s="33">
        <f>IF($A508="","",IF($P508=0,IF($Y508&gt;0,IF($I508="Won","Created and won","Created"),IF($J508&gt;Settings!$C$6,"Created, outside period",IF($V508=1,"Not in last snapshot","Outside period"))),IF($T508&lt;&gt;"Open","Closed before",IF($U508=0,IF($Z508&gt;0,IF($I508="Won","Pulled in and won","Pulled in"),"Outside period"),IF($I508="Won","Won",IF($I508="Lost","Lost",IF($V508=0,"Slipped out",IF($AF508&gt;$AE508,"Advanced",IF($AF508&lt;$AE508,"Regressed",IF($G508&gt;$R508,"Amount up",IF($G508&lt;$R508,"Amount down","No change")))))))))))</f>
        <v/>
      </c>
      <c r="AH508" s="33">
        <f>IF($A508="","",IF($V508=1,Settings!$C$7-MAX($J508,$K508,$L508,$M508),""))</f>
        <v/>
      </c>
      <c r="AI508" s="33">
        <f>IF($A508="","",IF($V508=1,IF($AH508&gt;=Settings!$C$12,1,0),""))</f>
        <v/>
      </c>
      <c r="AJ508" s="33">
        <f>IF($A508="","",IF($V508=1,IF($N508&gt;=Settings!$C$13,1,0),""))</f>
        <v/>
      </c>
    </row>
    <row r="509">
      <c r="G509" s="31" t="n"/>
      <c r="H509" s="32" t="n"/>
      <c r="J509" s="32" t="n"/>
      <c r="K509" s="32" t="n"/>
      <c r="L509" s="32" t="n"/>
      <c r="M509" s="32" t="n"/>
      <c r="P509" s="33">
        <f>IF($A509="","",IFERROR(MATCH($A509,'Last week'!$A$2:$A$1001,0),0))</f>
        <v/>
      </c>
      <c r="Q509" s="33">
        <f>IF(OR($A509="",$P509=0),"",INDEX('Last week'!$F$2:$F$1001,$P509))</f>
        <v/>
      </c>
      <c r="R509" s="34">
        <f>IF(OR($A509="",$P509=0),"",INDEX('Last week'!$G$2:$G$1001,$P509))</f>
        <v/>
      </c>
      <c r="S509" s="35">
        <f>IF(OR($A509="",$P509=0),"",INDEX('Last week'!$H$2:$H$1001,$P509))</f>
        <v/>
      </c>
      <c r="T509" s="33">
        <f>IF(OR($A509="",$P509=0),"",INDEX('Last week'!$I$2:$I$1001,$P509))</f>
        <v/>
      </c>
      <c r="U509" s="33">
        <f>IF($A509="","",IF(AND($P509&gt;0,$T509="Open",$S509&gt;=Settings!$C$4,$S509&lt;=Settings!$C$5),1,0))</f>
        <v/>
      </c>
      <c r="V509" s="33">
        <f>IF($A509="","",IF(AND($I509="Open",$H509&gt;=Settings!$C$4,$H509&lt;=Settings!$C$5),1,0))</f>
        <v/>
      </c>
      <c r="W509" s="34">
        <f>IF($A509="","",IF($U509=1,$R509,0))</f>
        <v/>
      </c>
      <c r="X509" s="34">
        <f>IF($A509="","",IF($V509=1,$G509,0))</f>
        <v/>
      </c>
      <c r="Y509" s="34">
        <f>IF($A509="","",IF(AND($P509=0,OR($I509="Open",$I509="Won"),$H509&gt;=Settings!$C$4,$H509&lt;=Settings!$C$5,$J509&gt;Settings!$C$6),$G509,0))</f>
        <v/>
      </c>
      <c r="Z509" s="34">
        <f>IF($A509="","",IF(AND($P509&gt;0,$T509="Open",$U509=0,OR($I509="Open",$I509="Won"),$H509&gt;=Settings!$C$4,$H509&lt;=Settings!$C$5),$G509,0))</f>
        <v/>
      </c>
      <c r="AA509" s="34">
        <f>IF($A509="","",IF(AND($U509=1,OR($V509=1,$I509="Won")),$G509-$R509,0))</f>
        <v/>
      </c>
      <c r="AB509" s="34">
        <f>IF($A509="","",IF(AND($U509=1,$I509="Open",$V509=0),$R509,0))</f>
        <v/>
      </c>
      <c r="AC509" s="34">
        <f>IF($A509="","",IF(AND($U509=1,$I509="Lost"),$R509,0))</f>
        <v/>
      </c>
      <c r="AD509" s="34">
        <f>IF($A509="","",IF(AND($I509="Won",OR($U509=1,$Y509&gt;0,$Z509&gt;0)),$G509,0))</f>
        <v/>
      </c>
      <c r="AE509" s="33">
        <f>IF(OR($A509="",$P509=0),"",IFERROR(MATCH($Q509,Settings!$B$24:$B$31,0),""))</f>
        <v/>
      </c>
      <c r="AF509" s="33">
        <f>IF($A509="","",IFERROR(MATCH($F509,Settings!$B$24:$B$31,0),""))</f>
        <v/>
      </c>
      <c r="AG509" s="33">
        <f>IF($A509="","",IF($P509=0,IF($Y509&gt;0,IF($I509="Won","Created and won","Created"),IF($J509&gt;Settings!$C$6,"Created, outside period",IF($V509=1,"Not in last snapshot","Outside period"))),IF($T509&lt;&gt;"Open","Closed before",IF($U509=0,IF($Z509&gt;0,IF($I509="Won","Pulled in and won","Pulled in"),"Outside period"),IF($I509="Won","Won",IF($I509="Lost","Lost",IF($V509=0,"Slipped out",IF($AF509&gt;$AE509,"Advanced",IF($AF509&lt;$AE509,"Regressed",IF($G509&gt;$R509,"Amount up",IF($G509&lt;$R509,"Amount down","No change")))))))))))</f>
        <v/>
      </c>
      <c r="AH509" s="33">
        <f>IF($A509="","",IF($V509=1,Settings!$C$7-MAX($J509,$K509,$L509,$M509),""))</f>
        <v/>
      </c>
      <c r="AI509" s="33">
        <f>IF($A509="","",IF($V509=1,IF($AH509&gt;=Settings!$C$12,1,0),""))</f>
        <v/>
      </c>
      <c r="AJ509" s="33">
        <f>IF($A509="","",IF($V509=1,IF($N509&gt;=Settings!$C$13,1,0),""))</f>
        <v/>
      </c>
    </row>
    <row r="510">
      <c r="G510" s="31" t="n"/>
      <c r="H510" s="32" t="n"/>
      <c r="J510" s="32" t="n"/>
      <c r="K510" s="32" t="n"/>
      <c r="L510" s="32" t="n"/>
      <c r="M510" s="32" t="n"/>
      <c r="P510" s="33">
        <f>IF($A510="","",IFERROR(MATCH($A510,'Last week'!$A$2:$A$1001,0),0))</f>
        <v/>
      </c>
      <c r="Q510" s="33">
        <f>IF(OR($A510="",$P510=0),"",INDEX('Last week'!$F$2:$F$1001,$P510))</f>
        <v/>
      </c>
      <c r="R510" s="34">
        <f>IF(OR($A510="",$P510=0),"",INDEX('Last week'!$G$2:$G$1001,$P510))</f>
        <v/>
      </c>
      <c r="S510" s="35">
        <f>IF(OR($A510="",$P510=0),"",INDEX('Last week'!$H$2:$H$1001,$P510))</f>
        <v/>
      </c>
      <c r="T510" s="33">
        <f>IF(OR($A510="",$P510=0),"",INDEX('Last week'!$I$2:$I$1001,$P510))</f>
        <v/>
      </c>
      <c r="U510" s="33">
        <f>IF($A510="","",IF(AND($P510&gt;0,$T510="Open",$S510&gt;=Settings!$C$4,$S510&lt;=Settings!$C$5),1,0))</f>
        <v/>
      </c>
      <c r="V510" s="33">
        <f>IF($A510="","",IF(AND($I510="Open",$H510&gt;=Settings!$C$4,$H510&lt;=Settings!$C$5),1,0))</f>
        <v/>
      </c>
      <c r="W510" s="34">
        <f>IF($A510="","",IF($U510=1,$R510,0))</f>
        <v/>
      </c>
      <c r="X510" s="34">
        <f>IF($A510="","",IF($V510=1,$G510,0))</f>
        <v/>
      </c>
      <c r="Y510" s="34">
        <f>IF($A510="","",IF(AND($P510=0,OR($I510="Open",$I510="Won"),$H510&gt;=Settings!$C$4,$H510&lt;=Settings!$C$5,$J510&gt;Settings!$C$6),$G510,0))</f>
        <v/>
      </c>
      <c r="Z510" s="34">
        <f>IF($A510="","",IF(AND($P510&gt;0,$T510="Open",$U510=0,OR($I510="Open",$I510="Won"),$H510&gt;=Settings!$C$4,$H510&lt;=Settings!$C$5),$G510,0))</f>
        <v/>
      </c>
      <c r="AA510" s="34">
        <f>IF($A510="","",IF(AND($U510=1,OR($V510=1,$I510="Won")),$G510-$R510,0))</f>
        <v/>
      </c>
      <c r="AB510" s="34">
        <f>IF($A510="","",IF(AND($U510=1,$I510="Open",$V510=0),$R510,0))</f>
        <v/>
      </c>
      <c r="AC510" s="34">
        <f>IF($A510="","",IF(AND($U510=1,$I510="Lost"),$R510,0))</f>
        <v/>
      </c>
      <c r="AD510" s="34">
        <f>IF($A510="","",IF(AND($I510="Won",OR($U510=1,$Y510&gt;0,$Z510&gt;0)),$G510,0))</f>
        <v/>
      </c>
      <c r="AE510" s="33">
        <f>IF(OR($A510="",$P510=0),"",IFERROR(MATCH($Q510,Settings!$B$24:$B$31,0),""))</f>
        <v/>
      </c>
      <c r="AF510" s="33">
        <f>IF($A510="","",IFERROR(MATCH($F510,Settings!$B$24:$B$31,0),""))</f>
        <v/>
      </c>
      <c r="AG510" s="33">
        <f>IF($A510="","",IF($P510=0,IF($Y510&gt;0,IF($I510="Won","Created and won","Created"),IF($J510&gt;Settings!$C$6,"Created, outside period",IF($V510=1,"Not in last snapshot","Outside period"))),IF($T510&lt;&gt;"Open","Closed before",IF($U510=0,IF($Z510&gt;0,IF($I510="Won","Pulled in and won","Pulled in"),"Outside period"),IF($I510="Won","Won",IF($I510="Lost","Lost",IF($V510=0,"Slipped out",IF($AF510&gt;$AE510,"Advanced",IF($AF510&lt;$AE510,"Regressed",IF($G510&gt;$R510,"Amount up",IF($G510&lt;$R510,"Amount down","No change")))))))))))</f>
        <v/>
      </c>
      <c r="AH510" s="33">
        <f>IF($A510="","",IF($V510=1,Settings!$C$7-MAX($J510,$K510,$L510,$M510),""))</f>
        <v/>
      </c>
      <c r="AI510" s="33">
        <f>IF($A510="","",IF($V510=1,IF($AH510&gt;=Settings!$C$12,1,0),""))</f>
        <v/>
      </c>
      <c r="AJ510" s="33">
        <f>IF($A510="","",IF($V510=1,IF($N510&gt;=Settings!$C$13,1,0),""))</f>
        <v/>
      </c>
    </row>
    <row r="511">
      <c r="G511" s="31" t="n"/>
      <c r="H511" s="32" t="n"/>
      <c r="J511" s="32" t="n"/>
      <c r="K511" s="32" t="n"/>
      <c r="L511" s="32" t="n"/>
      <c r="M511" s="32" t="n"/>
      <c r="P511" s="33">
        <f>IF($A511="","",IFERROR(MATCH($A511,'Last week'!$A$2:$A$1001,0),0))</f>
        <v/>
      </c>
      <c r="Q511" s="33">
        <f>IF(OR($A511="",$P511=0),"",INDEX('Last week'!$F$2:$F$1001,$P511))</f>
        <v/>
      </c>
      <c r="R511" s="34">
        <f>IF(OR($A511="",$P511=0),"",INDEX('Last week'!$G$2:$G$1001,$P511))</f>
        <v/>
      </c>
      <c r="S511" s="35">
        <f>IF(OR($A511="",$P511=0),"",INDEX('Last week'!$H$2:$H$1001,$P511))</f>
        <v/>
      </c>
      <c r="T511" s="33">
        <f>IF(OR($A511="",$P511=0),"",INDEX('Last week'!$I$2:$I$1001,$P511))</f>
        <v/>
      </c>
      <c r="U511" s="33">
        <f>IF($A511="","",IF(AND($P511&gt;0,$T511="Open",$S511&gt;=Settings!$C$4,$S511&lt;=Settings!$C$5),1,0))</f>
        <v/>
      </c>
      <c r="V511" s="33">
        <f>IF($A511="","",IF(AND($I511="Open",$H511&gt;=Settings!$C$4,$H511&lt;=Settings!$C$5),1,0))</f>
        <v/>
      </c>
      <c r="W511" s="34">
        <f>IF($A511="","",IF($U511=1,$R511,0))</f>
        <v/>
      </c>
      <c r="X511" s="34">
        <f>IF($A511="","",IF($V511=1,$G511,0))</f>
        <v/>
      </c>
      <c r="Y511" s="34">
        <f>IF($A511="","",IF(AND($P511=0,OR($I511="Open",$I511="Won"),$H511&gt;=Settings!$C$4,$H511&lt;=Settings!$C$5,$J511&gt;Settings!$C$6),$G511,0))</f>
        <v/>
      </c>
      <c r="Z511" s="34">
        <f>IF($A511="","",IF(AND($P511&gt;0,$T511="Open",$U511=0,OR($I511="Open",$I511="Won"),$H511&gt;=Settings!$C$4,$H511&lt;=Settings!$C$5),$G511,0))</f>
        <v/>
      </c>
      <c r="AA511" s="34">
        <f>IF($A511="","",IF(AND($U511=1,OR($V511=1,$I511="Won")),$G511-$R511,0))</f>
        <v/>
      </c>
      <c r="AB511" s="34">
        <f>IF($A511="","",IF(AND($U511=1,$I511="Open",$V511=0),$R511,0))</f>
        <v/>
      </c>
      <c r="AC511" s="34">
        <f>IF($A511="","",IF(AND($U511=1,$I511="Lost"),$R511,0))</f>
        <v/>
      </c>
      <c r="AD511" s="34">
        <f>IF($A511="","",IF(AND($I511="Won",OR($U511=1,$Y511&gt;0,$Z511&gt;0)),$G511,0))</f>
        <v/>
      </c>
      <c r="AE511" s="33">
        <f>IF(OR($A511="",$P511=0),"",IFERROR(MATCH($Q511,Settings!$B$24:$B$31,0),""))</f>
        <v/>
      </c>
      <c r="AF511" s="33">
        <f>IF($A511="","",IFERROR(MATCH($F511,Settings!$B$24:$B$31,0),""))</f>
        <v/>
      </c>
      <c r="AG511" s="33">
        <f>IF($A511="","",IF($P511=0,IF($Y511&gt;0,IF($I511="Won","Created and won","Created"),IF($J511&gt;Settings!$C$6,"Created, outside period",IF($V511=1,"Not in last snapshot","Outside period"))),IF($T511&lt;&gt;"Open","Closed before",IF($U511=0,IF($Z511&gt;0,IF($I511="Won","Pulled in and won","Pulled in"),"Outside period"),IF($I511="Won","Won",IF($I511="Lost","Lost",IF($V511=0,"Slipped out",IF($AF511&gt;$AE511,"Advanced",IF($AF511&lt;$AE511,"Regressed",IF($G511&gt;$R511,"Amount up",IF($G511&lt;$R511,"Amount down","No change")))))))))))</f>
        <v/>
      </c>
      <c r="AH511" s="33">
        <f>IF($A511="","",IF($V511=1,Settings!$C$7-MAX($J511,$K511,$L511,$M511),""))</f>
        <v/>
      </c>
      <c r="AI511" s="33">
        <f>IF($A511="","",IF($V511=1,IF($AH511&gt;=Settings!$C$12,1,0),""))</f>
        <v/>
      </c>
      <c r="AJ511" s="33">
        <f>IF($A511="","",IF($V511=1,IF($N511&gt;=Settings!$C$13,1,0),""))</f>
        <v/>
      </c>
    </row>
    <row r="512">
      <c r="G512" s="31" t="n"/>
      <c r="H512" s="32" t="n"/>
      <c r="J512" s="32" t="n"/>
      <c r="K512" s="32" t="n"/>
      <c r="L512" s="32" t="n"/>
      <c r="M512" s="32" t="n"/>
      <c r="P512" s="33">
        <f>IF($A512="","",IFERROR(MATCH($A512,'Last week'!$A$2:$A$1001,0),0))</f>
        <v/>
      </c>
      <c r="Q512" s="33">
        <f>IF(OR($A512="",$P512=0),"",INDEX('Last week'!$F$2:$F$1001,$P512))</f>
        <v/>
      </c>
      <c r="R512" s="34">
        <f>IF(OR($A512="",$P512=0),"",INDEX('Last week'!$G$2:$G$1001,$P512))</f>
        <v/>
      </c>
      <c r="S512" s="35">
        <f>IF(OR($A512="",$P512=0),"",INDEX('Last week'!$H$2:$H$1001,$P512))</f>
        <v/>
      </c>
      <c r="T512" s="33">
        <f>IF(OR($A512="",$P512=0),"",INDEX('Last week'!$I$2:$I$1001,$P512))</f>
        <v/>
      </c>
      <c r="U512" s="33">
        <f>IF($A512="","",IF(AND($P512&gt;0,$T512="Open",$S512&gt;=Settings!$C$4,$S512&lt;=Settings!$C$5),1,0))</f>
        <v/>
      </c>
      <c r="V512" s="33">
        <f>IF($A512="","",IF(AND($I512="Open",$H512&gt;=Settings!$C$4,$H512&lt;=Settings!$C$5),1,0))</f>
        <v/>
      </c>
      <c r="W512" s="34">
        <f>IF($A512="","",IF($U512=1,$R512,0))</f>
        <v/>
      </c>
      <c r="X512" s="34">
        <f>IF($A512="","",IF($V512=1,$G512,0))</f>
        <v/>
      </c>
      <c r="Y512" s="34">
        <f>IF($A512="","",IF(AND($P512=0,OR($I512="Open",$I512="Won"),$H512&gt;=Settings!$C$4,$H512&lt;=Settings!$C$5,$J512&gt;Settings!$C$6),$G512,0))</f>
        <v/>
      </c>
      <c r="Z512" s="34">
        <f>IF($A512="","",IF(AND($P512&gt;0,$T512="Open",$U512=0,OR($I512="Open",$I512="Won"),$H512&gt;=Settings!$C$4,$H512&lt;=Settings!$C$5),$G512,0))</f>
        <v/>
      </c>
      <c r="AA512" s="34">
        <f>IF($A512="","",IF(AND($U512=1,OR($V512=1,$I512="Won")),$G512-$R512,0))</f>
        <v/>
      </c>
      <c r="AB512" s="34">
        <f>IF($A512="","",IF(AND($U512=1,$I512="Open",$V512=0),$R512,0))</f>
        <v/>
      </c>
      <c r="AC512" s="34">
        <f>IF($A512="","",IF(AND($U512=1,$I512="Lost"),$R512,0))</f>
        <v/>
      </c>
      <c r="AD512" s="34">
        <f>IF($A512="","",IF(AND($I512="Won",OR($U512=1,$Y512&gt;0,$Z512&gt;0)),$G512,0))</f>
        <v/>
      </c>
      <c r="AE512" s="33">
        <f>IF(OR($A512="",$P512=0),"",IFERROR(MATCH($Q512,Settings!$B$24:$B$31,0),""))</f>
        <v/>
      </c>
      <c r="AF512" s="33">
        <f>IF($A512="","",IFERROR(MATCH($F512,Settings!$B$24:$B$31,0),""))</f>
        <v/>
      </c>
      <c r="AG512" s="33">
        <f>IF($A512="","",IF($P512=0,IF($Y512&gt;0,IF($I512="Won","Created and won","Created"),IF($J512&gt;Settings!$C$6,"Created, outside period",IF($V512=1,"Not in last snapshot","Outside period"))),IF($T512&lt;&gt;"Open","Closed before",IF($U512=0,IF($Z512&gt;0,IF($I512="Won","Pulled in and won","Pulled in"),"Outside period"),IF($I512="Won","Won",IF($I512="Lost","Lost",IF($V512=0,"Slipped out",IF($AF512&gt;$AE512,"Advanced",IF($AF512&lt;$AE512,"Regressed",IF($G512&gt;$R512,"Amount up",IF($G512&lt;$R512,"Amount down","No change")))))))))))</f>
        <v/>
      </c>
      <c r="AH512" s="33">
        <f>IF($A512="","",IF($V512=1,Settings!$C$7-MAX($J512,$K512,$L512,$M512),""))</f>
        <v/>
      </c>
      <c r="AI512" s="33">
        <f>IF($A512="","",IF($V512=1,IF($AH512&gt;=Settings!$C$12,1,0),""))</f>
        <v/>
      </c>
      <c r="AJ512" s="33">
        <f>IF($A512="","",IF($V512=1,IF($N512&gt;=Settings!$C$13,1,0),""))</f>
        <v/>
      </c>
    </row>
    <row r="513">
      <c r="G513" s="31" t="n"/>
      <c r="H513" s="32" t="n"/>
      <c r="J513" s="32" t="n"/>
      <c r="K513" s="32" t="n"/>
      <c r="L513" s="32" t="n"/>
      <c r="M513" s="32" t="n"/>
      <c r="P513" s="33">
        <f>IF($A513="","",IFERROR(MATCH($A513,'Last week'!$A$2:$A$1001,0),0))</f>
        <v/>
      </c>
      <c r="Q513" s="33">
        <f>IF(OR($A513="",$P513=0),"",INDEX('Last week'!$F$2:$F$1001,$P513))</f>
        <v/>
      </c>
      <c r="R513" s="34">
        <f>IF(OR($A513="",$P513=0),"",INDEX('Last week'!$G$2:$G$1001,$P513))</f>
        <v/>
      </c>
      <c r="S513" s="35">
        <f>IF(OR($A513="",$P513=0),"",INDEX('Last week'!$H$2:$H$1001,$P513))</f>
        <v/>
      </c>
      <c r="T513" s="33">
        <f>IF(OR($A513="",$P513=0),"",INDEX('Last week'!$I$2:$I$1001,$P513))</f>
        <v/>
      </c>
      <c r="U513" s="33">
        <f>IF($A513="","",IF(AND($P513&gt;0,$T513="Open",$S513&gt;=Settings!$C$4,$S513&lt;=Settings!$C$5),1,0))</f>
        <v/>
      </c>
      <c r="V513" s="33">
        <f>IF($A513="","",IF(AND($I513="Open",$H513&gt;=Settings!$C$4,$H513&lt;=Settings!$C$5),1,0))</f>
        <v/>
      </c>
      <c r="W513" s="34">
        <f>IF($A513="","",IF($U513=1,$R513,0))</f>
        <v/>
      </c>
      <c r="X513" s="34">
        <f>IF($A513="","",IF($V513=1,$G513,0))</f>
        <v/>
      </c>
      <c r="Y513" s="34">
        <f>IF($A513="","",IF(AND($P513=0,OR($I513="Open",$I513="Won"),$H513&gt;=Settings!$C$4,$H513&lt;=Settings!$C$5,$J513&gt;Settings!$C$6),$G513,0))</f>
        <v/>
      </c>
      <c r="Z513" s="34">
        <f>IF($A513="","",IF(AND($P513&gt;0,$T513="Open",$U513=0,OR($I513="Open",$I513="Won"),$H513&gt;=Settings!$C$4,$H513&lt;=Settings!$C$5),$G513,0))</f>
        <v/>
      </c>
      <c r="AA513" s="34">
        <f>IF($A513="","",IF(AND($U513=1,OR($V513=1,$I513="Won")),$G513-$R513,0))</f>
        <v/>
      </c>
      <c r="AB513" s="34">
        <f>IF($A513="","",IF(AND($U513=1,$I513="Open",$V513=0),$R513,0))</f>
        <v/>
      </c>
      <c r="AC513" s="34">
        <f>IF($A513="","",IF(AND($U513=1,$I513="Lost"),$R513,0))</f>
        <v/>
      </c>
      <c r="AD513" s="34">
        <f>IF($A513="","",IF(AND($I513="Won",OR($U513=1,$Y513&gt;0,$Z513&gt;0)),$G513,0))</f>
        <v/>
      </c>
      <c r="AE513" s="33">
        <f>IF(OR($A513="",$P513=0),"",IFERROR(MATCH($Q513,Settings!$B$24:$B$31,0),""))</f>
        <v/>
      </c>
      <c r="AF513" s="33">
        <f>IF($A513="","",IFERROR(MATCH($F513,Settings!$B$24:$B$31,0),""))</f>
        <v/>
      </c>
      <c r="AG513" s="33">
        <f>IF($A513="","",IF($P513=0,IF($Y513&gt;0,IF($I513="Won","Created and won","Created"),IF($J513&gt;Settings!$C$6,"Created, outside period",IF($V513=1,"Not in last snapshot","Outside period"))),IF($T513&lt;&gt;"Open","Closed before",IF($U513=0,IF($Z513&gt;0,IF($I513="Won","Pulled in and won","Pulled in"),"Outside period"),IF($I513="Won","Won",IF($I513="Lost","Lost",IF($V513=0,"Slipped out",IF($AF513&gt;$AE513,"Advanced",IF($AF513&lt;$AE513,"Regressed",IF($G513&gt;$R513,"Amount up",IF($G513&lt;$R513,"Amount down","No change")))))))))))</f>
        <v/>
      </c>
      <c r="AH513" s="33">
        <f>IF($A513="","",IF($V513=1,Settings!$C$7-MAX($J513,$K513,$L513,$M513),""))</f>
        <v/>
      </c>
      <c r="AI513" s="33">
        <f>IF($A513="","",IF($V513=1,IF($AH513&gt;=Settings!$C$12,1,0),""))</f>
        <v/>
      </c>
      <c r="AJ513" s="33">
        <f>IF($A513="","",IF($V513=1,IF($N513&gt;=Settings!$C$13,1,0),""))</f>
        <v/>
      </c>
    </row>
    <row r="514">
      <c r="G514" s="31" t="n"/>
      <c r="H514" s="32" t="n"/>
      <c r="J514" s="32" t="n"/>
      <c r="K514" s="32" t="n"/>
      <c r="L514" s="32" t="n"/>
      <c r="M514" s="32" t="n"/>
      <c r="P514" s="33">
        <f>IF($A514="","",IFERROR(MATCH($A514,'Last week'!$A$2:$A$1001,0),0))</f>
        <v/>
      </c>
      <c r="Q514" s="33">
        <f>IF(OR($A514="",$P514=0),"",INDEX('Last week'!$F$2:$F$1001,$P514))</f>
        <v/>
      </c>
      <c r="R514" s="34">
        <f>IF(OR($A514="",$P514=0),"",INDEX('Last week'!$G$2:$G$1001,$P514))</f>
        <v/>
      </c>
      <c r="S514" s="35">
        <f>IF(OR($A514="",$P514=0),"",INDEX('Last week'!$H$2:$H$1001,$P514))</f>
        <v/>
      </c>
      <c r="T514" s="33">
        <f>IF(OR($A514="",$P514=0),"",INDEX('Last week'!$I$2:$I$1001,$P514))</f>
        <v/>
      </c>
      <c r="U514" s="33">
        <f>IF($A514="","",IF(AND($P514&gt;0,$T514="Open",$S514&gt;=Settings!$C$4,$S514&lt;=Settings!$C$5),1,0))</f>
        <v/>
      </c>
      <c r="V514" s="33">
        <f>IF($A514="","",IF(AND($I514="Open",$H514&gt;=Settings!$C$4,$H514&lt;=Settings!$C$5),1,0))</f>
        <v/>
      </c>
      <c r="W514" s="34">
        <f>IF($A514="","",IF($U514=1,$R514,0))</f>
        <v/>
      </c>
      <c r="X514" s="34">
        <f>IF($A514="","",IF($V514=1,$G514,0))</f>
        <v/>
      </c>
      <c r="Y514" s="34">
        <f>IF($A514="","",IF(AND($P514=0,OR($I514="Open",$I514="Won"),$H514&gt;=Settings!$C$4,$H514&lt;=Settings!$C$5,$J514&gt;Settings!$C$6),$G514,0))</f>
        <v/>
      </c>
      <c r="Z514" s="34">
        <f>IF($A514="","",IF(AND($P514&gt;0,$T514="Open",$U514=0,OR($I514="Open",$I514="Won"),$H514&gt;=Settings!$C$4,$H514&lt;=Settings!$C$5),$G514,0))</f>
        <v/>
      </c>
      <c r="AA514" s="34">
        <f>IF($A514="","",IF(AND($U514=1,OR($V514=1,$I514="Won")),$G514-$R514,0))</f>
        <v/>
      </c>
      <c r="AB514" s="34">
        <f>IF($A514="","",IF(AND($U514=1,$I514="Open",$V514=0),$R514,0))</f>
        <v/>
      </c>
      <c r="AC514" s="34">
        <f>IF($A514="","",IF(AND($U514=1,$I514="Lost"),$R514,0))</f>
        <v/>
      </c>
      <c r="AD514" s="34">
        <f>IF($A514="","",IF(AND($I514="Won",OR($U514=1,$Y514&gt;0,$Z514&gt;0)),$G514,0))</f>
        <v/>
      </c>
      <c r="AE514" s="33">
        <f>IF(OR($A514="",$P514=0),"",IFERROR(MATCH($Q514,Settings!$B$24:$B$31,0),""))</f>
        <v/>
      </c>
      <c r="AF514" s="33">
        <f>IF($A514="","",IFERROR(MATCH($F514,Settings!$B$24:$B$31,0),""))</f>
        <v/>
      </c>
      <c r="AG514" s="33">
        <f>IF($A514="","",IF($P514=0,IF($Y514&gt;0,IF($I514="Won","Created and won","Created"),IF($J514&gt;Settings!$C$6,"Created, outside period",IF($V514=1,"Not in last snapshot","Outside period"))),IF($T514&lt;&gt;"Open","Closed before",IF($U514=0,IF($Z514&gt;0,IF($I514="Won","Pulled in and won","Pulled in"),"Outside period"),IF($I514="Won","Won",IF($I514="Lost","Lost",IF($V514=0,"Slipped out",IF($AF514&gt;$AE514,"Advanced",IF($AF514&lt;$AE514,"Regressed",IF($G514&gt;$R514,"Amount up",IF($G514&lt;$R514,"Amount down","No change")))))))))))</f>
        <v/>
      </c>
      <c r="AH514" s="33">
        <f>IF($A514="","",IF($V514=1,Settings!$C$7-MAX($J514,$K514,$L514,$M514),""))</f>
        <v/>
      </c>
      <c r="AI514" s="33">
        <f>IF($A514="","",IF($V514=1,IF($AH514&gt;=Settings!$C$12,1,0),""))</f>
        <v/>
      </c>
      <c r="AJ514" s="33">
        <f>IF($A514="","",IF($V514=1,IF($N514&gt;=Settings!$C$13,1,0),""))</f>
        <v/>
      </c>
    </row>
    <row r="515">
      <c r="G515" s="31" t="n"/>
      <c r="H515" s="32" t="n"/>
      <c r="J515" s="32" t="n"/>
      <c r="K515" s="32" t="n"/>
      <c r="L515" s="32" t="n"/>
      <c r="M515" s="32" t="n"/>
      <c r="P515" s="33">
        <f>IF($A515="","",IFERROR(MATCH($A515,'Last week'!$A$2:$A$1001,0),0))</f>
        <v/>
      </c>
      <c r="Q515" s="33">
        <f>IF(OR($A515="",$P515=0),"",INDEX('Last week'!$F$2:$F$1001,$P515))</f>
        <v/>
      </c>
      <c r="R515" s="34">
        <f>IF(OR($A515="",$P515=0),"",INDEX('Last week'!$G$2:$G$1001,$P515))</f>
        <v/>
      </c>
      <c r="S515" s="35">
        <f>IF(OR($A515="",$P515=0),"",INDEX('Last week'!$H$2:$H$1001,$P515))</f>
        <v/>
      </c>
      <c r="T515" s="33">
        <f>IF(OR($A515="",$P515=0),"",INDEX('Last week'!$I$2:$I$1001,$P515))</f>
        <v/>
      </c>
      <c r="U515" s="33">
        <f>IF($A515="","",IF(AND($P515&gt;0,$T515="Open",$S515&gt;=Settings!$C$4,$S515&lt;=Settings!$C$5),1,0))</f>
        <v/>
      </c>
      <c r="V515" s="33">
        <f>IF($A515="","",IF(AND($I515="Open",$H515&gt;=Settings!$C$4,$H515&lt;=Settings!$C$5),1,0))</f>
        <v/>
      </c>
      <c r="W515" s="34">
        <f>IF($A515="","",IF($U515=1,$R515,0))</f>
        <v/>
      </c>
      <c r="X515" s="34">
        <f>IF($A515="","",IF($V515=1,$G515,0))</f>
        <v/>
      </c>
      <c r="Y515" s="34">
        <f>IF($A515="","",IF(AND($P515=0,OR($I515="Open",$I515="Won"),$H515&gt;=Settings!$C$4,$H515&lt;=Settings!$C$5,$J515&gt;Settings!$C$6),$G515,0))</f>
        <v/>
      </c>
      <c r="Z515" s="34">
        <f>IF($A515="","",IF(AND($P515&gt;0,$T515="Open",$U515=0,OR($I515="Open",$I515="Won"),$H515&gt;=Settings!$C$4,$H515&lt;=Settings!$C$5),$G515,0))</f>
        <v/>
      </c>
      <c r="AA515" s="34">
        <f>IF($A515="","",IF(AND($U515=1,OR($V515=1,$I515="Won")),$G515-$R515,0))</f>
        <v/>
      </c>
      <c r="AB515" s="34">
        <f>IF($A515="","",IF(AND($U515=1,$I515="Open",$V515=0),$R515,0))</f>
        <v/>
      </c>
      <c r="AC515" s="34">
        <f>IF($A515="","",IF(AND($U515=1,$I515="Lost"),$R515,0))</f>
        <v/>
      </c>
      <c r="AD515" s="34">
        <f>IF($A515="","",IF(AND($I515="Won",OR($U515=1,$Y515&gt;0,$Z515&gt;0)),$G515,0))</f>
        <v/>
      </c>
      <c r="AE515" s="33">
        <f>IF(OR($A515="",$P515=0),"",IFERROR(MATCH($Q515,Settings!$B$24:$B$31,0),""))</f>
        <v/>
      </c>
      <c r="AF515" s="33">
        <f>IF($A515="","",IFERROR(MATCH($F515,Settings!$B$24:$B$31,0),""))</f>
        <v/>
      </c>
      <c r="AG515" s="33">
        <f>IF($A515="","",IF($P515=0,IF($Y515&gt;0,IF($I515="Won","Created and won","Created"),IF($J515&gt;Settings!$C$6,"Created, outside period",IF($V515=1,"Not in last snapshot","Outside period"))),IF($T515&lt;&gt;"Open","Closed before",IF($U515=0,IF($Z515&gt;0,IF($I515="Won","Pulled in and won","Pulled in"),"Outside period"),IF($I515="Won","Won",IF($I515="Lost","Lost",IF($V515=0,"Slipped out",IF($AF515&gt;$AE515,"Advanced",IF($AF515&lt;$AE515,"Regressed",IF($G515&gt;$R515,"Amount up",IF($G515&lt;$R515,"Amount down","No change")))))))))))</f>
        <v/>
      </c>
      <c r="AH515" s="33">
        <f>IF($A515="","",IF($V515=1,Settings!$C$7-MAX($J515,$K515,$L515,$M515),""))</f>
        <v/>
      </c>
      <c r="AI515" s="33">
        <f>IF($A515="","",IF($V515=1,IF($AH515&gt;=Settings!$C$12,1,0),""))</f>
        <v/>
      </c>
      <c r="AJ515" s="33">
        <f>IF($A515="","",IF($V515=1,IF($N515&gt;=Settings!$C$13,1,0),""))</f>
        <v/>
      </c>
    </row>
    <row r="516">
      <c r="G516" s="31" t="n"/>
      <c r="H516" s="32" t="n"/>
      <c r="J516" s="32" t="n"/>
      <c r="K516" s="32" t="n"/>
      <c r="L516" s="32" t="n"/>
      <c r="M516" s="32" t="n"/>
      <c r="P516" s="33">
        <f>IF($A516="","",IFERROR(MATCH($A516,'Last week'!$A$2:$A$1001,0),0))</f>
        <v/>
      </c>
      <c r="Q516" s="33">
        <f>IF(OR($A516="",$P516=0),"",INDEX('Last week'!$F$2:$F$1001,$P516))</f>
        <v/>
      </c>
      <c r="R516" s="34">
        <f>IF(OR($A516="",$P516=0),"",INDEX('Last week'!$G$2:$G$1001,$P516))</f>
        <v/>
      </c>
      <c r="S516" s="35">
        <f>IF(OR($A516="",$P516=0),"",INDEX('Last week'!$H$2:$H$1001,$P516))</f>
        <v/>
      </c>
      <c r="T516" s="33">
        <f>IF(OR($A516="",$P516=0),"",INDEX('Last week'!$I$2:$I$1001,$P516))</f>
        <v/>
      </c>
      <c r="U516" s="33">
        <f>IF($A516="","",IF(AND($P516&gt;0,$T516="Open",$S516&gt;=Settings!$C$4,$S516&lt;=Settings!$C$5),1,0))</f>
        <v/>
      </c>
      <c r="V516" s="33">
        <f>IF($A516="","",IF(AND($I516="Open",$H516&gt;=Settings!$C$4,$H516&lt;=Settings!$C$5),1,0))</f>
        <v/>
      </c>
      <c r="W516" s="34">
        <f>IF($A516="","",IF($U516=1,$R516,0))</f>
        <v/>
      </c>
      <c r="X516" s="34">
        <f>IF($A516="","",IF($V516=1,$G516,0))</f>
        <v/>
      </c>
      <c r="Y516" s="34">
        <f>IF($A516="","",IF(AND($P516=0,OR($I516="Open",$I516="Won"),$H516&gt;=Settings!$C$4,$H516&lt;=Settings!$C$5,$J516&gt;Settings!$C$6),$G516,0))</f>
        <v/>
      </c>
      <c r="Z516" s="34">
        <f>IF($A516="","",IF(AND($P516&gt;0,$T516="Open",$U516=0,OR($I516="Open",$I516="Won"),$H516&gt;=Settings!$C$4,$H516&lt;=Settings!$C$5),$G516,0))</f>
        <v/>
      </c>
      <c r="AA516" s="34">
        <f>IF($A516="","",IF(AND($U516=1,OR($V516=1,$I516="Won")),$G516-$R516,0))</f>
        <v/>
      </c>
      <c r="AB516" s="34">
        <f>IF($A516="","",IF(AND($U516=1,$I516="Open",$V516=0),$R516,0))</f>
        <v/>
      </c>
      <c r="AC516" s="34">
        <f>IF($A516="","",IF(AND($U516=1,$I516="Lost"),$R516,0))</f>
        <v/>
      </c>
      <c r="AD516" s="34">
        <f>IF($A516="","",IF(AND($I516="Won",OR($U516=1,$Y516&gt;0,$Z516&gt;0)),$G516,0))</f>
        <v/>
      </c>
      <c r="AE516" s="33">
        <f>IF(OR($A516="",$P516=0),"",IFERROR(MATCH($Q516,Settings!$B$24:$B$31,0),""))</f>
        <v/>
      </c>
      <c r="AF516" s="33">
        <f>IF($A516="","",IFERROR(MATCH($F516,Settings!$B$24:$B$31,0),""))</f>
        <v/>
      </c>
      <c r="AG516" s="33">
        <f>IF($A516="","",IF($P516=0,IF($Y516&gt;0,IF($I516="Won","Created and won","Created"),IF($J516&gt;Settings!$C$6,"Created, outside period",IF($V516=1,"Not in last snapshot","Outside period"))),IF($T516&lt;&gt;"Open","Closed before",IF($U516=0,IF($Z516&gt;0,IF($I516="Won","Pulled in and won","Pulled in"),"Outside period"),IF($I516="Won","Won",IF($I516="Lost","Lost",IF($V516=0,"Slipped out",IF($AF516&gt;$AE516,"Advanced",IF($AF516&lt;$AE516,"Regressed",IF($G516&gt;$R516,"Amount up",IF($G516&lt;$R516,"Amount down","No change")))))))))))</f>
        <v/>
      </c>
      <c r="AH516" s="33">
        <f>IF($A516="","",IF($V516=1,Settings!$C$7-MAX($J516,$K516,$L516,$M516),""))</f>
        <v/>
      </c>
      <c r="AI516" s="33">
        <f>IF($A516="","",IF($V516=1,IF($AH516&gt;=Settings!$C$12,1,0),""))</f>
        <v/>
      </c>
      <c r="AJ516" s="33">
        <f>IF($A516="","",IF($V516=1,IF($N516&gt;=Settings!$C$13,1,0),""))</f>
        <v/>
      </c>
    </row>
    <row r="517">
      <c r="G517" s="31" t="n"/>
      <c r="H517" s="32" t="n"/>
      <c r="J517" s="32" t="n"/>
      <c r="K517" s="32" t="n"/>
      <c r="L517" s="32" t="n"/>
      <c r="M517" s="32" t="n"/>
      <c r="P517" s="33">
        <f>IF($A517="","",IFERROR(MATCH($A517,'Last week'!$A$2:$A$1001,0),0))</f>
        <v/>
      </c>
      <c r="Q517" s="33">
        <f>IF(OR($A517="",$P517=0),"",INDEX('Last week'!$F$2:$F$1001,$P517))</f>
        <v/>
      </c>
      <c r="R517" s="34">
        <f>IF(OR($A517="",$P517=0),"",INDEX('Last week'!$G$2:$G$1001,$P517))</f>
        <v/>
      </c>
      <c r="S517" s="35">
        <f>IF(OR($A517="",$P517=0),"",INDEX('Last week'!$H$2:$H$1001,$P517))</f>
        <v/>
      </c>
      <c r="T517" s="33">
        <f>IF(OR($A517="",$P517=0),"",INDEX('Last week'!$I$2:$I$1001,$P517))</f>
        <v/>
      </c>
      <c r="U517" s="33">
        <f>IF($A517="","",IF(AND($P517&gt;0,$T517="Open",$S517&gt;=Settings!$C$4,$S517&lt;=Settings!$C$5),1,0))</f>
        <v/>
      </c>
      <c r="V517" s="33">
        <f>IF($A517="","",IF(AND($I517="Open",$H517&gt;=Settings!$C$4,$H517&lt;=Settings!$C$5),1,0))</f>
        <v/>
      </c>
      <c r="W517" s="34">
        <f>IF($A517="","",IF($U517=1,$R517,0))</f>
        <v/>
      </c>
      <c r="X517" s="34">
        <f>IF($A517="","",IF($V517=1,$G517,0))</f>
        <v/>
      </c>
      <c r="Y517" s="34">
        <f>IF($A517="","",IF(AND($P517=0,OR($I517="Open",$I517="Won"),$H517&gt;=Settings!$C$4,$H517&lt;=Settings!$C$5,$J517&gt;Settings!$C$6),$G517,0))</f>
        <v/>
      </c>
      <c r="Z517" s="34">
        <f>IF($A517="","",IF(AND($P517&gt;0,$T517="Open",$U517=0,OR($I517="Open",$I517="Won"),$H517&gt;=Settings!$C$4,$H517&lt;=Settings!$C$5),$G517,0))</f>
        <v/>
      </c>
      <c r="AA517" s="34">
        <f>IF($A517="","",IF(AND($U517=1,OR($V517=1,$I517="Won")),$G517-$R517,0))</f>
        <v/>
      </c>
      <c r="AB517" s="34">
        <f>IF($A517="","",IF(AND($U517=1,$I517="Open",$V517=0),$R517,0))</f>
        <v/>
      </c>
      <c r="AC517" s="34">
        <f>IF($A517="","",IF(AND($U517=1,$I517="Lost"),$R517,0))</f>
        <v/>
      </c>
      <c r="AD517" s="34">
        <f>IF($A517="","",IF(AND($I517="Won",OR($U517=1,$Y517&gt;0,$Z517&gt;0)),$G517,0))</f>
        <v/>
      </c>
      <c r="AE517" s="33">
        <f>IF(OR($A517="",$P517=0),"",IFERROR(MATCH($Q517,Settings!$B$24:$B$31,0),""))</f>
        <v/>
      </c>
      <c r="AF517" s="33">
        <f>IF($A517="","",IFERROR(MATCH($F517,Settings!$B$24:$B$31,0),""))</f>
        <v/>
      </c>
      <c r="AG517" s="33">
        <f>IF($A517="","",IF($P517=0,IF($Y517&gt;0,IF($I517="Won","Created and won","Created"),IF($J517&gt;Settings!$C$6,"Created, outside period",IF($V517=1,"Not in last snapshot","Outside period"))),IF($T517&lt;&gt;"Open","Closed before",IF($U517=0,IF($Z517&gt;0,IF($I517="Won","Pulled in and won","Pulled in"),"Outside period"),IF($I517="Won","Won",IF($I517="Lost","Lost",IF($V517=0,"Slipped out",IF($AF517&gt;$AE517,"Advanced",IF($AF517&lt;$AE517,"Regressed",IF($G517&gt;$R517,"Amount up",IF($G517&lt;$R517,"Amount down","No change")))))))))))</f>
        <v/>
      </c>
      <c r="AH517" s="33">
        <f>IF($A517="","",IF($V517=1,Settings!$C$7-MAX($J517,$K517,$L517,$M517),""))</f>
        <v/>
      </c>
      <c r="AI517" s="33">
        <f>IF($A517="","",IF($V517=1,IF($AH517&gt;=Settings!$C$12,1,0),""))</f>
        <v/>
      </c>
      <c r="AJ517" s="33">
        <f>IF($A517="","",IF($V517=1,IF($N517&gt;=Settings!$C$13,1,0),""))</f>
        <v/>
      </c>
    </row>
    <row r="518">
      <c r="G518" s="31" t="n"/>
      <c r="H518" s="32" t="n"/>
      <c r="J518" s="32" t="n"/>
      <c r="K518" s="32" t="n"/>
      <c r="L518" s="32" t="n"/>
      <c r="M518" s="32" t="n"/>
      <c r="P518" s="33">
        <f>IF($A518="","",IFERROR(MATCH($A518,'Last week'!$A$2:$A$1001,0),0))</f>
        <v/>
      </c>
      <c r="Q518" s="33">
        <f>IF(OR($A518="",$P518=0),"",INDEX('Last week'!$F$2:$F$1001,$P518))</f>
        <v/>
      </c>
      <c r="R518" s="34">
        <f>IF(OR($A518="",$P518=0),"",INDEX('Last week'!$G$2:$G$1001,$P518))</f>
        <v/>
      </c>
      <c r="S518" s="35">
        <f>IF(OR($A518="",$P518=0),"",INDEX('Last week'!$H$2:$H$1001,$P518))</f>
        <v/>
      </c>
      <c r="T518" s="33">
        <f>IF(OR($A518="",$P518=0),"",INDEX('Last week'!$I$2:$I$1001,$P518))</f>
        <v/>
      </c>
      <c r="U518" s="33">
        <f>IF($A518="","",IF(AND($P518&gt;0,$T518="Open",$S518&gt;=Settings!$C$4,$S518&lt;=Settings!$C$5),1,0))</f>
        <v/>
      </c>
      <c r="V518" s="33">
        <f>IF($A518="","",IF(AND($I518="Open",$H518&gt;=Settings!$C$4,$H518&lt;=Settings!$C$5),1,0))</f>
        <v/>
      </c>
      <c r="W518" s="34">
        <f>IF($A518="","",IF($U518=1,$R518,0))</f>
        <v/>
      </c>
      <c r="X518" s="34">
        <f>IF($A518="","",IF($V518=1,$G518,0))</f>
        <v/>
      </c>
      <c r="Y518" s="34">
        <f>IF($A518="","",IF(AND($P518=0,OR($I518="Open",$I518="Won"),$H518&gt;=Settings!$C$4,$H518&lt;=Settings!$C$5,$J518&gt;Settings!$C$6),$G518,0))</f>
        <v/>
      </c>
      <c r="Z518" s="34">
        <f>IF($A518="","",IF(AND($P518&gt;0,$T518="Open",$U518=0,OR($I518="Open",$I518="Won"),$H518&gt;=Settings!$C$4,$H518&lt;=Settings!$C$5),$G518,0))</f>
        <v/>
      </c>
      <c r="AA518" s="34">
        <f>IF($A518="","",IF(AND($U518=1,OR($V518=1,$I518="Won")),$G518-$R518,0))</f>
        <v/>
      </c>
      <c r="AB518" s="34">
        <f>IF($A518="","",IF(AND($U518=1,$I518="Open",$V518=0),$R518,0))</f>
        <v/>
      </c>
      <c r="AC518" s="34">
        <f>IF($A518="","",IF(AND($U518=1,$I518="Lost"),$R518,0))</f>
        <v/>
      </c>
      <c r="AD518" s="34">
        <f>IF($A518="","",IF(AND($I518="Won",OR($U518=1,$Y518&gt;0,$Z518&gt;0)),$G518,0))</f>
        <v/>
      </c>
      <c r="AE518" s="33">
        <f>IF(OR($A518="",$P518=0),"",IFERROR(MATCH($Q518,Settings!$B$24:$B$31,0),""))</f>
        <v/>
      </c>
      <c r="AF518" s="33">
        <f>IF($A518="","",IFERROR(MATCH($F518,Settings!$B$24:$B$31,0),""))</f>
        <v/>
      </c>
      <c r="AG518" s="33">
        <f>IF($A518="","",IF($P518=0,IF($Y518&gt;0,IF($I518="Won","Created and won","Created"),IF($J518&gt;Settings!$C$6,"Created, outside period",IF($V518=1,"Not in last snapshot","Outside period"))),IF($T518&lt;&gt;"Open","Closed before",IF($U518=0,IF($Z518&gt;0,IF($I518="Won","Pulled in and won","Pulled in"),"Outside period"),IF($I518="Won","Won",IF($I518="Lost","Lost",IF($V518=0,"Slipped out",IF($AF518&gt;$AE518,"Advanced",IF($AF518&lt;$AE518,"Regressed",IF($G518&gt;$R518,"Amount up",IF($G518&lt;$R518,"Amount down","No change")))))))))))</f>
        <v/>
      </c>
      <c r="AH518" s="33">
        <f>IF($A518="","",IF($V518=1,Settings!$C$7-MAX($J518,$K518,$L518,$M518),""))</f>
        <v/>
      </c>
      <c r="AI518" s="33">
        <f>IF($A518="","",IF($V518=1,IF($AH518&gt;=Settings!$C$12,1,0),""))</f>
        <v/>
      </c>
      <c r="AJ518" s="33">
        <f>IF($A518="","",IF($V518=1,IF($N518&gt;=Settings!$C$13,1,0),""))</f>
        <v/>
      </c>
    </row>
    <row r="519">
      <c r="G519" s="31" t="n"/>
      <c r="H519" s="32" t="n"/>
      <c r="J519" s="32" t="n"/>
      <c r="K519" s="32" t="n"/>
      <c r="L519" s="32" t="n"/>
      <c r="M519" s="32" t="n"/>
      <c r="P519" s="33">
        <f>IF($A519="","",IFERROR(MATCH($A519,'Last week'!$A$2:$A$1001,0),0))</f>
        <v/>
      </c>
      <c r="Q519" s="33">
        <f>IF(OR($A519="",$P519=0),"",INDEX('Last week'!$F$2:$F$1001,$P519))</f>
        <v/>
      </c>
      <c r="R519" s="34">
        <f>IF(OR($A519="",$P519=0),"",INDEX('Last week'!$G$2:$G$1001,$P519))</f>
        <v/>
      </c>
      <c r="S519" s="35">
        <f>IF(OR($A519="",$P519=0),"",INDEX('Last week'!$H$2:$H$1001,$P519))</f>
        <v/>
      </c>
      <c r="T519" s="33">
        <f>IF(OR($A519="",$P519=0),"",INDEX('Last week'!$I$2:$I$1001,$P519))</f>
        <v/>
      </c>
      <c r="U519" s="33">
        <f>IF($A519="","",IF(AND($P519&gt;0,$T519="Open",$S519&gt;=Settings!$C$4,$S519&lt;=Settings!$C$5),1,0))</f>
        <v/>
      </c>
      <c r="V519" s="33">
        <f>IF($A519="","",IF(AND($I519="Open",$H519&gt;=Settings!$C$4,$H519&lt;=Settings!$C$5),1,0))</f>
        <v/>
      </c>
      <c r="W519" s="34">
        <f>IF($A519="","",IF($U519=1,$R519,0))</f>
        <v/>
      </c>
      <c r="X519" s="34">
        <f>IF($A519="","",IF($V519=1,$G519,0))</f>
        <v/>
      </c>
      <c r="Y519" s="34">
        <f>IF($A519="","",IF(AND($P519=0,OR($I519="Open",$I519="Won"),$H519&gt;=Settings!$C$4,$H519&lt;=Settings!$C$5,$J519&gt;Settings!$C$6),$G519,0))</f>
        <v/>
      </c>
      <c r="Z519" s="34">
        <f>IF($A519="","",IF(AND($P519&gt;0,$T519="Open",$U519=0,OR($I519="Open",$I519="Won"),$H519&gt;=Settings!$C$4,$H519&lt;=Settings!$C$5),$G519,0))</f>
        <v/>
      </c>
      <c r="AA519" s="34">
        <f>IF($A519="","",IF(AND($U519=1,OR($V519=1,$I519="Won")),$G519-$R519,0))</f>
        <v/>
      </c>
      <c r="AB519" s="34">
        <f>IF($A519="","",IF(AND($U519=1,$I519="Open",$V519=0),$R519,0))</f>
        <v/>
      </c>
      <c r="AC519" s="34">
        <f>IF($A519="","",IF(AND($U519=1,$I519="Lost"),$R519,0))</f>
        <v/>
      </c>
      <c r="AD519" s="34">
        <f>IF($A519="","",IF(AND($I519="Won",OR($U519=1,$Y519&gt;0,$Z519&gt;0)),$G519,0))</f>
        <v/>
      </c>
      <c r="AE519" s="33">
        <f>IF(OR($A519="",$P519=0),"",IFERROR(MATCH($Q519,Settings!$B$24:$B$31,0),""))</f>
        <v/>
      </c>
      <c r="AF519" s="33">
        <f>IF($A519="","",IFERROR(MATCH($F519,Settings!$B$24:$B$31,0),""))</f>
        <v/>
      </c>
      <c r="AG519" s="33">
        <f>IF($A519="","",IF($P519=0,IF($Y519&gt;0,IF($I519="Won","Created and won","Created"),IF($J519&gt;Settings!$C$6,"Created, outside period",IF($V519=1,"Not in last snapshot","Outside period"))),IF($T519&lt;&gt;"Open","Closed before",IF($U519=0,IF($Z519&gt;0,IF($I519="Won","Pulled in and won","Pulled in"),"Outside period"),IF($I519="Won","Won",IF($I519="Lost","Lost",IF($V519=0,"Slipped out",IF($AF519&gt;$AE519,"Advanced",IF($AF519&lt;$AE519,"Regressed",IF($G519&gt;$R519,"Amount up",IF($G519&lt;$R519,"Amount down","No change")))))))))))</f>
        <v/>
      </c>
      <c r="AH519" s="33">
        <f>IF($A519="","",IF($V519=1,Settings!$C$7-MAX($J519,$K519,$L519,$M519),""))</f>
        <v/>
      </c>
      <c r="AI519" s="33">
        <f>IF($A519="","",IF($V519=1,IF($AH519&gt;=Settings!$C$12,1,0),""))</f>
        <v/>
      </c>
      <c r="AJ519" s="33">
        <f>IF($A519="","",IF($V519=1,IF($N519&gt;=Settings!$C$13,1,0),""))</f>
        <v/>
      </c>
    </row>
    <row r="520">
      <c r="G520" s="31" t="n"/>
      <c r="H520" s="32" t="n"/>
      <c r="J520" s="32" t="n"/>
      <c r="K520" s="32" t="n"/>
      <c r="L520" s="32" t="n"/>
      <c r="M520" s="32" t="n"/>
      <c r="P520" s="33">
        <f>IF($A520="","",IFERROR(MATCH($A520,'Last week'!$A$2:$A$1001,0),0))</f>
        <v/>
      </c>
      <c r="Q520" s="33">
        <f>IF(OR($A520="",$P520=0),"",INDEX('Last week'!$F$2:$F$1001,$P520))</f>
        <v/>
      </c>
      <c r="R520" s="34">
        <f>IF(OR($A520="",$P520=0),"",INDEX('Last week'!$G$2:$G$1001,$P520))</f>
        <v/>
      </c>
      <c r="S520" s="35">
        <f>IF(OR($A520="",$P520=0),"",INDEX('Last week'!$H$2:$H$1001,$P520))</f>
        <v/>
      </c>
      <c r="T520" s="33">
        <f>IF(OR($A520="",$P520=0),"",INDEX('Last week'!$I$2:$I$1001,$P520))</f>
        <v/>
      </c>
      <c r="U520" s="33">
        <f>IF($A520="","",IF(AND($P520&gt;0,$T520="Open",$S520&gt;=Settings!$C$4,$S520&lt;=Settings!$C$5),1,0))</f>
        <v/>
      </c>
      <c r="V520" s="33">
        <f>IF($A520="","",IF(AND($I520="Open",$H520&gt;=Settings!$C$4,$H520&lt;=Settings!$C$5),1,0))</f>
        <v/>
      </c>
      <c r="W520" s="34">
        <f>IF($A520="","",IF($U520=1,$R520,0))</f>
        <v/>
      </c>
      <c r="X520" s="34">
        <f>IF($A520="","",IF($V520=1,$G520,0))</f>
        <v/>
      </c>
      <c r="Y520" s="34">
        <f>IF($A520="","",IF(AND($P520=0,OR($I520="Open",$I520="Won"),$H520&gt;=Settings!$C$4,$H520&lt;=Settings!$C$5,$J520&gt;Settings!$C$6),$G520,0))</f>
        <v/>
      </c>
      <c r="Z520" s="34">
        <f>IF($A520="","",IF(AND($P520&gt;0,$T520="Open",$U520=0,OR($I520="Open",$I520="Won"),$H520&gt;=Settings!$C$4,$H520&lt;=Settings!$C$5),$G520,0))</f>
        <v/>
      </c>
      <c r="AA520" s="34">
        <f>IF($A520="","",IF(AND($U520=1,OR($V520=1,$I520="Won")),$G520-$R520,0))</f>
        <v/>
      </c>
      <c r="AB520" s="34">
        <f>IF($A520="","",IF(AND($U520=1,$I520="Open",$V520=0),$R520,0))</f>
        <v/>
      </c>
      <c r="AC520" s="34">
        <f>IF($A520="","",IF(AND($U520=1,$I520="Lost"),$R520,0))</f>
        <v/>
      </c>
      <c r="AD520" s="34">
        <f>IF($A520="","",IF(AND($I520="Won",OR($U520=1,$Y520&gt;0,$Z520&gt;0)),$G520,0))</f>
        <v/>
      </c>
      <c r="AE520" s="33">
        <f>IF(OR($A520="",$P520=0),"",IFERROR(MATCH($Q520,Settings!$B$24:$B$31,0),""))</f>
        <v/>
      </c>
      <c r="AF520" s="33">
        <f>IF($A520="","",IFERROR(MATCH($F520,Settings!$B$24:$B$31,0),""))</f>
        <v/>
      </c>
      <c r="AG520" s="33">
        <f>IF($A520="","",IF($P520=0,IF($Y520&gt;0,IF($I520="Won","Created and won","Created"),IF($J520&gt;Settings!$C$6,"Created, outside period",IF($V520=1,"Not in last snapshot","Outside period"))),IF($T520&lt;&gt;"Open","Closed before",IF($U520=0,IF($Z520&gt;0,IF($I520="Won","Pulled in and won","Pulled in"),"Outside period"),IF($I520="Won","Won",IF($I520="Lost","Lost",IF($V520=0,"Slipped out",IF($AF520&gt;$AE520,"Advanced",IF($AF520&lt;$AE520,"Regressed",IF($G520&gt;$R520,"Amount up",IF($G520&lt;$R520,"Amount down","No change")))))))))))</f>
        <v/>
      </c>
      <c r="AH520" s="33">
        <f>IF($A520="","",IF($V520=1,Settings!$C$7-MAX($J520,$K520,$L520,$M520),""))</f>
        <v/>
      </c>
      <c r="AI520" s="33">
        <f>IF($A520="","",IF($V520=1,IF($AH520&gt;=Settings!$C$12,1,0),""))</f>
        <v/>
      </c>
      <c r="AJ520" s="33">
        <f>IF($A520="","",IF($V520=1,IF($N520&gt;=Settings!$C$13,1,0),""))</f>
        <v/>
      </c>
    </row>
    <row r="521">
      <c r="G521" s="31" t="n"/>
      <c r="H521" s="32" t="n"/>
      <c r="J521" s="32" t="n"/>
      <c r="K521" s="32" t="n"/>
      <c r="L521" s="32" t="n"/>
      <c r="M521" s="32" t="n"/>
      <c r="P521" s="33">
        <f>IF($A521="","",IFERROR(MATCH($A521,'Last week'!$A$2:$A$1001,0),0))</f>
        <v/>
      </c>
      <c r="Q521" s="33">
        <f>IF(OR($A521="",$P521=0),"",INDEX('Last week'!$F$2:$F$1001,$P521))</f>
        <v/>
      </c>
      <c r="R521" s="34">
        <f>IF(OR($A521="",$P521=0),"",INDEX('Last week'!$G$2:$G$1001,$P521))</f>
        <v/>
      </c>
      <c r="S521" s="35">
        <f>IF(OR($A521="",$P521=0),"",INDEX('Last week'!$H$2:$H$1001,$P521))</f>
        <v/>
      </c>
      <c r="T521" s="33">
        <f>IF(OR($A521="",$P521=0),"",INDEX('Last week'!$I$2:$I$1001,$P521))</f>
        <v/>
      </c>
      <c r="U521" s="33">
        <f>IF($A521="","",IF(AND($P521&gt;0,$T521="Open",$S521&gt;=Settings!$C$4,$S521&lt;=Settings!$C$5),1,0))</f>
        <v/>
      </c>
      <c r="V521" s="33">
        <f>IF($A521="","",IF(AND($I521="Open",$H521&gt;=Settings!$C$4,$H521&lt;=Settings!$C$5),1,0))</f>
        <v/>
      </c>
      <c r="W521" s="34">
        <f>IF($A521="","",IF($U521=1,$R521,0))</f>
        <v/>
      </c>
      <c r="X521" s="34">
        <f>IF($A521="","",IF($V521=1,$G521,0))</f>
        <v/>
      </c>
      <c r="Y521" s="34">
        <f>IF($A521="","",IF(AND($P521=0,OR($I521="Open",$I521="Won"),$H521&gt;=Settings!$C$4,$H521&lt;=Settings!$C$5,$J521&gt;Settings!$C$6),$G521,0))</f>
        <v/>
      </c>
      <c r="Z521" s="34">
        <f>IF($A521="","",IF(AND($P521&gt;0,$T521="Open",$U521=0,OR($I521="Open",$I521="Won"),$H521&gt;=Settings!$C$4,$H521&lt;=Settings!$C$5),$G521,0))</f>
        <v/>
      </c>
      <c r="AA521" s="34">
        <f>IF($A521="","",IF(AND($U521=1,OR($V521=1,$I521="Won")),$G521-$R521,0))</f>
        <v/>
      </c>
      <c r="AB521" s="34">
        <f>IF($A521="","",IF(AND($U521=1,$I521="Open",$V521=0),$R521,0))</f>
        <v/>
      </c>
      <c r="AC521" s="34">
        <f>IF($A521="","",IF(AND($U521=1,$I521="Lost"),$R521,0))</f>
        <v/>
      </c>
      <c r="AD521" s="34">
        <f>IF($A521="","",IF(AND($I521="Won",OR($U521=1,$Y521&gt;0,$Z521&gt;0)),$G521,0))</f>
        <v/>
      </c>
      <c r="AE521" s="33">
        <f>IF(OR($A521="",$P521=0),"",IFERROR(MATCH($Q521,Settings!$B$24:$B$31,0),""))</f>
        <v/>
      </c>
      <c r="AF521" s="33">
        <f>IF($A521="","",IFERROR(MATCH($F521,Settings!$B$24:$B$31,0),""))</f>
        <v/>
      </c>
      <c r="AG521" s="33">
        <f>IF($A521="","",IF($P521=0,IF($Y521&gt;0,IF($I521="Won","Created and won","Created"),IF($J521&gt;Settings!$C$6,"Created, outside period",IF($V521=1,"Not in last snapshot","Outside period"))),IF($T521&lt;&gt;"Open","Closed before",IF($U521=0,IF($Z521&gt;0,IF($I521="Won","Pulled in and won","Pulled in"),"Outside period"),IF($I521="Won","Won",IF($I521="Lost","Lost",IF($V521=0,"Slipped out",IF($AF521&gt;$AE521,"Advanced",IF($AF521&lt;$AE521,"Regressed",IF($G521&gt;$R521,"Amount up",IF($G521&lt;$R521,"Amount down","No change")))))))))))</f>
        <v/>
      </c>
      <c r="AH521" s="33">
        <f>IF($A521="","",IF($V521=1,Settings!$C$7-MAX($J521,$K521,$L521,$M521),""))</f>
        <v/>
      </c>
      <c r="AI521" s="33">
        <f>IF($A521="","",IF($V521=1,IF($AH521&gt;=Settings!$C$12,1,0),""))</f>
        <v/>
      </c>
      <c r="AJ521" s="33">
        <f>IF($A521="","",IF($V521=1,IF($N521&gt;=Settings!$C$13,1,0),""))</f>
        <v/>
      </c>
    </row>
    <row r="522">
      <c r="G522" s="31" t="n"/>
      <c r="H522" s="32" t="n"/>
      <c r="J522" s="32" t="n"/>
      <c r="K522" s="32" t="n"/>
      <c r="L522" s="32" t="n"/>
      <c r="M522" s="32" t="n"/>
      <c r="P522" s="33">
        <f>IF($A522="","",IFERROR(MATCH($A522,'Last week'!$A$2:$A$1001,0),0))</f>
        <v/>
      </c>
      <c r="Q522" s="33">
        <f>IF(OR($A522="",$P522=0),"",INDEX('Last week'!$F$2:$F$1001,$P522))</f>
        <v/>
      </c>
      <c r="R522" s="34">
        <f>IF(OR($A522="",$P522=0),"",INDEX('Last week'!$G$2:$G$1001,$P522))</f>
        <v/>
      </c>
      <c r="S522" s="35">
        <f>IF(OR($A522="",$P522=0),"",INDEX('Last week'!$H$2:$H$1001,$P522))</f>
        <v/>
      </c>
      <c r="T522" s="33">
        <f>IF(OR($A522="",$P522=0),"",INDEX('Last week'!$I$2:$I$1001,$P522))</f>
        <v/>
      </c>
      <c r="U522" s="33">
        <f>IF($A522="","",IF(AND($P522&gt;0,$T522="Open",$S522&gt;=Settings!$C$4,$S522&lt;=Settings!$C$5),1,0))</f>
        <v/>
      </c>
      <c r="V522" s="33">
        <f>IF($A522="","",IF(AND($I522="Open",$H522&gt;=Settings!$C$4,$H522&lt;=Settings!$C$5),1,0))</f>
        <v/>
      </c>
      <c r="W522" s="34">
        <f>IF($A522="","",IF($U522=1,$R522,0))</f>
        <v/>
      </c>
      <c r="X522" s="34">
        <f>IF($A522="","",IF($V522=1,$G522,0))</f>
        <v/>
      </c>
      <c r="Y522" s="34">
        <f>IF($A522="","",IF(AND($P522=0,OR($I522="Open",$I522="Won"),$H522&gt;=Settings!$C$4,$H522&lt;=Settings!$C$5,$J522&gt;Settings!$C$6),$G522,0))</f>
        <v/>
      </c>
      <c r="Z522" s="34">
        <f>IF($A522="","",IF(AND($P522&gt;0,$T522="Open",$U522=0,OR($I522="Open",$I522="Won"),$H522&gt;=Settings!$C$4,$H522&lt;=Settings!$C$5),$G522,0))</f>
        <v/>
      </c>
      <c r="AA522" s="34">
        <f>IF($A522="","",IF(AND($U522=1,OR($V522=1,$I522="Won")),$G522-$R522,0))</f>
        <v/>
      </c>
      <c r="AB522" s="34">
        <f>IF($A522="","",IF(AND($U522=1,$I522="Open",$V522=0),$R522,0))</f>
        <v/>
      </c>
      <c r="AC522" s="34">
        <f>IF($A522="","",IF(AND($U522=1,$I522="Lost"),$R522,0))</f>
        <v/>
      </c>
      <c r="AD522" s="34">
        <f>IF($A522="","",IF(AND($I522="Won",OR($U522=1,$Y522&gt;0,$Z522&gt;0)),$G522,0))</f>
        <v/>
      </c>
      <c r="AE522" s="33">
        <f>IF(OR($A522="",$P522=0),"",IFERROR(MATCH($Q522,Settings!$B$24:$B$31,0),""))</f>
        <v/>
      </c>
      <c r="AF522" s="33">
        <f>IF($A522="","",IFERROR(MATCH($F522,Settings!$B$24:$B$31,0),""))</f>
        <v/>
      </c>
      <c r="AG522" s="33">
        <f>IF($A522="","",IF($P522=0,IF($Y522&gt;0,IF($I522="Won","Created and won","Created"),IF($J522&gt;Settings!$C$6,"Created, outside period",IF($V522=1,"Not in last snapshot","Outside period"))),IF($T522&lt;&gt;"Open","Closed before",IF($U522=0,IF($Z522&gt;0,IF($I522="Won","Pulled in and won","Pulled in"),"Outside period"),IF($I522="Won","Won",IF($I522="Lost","Lost",IF($V522=0,"Slipped out",IF($AF522&gt;$AE522,"Advanced",IF($AF522&lt;$AE522,"Regressed",IF($G522&gt;$R522,"Amount up",IF($G522&lt;$R522,"Amount down","No change")))))))))))</f>
        <v/>
      </c>
      <c r="AH522" s="33">
        <f>IF($A522="","",IF($V522=1,Settings!$C$7-MAX($J522,$K522,$L522,$M522),""))</f>
        <v/>
      </c>
      <c r="AI522" s="33">
        <f>IF($A522="","",IF($V522=1,IF($AH522&gt;=Settings!$C$12,1,0),""))</f>
        <v/>
      </c>
      <c r="AJ522" s="33">
        <f>IF($A522="","",IF($V522=1,IF($N522&gt;=Settings!$C$13,1,0),""))</f>
        <v/>
      </c>
    </row>
    <row r="523">
      <c r="G523" s="31" t="n"/>
      <c r="H523" s="32" t="n"/>
      <c r="J523" s="32" t="n"/>
      <c r="K523" s="32" t="n"/>
      <c r="L523" s="32" t="n"/>
      <c r="M523" s="32" t="n"/>
      <c r="P523" s="33">
        <f>IF($A523="","",IFERROR(MATCH($A523,'Last week'!$A$2:$A$1001,0),0))</f>
        <v/>
      </c>
      <c r="Q523" s="33">
        <f>IF(OR($A523="",$P523=0),"",INDEX('Last week'!$F$2:$F$1001,$P523))</f>
        <v/>
      </c>
      <c r="R523" s="34">
        <f>IF(OR($A523="",$P523=0),"",INDEX('Last week'!$G$2:$G$1001,$P523))</f>
        <v/>
      </c>
      <c r="S523" s="35">
        <f>IF(OR($A523="",$P523=0),"",INDEX('Last week'!$H$2:$H$1001,$P523))</f>
        <v/>
      </c>
      <c r="T523" s="33">
        <f>IF(OR($A523="",$P523=0),"",INDEX('Last week'!$I$2:$I$1001,$P523))</f>
        <v/>
      </c>
      <c r="U523" s="33">
        <f>IF($A523="","",IF(AND($P523&gt;0,$T523="Open",$S523&gt;=Settings!$C$4,$S523&lt;=Settings!$C$5),1,0))</f>
        <v/>
      </c>
      <c r="V523" s="33">
        <f>IF($A523="","",IF(AND($I523="Open",$H523&gt;=Settings!$C$4,$H523&lt;=Settings!$C$5),1,0))</f>
        <v/>
      </c>
      <c r="W523" s="34">
        <f>IF($A523="","",IF($U523=1,$R523,0))</f>
        <v/>
      </c>
      <c r="X523" s="34">
        <f>IF($A523="","",IF($V523=1,$G523,0))</f>
        <v/>
      </c>
      <c r="Y523" s="34">
        <f>IF($A523="","",IF(AND($P523=0,OR($I523="Open",$I523="Won"),$H523&gt;=Settings!$C$4,$H523&lt;=Settings!$C$5,$J523&gt;Settings!$C$6),$G523,0))</f>
        <v/>
      </c>
      <c r="Z523" s="34">
        <f>IF($A523="","",IF(AND($P523&gt;0,$T523="Open",$U523=0,OR($I523="Open",$I523="Won"),$H523&gt;=Settings!$C$4,$H523&lt;=Settings!$C$5),$G523,0))</f>
        <v/>
      </c>
      <c r="AA523" s="34">
        <f>IF($A523="","",IF(AND($U523=1,OR($V523=1,$I523="Won")),$G523-$R523,0))</f>
        <v/>
      </c>
      <c r="AB523" s="34">
        <f>IF($A523="","",IF(AND($U523=1,$I523="Open",$V523=0),$R523,0))</f>
        <v/>
      </c>
      <c r="AC523" s="34">
        <f>IF($A523="","",IF(AND($U523=1,$I523="Lost"),$R523,0))</f>
        <v/>
      </c>
      <c r="AD523" s="34">
        <f>IF($A523="","",IF(AND($I523="Won",OR($U523=1,$Y523&gt;0,$Z523&gt;0)),$G523,0))</f>
        <v/>
      </c>
      <c r="AE523" s="33">
        <f>IF(OR($A523="",$P523=0),"",IFERROR(MATCH($Q523,Settings!$B$24:$B$31,0),""))</f>
        <v/>
      </c>
      <c r="AF523" s="33">
        <f>IF($A523="","",IFERROR(MATCH($F523,Settings!$B$24:$B$31,0),""))</f>
        <v/>
      </c>
      <c r="AG523" s="33">
        <f>IF($A523="","",IF($P523=0,IF($Y523&gt;0,IF($I523="Won","Created and won","Created"),IF($J523&gt;Settings!$C$6,"Created, outside period",IF($V523=1,"Not in last snapshot","Outside period"))),IF($T523&lt;&gt;"Open","Closed before",IF($U523=0,IF($Z523&gt;0,IF($I523="Won","Pulled in and won","Pulled in"),"Outside period"),IF($I523="Won","Won",IF($I523="Lost","Lost",IF($V523=0,"Slipped out",IF($AF523&gt;$AE523,"Advanced",IF($AF523&lt;$AE523,"Regressed",IF($G523&gt;$R523,"Amount up",IF($G523&lt;$R523,"Amount down","No change")))))))))))</f>
        <v/>
      </c>
      <c r="AH523" s="33">
        <f>IF($A523="","",IF($V523=1,Settings!$C$7-MAX($J523,$K523,$L523,$M523),""))</f>
        <v/>
      </c>
      <c r="AI523" s="33">
        <f>IF($A523="","",IF($V523=1,IF($AH523&gt;=Settings!$C$12,1,0),""))</f>
        <v/>
      </c>
      <c r="AJ523" s="33">
        <f>IF($A523="","",IF($V523=1,IF($N523&gt;=Settings!$C$13,1,0),""))</f>
        <v/>
      </c>
    </row>
    <row r="524">
      <c r="G524" s="31" t="n"/>
      <c r="H524" s="32" t="n"/>
      <c r="J524" s="32" t="n"/>
      <c r="K524" s="32" t="n"/>
      <c r="L524" s="32" t="n"/>
      <c r="M524" s="32" t="n"/>
      <c r="P524" s="33">
        <f>IF($A524="","",IFERROR(MATCH($A524,'Last week'!$A$2:$A$1001,0),0))</f>
        <v/>
      </c>
      <c r="Q524" s="33">
        <f>IF(OR($A524="",$P524=0),"",INDEX('Last week'!$F$2:$F$1001,$P524))</f>
        <v/>
      </c>
      <c r="R524" s="34">
        <f>IF(OR($A524="",$P524=0),"",INDEX('Last week'!$G$2:$G$1001,$P524))</f>
        <v/>
      </c>
      <c r="S524" s="35">
        <f>IF(OR($A524="",$P524=0),"",INDEX('Last week'!$H$2:$H$1001,$P524))</f>
        <v/>
      </c>
      <c r="T524" s="33">
        <f>IF(OR($A524="",$P524=0),"",INDEX('Last week'!$I$2:$I$1001,$P524))</f>
        <v/>
      </c>
      <c r="U524" s="33">
        <f>IF($A524="","",IF(AND($P524&gt;0,$T524="Open",$S524&gt;=Settings!$C$4,$S524&lt;=Settings!$C$5),1,0))</f>
        <v/>
      </c>
      <c r="V524" s="33">
        <f>IF($A524="","",IF(AND($I524="Open",$H524&gt;=Settings!$C$4,$H524&lt;=Settings!$C$5),1,0))</f>
        <v/>
      </c>
      <c r="W524" s="34">
        <f>IF($A524="","",IF($U524=1,$R524,0))</f>
        <v/>
      </c>
      <c r="X524" s="34">
        <f>IF($A524="","",IF($V524=1,$G524,0))</f>
        <v/>
      </c>
      <c r="Y524" s="34">
        <f>IF($A524="","",IF(AND($P524=0,OR($I524="Open",$I524="Won"),$H524&gt;=Settings!$C$4,$H524&lt;=Settings!$C$5,$J524&gt;Settings!$C$6),$G524,0))</f>
        <v/>
      </c>
      <c r="Z524" s="34">
        <f>IF($A524="","",IF(AND($P524&gt;0,$T524="Open",$U524=0,OR($I524="Open",$I524="Won"),$H524&gt;=Settings!$C$4,$H524&lt;=Settings!$C$5),$G524,0))</f>
        <v/>
      </c>
      <c r="AA524" s="34">
        <f>IF($A524="","",IF(AND($U524=1,OR($V524=1,$I524="Won")),$G524-$R524,0))</f>
        <v/>
      </c>
      <c r="AB524" s="34">
        <f>IF($A524="","",IF(AND($U524=1,$I524="Open",$V524=0),$R524,0))</f>
        <v/>
      </c>
      <c r="AC524" s="34">
        <f>IF($A524="","",IF(AND($U524=1,$I524="Lost"),$R524,0))</f>
        <v/>
      </c>
      <c r="AD524" s="34">
        <f>IF($A524="","",IF(AND($I524="Won",OR($U524=1,$Y524&gt;0,$Z524&gt;0)),$G524,0))</f>
        <v/>
      </c>
      <c r="AE524" s="33">
        <f>IF(OR($A524="",$P524=0),"",IFERROR(MATCH($Q524,Settings!$B$24:$B$31,0),""))</f>
        <v/>
      </c>
      <c r="AF524" s="33">
        <f>IF($A524="","",IFERROR(MATCH($F524,Settings!$B$24:$B$31,0),""))</f>
        <v/>
      </c>
      <c r="AG524" s="33">
        <f>IF($A524="","",IF($P524=0,IF($Y524&gt;0,IF($I524="Won","Created and won","Created"),IF($J524&gt;Settings!$C$6,"Created, outside period",IF($V524=1,"Not in last snapshot","Outside period"))),IF($T524&lt;&gt;"Open","Closed before",IF($U524=0,IF($Z524&gt;0,IF($I524="Won","Pulled in and won","Pulled in"),"Outside period"),IF($I524="Won","Won",IF($I524="Lost","Lost",IF($V524=0,"Slipped out",IF($AF524&gt;$AE524,"Advanced",IF($AF524&lt;$AE524,"Regressed",IF($G524&gt;$R524,"Amount up",IF($G524&lt;$R524,"Amount down","No change")))))))))))</f>
        <v/>
      </c>
      <c r="AH524" s="33">
        <f>IF($A524="","",IF($V524=1,Settings!$C$7-MAX($J524,$K524,$L524,$M524),""))</f>
        <v/>
      </c>
      <c r="AI524" s="33">
        <f>IF($A524="","",IF($V524=1,IF($AH524&gt;=Settings!$C$12,1,0),""))</f>
        <v/>
      </c>
      <c r="AJ524" s="33">
        <f>IF($A524="","",IF($V524=1,IF($N524&gt;=Settings!$C$13,1,0),""))</f>
        <v/>
      </c>
    </row>
    <row r="525">
      <c r="G525" s="31" t="n"/>
      <c r="H525" s="32" t="n"/>
      <c r="J525" s="32" t="n"/>
      <c r="K525" s="32" t="n"/>
      <c r="L525" s="32" t="n"/>
      <c r="M525" s="32" t="n"/>
      <c r="P525" s="33">
        <f>IF($A525="","",IFERROR(MATCH($A525,'Last week'!$A$2:$A$1001,0),0))</f>
        <v/>
      </c>
      <c r="Q525" s="33">
        <f>IF(OR($A525="",$P525=0),"",INDEX('Last week'!$F$2:$F$1001,$P525))</f>
        <v/>
      </c>
      <c r="R525" s="34">
        <f>IF(OR($A525="",$P525=0),"",INDEX('Last week'!$G$2:$G$1001,$P525))</f>
        <v/>
      </c>
      <c r="S525" s="35">
        <f>IF(OR($A525="",$P525=0),"",INDEX('Last week'!$H$2:$H$1001,$P525))</f>
        <v/>
      </c>
      <c r="T525" s="33">
        <f>IF(OR($A525="",$P525=0),"",INDEX('Last week'!$I$2:$I$1001,$P525))</f>
        <v/>
      </c>
      <c r="U525" s="33">
        <f>IF($A525="","",IF(AND($P525&gt;0,$T525="Open",$S525&gt;=Settings!$C$4,$S525&lt;=Settings!$C$5),1,0))</f>
        <v/>
      </c>
      <c r="V525" s="33">
        <f>IF($A525="","",IF(AND($I525="Open",$H525&gt;=Settings!$C$4,$H525&lt;=Settings!$C$5),1,0))</f>
        <v/>
      </c>
      <c r="W525" s="34">
        <f>IF($A525="","",IF($U525=1,$R525,0))</f>
        <v/>
      </c>
      <c r="X525" s="34">
        <f>IF($A525="","",IF($V525=1,$G525,0))</f>
        <v/>
      </c>
      <c r="Y525" s="34">
        <f>IF($A525="","",IF(AND($P525=0,OR($I525="Open",$I525="Won"),$H525&gt;=Settings!$C$4,$H525&lt;=Settings!$C$5,$J525&gt;Settings!$C$6),$G525,0))</f>
        <v/>
      </c>
      <c r="Z525" s="34">
        <f>IF($A525="","",IF(AND($P525&gt;0,$T525="Open",$U525=0,OR($I525="Open",$I525="Won"),$H525&gt;=Settings!$C$4,$H525&lt;=Settings!$C$5),$G525,0))</f>
        <v/>
      </c>
      <c r="AA525" s="34">
        <f>IF($A525="","",IF(AND($U525=1,OR($V525=1,$I525="Won")),$G525-$R525,0))</f>
        <v/>
      </c>
      <c r="AB525" s="34">
        <f>IF($A525="","",IF(AND($U525=1,$I525="Open",$V525=0),$R525,0))</f>
        <v/>
      </c>
      <c r="AC525" s="34">
        <f>IF($A525="","",IF(AND($U525=1,$I525="Lost"),$R525,0))</f>
        <v/>
      </c>
      <c r="AD525" s="34">
        <f>IF($A525="","",IF(AND($I525="Won",OR($U525=1,$Y525&gt;0,$Z525&gt;0)),$G525,0))</f>
        <v/>
      </c>
      <c r="AE525" s="33">
        <f>IF(OR($A525="",$P525=0),"",IFERROR(MATCH($Q525,Settings!$B$24:$B$31,0),""))</f>
        <v/>
      </c>
      <c r="AF525" s="33">
        <f>IF($A525="","",IFERROR(MATCH($F525,Settings!$B$24:$B$31,0),""))</f>
        <v/>
      </c>
      <c r="AG525" s="33">
        <f>IF($A525="","",IF($P525=0,IF($Y525&gt;0,IF($I525="Won","Created and won","Created"),IF($J525&gt;Settings!$C$6,"Created, outside period",IF($V525=1,"Not in last snapshot","Outside period"))),IF($T525&lt;&gt;"Open","Closed before",IF($U525=0,IF($Z525&gt;0,IF($I525="Won","Pulled in and won","Pulled in"),"Outside period"),IF($I525="Won","Won",IF($I525="Lost","Lost",IF($V525=0,"Slipped out",IF($AF525&gt;$AE525,"Advanced",IF($AF525&lt;$AE525,"Regressed",IF($G525&gt;$R525,"Amount up",IF($G525&lt;$R525,"Amount down","No change")))))))))))</f>
        <v/>
      </c>
      <c r="AH525" s="33">
        <f>IF($A525="","",IF($V525=1,Settings!$C$7-MAX($J525,$K525,$L525,$M525),""))</f>
        <v/>
      </c>
      <c r="AI525" s="33">
        <f>IF($A525="","",IF($V525=1,IF($AH525&gt;=Settings!$C$12,1,0),""))</f>
        <v/>
      </c>
      <c r="AJ525" s="33">
        <f>IF($A525="","",IF($V525=1,IF($N525&gt;=Settings!$C$13,1,0),""))</f>
        <v/>
      </c>
    </row>
    <row r="526">
      <c r="G526" s="31" t="n"/>
      <c r="H526" s="32" t="n"/>
      <c r="J526" s="32" t="n"/>
      <c r="K526" s="32" t="n"/>
      <c r="L526" s="32" t="n"/>
      <c r="M526" s="32" t="n"/>
      <c r="P526" s="33">
        <f>IF($A526="","",IFERROR(MATCH($A526,'Last week'!$A$2:$A$1001,0),0))</f>
        <v/>
      </c>
      <c r="Q526" s="33">
        <f>IF(OR($A526="",$P526=0),"",INDEX('Last week'!$F$2:$F$1001,$P526))</f>
        <v/>
      </c>
      <c r="R526" s="34">
        <f>IF(OR($A526="",$P526=0),"",INDEX('Last week'!$G$2:$G$1001,$P526))</f>
        <v/>
      </c>
      <c r="S526" s="35">
        <f>IF(OR($A526="",$P526=0),"",INDEX('Last week'!$H$2:$H$1001,$P526))</f>
        <v/>
      </c>
      <c r="T526" s="33">
        <f>IF(OR($A526="",$P526=0),"",INDEX('Last week'!$I$2:$I$1001,$P526))</f>
        <v/>
      </c>
      <c r="U526" s="33">
        <f>IF($A526="","",IF(AND($P526&gt;0,$T526="Open",$S526&gt;=Settings!$C$4,$S526&lt;=Settings!$C$5),1,0))</f>
        <v/>
      </c>
      <c r="V526" s="33">
        <f>IF($A526="","",IF(AND($I526="Open",$H526&gt;=Settings!$C$4,$H526&lt;=Settings!$C$5),1,0))</f>
        <v/>
      </c>
      <c r="W526" s="34">
        <f>IF($A526="","",IF($U526=1,$R526,0))</f>
        <v/>
      </c>
      <c r="X526" s="34">
        <f>IF($A526="","",IF($V526=1,$G526,0))</f>
        <v/>
      </c>
      <c r="Y526" s="34">
        <f>IF($A526="","",IF(AND($P526=0,OR($I526="Open",$I526="Won"),$H526&gt;=Settings!$C$4,$H526&lt;=Settings!$C$5,$J526&gt;Settings!$C$6),$G526,0))</f>
        <v/>
      </c>
      <c r="Z526" s="34">
        <f>IF($A526="","",IF(AND($P526&gt;0,$T526="Open",$U526=0,OR($I526="Open",$I526="Won"),$H526&gt;=Settings!$C$4,$H526&lt;=Settings!$C$5),$G526,0))</f>
        <v/>
      </c>
      <c r="AA526" s="34">
        <f>IF($A526="","",IF(AND($U526=1,OR($V526=1,$I526="Won")),$G526-$R526,0))</f>
        <v/>
      </c>
      <c r="AB526" s="34">
        <f>IF($A526="","",IF(AND($U526=1,$I526="Open",$V526=0),$R526,0))</f>
        <v/>
      </c>
      <c r="AC526" s="34">
        <f>IF($A526="","",IF(AND($U526=1,$I526="Lost"),$R526,0))</f>
        <v/>
      </c>
      <c r="AD526" s="34">
        <f>IF($A526="","",IF(AND($I526="Won",OR($U526=1,$Y526&gt;0,$Z526&gt;0)),$G526,0))</f>
        <v/>
      </c>
      <c r="AE526" s="33">
        <f>IF(OR($A526="",$P526=0),"",IFERROR(MATCH($Q526,Settings!$B$24:$B$31,0),""))</f>
        <v/>
      </c>
      <c r="AF526" s="33">
        <f>IF($A526="","",IFERROR(MATCH($F526,Settings!$B$24:$B$31,0),""))</f>
        <v/>
      </c>
      <c r="AG526" s="33">
        <f>IF($A526="","",IF($P526=0,IF($Y526&gt;0,IF($I526="Won","Created and won","Created"),IF($J526&gt;Settings!$C$6,"Created, outside period",IF($V526=1,"Not in last snapshot","Outside period"))),IF($T526&lt;&gt;"Open","Closed before",IF($U526=0,IF($Z526&gt;0,IF($I526="Won","Pulled in and won","Pulled in"),"Outside period"),IF($I526="Won","Won",IF($I526="Lost","Lost",IF($V526=0,"Slipped out",IF($AF526&gt;$AE526,"Advanced",IF($AF526&lt;$AE526,"Regressed",IF($G526&gt;$R526,"Amount up",IF($G526&lt;$R526,"Amount down","No change")))))))))))</f>
        <v/>
      </c>
      <c r="AH526" s="33">
        <f>IF($A526="","",IF($V526=1,Settings!$C$7-MAX($J526,$K526,$L526,$M526),""))</f>
        <v/>
      </c>
      <c r="AI526" s="33">
        <f>IF($A526="","",IF($V526=1,IF($AH526&gt;=Settings!$C$12,1,0),""))</f>
        <v/>
      </c>
      <c r="AJ526" s="33">
        <f>IF($A526="","",IF($V526=1,IF($N526&gt;=Settings!$C$13,1,0),""))</f>
        <v/>
      </c>
    </row>
    <row r="527">
      <c r="G527" s="31" t="n"/>
      <c r="H527" s="32" t="n"/>
      <c r="J527" s="32" t="n"/>
      <c r="K527" s="32" t="n"/>
      <c r="L527" s="32" t="n"/>
      <c r="M527" s="32" t="n"/>
      <c r="P527" s="33">
        <f>IF($A527="","",IFERROR(MATCH($A527,'Last week'!$A$2:$A$1001,0),0))</f>
        <v/>
      </c>
      <c r="Q527" s="33">
        <f>IF(OR($A527="",$P527=0),"",INDEX('Last week'!$F$2:$F$1001,$P527))</f>
        <v/>
      </c>
      <c r="R527" s="34">
        <f>IF(OR($A527="",$P527=0),"",INDEX('Last week'!$G$2:$G$1001,$P527))</f>
        <v/>
      </c>
      <c r="S527" s="35">
        <f>IF(OR($A527="",$P527=0),"",INDEX('Last week'!$H$2:$H$1001,$P527))</f>
        <v/>
      </c>
      <c r="T527" s="33">
        <f>IF(OR($A527="",$P527=0),"",INDEX('Last week'!$I$2:$I$1001,$P527))</f>
        <v/>
      </c>
      <c r="U527" s="33">
        <f>IF($A527="","",IF(AND($P527&gt;0,$T527="Open",$S527&gt;=Settings!$C$4,$S527&lt;=Settings!$C$5),1,0))</f>
        <v/>
      </c>
      <c r="V527" s="33">
        <f>IF($A527="","",IF(AND($I527="Open",$H527&gt;=Settings!$C$4,$H527&lt;=Settings!$C$5),1,0))</f>
        <v/>
      </c>
      <c r="W527" s="34">
        <f>IF($A527="","",IF($U527=1,$R527,0))</f>
        <v/>
      </c>
      <c r="X527" s="34">
        <f>IF($A527="","",IF($V527=1,$G527,0))</f>
        <v/>
      </c>
      <c r="Y527" s="34">
        <f>IF($A527="","",IF(AND($P527=0,OR($I527="Open",$I527="Won"),$H527&gt;=Settings!$C$4,$H527&lt;=Settings!$C$5,$J527&gt;Settings!$C$6),$G527,0))</f>
        <v/>
      </c>
      <c r="Z527" s="34">
        <f>IF($A527="","",IF(AND($P527&gt;0,$T527="Open",$U527=0,OR($I527="Open",$I527="Won"),$H527&gt;=Settings!$C$4,$H527&lt;=Settings!$C$5),$G527,0))</f>
        <v/>
      </c>
      <c r="AA527" s="34">
        <f>IF($A527="","",IF(AND($U527=1,OR($V527=1,$I527="Won")),$G527-$R527,0))</f>
        <v/>
      </c>
      <c r="AB527" s="34">
        <f>IF($A527="","",IF(AND($U527=1,$I527="Open",$V527=0),$R527,0))</f>
        <v/>
      </c>
      <c r="AC527" s="34">
        <f>IF($A527="","",IF(AND($U527=1,$I527="Lost"),$R527,0))</f>
        <v/>
      </c>
      <c r="AD527" s="34">
        <f>IF($A527="","",IF(AND($I527="Won",OR($U527=1,$Y527&gt;0,$Z527&gt;0)),$G527,0))</f>
        <v/>
      </c>
      <c r="AE527" s="33">
        <f>IF(OR($A527="",$P527=0),"",IFERROR(MATCH($Q527,Settings!$B$24:$B$31,0),""))</f>
        <v/>
      </c>
      <c r="AF527" s="33">
        <f>IF($A527="","",IFERROR(MATCH($F527,Settings!$B$24:$B$31,0),""))</f>
        <v/>
      </c>
      <c r="AG527" s="33">
        <f>IF($A527="","",IF($P527=0,IF($Y527&gt;0,IF($I527="Won","Created and won","Created"),IF($J527&gt;Settings!$C$6,"Created, outside period",IF($V527=1,"Not in last snapshot","Outside period"))),IF($T527&lt;&gt;"Open","Closed before",IF($U527=0,IF($Z527&gt;0,IF($I527="Won","Pulled in and won","Pulled in"),"Outside period"),IF($I527="Won","Won",IF($I527="Lost","Lost",IF($V527=0,"Slipped out",IF($AF527&gt;$AE527,"Advanced",IF($AF527&lt;$AE527,"Regressed",IF($G527&gt;$R527,"Amount up",IF($G527&lt;$R527,"Amount down","No change")))))))))))</f>
        <v/>
      </c>
      <c r="AH527" s="33">
        <f>IF($A527="","",IF($V527=1,Settings!$C$7-MAX($J527,$K527,$L527,$M527),""))</f>
        <v/>
      </c>
      <c r="AI527" s="33">
        <f>IF($A527="","",IF($V527=1,IF($AH527&gt;=Settings!$C$12,1,0),""))</f>
        <v/>
      </c>
      <c r="AJ527" s="33">
        <f>IF($A527="","",IF($V527=1,IF($N527&gt;=Settings!$C$13,1,0),""))</f>
        <v/>
      </c>
    </row>
    <row r="528">
      <c r="G528" s="31" t="n"/>
      <c r="H528" s="32" t="n"/>
      <c r="J528" s="32" t="n"/>
      <c r="K528" s="32" t="n"/>
      <c r="L528" s="32" t="n"/>
      <c r="M528" s="32" t="n"/>
      <c r="P528" s="33">
        <f>IF($A528="","",IFERROR(MATCH($A528,'Last week'!$A$2:$A$1001,0),0))</f>
        <v/>
      </c>
      <c r="Q528" s="33">
        <f>IF(OR($A528="",$P528=0),"",INDEX('Last week'!$F$2:$F$1001,$P528))</f>
        <v/>
      </c>
      <c r="R528" s="34">
        <f>IF(OR($A528="",$P528=0),"",INDEX('Last week'!$G$2:$G$1001,$P528))</f>
        <v/>
      </c>
      <c r="S528" s="35">
        <f>IF(OR($A528="",$P528=0),"",INDEX('Last week'!$H$2:$H$1001,$P528))</f>
        <v/>
      </c>
      <c r="T528" s="33">
        <f>IF(OR($A528="",$P528=0),"",INDEX('Last week'!$I$2:$I$1001,$P528))</f>
        <v/>
      </c>
      <c r="U528" s="33">
        <f>IF($A528="","",IF(AND($P528&gt;0,$T528="Open",$S528&gt;=Settings!$C$4,$S528&lt;=Settings!$C$5),1,0))</f>
        <v/>
      </c>
      <c r="V528" s="33">
        <f>IF($A528="","",IF(AND($I528="Open",$H528&gt;=Settings!$C$4,$H528&lt;=Settings!$C$5),1,0))</f>
        <v/>
      </c>
      <c r="W528" s="34">
        <f>IF($A528="","",IF($U528=1,$R528,0))</f>
        <v/>
      </c>
      <c r="X528" s="34">
        <f>IF($A528="","",IF($V528=1,$G528,0))</f>
        <v/>
      </c>
      <c r="Y528" s="34">
        <f>IF($A528="","",IF(AND($P528=0,OR($I528="Open",$I528="Won"),$H528&gt;=Settings!$C$4,$H528&lt;=Settings!$C$5,$J528&gt;Settings!$C$6),$G528,0))</f>
        <v/>
      </c>
      <c r="Z528" s="34">
        <f>IF($A528="","",IF(AND($P528&gt;0,$T528="Open",$U528=0,OR($I528="Open",$I528="Won"),$H528&gt;=Settings!$C$4,$H528&lt;=Settings!$C$5),$G528,0))</f>
        <v/>
      </c>
      <c r="AA528" s="34">
        <f>IF($A528="","",IF(AND($U528=1,OR($V528=1,$I528="Won")),$G528-$R528,0))</f>
        <v/>
      </c>
      <c r="AB528" s="34">
        <f>IF($A528="","",IF(AND($U528=1,$I528="Open",$V528=0),$R528,0))</f>
        <v/>
      </c>
      <c r="AC528" s="34">
        <f>IF($A528="","",IF(AND($U528=1,$I528="Lost"),$R528,0))</f>
        <v/>
      </c>
      <c r="AD528" s="34">
        <f>IF($A528="","",IF(AND($I528="Won",OR($U528=1,$Y528&gt;0,$Z528&gt;0)),$G528,0))</f>
        <v/>
      </c>
      <c r="AE528" s="33">
        <f>IF(OR($A528="",$P528=0),"",IFERROR(MATCH($Q528,Settings!$B$24:$B$31,0),""))</f>
        <v/>
      </c>
      <c r="AF528" s="33">
        <f>IF($A528="","",IFERROR(MATCH($F528,Settings!$B$24:$B$31,0),""))</f>
        <v/>
      </c>
      <c r="AG528" s="33">
        <f>IF($A528="","",IF($P528=0,IF($Y528&gt;0,IF($I528="Won","Created and won","Created"),IF($J528&gt;Settings!$C$6,"Created, outside period",IF($V528=1,"Not in last snapshot","Outside period"))),IF($T528&lt;&gt;"Open","Closed before",IF($U528=0,IF($Z528&gt;0,IF($I528="Won","Pulled in and won","Pulled in"),"Outside period"),IF($I528="Won","Won",IF($I528="Lost","Lost",IF($V528=0,"Slipped out",IF($AF528&gt;$AE528,"Advanced",IF($AF528&lt;$AE528,"Regressed",IF($G528&gt;$R528,"Amount up",IF($G528&lt;$R528,"Amount down","No change")))))))))))</f>
        <v/>
      </c>
      <c r="AH528" s="33">
        <f>IF($A528="","",IF($V528=1,Settings!$C$7-MAX($J528,$K528,$L528,$M528),""))</f>
        <v/>
      </c>
      <c r="AI528" s="33">
        <f>IF($A528="","",IF($V528=1,IF($AH528&gt;=Settings!$C$12,1,0),""))</f>
        <v/>
      </c>
      <c r="AJ528" s="33">
        <f>IF($A528="","",IF($V528=1,IF($N528&gt;=Settings!$C$13,1,0),""))</f>
        <v/>
      </c>
    </row>
    <row r="529">
      <c r="G529" s="31" t="n"/>
      <c r="H529" s="32" t="n"/>
      <c r="J529" s="32" t="n"/>
      <c r="K529" s="32" t="n"/>
      <c r="L529" s="32" t="n"/>
      <c r="M529" s="32" t="n"/>
      <c r="P529" s="33">
        <f>IF($A529="","",IFERROR(MATCH($A529,'Last week'!$A$2:$A$1001,0),0))</f>
        <v/>
      </c>
      <c r="Q529" s="33">
        <f>IF(OR($A529="",$P529=0),"",INDEX('Last week'!$F$2:$F$1001,$P529))</f>
        <v/>
      </c>
      <c r="R529" s="34">
        <f>IF(OR($A529="",$P529=0),"",INDEX('Last week'!$G$2:$G$1001,$P529))</f>
        <v/>
      </c>
      <c r="S529" s="35">
        <f>IF(OR($A529="",$P529=0),"",INDEX('Last week'!$H$2:$H$1001,$P529))</f>
        <v/>
      </c>
      <c r="T529" s="33">
        <f>IF(OR($A529="",$P529=0),"",INDEX('Last week'!$I$2:$I$1001,$P529))</f>
        <v/>
      </c>
      <c r="U529" s="33">
        <f>IF($A529="","",IF(AND($P529&gt;0,$T529="Open",$S529&gt;=Settings!$C$4,$S529&lt;=Settings!$C$5),1,0))</f>
        <v/>
      </c>
      <c r="V529" s="33">
        <f>IF($A529="","",IF(AND($I529="Open",$H529&gt;=Settings!$C$4,$H529&lt;=Settings!$C$5),1,0))</f>
        <v/>
      </c>
      <c r="W529" s="34">
        <f>IF($A529="","",IF($U529=1,$R529,0))</f>
        <v/>
      </c>
      <c r="X529" s="34">
        <f>IF($A529="","",IF($V529=1,$G529,0))</f>
        <v/>
      </c>
      <c r="Y529" s="34">
        <f>IF($A529="","",IF(AND($P529=0,OR($I529="Open",$I529="Won"),$H529&gt;=Settings!$C$4,$H529&lt;=Settings!$C$5,$J529&gt;Settings!$C$6),$G529,0))</f>
        <v/>
      </c>
      <c r="Z529" s="34">
        <f>IF($A529="","",IF(AND($P529&gt;0,$T529="Open",$U529=0,OR($I529="Open",$I529="Won"),$H529&gt;=Settings!$C$4,$H529&lt;=Settings!$C$5),$G529,0))</f>
        <v/>
      </c>
      <c r="AA529" s="34">
        <f>IF($A529="","",IF(AND($U529=1,OR($V529=1,$I529="Won")),$G529-$R529,0))</f>
        <v/>
      </c>
      <c r="AB529" s="34">
        <f>IF($A529="","",IF(AND($U529=1,$I529="Open",$V529=0),$R529,0))</f>
        <v/>
      </c>
      <c r="AC529" s="34">
        <f>IF($A529="","",IF(AND($U529=1,$I529="Lost"),$R529,0))</f>
        <v/>
      </c>
      <c r="AD529" s="34">
        <f>IF($A529="","",IF(AND($I529="Won",OR($U529=1,$Y529&gt;0,$Z529&gt;0)),$G529,0))</f>
        <v/>
      </c>
      <c r="AE529" s="33">
        <f>IF(OR($A529="",$P529=0),"",IFERROR(MATCH($Q529,Settings!$B$24:$B$31,0),""))</f>
        <v/>
      </c>
      <c r="AF529" s="33">
        <f>IF($A529="","",IFERROR(MATCH($F529,Settings!$B$24:$B$31,0),""))</f>
        <v/>
      </c>
      <c r="AG529" s="33">
        <f>IF($A529="","",IF($P529=0,IF($Y529&gt;0,IF($I529="Won","Created and won","Created"),IF($J529&gt;Settings!$C$6,"Created, outside period",IF($V529=1,"Not in last snapshot","Outside period"))),IF($T529&lt;&gt;"Open","Closed before",IF($U529=0,IF($Z529&gt;0,IF($I529="Won","Pulled in and won","Pulled in"),"Outside period"),IF($I529="Won","Won",IF($I529="Lost","Lost",IF($V529=0,"Slipped out",IF($AF529&gt;$AE529,"Advanced",IF($AF529&lt;$AE529,"Regressed",IF($G529&gt;$R529,"Amount up",IF($G529&lt;$R529,"Amount down","No change")))))))))))</f>
        <v/>
      </c>
      <c r="AH529" s="33">
        <f>IF($A529="","",IF($V529=1,Settings!$C$7-MAX($J529,$K529,$L529,$M529),""))</f>
        <v/>
      </c>
      <c r="AI529" s="33">
        <f>IF($A529="","",IF($V529=1,IF($AH529&gt;=Settings!$C$12,1,0),""))</f>
        <v/>
      </c>
      <c r="AJ529" s="33">
        <f>IF($A529="","",IF($V529=1,IF($N529&gt;=Settings!$C$13,1,0),""))</f>
        <v/>
      </c>
    </row>
    <row r="530">
      <c r="G530" s="31" t="n"/>
      <c r="H530" s="32" t="n"/>
      <c r="J530" s="32" t="n"/>
      <c r="K530" s="32" t="n"/>
      <c r="L530" s="32" t="n"/>
      <c r="M530" s="32" t="n"/>
      <c r="P530" s="33">
        <f>IF($A530="","",IFERROR(MATCH($A530,'Last week'!$A$2:$A$1001,0),0))</f>
        <v/>
      </c>
      <c r="Q530" s="33">
        <f>IF(OR($A530="",$P530=0),"",INDEX('Last week'!$F$2:$F$1001,$P530))</f>
        <v/>
      </c>
      <c r="R530" s="34">
        <f>IF(OR($A530="",$P530=0),"",INDEX('Last week'!$G$2:$G$1001,$P530))</f>
        <v/>
      </c>
      <c r="S530" s="35">
        <f>IF(OR($A530="",$P530=0),"",INDEX('Last week'!$H$2:$H$1001,$P530))</f>
        <v/>
      </c>
      <c r="T530" s="33">
        <f>IF(OR($A530="",$P530=0),"",INDEX('Last week'!$I$2:$I$1001,$P530))</f>
        <v/>
      </c>
      <c r="U530" s="33">
        <f>IF($A530="","",IF(AND($P530&gt;0,$T530="Open",$S530&gt;=Settings!$C$4,$S530&lt;=Settings!$C$5),1,0))</f>
        <v/>
      </c>
      <c r="V530" s="33">
        <f>IF($A530="","",IF(AND($I530="Open",$H530&gt;=Settings!$C$4,$H530&lt;=Settings!$C$5),1,0))</f>
        <v/>
      </c>
      <c r="W530" s="34">
        <f>IF($A530="","",IF($U530=1,$R530,0))</f>
        <v/>
      </c>
      <c r="X530" s="34">
        <f>IF($A530="","",IF($V530=1,$G530,0))</f>
        <v/>
      </c>
      <c r="Y530" s="34">
        <f>IF($A530="","",IF(AND($P530=0,OR($I530="Open",$I530="Won"),$H530&gt;=Settings!$C$4,$H530&lt;=Settings!$C$5,$J530&gt;Settings!$C$6),$G530,0))</f>
        <v/>
      </c>
      <c r="Z530" s="34">
        <f>IF($A530="","",IF(AND($P530&gt;0,$T530="Open",$U530=0,OR($I530="Open",$I530="Won"),$H530&gt;=Settings!$C$4,$H530&lt;=Settings!$C$5),$G530,0))</f>
        <v/>
      </c>
      <c r="AA530" s="34">
        <f>IF($A530="","",IF(AND($U530=1,OR($V530=1,$I530="Won")),$G530-$R530,0))</f>
        <v/>
      </c>
      <c r="AB530" s="34">
        <f>IF($A530="","",IF(AND($U530=1,$I530="Open",$V530=0),$R530,0))</f>
        <v/>
      </c>
      <c r="AC530" s="34">
        <f>IF($A530="","",IF(AND($U530=1,$I530="Lost"),$R530,0))</f>
        <v/>
      </c>
      <c r="AD530" s="34">
        <f>IF($A530="","",IF(AND($I530="Won",OR($U530=1,$Y530&gt;0,$Z530&gt;0)),$G530,0))</f>
        <v/>
      </c>
      <c r="AE530" s="33">
        <f>IF(OR($A530="",$P530=0),"",IFERROR(MATCH($Q530,Settings!$B$24:$B$31,0),""))</f>
        <v/>
      </c>
      <c r="AF530" s="33">
        <f>IF($A530="","",IFERROR(MATCH($F530,Settings!$B$24:$B$31,0),""))</f>
        <v/>
      </c>
      <c r="AG530" s="33">
        <f>IF($A530="","",IF($P530=0,IF($Y530&gt;0,IF($I530="Won","Created and won","Created"),IF($J530&gt;Settings!$C$6,"Created, outside period",IF($V530=1,"Not in last snapshot","Outside period"))),IF($T530&lt;&gt;"Open","Closed before",IF($U530=0,IF($Z530&gt;0,IF($I530="Won","Pulled in and won","Pulled in"),"Outside period"),IF($I530="Won","Won",IF($I530="Lost","Lost",IF($V530=0,"Slipped out",IF($AF530&gt;$AE530,"Advanced",IF($AF530&lt;$AE530,"Regressed",IF($G530&gt;$R530,"Amount up",IF($G530&lt;$R530,"Amount down","No change")))))))))))</f>
        <v/>
      </c>
      <c r="AH530" s="33">
        <f>IF($A530="","",IF($V530=1,Settings!$C$7-MAX($J530,$K530,$L530,$M530),""))</f>
        <v/>
      </c>
      <c r="AI530" s="33">
        <f>IF($A530="","",IF($V530=1,IF($AH530&gt;=Settings!$C$12,1,0),""))</f>
        <v/>
      </c>
      <c r="AJ530" s="33">
        <f>IF($A530="","",IF($V530=1,IF($N530&gt;=Settings!$C$13,1,0),""))</f>
        <v/>
      </c>
    </row>
    <row r="531">
      <c r="G531" s="31" t="n"/>
      <c r="H531" s="32" t="n"/>
      <c r="J531" s="32" t="n"/>
      <c r="K531" s="32" t="n"/>
      <c r="L531" s="32" t="n"/>
      <c r="M531" s="32" t="n"/>
      <c r="P531" s="33">
        <f>IF($A531="","",IFERROR(MATCH($A531,'Last week'!$A$2:$A$1001,0),0))</f>
        <v/>
      </c>
      <c r="Q531" s="33">
        <f>IF(OR($A531="",$P531=0),"",INDEX('Last week'!$F$2:$F$1001,$P531))</f>
        <v/>
      </c>
      <c r="R531" s="34">
        <f>IF(OR($A531="",$P531=0),"",INDEX('Last week'!$G$2:$G$1001,$P531))</f>
        <v/>
      </c>
      <c r="S531" s="35">
        <f>IF(OR($A531="",$P531=0),"",INDEX('Last week'!$H$2:$H$1001,$P531))</f>
        <v/>
      </c>
      <c r="T531" s="33">
        <f>IF(OR($A531="",$P531=0),"",INDEX('Last week'!$I$2:$I$1001,$P531))</f>
        <v/>
      </c>
      <c r="U531" s="33">
        <f>IF($A531="","",IF(AND($P531&gt;0,$T531="Open",$S531&gt;=Settings!$C$4,$S531&lt;=Settings!$C$5),1,0))</f>
        <v/>
      </c>
      <c r="V531" s="33">
        <f>IF($A531="","",IF(AND($I531="Open",$H531&gt;=Settings!$C$4,$H531&lt;=Settings!$C$5),1,0))</f>
        <v/>
      </c>
      <c r="W531" s="34">
        <f>IF($A531="","",IF($U531=1,$R531,0))</f>
        <v/>
      </c>
      <c r="X531" s="34">
        <f>IF($A531="","",IF($V531=1,$G531,0))</f>
        <v/>
      </c>
      <c r="Y531" s="34">
        <f>IF($A531="","",IF(AND($P531=0,OR($I531="Open",$I531="Won"),$H531&gt;=Settings!$C$4,$H531&lt;=Settings!$C$5,$J531&gt;Settings!$C$6),$G531,0))</f>
        <v/>
      </c>
      <c r="Z531" s="34">
        <f>IF($A531="","",IF(AND($P531&gt;0,$T531="Open",$U531=0,OR($I531="Open",$I531="Won"),$H531&gt;=Settings!$C$4,$H531&lt;=Settings!$C$5),$G531,0))</f>
        <v/>
      </c>
      <c r="AA531" s="34">
        <f>IF($A531="","",IF(AND($U531=1,OR($V531=1,$I531="Won")),$G531-$R531,0))</f>
        <v/>
      </c>
      <c r="AB531" s="34">
        <f>IF($A531="","",IF(AND($U531=1,$I531="Open",$V531=0),$R531,0))</f>
        <v/>
      </c>
      <c r="AC531" s="34">
        <f>IF($A531="","",IF(AND($U531=1,$I531="Lost"),$R531,0))</f>
        <v/>
      </c>
      <c r="AD531" s="34">
        <f>IF($A531="","",IF(AND($I531="Won",OR($U531=1,$Y531&gt;0,$Z531&gt;0)),$G531,0))</f>
        <v/>
      </c>
      <c r="AE531" s="33">
        <f>IF(OR($A531="",$P531=0),"",IFERROR(MATCH($Q531,Settings!$B$24:$B$31,0),""))</f>
        <v/>
      </c>
      <c r="AF531" s="33">
        <f>IF($A531="","",IFERROR(MATCH($F531,Settings!$B$24:$B$31,0),""))</f>
        <v/>
      </c>
      <c r="AG531" s="33">
        <f>IF($A531="","",IF($P531=0,IF($Y531&gt;0,IF($I531="Won","Created and won","Created"),IF($J531&gt;Settings!$C$6,"Created, outside period",IF($V531=1,"Not in last snapshot","Outside period"))),IF($T531&lt;&gt;"Open","Closed before",IF($U531=0,IF($Z531&gt;0,IF($I531="Won","Pulled in and won","Pulled in"),"Outside period"),IF($I531="Won","Won",IF($I531="Lost","Lost",IF($V531=0,"Slipped out",IF($AF531&gt;$AE531,"Advanced",IF($AF531&lt;$AE531,"Regressed",IF($G531&gt;$R531,"Amount up",IF($G531&lt;$R531,"Amount down","No change")))))))))))</f>
        <v/>
      </c>
      <c r="AH531" s="33">
        <f>IF($A531="","",IF($V531=1,Settings!$C$7-MAX($J531,$K531,$L531,$M531),""))</f>
        <v/>
      </c>
      <c r="AI531" s="33">
        <f>IF($A531="","",IF($V531=1,IF($AH531&gt;=Settings!$C$12,1,0),""))</f>
        <v/>
      </c>
      <c r="AJ531" s="33">
        <f>IF($A531="","",IF($V531=1,IF($N531&gt;=Settings!$C$13,1,0),""))</f>
        <v/>
      </c>
    </row>
    <row r="532">
      <c r="G532" s="31" t="n"/>
      <c r="H532" s="32" t="n"/>
      <c r="J532" s="32" t="n"/>
      <c r="K532" s="32" t="n"/>
      <c r="L532" s="32" t="n"/>
      <c r="M532" s="32" t="n"/>
      <c r="P532" s="33">
        <f>IF($A532="","",IFERROR(MATCH($A532,'Last week'!$A$2:$A$1001,0),0))</f>
        <v/>
      </c>
      <c r="Q532" s="33">
        <f>IF(OR($A532="",$P532=0),"",INDEX('Last week'!$F$2:$F$1001,$P532))</f>
        <v/>
      </c>
      <c r="R532" s="34">
        <f>IF(OR($A532="",$P532=0),"",INDEX('Last week'!$G$2:$G$1001,$P532))</f>
        <v/>
      </c>
      <c r="S532" s="35">
        <f>IF(OR($A532="",$P532=0),"",INDEX('Last week'!$H$2:$H$1001,$P532))</f>
        <v/>
      </c>
      <c r="T532" s="33">
        <f>IF(OR($A532="",$P532=0),"",INDEX('Last week'!$I$2:$I$1001,$P532))</f>
        <v/>
      </c>
      <c r="U532" s="33">
        <f>IF($A532="","",IF(AND($P532&gt;0,$T532="Open",$S532&gt;=Settings!$C$4,$S532&lt;=Settings!$C$5),1,0))</f>
        <v/>
      </c>
      <c r="V532" s="33">
        <f>IF($A532="","",IF(AND($I532="Open",$H532&gt;=Settings!$C$4,$H532&lt;=Settings!$C$5),1,0))</f>
        <v/>
      </c>
      <c r="W532" s="34">
        <f>IF($A532="","",IF($U532=1,$R532,0))</f>
        <v/>
      </c>
      <c r="X532" s="34">
        <f>IF($A532="","",IF($V532=1,$G532,0))</f>
        <v/>
      </c>
      <c r="Y532" s="34">
        <f>IF($A532="","",IF(AND($P532=0,OR($I532="Open",$I532="Won"),$H532&gt;=Settings!$C$4,$H532&lt;=Settings!$C$5,$J532&gt;Settings!$C$6),$G532,0))</f>
        <v/>
      </c>
      <c r="Z532" s="34">
        <f>IF($A532="","",IF(AND($P532&gt;0,$T532="Open",$U532=0,OR($I532="Open",$I532="Won"),$H532&gt;=Settings!$C$4,$H532&lt;=Settings!$C$5),$G532,0))</f>
        <v/>
      </c>
      <c r="AA532" s="34">
        <f>IF($A532="","",IF(AND($U532=1,OR($V532=1,$I532="Won")),$G532-$R532,0))</f>
        <v/>
      </c>
      <c r="AB532" s="34">
        <f>IF($A532="","",IF(AND($U532=1,$I532="Open",$V532=0),$R532,0))</f>
        <v/>
      </c>
      <c r="AC532" s="34">
        <f>IF($A532="","",IF(AND($U532=1,$I532="Lost"),$R532,0))</f>
        <v/>
      </c>
      <c r="AD532" s="34">
        <f>IF($A532="","",IF(AND($I532="Won",OR($U532=1,$Y532&gt;0,$Z532&gt;0)),$G532,0))</f>
        <v/>
      </c>
      <c r="AE532" s="33">
        <f>IF(OR($A532="",$P532=0),"",IFERROR(MATCH($Q532,Settings!$B$24:$B$31,0),""))</f>
        <v/>
      </c>
      <c r="AF532" s="33">
        <f>IF($A532="","",IFERROR(MATCH($F532,Settings!$B$24:$B$31,0),""))</f>
        <v/>
      </c>
      <c r="AG532" s="33">
        <f>IF($A532="","",IF($P532=0,IF($Y532&gt;0,IF($I532="Won","Created and won","Created"),IF($J532&gt;Settings!$C$6,"Created, outside period",IF($V532=1,"Not in last snapshot","Outside period"))),IF($T532&lt;&gt;"Open","Closed before",IF($U532=0,IF($Z532&gt;0,IF($I532="Won","Pulled in and won","Pulled in"),"Outside period"),IF($I532="Won","Won",IF($I532="Lost","Lost",IF($V532=0,"Slipped out",IF($AF532&gt;$AE532,"Advanced",IF($AF532&lt;$AE532,"Regressed",IF($G532&gt;$R532,"Amount up",IF($G532&lt;$R532,"Amount down","No change")))))))))))</f>
        <v/>
      </c>
      <c r="AH532" s="33">
        <f>IF($A532="","",IF($V532=1,Settings!$C$7-MAX($J532,$K532,$L532,$M532),""))</f>
        <v/>
      </c>
      <c r="AI532" s="33">
        <f>IF($A532="","",IF($V532=1,IF($AH532&gt;=Settings!$C$12,1,0),""))</f>
        <v/>
      </c>
      <c r="AJ532" s="33">
        <f>IF($A532="","",IF($V532=1,IF($N532&gt;=Settings!$C$13,1,0),""))</f>
        <v/>
      </c>
    </row>
    <row r="533">
      <c r="G533" s="31" t="n"/>
      <c r="H533" s="32" t="n"/>
      <c r="J533" s="32" t="n"/>
      <c r="K533" s="32" t="n"/>
      <c r="L533" s="32" t="n"/>
      <c r="M533" s="32" t="n"/>
      <c r="P533" s="33">
        <f>IF($A533="","",IFERROR(MATCH($A533,'Last week'!$A$2:$A$1001,0),0))</f>
        <v/>
      </c>
      <c r="Q533" s="33">
        <f>IF(OR($A533="",$P533=0),"",INDEX('Last week'!$F$2:$F$1001,$P533))</f>
        <v/>
      </c>
      <c r="R533" s="34">
        <f>IF(OR($A533="",$P533=0),"",INDEX('Last week'!$G$2:$G$1001,$P533))</f>
        <v/>
      </c>
      <c r="S533" s="35">
        <f>IF(OR($A533="",$P533=0),"",INDEX('Last week'!$H$2:$H$1001,$P533))</f>
        <v/>
      </c>
      <c r="T533" s="33">
        <f>IF(OR($A533="",$P533=0),"",INDEX('Last week'!$I$2:$I$1001,$P533))</f>
        <v/>
      </c>
      <c r="U533" s="33">
        <f>IF($A533="","",IF(AND($P533&gt;0,$T533="Open",$S533&gt;=Settings!$C$4,$S533&lt;=Settings!$C$5),1,0))</f>
        <v/>
      </c>
      <c r="V533" s="33">
        <f>IF($A533="","",IF(AND($I533="Open",$H533&gt;=Settings!$C$4,$H533&lt;=Settings!$C$5),1,0))</f>
        <v/>
      </c>
      <c r="W533" s="34">
        <f>IF($A533="","",IF($U533=1,$R533,0))</f>
        <v/>
      </c>
      <c r="X533" s="34">
        <f>IF($A533="","",IF($V533=1,$G533,0))</f>
        <v/>
      </c>
      <c r="Y533" s="34">
        <f>IF($A533="","",IF(AND($P533=0,OR($I533="Open",$I533="Won"),$H533&gt;=Settings!$C$4,$H533&lt;=Settings!$C$5,$J533&gt;Settings!$C$6),$G533,0))</f>
        <v/>
      </c>
      <c r="Z533" s="34">
        <f>IF($A533="","",IF(AND($P533&gt;0,$T533="Open",$U533=0,OR($I533="Open",$I533="Won"),$H533&gt;=Settings!$C$4,$H533&lt;=Settings!$C$5),$G533,0))</f>
        <v/>
      </c>
      <c r="AA533" s="34">
        <f>IF($A533="","",IF(AND($U533=1,OR($V533=1,$I533="Won")),$G533-$R533,0))</f>
        <v/>
      </c>
      <c r="AB533" s="34">
        <f>IF($A533="","",IF(AND($U533=1,$I533="Open",$V533=0),$R533,0))</f>
        <v/>
      </c>
      <c r="AC533" s="34">
        <f>IF($A533="","",IF(AND($U533=1,$I533="Lost"),$R533,0))</f>
        <v/>
      </c>
      <c r="AD533" s="34">
        <f>IF($A533="","",IF(AND($I533="Won",OR($U533=1,$Y533&gt;0,$Z533&gt;0)),$G533,0))</f>
        <v/>
      </c>
      <c r="AE533" s="33">
        <f>IF(OR($A533="",$P533=0),"",IFERROR(MATCH($Q533,Settings!$B$24:$B$31,0),""))</f>
        <v/>
      </c>
      <c r="AF533" s="33">
        <f>IF($A533="","",IFERROR(MATCH($F533,Settings!$B$24:$B$31,0),""))</f>
        <v/>
      </c>
      <c r="AG533" s="33">
        <f>IF($A533="","",IF($P533=0,IF($Y533&gt;0,IF($I533="Won","Created and won","Created"),IF($J533&gt;Settings!$C$6,"Created, outside period",IF($V533=1,"Not in last snapshot","Outside period"))),IF($T533&lt;&gt;"Open","Closed before",IF($U533=0,IF($Z533&gt;0,IF($I533="Won","Pulled in and won","Pulled in"),"Outside period"),IF($I533="Won","Won",IF($I533="Lost","Lost",IF($V533=0,"Slipped out",IF($AF533&gt;$AE533,"Advanced",IF($AF533&lt;$AE533,"Regressed",IF($G533&gt;$R533,"Amount up",IF($G533&lt;$R533,"Amount down","No change")))))))))))</f>
        <v/>
      </c>
      <c r="AH533" s="33">
        <f>IF($A533="","",IF($V533=1,Settings!$C$7-MAX($J533,$K533,$L533,$M533),""))</f>
        <v/>
      </c>
      <c r="AI533" s="33">
        <f>IF($A533="","",IF($V533=1,IF($AH533&gt;=Settings!$C$12,1,0),""))</f>
        <v/>
      </c>
      <c r="AJ533" s="33">
        <f>IF($A533="","",IF($V533=1,IF($N533&gt;=Settings!$C$13,1,0),""))</f>
        <v/>
      </c>
    </row>
    <row r="534">
      <c r="G534" s="31" t="n"/>
      <c r="H534" s="32" t="n"/>
      <c r="J534" s="32" t="n"/>
      <c r="K534" s="32" t="n"/>
      <c r="L534" s="32" t="n"/>
      <c r="M534" s="32" t="n"/>
      <c r="P534" s="33">
        <f>IF($A534="","",IFERROR(MATCH($A534,'Last week'!$A$2:$A$1001,0),0))</f>
        <v/>
      </c>
      <c r="Q534" s="33">
        <f>IF(OR($A534="",$P534=0),"",INDEX('Last week'!$F$2:$F$1001,$P534))</f>
        <v/>
      </c>
      <c r="R534" s="34">
        <f>IF(OR($A534="",$P534=0),"",INDEX('Last week'!$G$2:$G$1001,$P534))</f>
        <v/>
      </c>
      <c r="S534" s="35">
        <f>IF(OR($A534="",$P534=0),"",INDEX('Last week'!$H$2:$H$1001,$P534))</f>
        <v/>
      </c>
      <c r="T534" s="33">
        <f>IF(OR($A534="",$P534=0),"",INDEX('Last week'!$I$2:$I$1001,$P534))</f>
        <v/>
      </c>
      <c r="U534" s="33">
        <f>IF($A534="","",IF(AND($P534&gt;0,$T534="Open",$S534&gt;=Settings!$C$4,$S534&lt;=Settings!$C$5),1,0))</f>
        <v/>
      </c>
      <c r="V534" s="33">
        <f>IF($A534="","",IF(AND($I534="Open",$H534&gt;=Settings!$C$4,$H534&lt;=Settings!$C$5),1,0))</f>
        <v/>
      </c>
      <c r="W534" s="34">
        <f>IF($A534="","",IF($U534=1,$R534,0))</f>
        <v/>
      </c>
      <c r="X534" s="34">
        <f>IF($A534="","",IF($V534=1,$G534,0))</f>
        <v/>
      </c>
      <c r="Y534" s="34">
        <f>IF($A534="","",IF(AND($P534=0,OR($I534="Open",$I534="Won"),$H534&gt;=Settings!$C$4,$H534&lt;=Settings!$C$5,$J534&gt;Settings!$C$6),$G534,0))</f>
        <v/>
      </c>
      <c r="Z534" s="34">
        <f>IF($A534="","",IF(AND($P534&gt;0,$T534="Open",$U534=0,OR($I534="Open",$I534="Won"),$H534&gt;=Settings!$C$4,$H534&lt;=Settings!$C$5),$G534,0))</f>
        <v/>
      </c>
      <c r="AA534" s="34">
        <f>IF($A534="","",IF(AND($U534=1,OR($V534=1,$I534="Won")),$G534-$R534,0))</f>
        <v/>
      </c>
      <c r="AB534" s="34">
        <f>IF($A534="","",IF(AND($U534=1,$I534="Open",$V534=0),$R534,0))</f>
        <v/>
      </c>
      <c r="AC534" s="34">
        <f>IF($A534="","",IF(AND($U534=1,$I534="Lost"),$R534,0))</f>
        <v/>
      </c>
      <c r="AD534" s="34">
        <f>IF($A534="","",IF(AND($I534="Won",OR($U534=1,$Y534&gt;0,$Z534&gt;0)),$G534,0))</f>
        <v/>
      </c>
      <c r="AE534" s="33">
        <f>IF(OR($A534="",$P534=0),"",IFERROR(MATCH($Q534,Settings!$B$24:$B$31,0),""))</f>
        <v/>
      </c>
      <c r="AF534" s="33">
        <f>IF($A534="","",IFERROR(MATCH($F534,Settings!$B$24:$B$31,0),""))</f>
        <v/>
      </c>
      <c r="AG534" s="33">
        <f>IF($A534="","",IF($P534=0,IF($Y534&gt;0,IF($I534="Won","Created and won","Created"),IF($J534&gt;Settings!$C$6,"Created, outside period",IF($V534=1,"Not in last snapshot","Outside period"))),IF($T534&lt;&gt;"Open","Closed before",IF($U534=0,IF($Z534&gt;0,IF($I534="Won","Pulled in and won","Pulled in"),"Outside period"),IF($I534="Won","Won",IF($I534="Lost","Lost",IF($V534=0,"Slipped out",IF($AF534&gt;$AE534,"Advanced",IF($AF534&lt;$AE534,"Regressed",IF($G534&gt;$R534,"Amount up",IF($G534&lt;$R534,"Amount down","No change")))))))))))</f>
        <v/>
      </c>
      <c r="AH534" s="33">
        <f>IF($A534="","",IF($V534=1,Settings!$C$7-MAX($J534,$K534,$L534,$M534),""))</f>
        <v/>
      </c>
      <c r="AI534" s="33">
        <f>IF($A534="","",IF($V534=1,IF($AH534&gt;=Settings!$C$12,1,0),""))</f>
        <v/>
      </c>
      <c r="AJ534" s="33">
        <f>IF($A534="","",IF($V534=1,IF($N534&gt;=Settings!$C$13,1,0),""))</f>
        <v/>
      </c>
    </row>
    <row r="535">
      <c r="G535" s="31" t="n"/>
      <c r="H535" s="32" t="n"/>
      <c r="J535" s="32" t="n"/>
      <c r="K535" s="32" t="n"/>
      <c r="L535" s="32" t="n"/>
      <c r="M535" s="32" t="n"/>
      <c r="P535" s="33">
        <f>IF($A535="","",IFERROR(MATCH($A535,'Last week'!$A$2:$A$1001,0),0))</f>
        <v/>
      </c>
      <c r="Q535" s="33">
        <f>IF(OR($A535="",$P535=0),"",INDEX('Last week'!$F$2:$F$1001,$P535))</f>
        <v/>
      </c>
      <c r="R535" s="34">
        <f>IF(OR($A535="",$P535=0),"",INDEX('Last week'!$G$2:$G$1001,$P535))</f>
        <v/>
      </c>
      <c r="S535" s="35">
        <f>IF(OR($A535="",$P535=0),"",INDEX('Last week'!$H$2:$H$1001,$P535))</f>
        <v/>
      </c>
      <c r="T535" s="33">
        <f>IF(OR($A535="",$P535=0),"",INDEX('Last week'!$I$2:$I$1001,$P535))</f>
        <v/>
      </c>
      <c r="U535" s="33">
        <f>IF($A535="","",IF(AND($P535&gt;0,$T535="Open",$S535&gt;=Settings!$C$4,$S535&lt;=Settings!$C$5),1,0))</f>
        <v/>
      </c>
      <c r="V535" s="33">
        <f>IF($A535="","",IF(AND($I535="Open",$H535&gt;=Settings!$C$4,$H535&lt;=Settings!$C$5),1,0))</f>
        <v/>
      </c>
      <c r="W535" s="34">
        <f>IF($A535="","",IF($U535=1,$R535,0))</f>
        <v/>
      </c>
      <c r="X535" s="34">
        <f>IF($A535="","",IF($V535=1,$G535,0))</f>
        <v/>
      </c>
      <c r="Y535" s="34">
        <f>IF($A535="","",IF(AND($P535=0,OR($I535="Open",$I535="Won"),$H535&gt;=Settings!$C$4,$H535&lt;=Settings!$C$5,$J535&gt;Settings!$C$6),$G535,0))</f>
        <v/>
      </c>
      <c r="Z535" s="34">
        <f>IF($A535="","",IF(AND($P535&gt;0,$T535="Open",$U535=0,OR($I535="Open",$I535="Won"),$H535&gt;=Settings!$C$4,$H535&lt;=Settings!$C$5),$G535,0))</f>
        <v/>
      </c>
      <c r="AA535" s="34">
        <f>IF($A535="","",IF(AND($U535=1,OR($V535=1,$I535="Won")),$G535-$R535,0))</f>
        <v/>
      </c>
      <c r="AB535" s="34">
        <f>IF($A535="","",IF(AND($U535=1,$I535="Open",$V535=0),$R535,0))</f>
        <v/>
      </c>
      <c r="AC535" s="34">
        <f>IF($A535="","",IF(AND($U535=1,$I535="Lost"),$R535,0))</f>
        <v/>
      </c>
      <c r="AD535" s="34">
        <f>IF($A535="","",IF(AND($I535="Won",OR($U535=1,$Y535&gt;0,$Z535&gt;0)),$G535,0))</f>
        <v/>
      </c>
      <c r="AE535" s="33">
        <f>IF(OR($A535="",$P535=0),"",IFERROR(MATCH($Q535,Settings!$B$24:$B$31,0),""))</f>
        <v/>
      </c>
      <c r="AF535" s="33">
        <f>IF($A535="","",IFERROR(MATCH($F535,Settings!$B$24:$B$31,0),""))</f>
        <v/>
      </c>
      <c r="AG535" s="33">
        <f>IF($A535="","",IF($P535=0,IF($Y535&gt;0,IF($I535="Won","Created and won","Created"),IF($J535&gt;Settings!$C$6,"Created, outside period",IF($V535=1,"Not in last snapshot","Outside period"))),IF($T535&lt;&gt;"Open","Closed before",IF($U535=0,IF($Z535&gt;0,IF($I535="Won","Pulled in and won","Pulled in"),"Outside period"),IF($I535="Won","Won",IF($I535="Lost","Lost",IF($V535=0,"Slipped out",IF($AF535&gt;$AE535,"Advanced",IF($AF535&lt;$AE535,"Regressed",IF($G535&gt;$R535,"Amount up",IF($G535&lt;$R535,"Amount down","No change")))))))))))</f>
        <v/>
      </c>
      <c r="AH535" s="33">
        <f>IF($A535="","",IF($V535=1,Settings!$C$7-MAX($J535,$K535,$L535,$M535),""))</f>
        <v/>
      </c>
      <c r="AI535" s="33">
        <f>IF($A535="","",IF($V535=1,IF($AH535&gt;=Settings!$C$12,1,0),""))</f>
        <v/>
      </c>
      <c r="AJ535" s="33">
        <f>IF($A535="","",IF($V535=1,IF($N535&gt;=Settings!$C$13,1,0),""))</f>
        <v/>
      </c>
    </row>
    <row r="536">
      <c r="G536" s="31" t="n"/>
      <c r="H536" s="32" t="n"/>
      <c r="J536" s="32" t="n"/>
      <c r="K536" s="32" t="n"/>
      <c r="L536" s="32" t="n"/>
      <c r="M536" s="32" t="n"/>
      <c r="P536" s="33">
        <f>IF($A536="","",IFERROR(MATCH($A536,'Last week'!$A$2:$A$1001,0),0))</f>
        <v/>
      </c>
      <c r="Q536" s="33">
        <f>IF(OR($A536="",$P536=0),"",INDEX('Last week'!$F$2:$F$1001,$P536))</f>
        <v/>
      </c>
      <c r="R536" s="34">
        <f>IF(OR($A536="",$P536=0),"",INDEX('Last week'!$G$2:$G$1001,$P536))</f>
        <v/>
      </c>
      <c r="S536" s="35">
        <f>IF(OR($A536="",$P536=0),"",INDEX('Last week'!$H$2:$H$1001,$P536))</f>
        <v/>
      </c>
      <c r="T536" s="33">
        <f>IF(OR($A536="",$P536=0),"",INDEX('Last week'!$I$2:$I$1001,$P536))</f>
        <v/>
      </c>
      <c r="U536" s="33">
        <f>IF($A536="","",IF(AND($P536&gt;0,$T536="Open",$S536&gt;=Settings!$C$4,$S536&lt;=Settings!$C$5),1,0))</f>
        <v/>
      </c>
      <c r="V536" s="33">
        <f>IF($A536="","",IF(AND($I536="Open",$H536&gt;=Settings!$C$4,$H536&lt;=Settings!$C$5),1,0))</f>
        <v/>
      </c>
      <c r="W536" s="34">
        <f>IF($A536="","",IF($U536=1,$R536,0))</f>
        <v/>
      </c>
      <c r="X536" s="34">
        <f>IF($A536="","",IF($V536=1,$G536,0))</f>
        <v/>
      </c>
      <c r="Y536" s="34">
        <f>IF($A536="","",IF(AND($P536=0,OR($I536="Open",$I536="Won"),$H536&gt;=Settings!$C$4,$H536&lt;=Settings!$C$5,$J536&gt;Settings!$C$6),$G536,0))</f>
        <v/>
      </c>
      <c r="Z536" s="34">
        <f>IF($A536="","",IF(AND($P536&gt;0,$T536="Open",$U536=0,OR($I536="Open",$I536="Won"),$H536&gt;=Settings!$C$4,$H536&lt;=Settings!$C$5),$G536,0))</f>
        <v/>
      </c>
      <c r="AA536" s="34">
        <f>IF($A536="","",IF(AND($U536=1,OR($V536=1,$I536="Won")),$G536-$R536,0))</f>
        <v/>
      </c>
      <c r="AB536" s="34">
        <f>IF($A536="","",IF(AND($U536=1,$I536="Open",$V536=0),$R536,0))</f>
        <v/>
      </c>
      <c r="AC536" s="34">
        <f>IF($A536="","",IF(AND($U536=1,$I536="Lost"),$R536,0))</f>
        <v/>
      </c>
      <c r="AD536" s="34">
        <f>IF($A536="","",IF(AND($I536="Won",OR($U536=1,$Y536&gt;0,$Z536&gt;0)),$G536,0))</f>
        <v/>
      </c>
      <c r="AE536" s="33">
        <f>IF(OR($A536="",$P536=0),"",IFERROR(MATCH($Q536,Settings!$B$24:$B$31,0),""))</f>
        <v/>
      </c>
      <c r="AF536" s="33">
        <f>IF($A536="","",IFERROR(MATCH($F536,Settings!$B$24:$B$31,0),""))</f>
        <v/>
      </c>
      <c r="AG536" s="33">
        <f>IF($A536="","",IF($P536=0,IF($Y536&gt;0,IF($I536="Won","Created and won","Created"),IF($J536&gt;Settings!$C$6,"Created, outside period",IF($V536=1,"Not in last snapshot","Outside period"))),IF($T536&lt;&gt;"Open","Closed before",IF($U536=0,IF($Z536&gt;0,IF($I536="Won","Pulled in and won","Pulled in"),"Outside period"),IF($I536="Won","Won",IF($I536="Lost","Lost",IF($V536=0,"Slipped out",IF($AF536&gt;$AE536,"Advanced",IF($AF536&lt;$AE536,"Regressed",IF($G536&gt;$R536,"Amount up",IF($G536&lt;$R536,"Amount down","No change")))))))))))</f>
        <v/>
      </c>
      <c r="AH536" s="33">
        <f>IF($A536="","",IF($V536=1,Settings!$C$7-MAX($J536,$K536,$L536,$M536),""))</f>
        <v/>
      </c>
      <c r="AI536" s="33">
        <f>IF($A536="","",IF($V536=1,IF($AH536&gt;=Settings!$C$12,1,0),""))</f>
        <v/>
      </c>
      <c r="AJ536" s="33">
        <f>IF($A536="","",IF($V536=1,IF($N536&gt;=Settings!$C$13,1,0),""))</f>
        <v/>
      </c>
    </row>
    <row r="537">
      <c r="G537" s="31" t="n"/>
      <c r="H537" s="32" t="n"/>
      <c r="J537" s="32" t="n"/>
      <c r="K537" s="32" t="n"/>
      <c r="L537" s="32" t="n"/>
      <c r="M537" s="32" t="n"/>
      <c r="P537" s="33">
        <f>IF($A537="","",IFERROR(MATCH($A537,'Last week'!$A$2:$A$1001,0),0))</f>
        <v/>
      </c>
      <c r="Q537" s="33">
        <f>IF(OR($A537="",$P537=0),"",INDEX('Last week'!$F$2:$F$1001,$P537))</f>
        <v/>
      </c>
      <c r="R537" s="34">
        <f>IF(OR($A537="",$P537=0),"",INDEX('Last week'!$G$2:$G$1001,$P537))</f>
        <v/>
      </c>
      <c r="S537" s="35">
        <f>IF(OR($A537="",$P537=0),"",INDEX('Last week'!$H$2:$H$1001,$P537))</f>
        <v/>
      </c>
      <c r="T537" s="33">
        <f>IF(OR($A537="",$P537=0),"",INDEX('Last week'!$I$2:$I$1001,$P537))</f>
        <v/>
      </c>
      <c r="U537" s="33">
        <f>IF($A537="","",IF(AND($P537&gt;0,$T537="Open",$S537&gt;=Settings!$C$4,$S537&lt;=Settings!$C$5),1,0))</f>
        <v/>
      </c>
      <c r="V537" s="33">
        <f>IF($A537="","",IF(AND($I537="Open",$H537&gt;=Settings!$C$4,$H537&lt;=Settings!$C$5),1,0))</f>
        <v/>
      </c>
      <c r="W537" s="34">
        <f>IF($A537="","",IF($U537=1,$R537,0))</f>
        <v/>
      </c>
      <c r="X537" s="34">
        <f>IF($A537="","",IF($V537=1,$G537,0))</f>
        <v/>
      </c>
      <c r="Y537" s="34">
        <f>IF($A537="","",IF(AND($P537=0,OR($I537="Open",$I537="Won"),$H537&gt;=Settings!$C$4,$H537&lt;=Settings!$C$5,$J537&gt;Settings!$C$6),$G537,0))</f>
        <v/>
      </c>
      <c r="Z537" s="34">
        <f>IF($A537="","",IF(AND($P537&gt;0,$T537="Open",$U537=0,OR($I537="Open",$I537="Won"),$H537&gt;=Settings!$C$4,$H537&lt;=Settings!$C$5),$G537,0))</f>
        <v/>
      </c>
      <c r="AA537" s="34">
        <f>IF($A537="","",IF(AND($U537=1,OR($V537=1,$I537="Won")),$G537-$R537,0))</f>
        <v/>
      </c>
      <c r="AB537" s="34">
        <f>IF($A537="","",IF(AND($U537=1,$I537="Open",$V537=0),$R537,0))</f>
        <v/>
      </c>
      <c r="AC537" s="34">
        <f>IF($A537="","",IF(AND($U537=1,$I537="Lost"),$R537,0))</f>
        <v/>
      </c>
      <c r="AD537" s="34">
        <f>IF($A537="","",IF(AND($I537="Won",OR($U537=1,$Y537&gt;0,$Z537&gt;0)),$G537,0))</f>
        <v/>
      </c>
      <c r="AE537" s="33">
        <f>IF(OR($A537="",$P537=0),"",IFERROR(MATCH($Q537,Settings!$B$24:$B$31,0),""))</f>
        <v/>
      </c>
      <c r="AF537" s="33">
        <f>IF($A537="","",IFERROR(MATCH($F537,Settings!$B$24:$B$31,0),""))</f>
        <v/>
      </c>
      <c r="AG537" s="33">
        <f>IF($A537="","",IF($P537=0,IF($Y537&gt;0,IF($I537="Won","Created and won","Created"),IF($J537&gt;Settings!$C$6,"Created, outside period",IF($V537=1,"Not in last snapshot","Outside period"))),IF($T537&lt;&gt;"Open","Closed before",IF($U537=0,IF($Z537&gt;0,IF($I537="Won","Pulled in and won","Pulled in"),"Outside period"),IF($I537="Won","Won",IF($I537="Lost","Lost",IF($V537=0,"Slipped out",IF($AF537&gt;$AE537,"Advanced",IF($AF537&lt;$AE537,"Regressed",IF($G537&gt;$R537,"Amount up",IF($G537&lt;$R537,"Amount down","No change")))))))))))</f>
        <v/>
      </c>
      <c r="AH537" s="33">
        <f>IF($A537="","",IF($V537=1,Settings!$C$7-MAX($J537,$K537,$L537,$M537),""))</f>
        <v/>
      </c>
      <c r="AI537" s="33">
        <f>IF($A537="","",IF($V537=1,IF($AH537&gt;=Settings!$C$12,1,0),""))</f>
        <v/>
      </c>
      <c r="AJ537" s="33">
        <f>IF($A537="","",IF($V537=1,IF($N537&gt;=Settings!$C$13,1,0),""))</f>
        <v/>
      </c>
    </row>
    <row r="538">
      <c r="G538" s="31" t="n"/>
      <c r="H538" s="32" t="n"/>
      <c r="J538" s="32" t="n"/>
      <c r="K538" s="32" t="n"/>
      <c r="L538" s="32" t="n"/>
      <c r="M538" s="32" t="n"/>
      <c r="P538" s="33">
        <f>IF($A538="","",IFERROR(MATCH($A538,'Last week'!$A$2:$A$1001,0),0))</f>
        <v/>
      </c>
      <c r="Q538" s="33">
        <f>IF(OR($A538="",$P538=0),"",INDEX('Last week'!$F$2:$F$1001,$P538))</f>
        <v/>
      </c>
      <c r="R538" s="34">
        <f>IF(OR($A538="",$P538=0),"",INDEX('Last week'!$G$2:$G$1001,$P538))</f>
        <v/>
      </c>
      <c r="S538" s="35">
        <f>IF(OR($A538="",$P538=0),"",INDEX('Last week'!$H$2:$H$1001,$P538))</f>
        <v/>
      </c>
      <c r="T538" s="33">
        <f>IF(OR($A538="",$P538=0),"",INDEX('Last week'!$I$2:$I$1001,$P538))</f>
        <v/>
      </c>
      <c r="U538" s="33">
        <f>IF($A538="","",IF(AND($P538&gt;0,$T538="Open",$S538&gt;=Settings!$C$4,$S538&lt;=Settings!$C$5),1,0))</f>
        <v/>
      </c>
      <c r="V538" s="33">
        <f>IF($A538="","",IF(AND($I538="Open",$H538&gt;=Settings!$C$4,$H538&lt;=Settings!$C$5),1,0))</f>
        <v/>
      </c>
      <c r="W538" s="34">
        <f>IF($A538="","",IF($U538=1,$R538,0))</f>
        <v/>
      </c>
      <c r="X538" s="34">
        <f>IF($A538="","",IF($V538=1,$G538,0))</f>
        <v/>
      </c>
      <c r="Y538" s="34">
        <f>IF($A538="","",IF(AND($P538=0,OR($I538="Open",$I538="Won"),$H538&gt;=Settings!$C$4,$H538&lt;=Settings!$C$5,$J538&gt;Settings!$C$6),$G538,0))</f>
        <v/>
      </c>
      <c r="Z538" s="34">
        <f>IF($A538="","",IF(AND($P538&gt;0,$T538="Open",$U538=0,OR($I538="Open",$I538="Won"),$H538&gt;=Settings!$C$4,$H538&lt;=Settings!$C$5),$G538,0))</f>
        <v/>
      </c>
      <c r="AA538" s="34">
        <f>IF($A538="","",IF(AND($U538=1,OR($V538=1,$I538="Won")),$G538-$R538,0))</f>
        <v/>
      </c>
      <c r="AB538" s="34">
        <f>IF($A538="","",IF(AND($U538=1,$I538="Open",$V538=0),$R538,0))</f>
        <v/>
      </c>
      <c r="AC538" s="34">
        <f>IF($A538="","",IF(AND($U538=1,$I538="Lost"),$R538,0))</f>
        <v/>
      </c>
      <c r="AD538" s="34">
        <f>IF($A538="","",IF(AND($I538="Won",OR($U538=1,$Y538&gt;0,$Z538&gt;0)),$G538,0))</f>
        <v/>
      </c>
      <c r="AE538" s="33">
        <f>IF(OR($A538="",$P538=0),"",IFERROR(MATCH($Q538,Settings!$B$24:$B$31,0),""))</f>
        <v/>
      </c>
      <c r="AF538" s="33">
        <f>IF($A538="","",IFERROR(MATCH($F538,Settings!$B$24:$B$31,0),""))</f>
        <v/>
      </c>
      <c r="AG538" s="33">
        <f>IF($A538="","",IF($P538=0,IF($Y538&gt;0,IF($I538="Won","Created and won","Created"),IF($J538&gt;Settings!$C$6,"Created, outside period",IF($V538=1,"Not in last snapshot","Outside period"))),IF($T538&lt;&gt;"Open","Closed before",IF($U538=0,IF($Z538&gt;0,IF($I538="Won","Pulled in and won","Pulled in"),"Outside period"),IF($I538="Won","Won",IF($I538="Lost","Lost",IF($V538=0,"Slipped out",IF($AF538&gt;$AE538,"Advanced",IF($AF538&lt;$AE538,"Regressed",IF($G538&gt;$R538,"Amount up",IF($G538&lt;$R538,"Amount down","No change")))))))))))</f>
        <v/>
      </c>
      <c r="AH538" s="33">
        <f>IF($A538="","",IF($V538=1,Settings!$C$7-MAX($J538,$K538,$L538,$M538),""))</f>
        <v/>
      </c>
      <c r="AI538" s="33">
        <f>IF($A538="","",IF($V538=1,IF($AH538&gt;=Settings!$C$12,1,0),""))</f>
        <v/>
      </c>
      <c r="AJ538" s="33">
        <f>IF($A538="","",IF($V538=1,IF($N538&gt;=Settings!$C$13,1,0),""))</f>
        <v/>
      </c>
    </row>
    <row r="539">
      <c r="G539" s="31" t="n"/>
      <c r="H539" s="32" t="n"/>
      <c r="J539" s="32" t="n"/>
      <c r="K539" s="32" t="n"/>
      <c r="L539" s="32" t="n"/>
      <c r="M539" s="32" t="n"/>
      <c r="P539" s="33">
        <f>IF($A539="","",IFERROR(MATCH($A539,'Last week'!$A$2:$A$1001,0),0))</f>
        <v/>
      </c>
      <c r="Q539" s="33">
        <f>IF(OR($A539="",$P539=0),"",INDEX('Last week'!$F$2:$F$1001,$P539))</f>
        <v/>
      </c>
      <c r="R539" s="34">
        <f>IF(OR($A539="",$P539=0),"",INDEX('Last week'!$G$2:$G$1001,$P539))</f>
        <v/>
      </c>
      <c r="S539" s="35">
        <f>IF(OR($A539="",$P539=0),"",INDEX('Last week'!$H$2:$H$1001,$P539))</f>
        <v/>
      </c>
      <c r="T539" s="33">
        <f>IF(OR($A539="",$P539=0),"",INDEX('Last week'!$I$2:$I$1001,$P539))</f>
        <v/>
      </c>
      <c r="U539" s="33">
        <f>IF($A539="","",IF(AND($P539&gt;0,$T539="Open",$S539&gt;=Settings!$C$4,$S539&lt;=Settings!$C$5),1,0))</f>
        <v/>
      </c>
      <c r="V539" s="33">
        <f>IF($A539="","",IF(AND($I539="Open",$H539&gt;=Settings!$C$4,$H539&lt;=Settings!$C$5),1,0))</f>
        <v/>
      </c>
      <c r="W539" s="34">
        <f>IF($A539="","",IF($U539=1,$R539,0))</f>
        <v/>
      </c>
      <c r="X539" s="34">
        <f>IF($A539="","",IF($V539=1,$G539,0))</f>
        <v/>
      </c>
      <c r="Y539" s="34">
        <f>IF($A539="","",IF(AND($P539=0,OR($I539="Open",$I539="Won"),$H539&gt;=Settings!$C$4,$H539&lt;=Settings!$C$5,$J539&gt;Settings!$C$6),$G539,0))</f>
        <v/>
      </c>
      <c r="Z539" s="34">
        <f>IF($A539="","",IF(AND($P539&gt;0,$T539="Open",$U539=0,OR($I539="Open",$I539="Won"),$H539&gt;=Settings!$C$4,$H539&lt;=Settings!$C$5),$G539,0))</f>
        <v/>
      </c>
      <c r="AA539" s="34">
        <f>IF($A539="","",IF(AND($U539=1,OR($V539=1,$I539="Won")),$G539-$R539,0))</f>
        <v/>
      </c>
      <c r="AB539" s="34">
        <f>IF($A539="","",IF(AND($U539=1,$I539="Open",$V539=0),$R539,0))</f>
        <v/>
      </c>
      <c r="AC539" s="34">
        <f>IF($A539="","",IF(AND($U539=1,$I539="Lost"),$R539,0))</f>
        <v/>
      </c>
      <c r="AD539" s="34">
        <f>IF($A539="","",IF(AND($I539="Won",OR($U539=1,$Y539&gt;0,$Z539&gt;0)),$G539,0))</f>
        <v/>
      </c>
      <c r="AE539" s="33">
        <f>IF(OR($A539="",$P539=0),"",IFERROR(MATCH($Q539,Settings!$B$24:$B$31,0),""))</f>
        <v/>
      </c>
      <c r="AF539" s="33">
        <f>IF($A539="","",IFERROR(MATCH($F539,Settings!$B$24:$B$31,0),""))</f>
        <v/>
      </c>
      <c r="AG539" s="33">
        <f>IF($A539="","",IF($P539=0,IF($Y539&gt;0,IF($I539="Won","Created and won","Created"),IF($J539&gt;Settings!$C$6,"Created, outside period",IF($V539=1,"Not in last snapshot","Outside period"))),IF($T539&lt;&gt;"Open","Closed before",IF($U539=0,IF($Z539&gt;0,IF($I539="Won","Pulled in and won","Pulled in"),"Outside period"),IF($I539="Won","Won",IF($I539="Lost","Lost",IF($V539=0,"Slipped out",IF($AF539&gt;$AE539,"Advanced",IF($AF539&lt;$AE539,"Regressed",IF($G539&gt;$R539,"Amount up",IF($G539&lt;$R539,"Amount down","No change")))))))))))</f>
        <v/>
      </c>
      <c r="AH539" s="33">
        <f>IF($A539="","",IF($V539=1,Settings!$C$7-MAX($J539,$K539,$L539,$M539),""))</f>
        <v/>
      </c>
      <c r="AI539" s="33">
        <f>IF($A539="","",IF($V539=1,IF($AH539&gt;=Settings!$C$12,1,0),""))</f>
        <v/>
      </c>
      <c r="AJ539" s="33">
        <f>IF($A539="","",IF($V539=1,IF($N539&gt;=Settings!$C$13,1,0),""))</f>
        <v/>
      </c>
    </row>
    <row r="540">
      <c r="G540" s="31" t="n"/>
      <c r="H540" s="32" t="n"/>
      <c r="J540" s="32" t="n"/>
      <c r="K540" s="32" t="n"/>
      <c r="L540" s="32" t="n"/>
      <c r="M540" s="32" t="n"/>
      <c r="P540" s="33">
        <f>IF($A540="","",IFERROR(MATCH($A540,'Last week'!$A$2:$A$1001,0),0))</f>
        <v/>
      </c>
      <c r="Q540" s="33">
        <f>IF(OR($A540="",$P540=0),"",INDEX('Last week'!$F$2:$F$1001,$P540))</f>
        <v/>
      </c>
      <c r="R540" s="34">
        <f>IF(OR($A540="",$P540=0),"",INDEX('Last week'!$G$2:$G$1001,$P540))</f>
        <v/>
      </c>
      <c r="S540" s="35">
        <f>IF(OR($A540="",$P540=0),"",INDEX('Last week'!$H$2:$H$1001,$P540))</f>
        <v/>
      </c>
      <c r="T540" s="33">
        <f>IF(OR($A540="",$P540=0),"",INDEX('Last week'!$I$2:$I$1001,$P540))</f>
        <v/>
      </c>
      <c r="U540" s="33">
        <f>IF($A540="","",IF(AND($P540&gt;0,$T540="Open",$S540&gt;=Settings!$C$4,$S540&lt;=Settings!$C$5),1,0))</f>
        <v/>
      </c>
      <c r="V540" s="33">
        <f>IF($A540="","",IF(AND($I540="Open",$H540&gt;=Settings!$C$4,$H540&lt;=Settings!$C$5),1,0))</f>
        <v/>
      </c>
      <c r="W540" s="34">
        <f>IF($A540="","",IF($U540=1,$R540,0))</f>
        <v/>
      </c>
      <c r="X540" s="34">
        <f>IF($A540="","",IF($V540=1,$G540,0))</f>
        <v/>
      </c>
      <c r="Y540" s="34">
        <f>IF($A540="","",IF(AND($P540=0,OR($I540="Open",$I540="Won"),$H540&gt;=Settings!$C$4,$H540&lt;=Settings!$C$5,$J540&gt;Settings!$C$6),$G540,0))</f>
        <v/>
      </c>
      <c r="Z540" s="34">
        <f>IF($A540="","",IF(AND($P540&gt;0,$T540="Open",$U540=0,OR($I540="Open",$I540="Won"),$H540&gt;=Settings!$C$4,$H540&lt;=Settings!$C$5),$G540,0))</f>
        <v/>
      </c>
      <c r="AA540" s="34">
        <f>IF($A540="","",IF(AND($U540=1,OR($V540=1,$I540="Won")),$G540-$R540,0))</f>
        <v/>
      </c>
      <c r="AB540" s="34">
        <f>IF($A540="","",IF(AND($U540=1,$I540="Open",$V540=0),$R540,0))</f>
        <v/>
      </c>
      <c r="AC540" s="34">
        <f>IF($A540="","",IF(AND($U540=1,$I540="Lost"),$R540,0))</f>
        <v/>
      </c>
      <c r="AD540" s="34">
        <f>IF($A540="","",IF(AND($I540="Won",OR($U540=1,$Y540&gt;0,$Z540&gt;0)),$G540,0))</f>
        <v/>
      </c>
      <c r="AE540" s="33">
        <f>IF(OR($A540="",$P540=0),"",IFERROR(MATCH($Q540,Settings!$B$24:$B$31,0),""))</f>
        <v/>
      </c>
      <c r="AF540" s="33">
        <f>IF($A540="","",IFERROR(MATCH($F540,Settings!$B$24:$B$31,0),""))</f>
        <v/>
      </c>
      <c r="AG540" s="33">
        <f>IF($A540="","",IF($P540=0,IF($Y540&gt;0,IF($I540="Won","Created and won","Created"),IF($J540&gt;Settings!$C$6,"Created, outside period",IF($V540=1,"Not in last snapshot","Outside period"))),IF($T540&lt;&gt;"Open","Closed before",IF($U540=0,IF($Z540&gt;0,IF($I540="Won","Pulled in and won","Pulled in"),"Outside period"),IF($I540="Won","Won",IF($I540="Lost","Lost",IF($V540=0,"Slipped out",IF($AF540&gt;$AE540,"Advanced",IF($AF540&lt;$AE540,"Regressed",IF($G540&gt;$R540,"Amount up",IF($G540&lt;$R540,"Amount down","No change")))))))))))</f>
        <v/>
      </c>
      <c r="AH540" s="33">
        <f>IF($A540="","",IF($V540=1,Settings!$C$7-MAX($J540,$K540,$L540,$M540),""))</f>
        <v/>
      </c>
      <c r="AI540" s="33">
        <f>IF($A540="","",IF($V540=1,IF($AH540&gt;=Settings!$C$12,1,0),""))</f>
        <v/>
      </c>
      <c r="AJ540" s="33">
        <f>IF($A540="","",IF($V540=1,IF($N540&gt;=Settings!$C$13,1,0),""))</f>
        <v/>
      </c>
    </row>
    <row r="541">
      <c r="G541" s="31" t="n"/>
      <c r="H541" s="32" t="n"/>
      <c r="J541" s="32" t="n"/>
      <c r="K541" s="32" t="n"/>
      <c r="L541" s="32" t="n"/>
      <c r="M541" s="32" t="n"/>
      <c r="P541" s="33">
        <f>IF($A541="","",IFERROR(MATCH($A541,'Last week'!$A$2:$A$1001,0),0))</f>
        <v/>
      </c>
      <c r="Q541" s="33">
        <f>IF(OR($A541="",$P541=0),"",INDEX('Last week'!$F$2:$F$1001,$P541))</f>
        <v/>
      </c>
      <c r="R541" s="34">
        <f>IF(OR($A541="",$P541=0),"",INDEX('Last week'!$G$2:$G$1001,$P541))</f>
        <v/>
      </c>
      <c r="S541" s="35">
        <f>IF(OR($A541="",$P541=0),"",INDEX('Last week'!$H$2:$H$1001,$P541))</f>
        <v/>
      </c>
      <c r="T541" s="33">
        <f>IF(OR($A541="",$P541=0),"",INDEX('Last week'!$I$2:$I$1001,$P541))</f>
        <v/>
      </c>
      <c r="U541" s="33">
        <f>IF($A541="","",IF(AND($P541&gt;0,$T541="Open",$S541&gt;=Settings!$C$4,$S541&lt;=Settings!$C$5),1,0))</f>
        <v/>
      </c>
      <c r="V541" s="33">
        <f>IF($A541="","",IF(AND($I541="Open",$H541&gt;=Settings!$C$4,$H541&lt;=Settings!$C$5),1,0))</f>
        <v/>
      </c>
      <c r="W541" s="34">
        <f>IF($A541="","",IF($U541=1,$R541,0))</f>
        <v/>
      </c>
      <c r="X541" s="34">
        <f>IF($A541="","",IF($V541=1,$G541,0))</f>
        <v/>
      </c>
      <c r="Y541" s="34">
        <f>IF($A541="","",IF(AND($P541=0,OR($I541="Open",$I541="Won"),$H541&gt;=Settings!$C$4,$H541&lt;=Settings!$C$5,$J541&gt;Settings!$C$6),$G541,0))</f>
        <v/>
      </c>
      <c r="Z541" s="34">
        <f>IF($A541="","",IF(AND($P541&gt;0,$T541="Open",$U541=0,OR($I541="Open",$I541="Won"),$H541&gt;=Settings!$C$4,$H541&lt;=Settings!$C$5),$G541,0))</f>
        <v/>
      </c>
      <c r="AA541" s="34">
        <f>IF($A541="","",IF(AND($U541=1,OR($V541=1,$I541="Won")),$G541-$R541,0))</f>
        <v/>
      </c>
      <c r="AB541" s="34">
        <f>IF($A541="","",IF(AND($U541=1,$I541="Open",$V541=0),$R541,0))</f>
        <v/>
      </c>
      <c r="AC541" s="34">
        <f>IF($A541="","",IF(AND($U541=1,$I541="Lost"),$R541,0))</f>
        <v/>
      </c>
      <c r="AD541" s="34">
        <f>IF($A541="","",IF(AND($I541="Won",OR($U541=1,$Y541&gt;0,$Z541&gt;0)),$G541,0))</f>
        <v/>
      </c>
      <c r="AE541" s="33">
        <f>IF(OR($A541="",$P541=0),"",IFERROR(MATCH($Q541,Settings!$B$24:$B$31,0),""))</f>
        <v/>
      </c>
      <c r="AF541" s="33">
        <f>IF($A541="","",IFERROR(MATCH($F541,Settings!$B$24:$B$31,0),""))</f>
        <v/>
      </c>
      <c r="AG541" s="33">
        <f>IF($A541="","",IF($P541=0,IF($Y541&gt;0,IF($I541="Won","Created and won","Created"),IF($J541&gt;Settings!$C$6,"Created, outside period",IF($V541=1,"Not in last snapshot","Outside period"))),IF($T541&lt;&gt;"Open","Closed before",IF($U541=0,IF($Z541&gt;0,IF($I541="Won","Pulled in and won","Pulled in"),"Outside period"),IF($I541="Won","Won",IF($I541="Lost","Lost",IF($V541=0,"Slipped out",IF($AF541&gt;$AE541,"Advanced",IF($AF541&lt;$AE541,"Regressed",IF($G541&gt;$R541,"Amount up",IF($G541&lt;$R541,"Amount down","No change")))))))))))</f>
        <v/>
      </c>
      <c r="AH541" s="33">
        <f>IF($A541="","",IF($V541=1,Settings!$C$7-MAX($J541,$K541,$L541,$M541),""))</f>
        <v/>
      </c>
      <c r="AI541" s="33">
        <f>IF($A541="","",IF($V541=1,IF($AH541&gt;=Settings!$C$12,1,0),""))</f>
        <v/>
      </c>
      <c r="AJ541" s="33">
        <f>IF($A541="","",IF($V541=1,IF($N541&gt;=Settings!$C$13,1,0),""))</f>
        <v/>
      </c>
    </row>
    <row r="542">
      <c r="G542" s="31" t="n"/>
      <c r="H542" s="32" t="n"/>
      <c r="J542" s="32" t="n"/>
      <c r="K542" s="32" t="n"/>
      <c r="L542" s="32" t="n"/>
      <c r="M542" s="32" t="n"/>
      <c r="P542" s="33">
        <f>IF($A542="","",IFERROR(MATCH($A542,'Last week'!$A$2:$A$1001,0),0))</f>
        <v/>
      </c>
      <c r="Q542" s="33">
        <f>IF(OR($A542="",$P542=0),"",INDEX('Last week'!$F$2:$F$1001,$P542))</f>
        <v/>
      </c>
      <c r="R542" s="34">
        <f>IF(OR($A542="",$P542=0),"",INDEX('Last week'!$G$2:$G$1001,$P542))</f>
        <v/>
      </c>
      <c r="S542" s="35">
        <f>IF(OR($A542="",$P542=0),"",INDEX('Last week'!$H$2:$H$1001,$P542))</f>
        <v/>
      </c>
      <c r="T542" s="33">
        <f>IF(OR($A542="",$P542=0),"",INDEX('Last week'!$I$2:$I$1001,$P542))</f>
        <v/>
      </c>
      <c r="U542" s="33">
        <f>IF($A542="","",IF(AND($P542&gt;0,$T542="Open",$S542&gt;=Settings!$C$4,$S542&lt;=Settings!$C$5),1,0))</f>
        <v/>
      </c>
      <c r="V542" s="33">
        <f>IF($A542="","",IF(AND($I542="Open",$H542&gt;=Settings!$C$4,$H542&lt;=Settings!$C$5),1,0))</f>
        <v/>
      </c>
      <c r="W542" s="34">
        <f>IF($A542="","",IF($U542=1,$R542,0))</f>
        <v/>
      </c>
      <c r="X542" s="34">
        <f>IF($A542="","",IF($V542=1,$G542,0))</f>
        <v/>
      </c>
      <c r="Y542" s="34">
        <f>IF($A542="","",IF(AND($P542=0,OR($I542="Open",$I542="Won"),$H542&gt;=Settings!$C$4,$H542&lt;=Settings!$C$5,$J542&gt;Settings!$C$6),$G542,0))</f>
        <v/>
      </c>
      <c r="Z542" s="34">
        <f>IF($A542="","",IF(AND($P542&gt;0,$T542="Open",$U542=0,OR($I542="Open",$I542="Won"),$H542&gt;=Settings!$C$4,$H542&lt;=Settings!$C$5),$G542,0))</f>
        <v/>
      </c>
      <c r="AA542" s="34">
        <f>IF($A542="","",IF(AND($U542=1,OR($V542=1,$I542="Won")),$G542-$R542,0))</f>
        <v/>
      </c>
      <c r="AB542" s="34">
        <f>IF($A542="","",IF(AND($U542=1,$I542="Open",$V542=0),$R542,0))</f>
        <v/>
      </c>
      <c r="AC542" s="34">
        <f>IF($A542="","",IF(AND($U542=1,$I542="Lost"),$R542,0))</f>
        <v/>
      </c>
      <c r="AD542" s="34">
        <f>IF($A542="","",IF(AND($I542="Won",OR($U542=1,$Y542&gt;0,$Z542&gt;0)),$G542,0))</f>
        <v/>
      </c>
      <c r="AE542" s="33">
        <f>IF(OR($A542="",$P542=0),"",IFERROR(MATCH($Q542,Settings!$B$24:$B$31,0),""))</f>
        <v/>
      </c>
      <c r="AF542" s="33">
        <f>IF($A542="","",IFERROR(MATCH($F542,Settings!$B$24:$B$31,0),""))</f>
        <v/>
      </c>
      <c r="AG542" s="33">
        <f>IF($A542="","",IF($P542=0,IF($Y542&gt;0,IF($I542="Won","Created and won","Created"),IF($J542&gt;Settings!$C$6,"Created, outside period",IF($V542=1,"Not in last snapshot","Outside period"))),IF($T542&lt;&gt;"Open","Closed before",IF($U542=0,IF($Z542&gt;0,IF($I542="Won","Pulled in and won","Pulled in"),"Outside period"),IF($I542="Won","Won",IF($I542="Lost","Lost",IF($V542=0,"Slipped out",IF($AF542&gt;$AE542,"Advanced",IF($AF542&lt;$AE542,"Regressed",IF($G542&gt;$R542,"Amount up",IF($G542&lt;$R542,"Amount down","No change")))))))))))</f>
        <v/>
      </c>
      <c r="AH542" s="33">
        <f>IF($A542="","",IF($V542=1,Settings!$C$7-MAX($J542,$K542,$L542,$M542),""))</f>
        <v/>
      </c>
      <c r="AI542" s="33">
        <f>IF($A542="","",IF($V542=1,IF($AH542&gt;=Settings!$C$12,1,0),""))</f>
        <v/>
      </c>
      <c r="AJ542" s="33">
        <f>IF($A542="","",IF($V542=1,IF($N542&gt;=Settings!$C$13,1,0),""))</f>
        <v/>
      </c>
    </row>
    <row r="543">
      <c r="G543" s="31" t="n"/>
      <c r="H543" s="32" t="n"/>
      <c r="J543" s="32" t="n"/>
      <c r="K543" s="32" t="n"/>
      <c r="L543" s="32" t="n"/>
      <c r="M543" s="32" t="n"/>
      <c r="P543" s="33">
        <f>IF($A543="","",IFERROR(MATCH($A543,'Last week'!$A$2:$A$1001,0),0))</f>
        <v/>
      </c>
      <c r="Q543" s="33">
        <f>IF(OR($A543="",$P543=0),"",INDEX('Last week'!$F$2:$F$1001,$P543))</f>
        <v/>
      </c>
      <c r="R543" s="34">
        <f>IF(OR($A543="",$P543=0),"",INDEX('Last week'!$G$2:$G$1001,$P543))</f>
        <v/>
      </c>
      <c r="S543" s="35">
        <f>IF(OR($A543="",$P543=0),"",INDEX('Last week'!$H$2:$H$1001,$P543))</f>
        <v/>
      </c>
      <c r="T543" s="33">
        <f>IF(OR($A543="",$P543=0),"",INDEX('Last week'!$I$2:$I$1001,$P543))</f>
        <v/>
      </c>
      <c r="U543" s="33">
        <f>IF($A543="","",IF(AND($P543&gt;0,$T543="Open",$S543&gt;=Settings!$C$4,$S543&lt;=Settings!$C$5),1,0))</f>
        <v/>
      </c>
      <c r="V543" s="33">
        <f>IF($A543="","",IF(AND($I543="Open",$H543&gt;=Settings!$C$4,$H543&lt;=Settings!$C$5),1,0))</f>
        <v/>
      </c>
      <c r="W543" s="34">
        <f>IF($A543="","",IF($U543=1,$R543,0))</f>
        <v/>
      </c>
      <c r="X543" s="34">
        <f>IF($A543="","",IF($V543=1,$G543,0))</f>
        <v/>
      </c>
      <c r="Y543" s="34">
        <f>IF($A543="","",IF(AND($P543=0,OR($I543="Open",$I543="Won"),$H543&gt;=Settings!$C$4,$H543&lt;=Settings!$C$5,$J543&gt;Settings!$C$6),$G543,0))</f>
        <v/>
      </c>
      <c r="Z543" s="34">
        <f>IF($A543="","",IF(AND($P543&gt;0,$T543="Open",$U543=0,OR($I543="Open",$I543="Won"),$H543&gt;=Settings!$C$4,$H543&lt;=Settings!$C$5),$G543,0))</f>
        <v/>
      </c>
      <c r="AA543" s="34">
        <f>IF($A543="","",IF(AND($U543=1,OR($V543=1,$I543="Won")),$G543-$R543,0))</f>
        <v/>
      </c>
      <c r="AB543" s="34">
        <f>IF($A543="","",IF(AND($U543=1,$I543="Open",$V543=0),$R543,0))</f>
        <v/>
      </c>
      <c r="AC543" s="34">
        <f>IF($A543="","",IF(AND($U543=1,$I543="Lost"),$R543,0))</f>
        <v/>
      </c>
      <c r="AD543" s="34">
        <f>IF($A543="","",IF(AND($I543="Won",OR($U543=1,$Y543&gt;0,$Z543&gt;0)),$G543,0))</f>
        <v/>
      </c>
      <c r="AE543" s="33">
        <f>IF(OR($A543="",$P543=0),"",IFERROR(MATCH($Q543,Settings!$B$24:$B$31,0),""))</f>
        <v/>
      </c>
      <c r="AF543" s="33">
        <f>IF($A543="","",IFERROR(MATCH($F543,Settings!$B$24:$B$31,0),""))</f>
        <v/>
      </c>
      <c r="AG543" s="33">
        <f>IF($A543="","",IF($P543=0,IF($Y543&gt;0,IF($I543="Won","Created and won","Created"),IF($J543&gt;Settings!$C$6,"Created, outside period",IF($V543=1,"Not in last snapshot","Outside period"))),IF($T543&lt;&gt;"Open","Closed before",IF($U543=0,IF($Z543&gt;0,IF($I543="Won","Pulled in and won","Pulled in"),"Outside period"),IF($I543="Won","Won",IF($I543="Lost","Lost",IF($V543=0,"Slipped out",IF($AF543&gt;$AE543,"Advanced",IF($AF543&lt;$AE543,"Regressed",IF($G543&gt;$R543,"Amount up",IF($G543&lt;$R543,"Amount down","No change")))))))))))</f>
        <v/>
      </c>
      <c r="AH543" s="33">
        <f>IF($A543="","",IF($V543=1,Settings!$C$7-MAX($J543,$K543,$L543,$M543),""))</f>
        <v/>
      </c>
      <c r="AI543" s="33">
        <f>IF($A543="","",IF($V543=1,IF($AH543&gt;=Settings!$C$12,1,0),""))</f>
        <v/>
      </c>
      <c r="AJ543" s="33">
        <f>IF($A543="","",IF($V543=1,IF($N543&gt;=Settings!$C$13,1,0),""))</f>
        <v/>
      </c>
    </row>
    <row r="544">
      <c r="G544" s="31" t="n"/>
      <c r="H544" s="32" t="n"/>
      <c r="J544" s="32" t="n"/>
      <c r="K544" s="32" t="n"/>
      <c r="L544" s="32" t="n"/>
      <c r="M544" s="32" t="n"/>
      <c r="P544" s="33">
        <f>IF($A544="","",IFERROR(MATCH($A544,'Last week'!$A$2:$A$1001,0),0))</f>
        <v/>
      </c>
      <c r="Q544" s="33">
        <f>IF(OR($A544="",$P544=0),"",INDEX('Last week'!$F$2:$F$1001,$P544))</f>
        <v/>
      </c>
      <c r="R544" s="34">
        <f>IF(OR($A544="",$P544=0),"",INDEX('Last week'!$G$2:$G$1001,$P544))</f>
        <v/>
      </c>
      <c r="S544" s="35">
        <f>IF(OR($A544="",$P544=0),"",INDEX('Last week'!$H$2:$H$1001,$P544))</f>
        <v/>
      </c>
      <c r="T544" s="33">
        <f>IF(OR($A544="",$P544=0),"",INDEX('Last week'!$I$2:$I$1001,$P544))</f>
        <v/>
      </c>
      <c r="U544" s="33">
        <f>IF($A544="","",IF(AND($P544&gt;0,$T544="Open",$S544&gt;=Settings!$C$4,$S544&lt;=Settings!$C$5),1,0))</f>
        <v/>
      </c>
      <c r="V544" s="33">
        <f>IF($A544="","",IF(AND($I544="Open",$H544&gt;=Settings!$C$4,$H544&lt;=Settings!$C$5),1,0))</f>
        <v/>
      </c>
      <c r="W544" s="34">
        <f>IF($A544="","",IF($U544=1,$R544,0))</f>
        <v/>
      </c>
      <c r="X544" s="34">
        <f>IF($A544="","",IF($V544=1,$G544,0))</f>
        <v/>
      </c>
      <c r="Y544" s="34">
        <f>IF($A544="","",IF(AND($P544=0,OR($I544="Open",$I544="Won"),$H544&gt;=Settings!$C$4,$H544&lt;=Settings!$C$5,$J544&gt;Settings!$C$6),$G544,0))</f>
        <v/>
      </c>
      <c r="Z544" s="34">
        <f>IF($A544="","",IF(AND($P544&gt;0,$T544="Open",$U544=0,OR($I544="Open",$I544="Won"),$H544&gt;=Settings!$C$4,$H544&lt;=Settings!$C$5),$G544,0))</f>
        <v/>
      </c>
      <c r="AA544" s="34">
        <f>IF($A544="","",IF(AND($U544=1,OR($V544=1,$I544="Won")),$G544-$R544,0))</f>
        <v/>
      </c>
      <c r="AB544" s="34">
        <f>IF($A544="","",IF(AND($U544=1,$I544="Open",$V544=0),$R544,0))</f>
        <v/>
      </c>
      <c r="AC544" s="34">
        <f>IF($A544="","",IF(AND($U544=1,$I544="Lost"),$R544,0))</f>
        <v/>
      </c>
      <c r="AD544" s="34">
        <f>IF($A544="","",IF(AND($I544="Won",OR($U544=1,$Y544&gt;0,$Z544&gt;0)),$G544,0))</f>
        <v/>
      </c>
      <c r="AE544" s="33">
        <f>IF(OR($A544="",$P544=0),"",IFERROR(MATCH($Q544,Settings!$B$24:$B$31,0),""))</f>
        <v/>
      </c>
      <c r="AF544" s="33">
        <f>IF($A544="","",IFERROR(MATCH($F544,Settings!$B$24:$B$31,0),""))</f>
        <v/>
      </c>
      <c r="AG544" s="33">
        <f>IF($A544="","",IF($P544=0,IF($Y544&gt;0,IF($I544="Won","Created and won","Created"),IF($J544&gt;Settings!$C$6,"Created, outside period",IF($V544=1,"Not in last snapshot","Outside period"))),IF($T544&lt;&gt;"Open","Closed before",IF($U544=0,IF($Z544&gt;0,IF($I544="Won","Pulled in and won","Pulled in"),"Outside period"),IF($I544="Won","Won",IF($I544="Lost","Lost",IF($V544=0,"Slipped out",IF($AF544&gt;$AE544,"Advanced",IF($AF544&lt;$AE544,"Regressed",IF($G544&gt;$R544,"Amount up",IF($G544&lt;$R544,"Amount down","No change")))))))))))</f>
        <v/>
      </c>
      <c r="AH544" s="33">
        <f>IF($A544="","",IF($V544=1,Settings!$C$7-MAX($J544,$K544,$L544,$M544),""))</f>
        <v/>
      </c>
      <c r="AI544" s="33">
        <f>IF($A544="","",IF($V544=1,IF($AH544&gt;=Settings!$C$12,1,0),""))</f>
        <v/>
      </c>
      <c r="AJ544" s="33">
        <f>IF($A544="","",IF($V544=1,IF($N544&gt;=Settings!$C$13,1,0),""))</f>
        <v/>
      </c>
    </row>
    <row r="545">
      <c r="G545" s="31" t="n"/>
      <c r="H545" s="32" t="n"/>
      <c r="J545" s="32" t="n"/>
      <c r="K545" s="32" t="n"/>
      <c r="L545" s="32" t="n"/>
      <c r="M545" s="32" t="n"/>
      <c r="P545" s="33">
        <f>IF($A545="","",IFERROR(MATCH($A545,'Last week'!$A$2:$A$1001,0),0))</f>
        <v/>
      </c>
      <c r="Q545" s="33">
        <f>IF(OR($A545="",$P545=0),"",INDEX('Last week'!$F$2:$F$1001,$P545))</f>
        <v/>
      </c>
      <c r="R545" s="34">
        <f>IF(OR($A545="",$P545=0),"",INDEX('Last week'!$G$2:$G$1001,$P545))</f>
        <v/>
      </c>
      <c r="S545" s="35">
        <f>IF(OR($A545="",$P545=0),"",INDEX('Last week'!$H$2:$H$1001,$P545))</f>
        <v/>
      </c>
      <c r="T545" s="33">
        <f>IF(OR($A545="",$P545=0),"",INDEX('Last week'!$I$2:$I$1001,$P545))</f>
        <v/>
      </c>
      <c r="U545" s="33">
        <f>IF($A545="","",IF(AND($P545&gt;0,$T545="Open",$S545&gt;=Settings!$C$4,$S545&lt;=Settings!$C$5),1,0))</f>
        <v/>
      </c>
      <c r="V545" s="33">
        <f>IF($A545="","",IF(AND($I545="Open",$H545&gt;=Settings!$C$4,$H545&lt;=Settings!$C$5),1,0))</f>
        <v/>
      </c>
      <c r="W545" s="34">
        <f>IF($A545="","",IF($U545=1,$R545,0))</f>
        <v/>
      </c>
      <c r="X545" s="34">
        <f>IF($A545="","",IF($V545=1,$G545,0))</f>
        <v/>
      </c>
      <c r="Y545" s="34">
        <f>IF($A545="","",IF(AND($P545=0,OR($I545="Open",$I545="Won"),$H545&gt;=Settings!$C$4,$H545&lt;=Settings!$C$5,$J545&gt;Settings!$C$6),$G545,0))</f>
        <v/>
      </c>
      <c r="Z545" s="34">
        <f>IF($A545="","",IF(AND($P545&gt;0,$T545="Open",$U545=0,OR($I545="Open",$I545="Won"),$H545&gt;=Settings!$C$4,$H545&lt;=Settings!$C$5),$G545,0))</f>
        <v/>
      </c>
      <c r="AA545" s="34">
        <f>IF($A545="","",IF(AND($U545=1,OR($V545=1,$I545="Won")),$G545-$R545,0))</f>
        <v/>
      </c>
      <c r="AB545" s="34">
        <f>IF($A545="","",IF(AND($U545=1,$I545="Open",$V545=0),$R545,0))</f>
        <v/>
      </c>
      <c r="AC545" s="34">
        <f>IF($A545="","",IF(AND($U545=1,$I545="Lost"),$R545,0))</f>
        <v/>
      </c>
      <c r="AD545" s="34">
        <f>IF($A545="","",IF(AND($I545="Won",OR($U545=1,$Y545&gt;0,$Z545&gt;0)),$G545,0))</f>
        <v/>
      </c>
      <c r="AE545" s="33">
        <f>IF(OR($A545="",$P545=0),"",IFERROR(MATCH($Q545,Settings!$B$24:$B$31,0),""))</f>
        <v/>
      </c>
      <c r="AF545" s="33">
        <f>IF($A545="","",IFERROR(MATCH($F545,Settings!$B$24:$B$31,0),""))</f>
        <v/>
      </c>
      <c r="AG545" s="33">
        <f>IF($A545="","",IF($P545=0,IF($Y545&gt;0,IF($I545="Won","Created and won","Created"),IF($J545&gt;Settings!$C$6,"Created, outside period",IF($V545=1,"Not in last snapshot","Outside period"))),IF($T545&lt;&gt;"Open","Closed before",IF($U545=0,IF($Z545&gt;0,IF($I545="Won","Pulled in and won","Pulled in"),"Outside period"),IF($I545="Won","Won",IF($I545="Lost","Lost",IF($V545=0,"Slipped out",IF($AF545&gt;$AE545,"Advanced",IF($AF545&lt;$AE545,"Regressed",IF($G545&gt;$R545,"Amount up",IF($G545&lt;$R545,"Amount down","No change")))))))))))</f>
        <v/>
      </c>
      <c r="AH545" s="33">
        <f>IF($A545="","",IF($V545=1,Settings!$C$7-MAX($J545,$K545,$L545,$M545),""))</f>
        <v/>
      </c>
      <c r="AI545" s="33">
        <f>IF($A545="","",IF($V545=1,IF($AH545&gt;=Settings!$C$12,1,0),""))</f>
        <v/>
      </c>
      <c r="AJ545" s="33">
        <f>IF($A545="","",IF($V545=1,IF($N545&gt;=Settings!$C$13,1,0),""))</f>
        <v/>
      </c>
    </row>
    <row r="546">
      <c r="G546" s="31" t="n"/>
      <c r="H546" s="32" t="n"/>
      <c r="J546" s="32" t="n"/>
      <c r="K546" s="32" t="n"/>
      <c r="L546" s="32" t="n"/>
      <c r="M546" s="32" t="n"/>
      <c r="P546" s="33">
        <f>IF($A546="","",IFERROR(MATCH($A546,'Last week'!$A$2:$A$1001,0),0))</f>
        <v/>
      </c>
      <c r="Q546" s="33">
        <f>IF(OR($A546="",$P546=0),"",INDEX('Last week'!$F$2:$F$1001,$P546))</f>
        <v/>
      </c>
      <c r="R546" s="34">
        <f>IF(OR($A546="",$P546=0),"",INDEX('Last week'!$G$2:$G$1001,$P546))</f>
        <v/>
      </c>
      <c r="S546" s="35">
        <f>IF(OR($A546="",$P546=0),"",INDEX('Last week'!$H$2:$H$1001,$P546))</f>
        <v/>
      </c>
      <c r="T546" s="33">
        <f>IF(OR($A546="",$P546=0),"",INDEX('Last week'!$I$2:$I$1001,$P546))</f>
        <v/>
      </c>
      <c r="U546" s="33">
        <f>IF($A546="","",IF(AND($P546&gt;0,$T546="Open",$S546&gt;=Settings!$C$4,$S546&lt;=Settings!$C$5),1,0))</f>
        <v/>
      </c>
      <c r="V546" s="33">
        <f>IF($A546="","",IF(AND($I546="Open",$H546&gt;=Settings!$C$4,$H546&lt;=Settings!$C$5),1,0))</f>
        <v/>
      </c>
      <c r="W546" s="34">
        <f>IF($A546="","",IF($U546=1,$R546,0))</f>
        <v/>
      </c>
      <c r="X546" s="34">
        <f>IF($A546="","",IF($V546=1,$G546,0))</f>
        <v/>
      </c>
      <c r="Y546" s="34">
        <f>IF($A546="","",IF(AND($P546=0,OR($I546="Open",$I546="Won"),$H546&gt;=Settings!$C$4,$H546&lt;=Settings!$C$5,$J546&gt;Settings!$C$6),$G546,0))</f>
        <v/>
      </c>
      <c r="Z546" s="34">
        <f>IF($A546="","",IF(AND($P546&gt;0,$T546="Open",$U546=0,OR($I546="Open",$I546="Won"),$H546&gt;=Settings!$C$4,$H546&lt;=Settings!$C$5),$G546,0))</f>
        <v/>
      </c>
      <c r="AA546" s="34">
        <f>IF($A546="","",IF(AND($U546=1,OR($V546=1,$I546="Won")),$G546-$R546,0))</f>
        <v/>
      </c>
      <c r="AB546" s="34">
        <f>IF($A546="","",IF(AND($U546=1,$I546="Open",$V546=0),$R546,0))</f>
        <v/>
      </c>
      <c r="AC546" s="34">
        <f>IF($A546="","",IF(AND($U546=1,$I546="Lost"),$R546,0))</f>
        <v/>
      </c>
      <c r="AD546" s="34">
        <f>IF($A546="","",IF(AND($I546="Won",OR($U546=1,$Y546&gt;0,$Z546&gt;0)),$G546,0))</f>
        <v/>
      </c>
      <c r="AE546" s="33">
        <f>IF(OR($A546="",$P546=0),"",IFERROR(MATCH($Q546,Settings!$B$24:$B$31,0),""))</f>
        <v/>
      </c>
      <c r="AF546" s="33">
        <f>IF($A546="","",IFERROR(MATCH($F546,Settings!$B$24:$B$31,0),""))</f>
        <v/>
      </c>
      <c r="AG546" s="33">
        <f>IF($A546="","",IF($P546=0,IF($Y546&gt;0,IF($I546="Won","Created and won","Created"),IF($J546&gt;Settings!$C$6,"Created, outside period",IF($V546=1,"Not in last snapshot","Outside period"))),IF($T546&lt;&gt;"Open","Closed before",IF($U546=0,IF($Z546&gt;0,IF($I546="Won","Pulled in and won","Pulled in"),"Outside period"),IF($I546="Won","Won",IF($I546="Lost","Lost",IF($V546=0,"Slipped out",IF($AF546&gt;$AE546,"Advanced",IF($AF546&lt;$AE546,"Regressed",IF($G546&gt;$R546,"Amount up",IF($G546&lt;$R546,"Amount down","No change")))))))))))</f>
        <v/>
      </c>
      <c r="AH546" s="33">
        <f>IF($A546="","",IF($V546=1,Settings!$C$7-MAX($J546,$K546,$L546,$M546),""))</f>
        <v/>
      </c>
      <c r="AI546" s="33">
        <f>IF($A546="","",IF($V546=1,IF($AH546&gt;=Settings!$C$12,1,0),""))</f>
        <v/>
      </c>
      <c r="AJ546" s="33">
        <f>IF($A546="","",IF($V546=1,IF($N546&gt;=Settings!$C$13,1,0),""))</f>
        <v/>
      </c>
    </row>
    <row r="547">
      <c r="G547" s="31" t="n"/>
      <c r="H547" s="32" t="n"/>
      <c r="J547" s="32" t="n"/>
      <c r="K547" s="32" t="n"/>
      <c r="L547" s="32" t="n"/>
      <c r="M547" s="32" t="n"/>
      <c r="P547" s="33">
        <f>IF($A547="","",IFERROR(MATCH($A547,'Last week'!$A$2:$A$1001,0),0))</f>
        <v/>
      </c>
      <c r="Q547" s="33">
        <f>IF(OR($A547="",$P547=0),"",INDEX('Last week'!$F$2:$F$1001,$P547))</f>
        <v/>
      </c>
      <c r="R547" s="34">
        <f>IF(OR($A547="",$P547=0),"",INDEX('Last week'!$G$2:$G$1001,$P547))</f>
        <v/>
      </c>
      <c r="S547" s="35">
        <f>IF(OR($A547="",$P547=0),"",INDEX('Last week'!$H$2:$H$1001,$P547))</f>
        <v/>
      </c>
      <c r="T547" s="33">
        <f>IF(OR($A547="",$P547=0),"",INDEX('Last week'!$I$2:$I$1001,$P547))</f>
        <v/>
      </c>
      <c r="U547" s="33">
        <f>IF($A547="","",IF(AND($P547&gt;0,$T547="Open",$S547&gt;=Settings!$C$4,$S547&lt;=Settings!$C$5),1,0))</f>
        <v/>
      </c>
      <c r="V547" s="33">
        <f>IF($A547="","",IF(AND($I547="Open",$H547&gt;=Settings!$C$4,$H547&lt;=Settings!$C$5),1,0))</f>
        <v/>
      </c>
      <c r="W547" s="34">
        <f>IF($A547="","",IF($U547=1,$R547,0))</f>
        <v/>
      </c>
      <c r="X547" s="34">
        <f>IF($A547="","",IF($V547=1,$G547,0))</f>
        <v/>
      </c>
      <c r="Y547" s="34">
        <f>IF($A547="","",IF(AND($P547=0,OR($I547="Open",$I547="Won"),$H547&gt;=Settings!$C$4,$H547&lt;=Settings!$C$5,$J547&gt;Settings!$C$6),$G547,0))</f>
        <v/>
      </c>
      <c r="Z547" s="34">
        <f>IF($A547="","",IF(AND($P547&gt;0,$T547="Open",$U547=0,OR($I547="Open",$I547="Won"),$H547&gt;=Settings!$C$4,$H547&lt;=Settings!$C$5),$G547,0))</f>
        <v/>
      </c>
      <c r="AA547" s="34">
        <f>IF($A547="","",IF(AND($U547=1,OR($V547=1,$I547="Won")),$G547-$R547,0))</f>
        <v/>
      </c>
      <c r="AB547" s="34">
        <f>IF($A547="","",IF(AND($U547=1,$I547="Open",$V547=0),$R547,0))</f>
        <v/>
      </c>
      <c r="AC547" s="34">
        <f>IF($A547="","",IF(AND($U547=1,$I547="Lost"),$R547,0))</f>
        <v/>
      </c>
      <c r="AD547" s="34">
        <f>IF($A547="","",IF(AND($I547="Won",OR($U547=1,$Y547&gt;0,$Z547&gt;0)),$G547,0))</f>
        <v/>
      </c>
      <c r="AE547" s="33">
        <f>IF(OR($A547="",$P547=0),"",IFERROR(MATCH($Q547,Settings!$B$24:$B$31,0),""))</f>
        <v/>
      </c>
      <c r="AF547" s="33">
        <f>IF($A547="","",IFERROR(MATCH($F547,Settings!$B$24:$B$31,0),""))</f>
        <v/>
      </c>
      <c r="AG547" s="33">
        <f>IF($A547="","",IF($P547=0,IF($Y547&gt;0,IF($I547="Won","Created and won","Created"),IF($J547&gt;Settings!$C$6,"Created, outside period",IF($V547=1,"Not in last snapshot","Outside period"))),IF($T547&lt;&gt;"Open","Closed before",IF($U547=0,IF($Z547&gt;0,IF($I547="Won","Pulled in and won","Pulled in"),"Outside period"),IF($I547="Won","Won",IF($I547="Lost","Lost",IF($V547=0,"Slipped out",IF($AF547&gt;$AE547,"Advanced",IF($AF547&lt;$AE547,"Regressed",IF($G547&gt;$R547,"Amount up",IF($G547&lt;$R547,"Amount down","No change")))))))))))</f>
        <v/>
      </c>
      <c r="AH547" s="33">
        <f>IF($A547="","",IF($V547=1,Settings!$C$7-MAX($J547,$K547,$L547,$M547),""))</f>
        <v/>
      </c>
      <c r="AI547" s="33">
        <f>IF($A547="","",IF($V547=1,IF($AH547&gt;=Settings!$C$12,1,0),""))</f>
        <v/>
      </c>
      <c r="AJ547" s="33">
        <f>IF($A547="","",IF($V547=1,IF($N547&gt;=Settings!$C$13,1,0),""))</f>
        <v/>
      </c>
    </row>
    <row r="548">
      <c r="G548" s="31" t="n"/>
      <c r="H548" s="32" t="n"/>
      <c r="J548" s="32" t="n"/>
      <c r="K548" s="32" t="n"/>
      <c r="L548" s="32" t="n"/>
      <c r="M548" s="32" t="n"/>
      <c r="P548" s="33">
        <f>IF($A548="","",IFERROR(MATCH($A548,'Last week'!$A$2:$A$1001,0),0))</f>
        <v/>
      </c>
      <c r="Q548" s="33">
        <f>IF(OR($A548="",$P548=0),"",INDEX('Last week'!$F$2:$F$1001,$P548))</f>
        <v/>
      </c>
      <c r="R548" s="34">
        <f>IF(OR($A548="",$P548=0),"",INDEX('Last week'!$G$2:$G$1001,$P548))</f>
        <v/>
      </c>
      <c r="S548" s="35">
        <f>IF(OR($A548="",$P548=0),"",INDEX('Last week'!$H$2:$H$1001,$P548))</f>
        <v/>
      </c>
      <c r="T548" s="33">
        <f>IF(OR($A548="",$P548=0),"",INDEX('Last week'!$I$2:$I$1001,$P548))</f>
        <v/>
      </c>
      <c r="U548" s="33">
        <f>IF($A548="","",IF(AND($P548&gt;0,$T548="Open",$S548&gt;=Settings!$C$4,$S548&lt;=Settings!$C$5),1,0))</f>
        <v/>
      </c>
      <c r="V548" s="33">
        <f>IF($A548="","",IF(AND($I548="Open",$H548&gt;=Settings!$C$4,$H548&lt;=Settings!$C$5),1,0))</f>
        <v/>
      </c>
      <c r="W548" s="34">
        <f>IF($A548="","",IF($U548=1,$R548,0))</f>
        <v/>
      </c>
      <c r="X548" s="34">
        <f>IF($A548="","",IF($V548=1,$G548,0))</f>
        <v/>
      </c>
      <c r="Y548" s="34">
        <f>IF($A548="","",IF(AND($P548=0,OR($I548="Open",$I548="Won"),$H548&gt;=Settings!$C$4,$H548&lt;=Settings!$C$5,$J548&gt;Settings!$C$6),$G548,0))</f>
        <v/>
      </c>
      <c r="Z548" s="34">
        <f>IF($A548="","",IF(AND($P548&gt;0,$T548="Open",$U548=0,OR($I548="Open",$I548="Won"),$H548&gt;=Settings!$C$4,$H548&lt;=Settings!$C$5),$G548,0))</f>
        <v/>
      </c>
      <c r="AA548" s="34">
        <f>IF($A548="","",IF(AND($U548=1,OR($V548=1,$I548="Won")),$G548-$R548,0))</f>
        <v/>
      </c>
      <c r="AB548" s="34">
        <f>IF($A548="","",IF(AND($U548=1,$I548="Open",$V548=0),$R548,0))</f>
        <v/>
      </c>
      <c r="AC548" s="34">
        <f>IF($A548="","",IF(AND($U548=1,$I548="Lost"),$R548,0))</f>
        <v/>
      </c>
      <c r="AD548" s="34">
        <f>IF($A548="","",IF(AND($I548="Won",OR($U548=1,$Y548&gt;0,$Z548&gt;0)),$G548,0))</f>
        <v/>
      </c>
      <c r="AE548" s="33">
        <f>IF(OR($A548="",$P548=0),"",IFERROR(MATCH($Q548,Settings!$B$24:$B$31,0),""))</f>
        <v/>
      </c>
      <c r="AF548" s="33">
        <f>IF($A548="","",IFERROR(MATCH($F548,Settings!$B$24:$B$31,0),""))</f>
        <v/>
      </c>
      <c r="AG548" s="33">
        <f>IF($A548="","",IF($P548=0,IF($Y548&gt;0,IF($I548="Won","Created and won","Created"),IF($J548&gt;Settings!$C$6,"Created, outside period",IF($V548=1,"Not in last snapshot","Outside period"))),IF($T548&lt;&gt;"Open","Closed before",IF($U548=0,IF($Z548&gt;0,IF($I548="Won","Pulled in and won","Pulled in"),"Outside period"),IF($I548="Won","Won",IF($I548="Lost","Lost",IF($V548=0,"Slipped out",IF($AF548&gt;$AE548,"Advanced",IF($AF548&lt;$AE548,"Regressed",IF($G548&gt;$R548,"Amount up",IF($G548&lt;$R548,"Amount down","No change")))))))))))</f>
        <v/>
      </c>
      <c r="AH548" s="33">
        <f>IF($A548="","",IF($V548=1,Settings!$C$7-MAX($J548,$K548,$L548,$M548),""))</f>
        <v/>
      </c>
      <c r="AI548" s="33">
        <f>IF($A548="","",IF($V548=1,IF($AH548&gt;=Settings!$C$12,1,0),""))</f>
        <v/>
      </c>
      <c r="AJ548" s="33">
        <f>IF($A548="","",IF($V548=1,IF($N548&gt;=Settings!$C$13,1,0),""))</f>
        <v/>
      </c>
    </row>
    <row r="549">
      <c r="G549" s="31" t="n"/>
      <c r="H549" s="32" t="n"/>
      <c r="J549" s="32" t="n"/>
      <c r="K549" s="32" t="n"/>
      <c r="L549" s="32" t="n"/>
      <c r="M549" s="32" t="n"/>
      <c r="P549" s="33">
        <f>IF($A549="","",IFERROR(MATCH($A549,'Last week'!$A$2:$A$1001,0),0))</f>
        <v/>
      </c>
      <c r="Q549" s="33">
        <f>IF(OR($A549="",$P549=0),"",INDEX('Last week'!$F$2:$F$1001,$P549))</f>
        <v/>
      </c>
      <c r="R549" s="34">
        <f>IF(OR($A549="",$P549=0),"",INDEX('Last week'!$G$2:$G$1001,$P549))</f>
        <v/>
      </c>
      <c r="S549" s="35">
        <f>IF(OR($A549="",$P549=0),"",INDEX('Last week'!$H$2:$H$1001,$P549))</f>
        <v/>
      </c>
      <c r="T549" s="33">
        <f>IF(OR($A549="",$P549=0),"",INDEX('Last week'!$I$2:$I$1001,$P549))</f>
        <v/>
      </c>
      <c r="U549" s="33">
        <f>IF($A549="","",IF(AND($P549&gt;0,$T549="Open",$S549&gt;=Settings!$C$4,$S549&lt;=Settings!$C$5),1,0))</f>
        <v/>
      </c>
      <c r="V549" s="33">
        <f>IF($A549="","",IF(AND($I549="Open",$H549&gt;=Settings!$C$4,$H549&lt;=Settings!$C$5),1,0))</f>
        <v/>
      </c>
      <c r="W549" s="34">
        <f>IF($A549="","",IF($U549=1,$R549,0))</f>
        <v/>
      </c>
      <c r="X549" s="34">
        <f>IF($A549="","",IF($V549=1,$G549,0))</f>
        <v/>
      </c>
      <c r="Y549" s="34">
        <f>IF($A549="","",IF(AND($P549=0,OR($I549="Open",$I549="Won"),$H549&gt;=Settings!$C$4,$H549&lt;=Settings!$C$5,$J549&gt;Settings!$C$6),$G549,0))</f>
        <v/>
      </c>
      <c r="Z549" s="34">
        <f>IF($A549="","",IF(AND($P549&gt;0,$T549="Open",$U549=0,OR($I549="Open",$I549="Won"),$H549&gt;=Settings!$C$4,$H549&lt;=Settings!$C$5),$G549,0))</f>
        <v/>
      </c>
      <c r="AA549" s="34">
        <f>IF($A549="","",IF(AND($U549=1,OR($V549=1,$I549="Won")),$G549-$R549,0))</f>
        <v/>
      </c>
      <c r="AB549" s="34">
        <f>IF($A549="","",IF(AND($U549=1,$I549="Open",$V549=0),$R549,0))</f>
        <v/>
      </c>
      <c r="AC549" s="34">
        <f>IF($A549="","",IF(AND($U549=1,$I549="Lost"),$R549,0))</f>
        <v/>
      </c>
      <c r="AD549" s="34">
        <f>IF($A549="","",IF(AND($I549="Won",OR($U549=1,$Y549&gt;0,$Z549&gt;0)),$G549,0))</f>
        <v/>
      </c>
      <c r="AE549" s="33">
        <f>IF(OR($A549="",$P549=0),"",IFERROR(MATCH($Q549,Settings!$B$24:$B$31,0),""))</f>
        <v/>
      </c>
      <c r="AF549" s="33">
        <f>IF($A549="","",IFERROR(MATCH($F549,Settings!$B$24:$B$31,0),""))</f>
        <v/>
      </c>
      <c r="AG549" s="33">
        <f>IF($A549="","",IF($P549=0,IF($Y549&gt;0,IF($I549="Won","Created and won","Created"),IF($J549&gt;Settings!$C$6,"Created, outside period",IF($V549=1,"Not in last snapshot","Outside period"))),IF($T549&lt;&gt;"Open","Closed before",IF($U549=0,IF($Z549&gt;0,IF($I549="Won","Pulled in and won","Pulled in"),"Outside period"),IF($I549="Won","Won",IF($I549="Lost","Lost",IF($V549=0,"Slipped out",IF($AF549&gt;$AE549,"Advanced",IF($AF549&lt;$AE549,"Regressed",IF($G549&gt;$R549,"Amount up",IF($G549&lt;$R549,"Amount down","No change")))))))))))</f>
        <v/>
      </c>
      <c r="AH549" s="33">
        <f>IF($A549="","",IF($V549=1,Settings!$C$7-MAX($J549,$K549,$L549,$M549),""))</f>
        <v/>
      </c>
      <c r="AI549" s="33">
        <f>IF($A549="","",IF($V549=1,IF($AH549&gt;=Settings!$C$12,1,0),""))</f>
        <v/>
      </c>
      <c r="AJ549" s="33">
        <f>IF($A549="","",IF($V549=1,IF($N549&gt;=Settings!$C$13,1,0),""))</f>
        <v/>
      </c>
    </row>
    <row r="550">
      <c r="G550" s="31" t="n"/>
      <c r="H550" s="32" t="n"/>
      <c r="J550" s="32" t="n"/>
      <c r="K550" s="32" t="n"/>
      <c r="L550" s="32" t="n"/>
      <c r="M550" s="32" t="n"/>
      <c r="P550" s="33">
        <f>IF($A550="","",IFERROR(MATCH($A550,'Last week'!$A$2:$A$1001,0),0))</f>
        <v/>
      </c>
      <c r="Q550" s="33">
        <f>IF(OR($A550="",$P550=0),"",INDEX('Last week'!$F$2:$F$1001,$P550))</f>
        <v/>
      </c>
      <c r="R550" s="34">
        <f>IF(OR($A550="",$P550=0),"",INDEX('Last week'!$G$2:$G$1001,$P550))</f>
        <v/>
      </c>
      <c r="S550" s="35">
        <f>IF(OR($A550="",$P550=0),"",INDEX('Last week'!$H$2:$H$1001,$P550))</f>
        <v/>
      </c>
      <c r="T550" s="33">
        <f>IF(OR($A550="",$P550=0),"",INDEX('Last week'!$I$2:$I$1001,$P550))</f>
        <v/>
      </c>
      <c r="U550" s="33">
        <f>IF($A550="","",IF(AND($P550&gt;0,$T550="Open",$S550&gt;=Settings!$C$4,$S550&lt;=Settings!$C$5),1,0))</f>
        <v/>
      </c>
      <c r="V550" s="33">
        <f>IF($A550="","",IF(AND($I550="Open",$H550&gt;=Settings!$C$4,$H550&lt;=Settings!$C$5),1,0))</f>
        <v/>
      </c>
      <c r="W550" s="34">
        <f>IF($A550="","",IF($U550=1,$R550,0))</f>
        <v/>
      </c>
      <c r="X550" s="34">
        <f>IF($A550="","",IF($V550=1,$G550,0))</f>
        <v/>
      </c>
      <c r="Y550" s="34">
        <f>IF($A550="","",IF(AND($P550=0,OR($I550="Open",$I550="Won"),$H550&gt;=Settings!$C$4,$H550&lt;=Settings!$C$5,$J550&gt;Settings!$C$6),$G550,0))</f>
        <v/>
      </c>
      <c r="Z550" s="34">
        <f>IF($A550="","",IF(AND($P550&gt;0,$T550="Open",$U550=0,OR($I550="Open",$I550="Won"),$H550&gt;=Settings!$C$4,$H550&lt;=Settings!$C$5),$G550,0))</f>
        <v/>
      </c>
      <c r="AA550" s="34">
        <f>IF($A550="","",IF(AND($U550=1,OR($V550=1,$I550="Won")),$G550-$R550,0))</f>
        <v/>
      </c>
      <c r="AB550" s="34">
        <f>IF($A550="","",IF(AND($U550=1,$I550="Open",$V550=0),$R550,0))</f>
        <v/>
      </c>
      <c r="AC550" s="34">
        <f>IF($A550="","",IF(AND($U550=1,$I550="Lost"),$R550,0))</f>
        <v/>
      </c>
      <c r="AD550" s="34">
        <f>IF($A550="","",IF(AND($I550="Won",OR($U550=1,$Y550&gt;0,$Z550&gt;0)),$G550,0))</f>
        <v/>
      </c>
      <c r="AE550" s="33">
        <f>IF(OR($A550="",$P550=0),"",IFERROR(MATCH($Q550,Settings!$B$24:$B$31,0),""))</f>
        <v/>
      </c>
      <c r="AF550" s="33">
        <f>IF($A550="","",IFERROR(MATCH($F550,Settings!$B$24:$B$31,0),""))</f>
        <v/>
      </c>
      <c r="AG550" s="33">
        <f>IF($A550="","",IF($P550=0,IF($Y550&gt;0,IF($I550="Won","Created and won","Created"),IF($J550&gt;Settings!$C$6,"Created, outside period",IF($V550=1,"Not in last snapshot","Outside period"))),IF($T550&lt;&gt;"Open","Closed before",IF($U550=0,IF($Z550&gt;0,IF($I550="Won","Pulled in and won","Pulled in"),"Outside period"),IF($I550="Won","Won",IF($I550="Lost","Lost",IF($V550=0,"Slipped out",IF($AF550&gt;$AE550,"Advanced",IF($AF550&lt;$AE550,"Regressed",IF($G550&gt;$R550,"Amount up",IF($G550&lt;$R550,"Amount down","No change")))))))))))</f>
        <v/>
      </c>
      <c r="AH550" s="33">
        <f>IF($A550="","",IF($V550=1,Settings!$C$7-MAX($J550,$K550,$L550,$M550),""))</f>
        <v/>
      </c>
      <c r="AI550" s="33">
        <f>IF($A550="","",IF($V550=1,IF($AH550&gt;=Settings!$C$12,1,0),""))</f>
        <v/>
      </c>
      <c r="AJ550" s="33">
        <f>IF($A550="","",IF($V550=1,IF($N550&gt;=Settings!$C$13,1,0),""))</f>
        <v/>
      </c>
    </row>
    <row r="551">
      <c r="G551" s="31" t="n"/>
      <c r="H551" s="32" t="n"/>
      <c r="J551" s="32" t="n"/>
      <c r="K551" s="32" t="n"/>
      <c r="L551" s="32" t="n"/>
      <c r="M551" s="32" t="n"/>
      <c r="P551" s="33">
        <f>IF($A551="","",IFERROR(MATCH($A551,'Last week'!$A$2:$A$1001,0),0))</f>
        <v/>
      </c>
      <c r="Q551" s="33">
        <f>IF(OR($A551="",$P551=0),"",INDEX('Last week'!$F$2:$F$1001,$P551))</f>
        <v/>
      </c>
      <c r="R551" s="34">
        <f>IF(OR($A551="",$P551=0),"",INDEX('Last week'!$G$2:$G$1001,$P551))</f>
        <v/>
      </c>
      <c r="S551" s="35">
        <f>IF(OR($A551="",$P551=0),"",INDEX('Last week'!$H$2:$H$1001,$P551))</f>
        <v/>
      </c>
      <c r="T551" s="33">
        <f>IF(OR($A551="",$P551=0),"",INDEX('Last week'!$I$2:$I$1001,$P551))</f>
        <v/>
      </c>
      <c r="U551" s="33">
        <f>IF($A551="","",IF(AND($P551&gt;0,$T551="Open",$S551&gt;=Settings!$C$4,$S551&lt;=Settings!$C$5),1,0))</f>
        <v/>
      </c>
      <c r="V551" s="33">
        <f>IF($A551="","",IF(AND($I551="Open",$H551&gt;=Settings!$C$4,$H551&lt;=Settings!$C$5),1,0))</f>
        <v/>
      </c>
      <c r="W551" s="34">
        <f>IF($A551="","",IF($U551=1,$R551,0))</f>
        <v/>
      </c>
      <c r="X551" s="34">
        <f>IF($A551="","",IF($V551=1,$G551,0))</f>
        <v/>
      </c>
      <c r="Y551" s="34">
        <f>IF($A551="","",IF(AND($P551=0,OR($I551="Open",$I551="Won"),$H551&gt;=Settings!$C$4,$H551&lt;=Settings!$C$5,$J551&gt;Settings!$C$6),$G551,0))</f>
        <v/>
      </c>
      <c r="Z551" s="34">
        <f>IF($A551="","",IF(AND($P551&gt;0,$T551="Open",$U551=0,OR($I551="Open",$I551="Won"),$H551&gt;=Settings!$C$4,$H551&lt;=Settings!$C$5),$G551,0))</f>
        <v/>
      </c>
      <c r="AA551" s="34">
        <f>IF($A551="","",IF(AND($U551=1,OR($V551=1,$I551="Won")),$G551-$R551,0))</f>
        <v/>
      </c>
      <c r="AB551" s="34">
        <f>IF($A551="","",IF(AND($U551=1,$I551="Open",$V551=0),$R551,0))</f>
        <v/>
      </c>
      <c r="AC551" s="34">
        <f>IF($A551="","",IF(AND($U551=1,$I551="Lost"),$R551,0))</f>
        <v/>
      </c>
      <c r="AD551" s="34">
        <f>IF($A551="","",IF(AND($I551="Won",OR($U551=1,$Y551&gt;0,$Z551&gt;0)),$G551,0))</f>
        <v/>
      </c>
      <c r="AE551" s="33">
        <f>IF(OR($A551="",$P551=0),"",IFERROR(MATCH($Q551,Settings!$B$24:$B$31,0),""))</f>
        <v/>
      </c>
      <c r="AF551" s="33">
        <f>IF($A551="","",IFERROR(MATCH($F551,Settings!$B$24:$B$31,0),""))</f>
        <v/>
      </c>
      <c r="AG551" s="33">
        <f>IF($A551="","",IF($P551=0,IF($Y551&gt;0,IF($I551="Won","Created and won","Created"),IF($J551&gt;Settings!$C$6,"Created, outside period",IF($V551=1,"Not in last snapshot","Outside period"))),IF($T551&lt;&gt;"Open","Closed before",IF($U551=0,IF($Z551&gt;0,IF($I551="Won","Pulled in and won","Pulled in"),"Outside period"),IF($I551="Won","Won",IF($I551="Lost","Lost",IF($V551=0,"Slipped out",IF($AF551&gt;$AE551,"Advanced",IF($AF551&lt;$AE551,"Regressed",IF($G551&gt;$R551,"Amount up",IF($G551&lt;$R551,"Amount down","No change")))))))))))</f>
        <v/>
      </c>
      <c r="AH551" s="33">
        <f>IF($A551="","",IF($V551=1,Settings!$C$7-MAX($J551,$K551,$L551,$M551),""))</f>
        <v/>
      </c>
      <c r="AI551" s="33">
        <f>IF($A551="","",IF($V551=1,IF($AH551&gt;=Settings!$C$12,1,0),""))</f>
        <v/>
      </c>
      <c r="AJ551" s="33">
        <f>IF($A551="","",IF($V551=1,IF($N551&gt;=Settings!$C$13,1,0),""))</f>
        <v/>
      </c>
    </row>
    <row r="552">
      <c r="G552" s="31" t="n"/>
      <c r="H552" s="32" t="n"/>
      <c r="J552" s="32" t="n"/>
      <c r="K552" s="32" t="n"/>
      <c r="L552" s="32" t="n"/>
      <c r="M552" s="32" t="n"/>
      <c r="P552" s="33">
        <f>IF($A552="","",IFERROR(MATCH($A552,'Last week'!$A$2:$A$1001,0),0))</f>
        <v/>
      </c>
      <c r="Q552" s="33">
        <f>IF(OR($A552="",$P552=0),"",INDEX('Last week'!$F$2:$F$1001,$P552))</f>
        <v/>
      </c>
      <c r="R552" s="34">
        <f>IF(OR($A552="",$P552=0),"",INDEX('Last week'!$G$2:$G$1001,$P552))</f>
        <v/>
      </c>
      <c r="S552" s="35">
        <f>IF(OR($A552="",$P552=0),"",INDEX('Last week'!$H$2:$H$1001,$P552))</f>
        <v/>
      </c>
      <c r="T552" s="33">
        <f>IF(OR($A552="",$P552=0),"",INDEX('Last week'!$I$2:$I$1001,$P552))</f>
        <v/>
      </c>
      <c r="U552" s="33">
        <f>IF($A552="","",IF(AND($P552&gt;0,$T552="Open",$S552&gt;=Settings!$C$4,$S552&lt;=Settings!$C$5),1,0))</f>
        <v/>
      </c>
      <c r="V552" s="33">
        <f>IF($A552="","",IF(AND($I552="Open",$H552&gt;=Settings!$C$4,$H552&lt;=Settings!$C$5),1,0))</f>
        <v/>
      </c>
      <c r="W552" s="34">
        <f>IF($A552="","",IF($U552=1,$R552,0))</f>
        <v/>
      </c>
      <c r="X552" s="34">
        <f>IF($A552="","",IF($V552=1,$G552,0))</f>
        <v/>
      </c>
      <c r="Y552" s="34">
        <f>IF($A552="","",IF(AND($P552=0,OR($I552="Open",$I552="Won"),$H552&gt;=Settings!$C$4,$H552&lt;=Settings!$C$5,$J552&gt;Settings!$C$6),$G552,0))</f>
        <v/>
      </c>
      <c r="Z552" s="34">
        <f>IF($A552="","",IF(AND($P552&gt;0,$T552="Open",$U552=0,OR($I552="Open",$I552="Won"),$H552&gt;=Settings!$C$4,$H552&lt;=Settings!$C$5),$G552,0))</f>
        <v/>
      </c>
      <c r="AA552" s="34">
        <f>IF($A552="","",IF(AND($U552=1,OR($V552=1,$I552="Won")),$G552-$R552,0))</f>
        <v/>
      </c>
      <c r="AB552" s="34">
        <f>IF($A552="","",IF(AND($U552=1,$I552="Open",$V552=0),$R552,0))</f>
        <v/>
      </c>
      <c r="AC552" s="34">
        <f>IF($A552="","",IF(AND($U552=1,$I552="Lost"),$R552,0))</f>
        <v/>
      </c>
      <c r="AD552" s="34">
        <f>IF($A552="","",IF(AND($I552="Won",OR($U552=1,$Y552&gt;0,$Z552&gt;0)),$G552,0))</f>
        <v/>
      </c>
      <c r="AE552" s="33">
        <f>IF(OR($A552="",$P552=0),"",IFERROR(MATCH($Q552,Settings!$B$24:$B$31,0),""))</f>
        <v/>
      </c>
      <c r="AF552" s="33">
        <f>IF($A552="","",IFERROR(MATCH($F552,Settings!$B$24:$B$31,0),""))</f>
        <v/>
      </c>
      <c r="AG552" s="33">
        <f>IF($A552="","",IF($P552=0,IF($Y552&gt;0,IF($I552="Won","Created and won","Created"),IF($J552&gt;Settings!$C$6,"Created, outside period",IF($V552=1,"Not in last snapshot","Outside period"))),IF($T552&lt;&gt;"Open","Closed before",IF($U552=0,IF($Z552&gt;0,IF($I552="Won","Pulled in and won","Pulled in"),"Outside period"),IF($I552="Won","Won",IF($I552="Lost","Lost",IF($V552=0,"Slipped out",IF($AF552&gt;$AE552,"Advanced",IF($AF552&lt;$AE552,"Regressed",IF($G552&gt;$R552,"Amount up",IF($G552&lt;$R552,"Amount down","No change")))))))))))</f>
        <v/>
      </c>
      <c r="AH552" s="33">
        <f>IF($A552="","",IF($V552=1,Settings!$C$7-MAX($J552,$K552,$L552,$M552),""))</f>
        <v/>
      </c>
      <c r="AI552" s="33">
        <f>IF($A552="","",IF($V552=1,IF($AH552&gt;=Settings!$C$12,1,0),""))</f>
        <v/>
      </c>
      <c r="AJ552" s="33">
        <f>IF($A552="","",IF($V552=1,IF($N552&gt;=Settings!$C$13,1,0),""))</f>
        <v/>
      </c>
    </row>
    <row r="553">
      <c r="G553" s="31" t="n"/>
      <c r="H553" s="32" t="n"/>
      <c r="J553" s="32" t="n"/>
      <c r="K553" s="32" t="n"/>
      <c r="L553" s="32" t="n"/>
      <c r="M553" s="32" t="n"/>
      <c r="P553" s="33">
        <f>IF($A553="","",IFERROR(MATCH($A553,'Last week'!$A$2:$A$1001,0),0))</f>
        <v/>
      </c>
      <c r="Q553" s="33">
        <f>IF(OR($A553="",$P553=0),"",INDEX('Last week'!$F$2:$F$1001,$P553))</f>
        <v/>
      </c>
      <c r="R553" s="34">
        <f>IF(OR($A553="",$P553=0),"",INDEX('Last week'!$G$2:$G$1001,$P553))</f>
        <v/>
      </c>
      <c r="S553" s="35">
        <f>IF(OR($A553="",$P553=0),"",INDEX('Last week'!$H$2:$H$1001,$P553))</f>
        <v/>
      </c>
      <c r="T553" s="33">
        <f>IF(OR($A553="",$P553=0),"",INDEX('Last week'!$I$2:$I$1001,$P553))</f>
        <v/>
      </c>
      <c r="U553" s="33">
        <f>IF($A553="","",IF(AND($P553&gt;0,$T553="Open",$S553&gt;=Settings!$C$4,$S553&lt;=Settings!$C$5),1,0))</f>
        <v/>
      </c>
      <c r="V553" s="33">
        <f>IF($A553="","",IF(AND($I553="Open",$H553&gt;=Settings!$C$4,$H553&lt;=Settings!$C$5),1,0))</f>
        <v/>
      </c>
      <c r="W553" s="34">
        <f>IF($A553="","",IF($U553=1,$R553,0))</f>
        <v/>
      </c>
      <c r="X553" s="34">
        <f>IF($A553="","",IF($V553=1,$G553,0))</f>
        <v/>
      </c>
      <c r="Y553" s="34">
        <f>IF($A553="","",IF(AND($P553=0,OR($I553="Open",$I553="Won"),$H553&gt;=Settings!$C$4,$H553&lt;=Settings!$C$5,$J553&gt;Settings!$C$6),$G553,0))</f>
        <v/>
      </c>
      <c r="Z553" s="34">
        <f>IF($A553="","",IF(AND($P553&gt;0,$T553="Open",$U553=0,OR($I553="Open",$I553="Won"),$H553&gt;=Settings!$C$4,$H553&lt;=Settings!$C$5),$G553,0))</f>
        <v/>
      </c>
      <c r="AA553" s="34">
        <f>IF($A553="","",IF(AND($U553=1,OR($V553=1,$I553="Won")),$G553-$R553,0))</f>
        <v/>
      </c>
      <c r="AB553" s="34">
        <f>IF($A553="","",IF(AND($U553=1,$I553="Open",$V553=0),$R553,0))</f>
        <v/>
      </c>
      <c r="AC553" s="34">
        <f>IF($A553="","",IF(AND($U553=1,$I553="Lost"),$R553,0))</f>
        <v/>
      </c>
      <c r="AD553" s="34">
        <f>IF($A553="","",IF(AND($I553="Won",OR($U553=1,$Y553&gt;0,$Z553&gt;0)),$G553,0))</f>
        <v/>
      </c>
      <c r="AE553" s="33">
        <f>IF(OR($A553="",$P553=0),"",IFERROR(MATCH($Q553,Settings!$B$24:$B$31,0),""))</f>
        <v/>
      </c>
      <c r="AF553" s="33">
        <f>IF($A553="","",IFERROR(MATCH($F553,Settings!$B$24:$B$31,0),""))</f>
        <v/>
      </c>
      <c r="AG553" s="33">
        <f>IF($A553="","",IF($P553=0,IF($Y553&gt;0,IF($I553="Won","Created and won","Created"),IF($J553&gt;Settings!$C$6,"Created, outside period",IF($V553=1,"Not in last snapshot","Outside period"))),IF($T553&lt;&gt;"Open","Closed before",IF($U553=0,IF($Z553&gt;0,IF($I553="Won","Pulled in and won","Pulled in"),"Outside period"),IF($I553="Won","Won",IF($I553="Lost","Lost",IF($V553=0,"Slipped out",IF($AF553&gt;$AE553,"Advanced",IF($AF553&lt;$AE553,"Regressed",IF($G553&gt;$R553,"Amount up",IF($G553&lt;$R553,"Amount down","No change")))))))))))</f>
        <v/>
      </c>
      <c r="AH553" s="33">
        <f>IF($A553="","",IF($V553=1,Settings!$C$7-MAX($J553,$K553,$L553,$M553),""))</f>
        <v/>
      </c>
      <c r="AI553" s="33">
        <f>IF($A553="","",IF($V553=1,IF($AH553&gt;=Settings!$C$12,1,0),""))</f>
        <v/>
      </c>
      <c r="AJ553" s="33">
        <f>IF($A553="","",IF($V553=1,IF($N553&gt;=Settings!$C$13,1,0),""))</f>
        <v/>
      </c>
    </row>
    <row r="554">
      <c r="G554" s="31" t="n"/>
      <c r="H554" s="32" t="n"/>
      <c r="J554" s="32" t="n"/>
      <c r="K554" s="32" t="n"/>
      <c r="L554" s="32" t="n"/>
      <c r="M554" s="32" t="n"/>
      <c r="P554" s="33">
        <f>IF($A554="","",IFERROR(MATCH($A554,'Last week'!$A$2:$A$1001,0),0))</f>
        <v/>
      </c>
      <c r="Q554" s="33">
        <f>IF(OR($A554="",$P554=0),"",INDEX('Last week'!$F$2:$F$1001,$P554))</f>
        <v/>
      </c>
      <c r="R554" s="34">
        <f>IF(OR($A554="",$P554=0),"",INDEX('Last week'!$G$2:$G$1001,$P554))</f>
        <v/>
      </c>
      <c r="S554" s="35">
        <f>IF(OR($A554="",$P554=0),"",INDEX('Last week'!$H$2:$H$1001,$P554))</f>
        <v/>
      </c>
      <c r="T554" s="33">
        <f>IF(OR($A554="",$P554=0),"",INDEX('Last week'!$I$2:$I$1001,$P554))</f>
        <v/>
      </c>
      <c r="U554" s="33">
        <f>IF($A554="","",IF(AND($P554&gt;0,$T554="Open",$S554&gt;=Settings!$C$4,$S554&lt;=Settings!$C$5),1,0))</f>
        <v/>
      </c>
      <c r="V554" s="33">
        <f>IF($A554="","",IF(AND($I554="Open",$H554&gt;=Settings!$C$4,$H554&lt;=Settings!$C$5),1,0))</f>
        <v/>
      </c>
      <c r="W554" s="34">
        <f>IF($A554="","",IF($U554=1,$R554,0))</f>
        <v/>
      </c>
      <c r="X554" s="34">
        <f>IF($A554="","",IF($V554=1,$G554,0))</f>
        <v/>
      </c>
      <c r="Y554" s="34">
        <f>IF($A554="","",IF(AND($P554=0,OR($I554="Open",$I554="Won"),$H554&gt;=Settings!$C$4,$H554&lt;=Settings!$C$5,$J554&gt;Settings!$C$6),$G554,0))</f>
        <v/>
      </c>
      <c r="Z554" s="34">
        <f>IF($A554="","",IF(AND($P554&gt;0,$T554="Open",$U554=0,OR($I554="Open",$I554="Won"),$H554&gt;=Settings!$C$4,$H554&lt;=Settings!$C$5),$G554,0))</f>
        <v/>
      </c>
      <c r="AA554" s="34">
        <f>IF($A554="","",IF(AND($U554=1,OR($V554=1,$I554="Won")),$G554-$R554,0))</f>
        <v/>
      </c>
      <c r="AB554" s="34">
        <f>IF($A554="","",IF(AND($U554=1,$I554="Open",$V554=0),$R554,0))</f>
        <v/>
      </c>
      <c r="AC554" s="34">
        <f>IF($A554="","",IF(AND($U554=1,$I554="Lost"),$R554,0))</f>
        <v/>
      </c>
      <c r="AD554" s="34">
        <f>IF($A554="","",IF(AND($I554="Won",OR($U554=1,$Y554&gt;0,$Z554&gt;0)),$G554,0))</f>
        <v/>
      </c>
      <c r="AE554" s="33">
        <f>IF(OR($A554="",$P554=0),"",IFERROR(MATCH($Q554,Settings!$B$24:$B$31,0),""))</f>
        <v/>
      </c>
      <c r="AF554" s="33">
        <f>IF($A554="","",IFERROR(MATCH($F554,Settings!$B$24:$B$31,0),""))</f>
        <v/>
      </c>
      <c r="AG554" s="33">
        <f>IF($A554="","",IF($P554=0,IF($Y554&gt;0,IF($I554="Won","Created and won","Created"),IF($J554&gt;Settings!$C$6,"Created, outside period",IF($V554=1,"Not in last snapshot","Outside period"))),IF($T554&lt;&gt;"Open","Closed before",IF($U554=0,IF($Z554&gt;0,IF($I554="Won","Pulled in and won","Pulled in"),"Outside period"),IF($I554="Won","Won",IF($I554="Lost","Lost",IF($V554=0,"Slipped out",IF($AF554&gt;$AE554,"Advanced",IF($AF554&lt;$AE554,"Regressed",IF($G554&gt;$R554,"Amount up",IF($G554&lt;$R554,"Amount down","No change")))))))))))</f>
        <v/>
      </c>
      <c r="AH554" s="33">
        <f>IF($A554="","",IF($V554=1,Settings!$C$7-MAX($J554,$K554,$L554,$M554),""))</f>
        <v/>
      </c>
      <c r="AI554" s="33">
        <f>IF($A554="","",IF($V554=1,IF($AH554&gt;=Settings!$C$12,1,0),""))</f>
        <v/>
      </c>
      <c r="AJ554" s="33">
        <f>IF($A554="","",IF($V554=1,IF($N554&gt;=Settings!$C$13,1,0),""))</f>
        <v/>
      </c>
    </row>
    <row r="555">
      <c r="G555" s="31" t="n"/>
      <c r="H555" s="32" t="n"/>
      <c r="J555" s="32" t="n"/>
      <c r="K555" s="32" t="n"/>
      <c r="L555" s="32" t="n"/>
      <c r="M555" s="32" t="n"/>
      <c r="P555" s="33">
        <f>IF($A555="","",IFERROR(MATCH($A555,'Last week'!$A$2:$A$1001,0),0))</f>
        <v/>
      </c>
      <c r="Q555" s="33">
        <f>IF(OR($A555="",$P555=0),"",INDEX('Last week'!$F$2:$F$1001,$P555))</f>
        <v/>
      </c>
      <c r="R555" s="34">
        <f>IF(OR($A555="",$P555=0),"",INDEX('Last week'!$G$2:$G$1001,$P555))</f>
        <v/>
      </c>
      <c r="S555" s="35">
        <f>IF(OR($A555="",$P555=0),"",INDEX('Last week'!$H$2:$H$1001,$P555))</f>
        <v/>
      </c>
      <c r="T555" s="33">
        <f>IF(OR($A555="",$P555=0),"",INDEX('Last week'!$I$2:$I$1001,$P555))</f>
        <v/>
      </c>
      <c r="U555" s="33">
        <f>IF($A555="","",IF(AND($P555&gt;0,$T555="Open",$S555&gt;=Settings!$C$4,$S555&lt;=Settings!$C$5),1,0))</f>
        <v/>
      </c>
      <c r="V555" s="33">
        <f>IF($A555="","",IF(AND($I555="Open",$H555&gt;=Settings!$C$4,$H555&lt;=Settings!$C$5),1,0))</f>
        <v/>
      </c>
      <c r="W555" s="34">
        <f>IF($A555="","",IF($U555=1,$R555,0))</f>
        <v/>
      </c>
      <c r="X555" s="34">
        <f>IF($A555="","",IF($V555=1,$G555,0))</f>
        <v/>
      </c>
      <c r="Y555" s="34">
        <f>IF($A555="","",IF(AND($P555=0,OR($I555="Open",$I555="Won"),$H555&gt;=Settings!$C$4,$H555&lt;=Settings!$C$5,$J555&gt;Settings!$C$6),$G555,0))</f>
        <v/>
      </c>
      <c r="Z555" s="34">
        <f>IF($A555="","",IF(AND($P555&gt;0,$T555="Open",$U555=0,OR($I555="Open",$I555="Won"),$H555&gt;=Settings!$C$4,$H555&lt;=Settings!$C$5),$G555,0))</f>
        <v/>
      </c>
      <c r="AA555" s="34">
        <f>IF($A555="","",IF(AND($U555=1,OR($V555=1,$I555="Won")),$G555-$R555,0))</f>
        <v/>
      </c>
      <c r="AB555" s="34">
        <f>IF($A555="","",IF(AND($U555=1,$I555="Open",$V555=0),$R555,0))</f>
        <v/>
      </c>
      <c r="AC555" s="34">
        <f>IF($A555="","",IF(AND($U555=1,$I555="Lost"),$R555,0))</f>
        <v/>
      </c>
      <c r="AD555" s="34">
        <f>IF($A555="","",IF(AND($I555="Won",OR($U555=1,$Y555&gt;0,$Z555&gt;0)),$G555,0))</f>
        <v/>
      </c>
      <c r="AE555" s="33">
        <f>IF(OR($A555="",$P555=0),"",IFERROR(MATCH($Q555,Settings!$B$24:$B$31,0),""))</f>
        <v/>
      </c>
      <c r="AF555" s="33">
        <f>IF($A555="","",IFERROR(MATCH($F555,Settings!$B$24:$B$31,0),""))</f>
        <v/>
      </c>
      <c r="AG555" s="33">
        <f>IF($A555="","",IF($P555=0,IF($Y555&gt;0,IF($I555="Won","Created and won","Created"),IF($J555&gt;Settings!$C$6,"Created, outside period",IF($V555=1,"Not in last snapshot","Outside period"))),IF($T555&lt;&gt;"Open","Closed before",IF($U555=0,IF($Z555&gt;0,IF($I555="Won","Pulled in and won","Pulled in"),"Outside period"),IF($I555="Won","Won",IF($I555="Lost","Lost",IF($V555=0,"Slipped out",IF($AF555&gt;$AE555,"Advanced",IF($AF555&lt;$AE555,"Regressed",IF($G555&gt;$R555,"Amount up",IF($G555&lt;$R555,"Amount down","No change")))))))))))</f>
        <v/>
      </c>
      <c r="AH555" s="33">
        <f>IF($A555="","",IF($V555=1,Settings!$C$7-MAX($J555,$K555,$L555,$M555),""))</f>
        <v/>
      </c>
      <c r="AI555" s="33">
        <f>IF($A555="","",IF($V555=1,IF($AH555&gt;=Settings!$C$12,1,0),""))</f>
        <v/>
      </c>
      <c r="AJ555" s="33">
        <f>IF($A555="","",IF($V555=1,IF($N555&gt;=Settings!$C$13,1,0),""))</f>
        <v/>
      </c>
    </row>
    <row r="556">
      <c r="G556" s="31" t="n"/>
      <c r="H556" s="32" t="n"/>
      <c r="J556" s="32" t="n"/>
      <c r="K556" s="32" t="n"/>
      <c r="L556" s="32" t="n"/>
      <c r="M556" s="32" t="n"/>
      <c r="P556" s="33">
        <f>IF($A556="","",IFERROR(MATCH($A556,'Last week'!$A$2:$A$1001,0),0))</f>
        <v/>
      </c>
      <c r="Q556" s="33">
        <f>IF(OR($A556="",$P556=0),"",INDEX('Last week'!$F$2:$F$1001,$P556))</f>
        <v/>
      </c>
      <c r="R556" s="34">
        <f>IF(OR($A556="",$P556=0),"",INDEX('Last week'!$G$2:$G$1001,$P556))</f>
        <v/>
      </c>
      <c r="S556" s="35">
        <f>IF(OR($A556="",$P556=0),"",INDEX('Last week'!$H$2:$H$1001,$P556))</f>
        <v/>
      </c>
      <c r="T556" s="33">
        <f>IF(OR($A556="",$P556=0),"",INDEX('Last week'!$I$2:$I$1001,$P556))</f>
        <v/>
      </c>
      <c r="U556" s="33">
        <f>IF($A556="","",IF(AND($P556&gt;0,$T556="Open",$S556&gt;=Settings!$C$4,$S556&lt;=Settings!$C$5),1,0))</f>
        <v/>
      </c>
      <c r="V556" s="33">
        <f>IF($A556="","",IF(AND($I556="Open",$H556&gt;=Settings!$C$4,$H556&lt;=Settings!$C$5),1,0))</f>
        <v/>
      </c>
      <c r="W556" s="34">
        <f>IF($A556="","",IF($U556=1,$R556,0))</f>
        <v/>
      </c>
      <c r="X556" s="34">
        <f>IF($A556="","",IF($V556=1,$G556,0))</f>
        <v/>
      </c>
      <c r="Y556" s="34">
        <f>IF($A556="","",IF(AND($P556=0,OR($I556="Open",$I556="Won"),$H556&gt;=Settings!$C$4,$H556&lt;=Settings!$C$5,$J556&gt;Settings!$C$6),$G556,0))</f>
        <v/>
      </c>
      <c r="Z556" s="34">
        <f>IF($A556="","",IF(AND($P556&gt;0,$T556="Open",$U556=0,OR($I556="Open",$I556="Won"),$H556&gt;=Settings!$C$4,$H556&lt;=Settings!$C$5),$G556,0))</f>
        <v/>
      </c>
      <c r="AA556" s="34">
        <f>IF($A556="","",IF(AND($U556=1,OR($V556=1,$I556="Won")),$G556-$R556,0))</f>
        <v/>
      </c>
      <c r="AB556" s="34">
        <f>IF($A556="","",IF(AND($U556=1,$I556="Open",$V556=0),$R556,0))</f>
        <v/>
      </c>
      <c r="AC556" s="34">
        <f>IF($A556="","",IF(AND($U556=1,$I556="Lost"),$R556,0))</f>
        <v/>
      </c>
      <c r="AD556" s="34">
        <f>IF($A556="","",IF(AND($I556="Won",OR($U556=1,$Y556&gt;0,$Z556&gt;0)),$G556,0))</f>
        <v/>
      </c>
      <c r="AE556" s="33">
        <f>IF(OR($A556="",$P556=0),"",IFERROR(MATCH($Q556,Settings!$B$24:$B$31,0),""))</f>
        <v/>
      </c>
      <c r="AF556" s="33">
        <f>IF($A556="","",IFERROR(MATCH($F556,Settings!$B$24:$B$31,0),""))</f>
        <v/>
      </c>
      <c r="AG556" s="33">
        <f>IF($A556="","",IF($P556=0,IF($Y556&gt;0,IF($I556="Won","Created and won","Created"),IF($J556&gt;Settings!$C$6,"Created, outside period",IF($V556=1,"Not in last snapshot","Outside period"))),IF($T556&lt;&gt;"Open","Closed before",IF($U556=0,IF($Z556&gt;0,IF($I556="Won","Pulled in and won","Pulled in"),"Outside period"),IF($I556="Won","Won",IF($I556="Lost","Lost",IF($V556=0,"Slipped out",IF($AF556&gt;$AE556,"Advanced",IF($AF556&lt;$AE556,"Regressed",IF($G556&gt;$R556,"Amount up",IF($G556&lt;$R556,"Amount down","No change")))))))))))</f>
        <v/>
      </c>
      <c r="AH556" s="33">
        <f>IF($A556="","",IF($V556=1,Settings!$C$7-MAX($J556,$K556,$L556,$M556),""))</f>
        <v/>
      </c>
      <c r="AI556" s="33">
        <f>IF($A556="","",IF($V556=1,IF($AH556&gt;=Settings!$C$12,1,0),""))</f>
        <v/>
      </c>
      <c r="AJ556" s="33">
        <f>IF($A556="","",IF($V556=1,IF($N556&gt;=Settings!$C$13,1,0),""))</f>
        <v/>
      </c>
    </row>
    <row r="557">
      <c r="G557" s="31" t="n"/>
      <c r="H557" s="32" t="n"/>
      <c r="J557" s="32" t="n"/>
      <c r="K557" s="32" t="n"/>
      <c r="L557" s="32" t="n"/>
      <c r="M557" s="32" t="n"/>
      <c r="P557" s="33">
        <f>IF($A557="","",IFERROR(MATCH($A557,'Last week'!$A$2:$A$1001,0),0))</f>
        <v/>
      </c>
      <c r="Q557" s="33">
        <f>IF(OR($A557="",$P557=0),"",INDEX('Last week'!$F$2:$F$1001,$P557))</f>
        <v/>
      </c>
      <c r="R557" s="34">
        <f>IF(OR($A557="",$P557=0),"",INDEX('Last week'!$G$2:$G$1001,$P557))</f>
        <v/>
      </c>
      <c r="S557" s="35">
        <f>IF(OR($A557="",$P557=0),"",INDEX('Last week'!$H$2:$H$1001,$P557))</f>
        <v/>
      </c>
      <c r="T557" s="33">
        <f>IF(OR($A557="",$P557=0),"",INDEX('Last week'!$I$2:$I$1001,$P557))</f>
        <v/>
      </c>
      <c r="U557" s="33">
        <f>IF($A557="","",IF(AND($P557&gt;0,$T557="Open",$S557&gt;=Settings!$C$4,$S557&lt;=Settings!$C$5),1,0))</f>
        <v/>
      </c>
      <c r="V557" s="33">
        <f>IF($A557="","",IF(AND($I557="Open",$H557&gt;=Settings!$C$4,$H557&lt;=Settings!$C$5),1,0))</f>
        <v/>
      </c>
      <c r="W557" s="34">
        <f>IF($A557="","",IF($U557=1,$R557,0))</f>
        <v/>
      </c>
      <c r="X557" s="34">
        <f>IF($A557="","",IF($V557=1,$G557,0))</f>
        <v/>
      </c>
      <c r="Y557" s="34">
        <f>IF($A557="","",IF(AND($P557=0,OR($I557="Open",$I557="Won"),$H557&gt;=Settings!$C$4,$H557&lt;=Settings!$C$5,$J557&gt;Settings!$C$6),$G557,0))</f>
        <v/>
      </c>
      <c r="Z557" s="34">
        <f>IF($A557="","",IF(AND($P557&gt;0,$T557="Open",$U557=0,OR($I557="Open",$I557="Won"),$H557&gt;=Settings!$C$4,$H557&lt;=Settings!$C$5),$G557,0))</f>
        <v/>
      </c>
      <c r="AA557" s="34">
        <f>IF($A557="","",IF(AND($U557=1,OR($V557=1,$I557="Won")),$G557-$R557,0))</f>
        <v/>
      </c>
      <c r="AB557" s="34">
        <f>IF($A557="","",IF(AND($U557=1,$I557="Open",$V557=0),$R557,0))</f>
        <v/>
      </c>
      <c r="AC557" s="34">
        <f>IF($A557="","",IF(AND($U557=1,$I557="Lost"),$R557,0))</f>
        <v/>
      </c>
      <c r="AD557" s="34">
        <f>IF($A557="","",IF(AND($I557="Won",OR($U557=1,$Y557&gt;0,$Z557&gt;0)),$G557,0))</f>
        <v/>
      </c>
      <c r="AE557" s="33">
        <f>IF(OR($A557="",$P557=0),"",IFERROR(MATCH($Q557,Settings!$B$24:$B$31,0),""))</f>
        <v/>
      </c>
      <c r="AF557" s="33">
        <f>IF($A557="","",IFERROR(MATCH($F557,Settings!$B$24:$B$31,0),""))</f>
        <v/>
      </c>
      <c r="AG557" s="33">
        <f>IF($A557="","",IF($P557=0,IF($Y557&gt;0,IF($I557="Won","Created and won","Created"),IF($J557&gt;Settings!$C$6,"Created, outside period",IF($V557=1,"Not in last snapshot","Outside period"))),IF($T557&lt;&gt;"Open","Closed before",IF($U557=0,IF($Z557&gt;0,IF($I557="Won","Pulled in and won","Pulled in"),"Outside period"),IF($I557="Won","Won",IF($I557="Lost","Lost",IF($V557=0,"Slipped out",IF($AF557&gt;$AE557,"Advanced",IF($AF557&lt;$AE557,"Regressed",IF($G557&gt;$R557,"Amount up",IF($G557&lt;$R557,"Amount down","No change")))))))))))</f>
        <v/>
      </c>
      <c r="AH557" s="33">
        <f>IF($A557="","",IF($V557=1,Settings!$C$7-MAX($J557,$K557,$L557,$M557),""))</f>
        <v/>
      </c>
      <c r="AI557" s="33">
        <f>IF($A557="","",IF($V557=1,IF($AH557&gt;=Settings!$C$12,1,0),""))</f>
        <v/>
      </c>
      <c r="AJ557" s="33">
        <f>IF($A557="","",IF($V557=1,IF($N557&gt;=Settings!$C$13,1,0),""))</f>
        <v/>
      </c>
    </row>
    <row r="558">
      <c r="G558" s="31" t="n"/>
      <c r="H558" s="32" t="n"/>
      <c r="J558" s="32" t="n"/>
      <c r="K558" s="32" t="n"/>
      <c r="L558" s="32" t="n"/>
      <c r="M558" s="32" t="n"/>
      <c r="P558" s="33">
        <f>IF($A558="","",IFERROR(MATCH($A558,'Last week'!$A$2:$A$1001,0),0))</f>
        <v/>
      </c>
      <c r="Q558" s="33">
        <f>IF(OR($A558="",$P558=0),"",INDEX('Last week'!$F$2:$F$1001,$P558))</f>
        <v/>
      </c>
      <c r="R558" s="34">
        <f>IF(OR($A558="",$P558=0),"",INDEX('Last week'!$G$2:$G$1001,$P558))</f>
        <v/>
      </c>
      <c r="S558" s="35">
        <f>IF(OR($A558="",$P558=0),"",INDEX('Last week'!$H$2:$H$1001,$P558))</f>
        <v/>
      </c>
      <c r="T558" s="33">
        <f>IF(OR($A558="",$P558=0),"",INDEX('Last week'!$I$2:$I$1001,$P558))</f>
        <v/>
      </c>
      <c r="U558" s="33">
        <f>IF($A558="","",IF(AND($P558&gt;0,$T558="Open",$S558&gt;=Settings!$C$4,$S558&lt;=Settings!$C$5),1,0))</f>
        <v/>
      </c>
      <c r="V558" s="33">
        <f>IF($A558="","",IF(AND($I558="Open",$H558&gt;=Settings!$C$4,$H558&lt;=Settings!$C$5),1,0))</f>
        <v/>
      </c>
      <c r="W558" s="34">
        <f>IF($A558="","",IF($U558=1,$R558,0))</f>
        <v/>
      </c>
      <c r="X558" s="34">
        <f>IF($A558="","",IF($V558=1,$G558,0))</f>
        <v/>
      </c>
      <c r="Y558" s="34">
        <f>IF($A558="","",IF(AND($P558=0,OR($I558="Open",$I558="Won"),$H558&gt;=Settings!$C$4,$H558&lt;=Settings!$C$5,$J558&gt;Settings!$C$6),$G558,0))</f>
        <v/>
      </c>
      <c r="Z558" s="34">
        <f>IF($A558="","",IF(AND($P558&gt;0,$T558="Open",$U558=0,OR($I558="Open",$I558="Won"),$H558&gt;=Settings!$C$4,$H558&lt;=Settings!$C$5),$G558,0))</f>
        <v/>
      </c>
      <c r="AA558" s="34">
        <f>IF($A558="","",IF(AND($U558=1,OR($V558=1,$I558="Won")),$G558-$R558,0))</f>
        <v/>
      </c>
      <c r="AB558" s="34">
        <f>IF($A558="","",IF(AND($U558=1,$I558="Open",$V558=0),$R558,0))</f>
        <v/>
      </c>
      <c r="AC558" s="34">
        <f>IF($A558="","",IF(AND($U558=1,$I558="Lost"),$R558,0))</f>
        <v/>
      </c>
      <c r="AD558" s="34">
        <f>IF($A558="","",IF(AND($I558="Won",OR($U558=1,$Y558&gt;0,$Z558&gt;0)),$G558,0))</f>
        <v/>
      </c>
      <c r="AE558" s="33">
        <f>IF(OR($A558="",$P558=0),"",IFERROR(MATCH($Q558,Settings!$B$24:$B$31,0),""))</f>
        <v/>
      </c>
      <c r="AF558" s="33">
        <f>IF($A558="","",IFERROR(MATCH($F558,Settings!$B$24:$B$31,0),""))</f>
        <v/>
      </c>
      <c r="AG558" s="33">
        <f>IF($A558="","",IF($P558=0,IF($Y558&gt;0,IF($I558="Won","Created and won","Created"),IF($J558&gt;Settings!$C$6,"Created, outside period",IF($V558=1,"Not in last snapshot","Outside period"))),IF($T558&lt;&gt;"Open","Closed before",IF($U558=0,IF($Z558&gt;0,IF($I558="Won","Pulled in and won","Pulled in"),"Outside period"),IF($I558="Won","Won",IF($I558="Lost","Lost",IF($V558=0,"Slipped out",IF($AF558&gt;$AE558,"Advanced",IF($AF558&lt;$AE558,"Regressed",IF($G558&gt;$R558,"Amount up",IF($G558&lt;$R558,"Amount down","No change")))))))))))</f>
        <v/>
      </c>
      <c r="AH558" s="33">
        <f>IF($A558="","",IF($V558=1,Settings!$C$7-MAX($J558,$K558,$L558,$M558),""))</f>
        <v/>
      </c>
      <c r="AI558" s="33">
        <f>IF($A558="","",IF($V558=1,IF($AH558&gt;=Settings!$C$12,1,0),""))</f>
        <v/>
      </c>
      <c r="AJ558" s="33">
        <f>IF($A558="","",IF($V558=1,IF($N558&gt;=Settings!$C$13,1,0),""))</f>
        <v/>
      </c>
    </row>
    <row r="559">
      <c r="G559" s="31" t="n"/>
      <c r="H559" s="32" t="n"/>
      <c r="J559" s="32" t="n"/>
      <c r="K559" s="32" t="n"/>
      <c r="L559" s="32" t="n"/>
      <c r="M559" s="32" t="n"/>
      <c r="P559" s="33">
        <f>IF($A559="","",IFERROR(MATCH($A559,'Last week'!$A$2:$A$1001,0),0))</f>
        <v/>
      </c>
      <c r="Q559" s="33">
        <f>IF(OR($A559="",$P559=0),"",INDEX('Last week'!$F$2:$F$1001,$P559))</f>
        <v/>
      </c>
      <c r="R559" s="34">
        <f>IF(OR($A559="",$P559=0),"",INDEX('Last week'!$G$2:$G$1001,$P559))</f>
        <v/>
      </c>
      <c r="S559" s="35">
        <f>IF(OR($A559="",$P559=0),"",INDEX('Last week'!$H$2:$H$1001,$P559))</f>
        <v/>
      </c>
      <c r="T559" s="33">
        <f>IF(OR($A559="",$P559=0),"",INDEX('Last week'!$I$2:$I$1001,$P559))</f>
        <v/>
      </c>
      <c r="U559" s="33">
        <f>IF($A559="","",IF(AND($P559&gt;0,$T559="Open",$S559&gt;=Settings!$C$4,$S559&lt;=Settings!$C$5),1,0))</f>
        <v/>
      </c>
      <c r="V559" s="33">
        <f>IF($A559="","",IF(AND($I559="Open",$H559&gt;=Settings!$C$4,$H559&lt;=Settings!$C$5),1,0))</f>
        <v/>
      </c>
      <c r="W559" s="34">
        <f>IF($A559="","",IF($U559=1,$R559,0))</f>
        <v/>
      </c>
      <c r="X559" s="34">
        <f>IF($A559="","",IF($V559=1,$G559,0))</f>
        <v/>
      </c>
      <c r="Y559" s="34">
        <f>IF($A559="","",IF(AND($P559=0,OR($I559="Open",$I559="Won"),$H559&gt;=Settings!$C$4,$H559&lt;=Settings!$C$5,$J559&gt;Settings!$C$6),$G559,0))</f>
        <v/>
      </c>
      <c r="Z559" s="34">
        <f>IF($A559="","",IF(AND($P559&gt;0,$T559="Open",$U559=0,OR($I559="Open",$I559="Won"),$H559&gt;=Settings!$C$4,$H559&lt;=Settings!$C$5),$G559,0))</f>
        <v/>
      </c>
      <c r="AA559" s="34">
        <f>IF($A559="","",IF(AND($U559=1,OR($V559=1,$I559="Won")),$G559-$R559,0))</f>
        <v/>
      </c>
      <c r="AB559" s="34">
        <f>IF($A559="","",IF(AND($U559=1,$I559="Open",$V559=0),$R559,0))</f>
        <v/>
      </c>
      <c r="AC559" s="34">
        <f>IF($A559="","",IF(AND($U559=1,$I559="Lost"),$R559,0))</f>
        <v/>
      </c>
      <c r="AD559" s="34">
        <f>IF($A559="","",IF(AND($I559="Won",OR($U559=1,$Y559&gt;0,$Z559&gt;0)),$G559,0))</f>
        <v/>
      </c>
      <c r="AE559" s="33">
        <f>IF(OR($A559="",$P559=0),"",IFERROR(MATCH($Q559,Settings!$B$24:$B$31,0),""))</f>
        <v/>
      </c>
      <c r="AF559" s="33">
        <f>IF($A559="","",IFERROR(MATCH($F559,Settings!$B$24:$B$31,0),""))</f>
        <v/>
      </c>
      <c r="AG559" s="33">
        <f>IF($A559="","",IF($P559=0,IF($Y559&gt;0,IF($I559="Won","Created and won","Created"),IF($J559&gt;Settings!$C$6,"Created, outside period",IF($V559=1,"Not in last snapshot","Outside period"))),IF($T559&lt;&gt;"Open","Closed before",IF($U559=0,IF($Z559&gt;0,IF($I559="Won","Pulled in and won","Pulled in"),"Outside period"),IF($I559="Won","Won",IF($I559="Lost","Lost",IF($V559=0,"Slipped out",IF($AF559&gt;$AE559,"Advanced",IF($AF559&lt;$AE559,"Regressed",IF($G559&gt;$R559,"Amount up",IF($G559&lt;$R559,"Amount down","No change")))))))))))</f>
        <v/>
      </c>
      <c r="AH559" s="33">
        <f>IF($A559="","",IF($V559=1,Settings!$C$7-MAX($J559,$K559,$L559,$M559),""))</f>
        <v/>
      </c>
      <c r="AI559" s="33">
        <f>IF($A559="","",IF($V559=1,IF($AH559&gt;=Settings!$C$12,1,0),""))</f>
        <v/>
      </c>
      <c r="AJ559" s="33">
        <f>IF($A559="","",IF($V559=1,IF($N559&gt;=Settings!$C$13,1,0),""))</f>
        <v/>
      </c>
    </row>
    <row r="560">
      <c r="G560" s="31" t="n"/>
      <c r="H560" s="32" t="n"/>
      <c r="J560" s="32" t="n"/>
      <c r="K560" s="32" t="n"/>
      <c r="L560" s="32" t="n"/>
      <c r="M560" s="32" t="n"/>
      <c r="P560" s="33">
        <f>IF($A560="","",IFERROR(MATCH($A560,'Last week'!$A$2:$A$1001,0),0))</f>
        <v/>
      </c>
      <c r="Q560" s="33">
        <f>IF(OR($A560="",$P560=0),"",INDEX('Last week'!$F$2:$F$1001,$P560))</f>
        <v/>
      </c>
      <c r="R560" s="34">
        <f>IF(OR($A560="",$P560=0),"",INDEX('Last week'!$G$2:$G$1001,$P560))</f>
        <v/>
      </c>
      <c r="S560" s="35">
        <f>IF(OR($A560="",$P560=0),"",INDEX('Last week'!$H$2:$H$1001,$P560))</f>
        <v/>
      </c>
      <c r="T560" s="33">
        <f>IF(OR($A560="",$P560=0),"",INDEX('Last week'!$I$2:$I$1001,$P560))</f>
        <v/>
      </c>
      <c r="U560" s="33">
        <f>IF($A560="","",IF(AND($P560&gt;0,$T560="Open",$S560&gt;=Settings!$C$4,$S560&lt;=Settings!$C$5),1,0))</f>
        <v/>
      </c>
      <c r="V560" s="33">
        <f>IF($A560="","",IF(AND($I560="Open",$H560&gt;=Settings!$C$4,$H560&lt;=Settings!$C$5),1,0))</f>
        <v/>
      </c>
      <c r="W560" s="34">
        <f>IF($A560="","",IF($U560=1,$R560,0))</f>
        <v/>
      </c>
      <c r="X560" s="34">
        <f>IF($A560="","",IF($V560=1,$G560,0))</f>
        <v/>
      </c>
      <c r="Y560" s="34">
        <f>IF($A560="","",IF(AND($P560=0,OR($I560="Open",$I560="Won"),$H560&gt;=Settings!$C$4,$H560&lt;=Settings!$C$5,$J560&gt;Settings!$C$6),$G560,0))</f>
        <v/>
      </c>
      <c r="Z560" s="34">
        <f>IF($A560="","",IF(AND($P560&gt;0,$T560="Open",$U560=0,OR($I560="Open",$I560="Won"),$H560&gt;=Settings!$C$4,$H560&lt;=Settings!$C$5),$G560,0))</f>
        <v/>
      </c>
      <c r="AA560" s="34">
        <f>IF($A560="","",IF(AND($U560=1,OR($V560=1,$I560="Won")),$G560-$R560,0))</f>
        <v/>
      </c>
      <c r="AB560" s="34">
        <f>IF($A560="","",IF(AND($U560=1,$I560="Open",$V560=0),$R560,0))</f>
        <v/>
      </c>
      <c r="AC560" s="34">
        <f>IF($A560="","",IF(AND($U560=1,$I560="Lost"),$R560,0))</f>
        <v/>
      </c>
      <c r="AD560" s="34">
        <f>IF($A560="","",IF(AND($I560="Won",OR($U560=1,$Y560&gt;0,$Z560&gt;0)),$G560,0))</f>
        <v/>
      </c>
      <c r="AE560" s="33">
        <f>IF(OR($A560="",$P560=0),"",IFERROR(MATCH($Q560,Settings!$B$24:$B$31,0),""))</f>
        <v/>
      </c>
      <c r="AF560" s="33">
        <f>IF($A560="","",IFERROR(MATCH($F560,Settings!$B$24:$B$31,0),""))</f>
        <v/>
      </c>
      <c r="AG560" s="33">
        <f>IF($A560="","",IF($P560=0,IF($Y560&gt;0,IF($I560="Won","Created and won","Created"),IF($J560&gt;Settings!$C$6,"Created, outside period",IF($V560=1,"Not in last snapshot","Outside period"))),IF($T560&lt;&gt;"Open","Closed before",IF($U560=0,IF($Z560&gt;0,IF($I560="Won","Pulled in and won","Pulled in"),"Outside period"),IF($I560="Won","Won",IF($I560="Lost","Lost",IF($V560=0,"Slipped out",IF($AF560&gt;$AE560,"Advanced",IF($AF560&lt;$AE560,"Regressed",IF($G560&gt;$R560,"Amount up",IF($G560&lt;$R560,"Amount down","No change")))))))))))</f>
        <v/>
      </c>
      <c r="AH560" s="33">
        <f>IF($A560="","",IF($V560=1,Settings!$C$7-MAX($J560,$K560,$L560,$M560),""))</f>
        <v/>
      </c>
      <c r="AI560" s="33">
        <f>IF($A560="","",IF($V560=1,IF($AH560&gt;=Settings!$C$12,1,0),""))</f>
        <v/>
      </c>
      <c r="AJ560" s="33">
        <f>IF($A560="","",IF($V560=1,IF($N560&gt;=Settings!$C$13,1,0),""))</f>
        <v/>
      </c>
    </row>
    <row r="561">
      <c r="G561" s="31" t="n"/>
      <c r="H561" s="32" t="n"/>
      <c r="J561" s="32" t="n"/>
      <c r="K561" s="32" t="n"/>
      <c r="L561" s="32" t="n"/>
      <c r="M561" s="32" t="n"/>
      <c r="P561" s="33">
        <f>IF($A561="","",IFERROR(MATCH($A561,'Last week'!$A$2:$A$1001,0),0))</f>
        <v/>
      </c>
      <c r="Q561" s="33">
        <f>IF(OR($A561="",$P561=0),"",INDEX('Last week'!$F$2:$F$1001,$P561))</f>
        <v/>
      </c>
      <c r="R561" s="34">
        <f>IF(OR($A561="",$P561=0),"",INDEX('Last week'!$G$2:$G$1001,$P561))</f>
        <v/>
      </c>
      <c r="S561" s="35">
        <f>IF(OR($A561="",$P561=0),"",INDEX('Last week'!$H$2:$H$1001,$P561))</f>
        <v/>
      </c>
      <c r="T561" s="33">
        <f>IF(OR($A561="",$P561=0),"",INDEX('Last week'!$I$2:$I$1001,$P561))</f>
        <v/>
      </c>
      <c r="U561" s="33">
        <f>IF($A561="","",IF(AND($P561&gt;0,$T561="Open",$S561&gt;=Settings!$C$4,$S561&lt;=Settings!$C$5),1,0))</f>
        <v/>
      </c>
      <c r="V561" s="33">
        <f>IF($A561="","",IF(AND($I561="Open",$H561&gt;=Settings!$C$4,$H561&lt;=Settings!$C$5),1,0))</f>
        <v/>
      </c>
      <c r="W561" s="34">
        <f>IF($A561="","",IF($U561=1,$R561,0))</f>
        <v/>
      </c>
      <c r="X561" s="34">
        <f>IF($A561="","",IF($V561=1,$G561,0))</f>
        <v/>
      </c>
      <c r="Y561" s="34">
        <f>IF($A561="","",IF(AND($P561=0,OR($I561="Open",$I561="Won"),$H561&gt;=Settings!$C$4,$H561&lt;=Settings!$C$5,$J561&gt;Settings!$C$6),$G561,0))</f>
        <v/>
      </c>
      <c r="Z561" s="34">
        <f>IF($A561="","",IF(AND($P561&gt;0,$T561="Open",$U561=0,OR($I561="Open",$I561="Won"),$H561&gt;=Settings!$C$4,$H561&lt;=Settings!$C$5),$G561,0))</f>
        <v/>
      </c>
      <c r="AA561" s="34">
        <f>IF($A561="","",IF(AND($U561=1,OR($V561=1,$I561="Won")),$G561-$R561,0))</f>
        <v/>
      </c>
      <c r="AB561" s="34">
        <f>IF($A561="","",IF(AND($U561=1,$I561="Open",$V561=0),$R561,0))</f>
        <v/>
      </c>
      <c r="AC561" s="34">
        <f>IF($A561="","",IF(AND($U561=1,$I561="Lost"),$R561,0))</f>
        <v/>
      </c>
      <c r="AD561" s="34">
        <f>IF($A561="","",IF(AND($I561="Won",OR($U561=1,$Y561&gt;0,$Z561&gt;0)),$G561,0))</f>
        <v/>
      </c>
      <c r="AE561" s="33">
        <f>IF(OR($A561="",$P561=0),"",IFERROR(MATCH($Q561,Settings!$B$24:$B$31,0),""))</f>
        <v/>
      </c>
      <c r="AF561" s="33">
        <f>IF($A561="","",IFERROR(MATCH($F561,Settings!$B$24:$B$31,0),""))</f>
        <v/>
      </c>
      <c r="AG561" s="33">
        <f>IF($A561="","",IF($P561=0,IF($Y561&gt;0,IF($I561="Won","Created and won","Created"),IF($J561&gt;Settings!$C$6,"Created, outside period",IF($V561=1,"Not in last snapshot","Outside period"))),IF($T561&lt;&gt;"Open","Closed before",IF($U561=0,IF($Z561&gt;0,IF($I561="Won","Pulled in and won","Pulled in"),"Outside period"),IF($I561="Won","Won",IF($I561="Lost","Lost",IF($V561=0,"Slipped out",IF($AF561&gt;$AE561,"Advanced",IF($AF561&lt;$AE561,"Regressed",IF($G561&gt;$R561,"Amount up",IF($G561&lt;$R561,"Amount down","No change")))))))))))</f>
        <v/>
      </c>
      <c r="AH561" s="33">
        <f>IF($A561="","",IF($V561=1,Settings!$C$7-MAX($J561,$K561,$L561,$M561),""))</f>
        <v/>
      </c>
      <c r="AI561" s="33">
        <f>IF($A561="","",IF($V561=1,IF($AH561&gt;=Settings!$C$12,1,0),""))</f>
        <v/>
      </c>
      <c r="AJ561" s="33">
        <f>IF($A561="","",IF($V561=1,IF($N561&gt;=Settings!$C$13,1,0),""))</f>
        <v/>
      </c>
    </row>
    <row r="562">
      <c r="G562" s="31" t="n"/>
      <c r="H562" s="32" t="n"/>
      <c r="J562" s="32" t="n"/>
      <c r="K562" s="32" t="n"/>
      <c r="L562" s="32" t="n"/>
      <c r="M562" s="32" t="n"/>
      <c r="P562" s="33">
        <f>IF($A562="","",IFERROR(MATCH($A562,'Last week'!$A$2:$A$1001,0),0))</f>
        <v/>
      </c>
      <c r="Q562" s="33">
        <f>IF(OR($A562="",$P562=0),"",INDEX('Last week'!$F$2:$F$1001,$P562))</f>
        <v/>
      </c>
      <c r="R562" s="34">
        <f>IF(OR($A562="",$P562=0),"",INDEX('Last week'!$G$2:$G$1001,$P562))</f>
        <v/>
      </c>
      <c r="S562" s="35">
        <f>IF(OR($A562="",$P562=0),"",INDEX('Last week'!$H$2:$H$1001,$P562))</f>
        <v/>
      </c>
      <c r="T562" s="33">
        <f>IF(OR($A562="",$P562=0),"",INDEX('Last week'!$I$2:$I$1001,$P562))</f>
        <v/>
      </c>
      <c r="U562" s="33">
        <f>IF($A562="","",IF(AND($P562&gt;0,$T562="Open",$S562&gt;=Settings!$C$4,$S562&lt;=Settings!$C$5),1,0))</f>
        <v/>
      </c>
      <c r="V562" s="33">
        <f>IF($A562="","",IF(AND($I562="Open",$H562&gt;=Settings!$C$4,$H562&lt;=Settings!$C$5),1,0))</f>
        <v/>
      </c>
      <c r="W562" s="34">
        <f>IF($A562="","",IF($U562=1,$R562,0))</f>
        <v/>
      </c>
      <c r="X562" s="34">
        <f>IF($A562="","",IF($V562=1,$G562,0))</f>
        <v/>
      </c>
      <c r="Y562" s="34">
        <f>IF($A562="","",IF(AND($P562=0,OR($I562="Open",$I562="Won"),$H562&gt;=Settings!$C$4,$H562&lt;=Settings!$C$5,$J562&gt;Settings!$C$6),$G562,0))</f>
        <v/>
      </c>
      <c r="Z562" s="34">
        <f>IF($A562="","",IF(AND($P562&gt;0,$T562="Open",$U562=0,OR($I562="Open",$I562="Won"),$H562&gt;=Settings!$C$4,$H562&lt;=Settings!$C$5),$G562,0))</f>
        <v/>
      </c>
      <c r="AA562" s="34">
        <f>IF($A562="","",IF(AND($U562=1,OR($V562=1,$I562="Won")),$G562-$R562,0))</f>
        <v/>
      </c>
      <c r="AB562" s="34">
        <f>IF($A562="","",IF(AND($U562=1,$I562="Open",$V562=0),$R562,0))</f>
        <v/>
      </c>
      <c r="AC562" s="34">
        <f>IF($A562="","",IF(AND($U562=1,$I562="Lost"),$R562,0))</f>
        <v/>
      </c>
      <c r="AD562" s="34">
        <f>IF($A562="","",IF(AND($I562="Won",OR($U562=1,$Y562&gt;0,$Z562&gt;0)),$G562,0))</f>
        <v/>
      </c>
      <c r="AE562" s="33">
        <f>IF(OR($A562="",$P562=0),"",IFERROR(MATCH($Q562,Settings!$B$24:$B$31,0),""))</f>
        <v/>
      </c>
      <c r="AF562" s="33">
        <f>IF($A562="","",IFERROR(MATCH($F562,Settings!$B$24:$B$31,0),""))</f>
        <v/>
      </c>
      <c r="AG562" s="33">
        <f>IF($A562="","",IF($P562=0,IF($Y562&gt;0,IF($I562="Won","Created and won","Created"),IF($J562&gt;Settings!$C$6,"Created, outside period",IF($V562=1,"Not in last snapshot","Outside period"))),IF($T562&lt;&gt;"Open","Closed before",IF($U562=0,IF($Z562&gt;0,IF($I562="Won","Pulled in and won","Pulled in"),"Outside period"),IF($I562="Won","Won",IF($I562="Lost","Lost",IF($V562=0,"Slipped out",IF($AF562&gt;$AE562,"Advanced",IF($AF562&lt;$AE562,"Regressed",IF($G562&gt;$R562,"Amount up",IF($G562&lt;$R562,"Amount down","No change")))))))))))</f>
        <v/>
      </c>
      <c r="AH562" s="33">
        <f>IF($A562="","",IF($V562=1,Settings!$C$7-MAX($J562,$K562,$L562,$M562),""))</f>
        <v/>
      </c>
      <c r="AI562" s="33">
        <f>IF($A562="","",IF($V562=1,IF($AH562&gt;=Settings!$C$12,1,0),""))</f>
        <v/>
      </c>
      <c r="AJ562" s="33">
        <f>IF($A562="","",IF($V562=1,IF($N562&gt;=Settings!$C$13,1,0),""))</f>
        <v/>
      </c>
    </row>
    <row r="563">
      <c r="G563" s="31" t="n"/>
      <c r="H563" s="32" t="n"/>
      <c r="J563" s="32" t="n"/>
      <c r="K563" s="32" t="n"/>
      <c r="L563" s="32" t="n"/>
      <c r="M563" s="32" t="n"/>
      <c r="P563" s="33">
        <f>IF($A563="","",IFERROR(MATCH($A563,'Last week'!$A$2:$A$1001,0),0))</f>
        <v/>
      </c>
      <c r="Q563" s="33">
        <f>IF(OR($A563="",$P563=0),"",INDEX('Last week'!$F$2:$F$1001,$P563))</f>
        <v/>
      </c>
      <c r="R563" s="34">
        <f>IF(OR($A563="",$P563=0),"",INDEX('Last week'!$G$2:$G$1001,$P563))</f>
        <v/>
      </c>
      <c r="S563" s="35">
        <f>IF(OR($A563="",$P563=0),"",INDEX('Last week'!$H$2:$H$1001,$P563))</f>
        <v/>
      </c>
      <c r="T563" s="33">
        <f>IF(OR($A563="",$P563=0),"",INDEX('Last week'!$I$2:$I$1001,$P563))</f>
        <v/>
      </c>
      <c r="U563" s="33">
        <f>IF($A563="","",IF(AND($P563&gt;0,$T563="Open",$S563&gt;=Settings!$C$4,$S563&lt;=Settings!$C$5),1,0))</f>
        <v/>
      </c>
      <c r="V563" s="33">
        <f>IF($A563="","",IF(AND($I563="Open",$H563&gt;=Settings!$C$4,$H563&lt;=Settings!$C$5),1,0))</f>
        <v/>
      </c>
      <c r="W563" s="34">
        <f>IF($A563="","",IF($U563=1,$R563,0))</f>
        <v/>
      </c>
      <c r="X563" s="34">
        <f>IF($A563="","",IF($V563=1,$G563,0))</f>
        <v/>
      </c>
      <c r="Y563" s="34">
        <f>IF($A563="","",IF(AND($P563=0,OR($I563="Open",$I563="Won"),$H563&gt;=Settings!$C$4,$H563&lt;=Settings!$C$5,$J563&gt;Settings!$C$6),$G563,0))</f>
        <v/>
      </c>
      <c r="Z563" s="34">
        <f>IF($A563="","",IF(AND($P563&gt;0,$T563="Open",$U563=0,OR($I563="Open",$I563="Won"),$H563&gt;=Settings!$C$4,$H563&lt;=Settings!$C$5),$G563,0))</f>
        <v/>
      </c>
      <c r="AA563" s="34">
        <f>IF($A563="","",IF(AND($U563=1,OR($V563=1,$I563="Won")),$G563-$R563,0))</f>
        <v/>
      </c>
      <c r="AB563" s="34">
        <f>IF($A563="","",IF(AND($U563=1,$I563="Open",$V563=0),$R563,0))</f>
        <v/>
      </c>
      <c r="AC563" s="34">
        <f>IF($A563="","",IF(AND($U563=1,$I563="Lost"),$R563,0))</f>
        <v/>
      </c>
      <c r="AD563" s="34">
        <f>IF($A563="","",IF(AND($I563="Won",OR($U563=1,$Y563&gt;0,$Z563&gt;0)),$G563,0))</f>
        <v/>
      </c>
      <c r="AE563" s="33">
        <f>IF(OR($A563="",$P563=0),"",IFERROR(MATCH($Q563,Settings!$B$24:$B$31,0),""))</f>
        <v/>
      </c>
      <c r="AF563" s="33">
        <f>IF($A563="","",IFERROR(MATCH($F563,Settings!$B$24:$B$31,0),""))</f>
        <v/>
      </c>
      <c r="AG563" s="33">
        <f>IF($A563="","",IF($P563=0,IF($Y563&gt;0,IF($I563="Won","Created and won","Created"),IF($J563&gt;Settings!$C$6,"Created, outside period",IF($V563=1,"Not in last snapshot","Outside period"))),IF($T563&lt;&gt;"Open","Closed before",IF($U563=0,IF($Z563&gt;0,IF($I563="Won","Pulled in and won","Pulled in"),"Outside period"),IF($I563="Won","Won",IF($I563="Lost","Lost",IF($V563=0,"Slipped out",IF($AF563&gt;$AE563,"Advanced",IF($AF563&lt;$AE563,"Regressed",IF($G563&gt;$R563,"Amount up",IF($G563&lt;$R563,"Amount down","No change")))))))))))</f>
        <v/>
      </c>
      <c r="AH563" s="33">
        <f>IF($A563="","",IF($V563=1,Settings!$C$7-MAX($J563,$K563,$L563,$M563),""))</f>
        <v/>
      </c>
      <c r="AI563" s="33">
        <f>IF($A563="","",IF($V563=1,IF($AH563&gt;=Settings!$C$12,1,0),""))</f>
        <v/>
      </c>
      <c r="AJ563" s="33">
        <f>IF($A563="","",IF($V563=1,IF($N563&gt;=Settings!$C$13,1,0),""))</f>
        <v/>
      </c>
    </row>
    <row r="564">
      <c r="G564" s="31" t="n"/>
      <c r="H564" s="32" t="n"/>
      <c r="J564" s="32" t="n"/>
      <c r="K564" s="32" t="n"/>
      <c r="L564" s="32" t="n"/>
      <c r="M564" s="32" t="n"/>
      <c r="P564" s="33">
        <f>IF($A564="","",IFERROR(MATCH($A564,'Last week'!$A$2:$A$1001,0),0))</f>
        <v/>
      </c>
      <c r="Q564" s="33">
        <f>IF(OR($A564="",$P564=0),"",INDEX('Last week'!$F$2:$F$1001,$P564))</f>
        <v/>
      </c>
      <c r="R564" s="34">
        <f>IF(OR($A564="",$P564=0),"",INDEX('Last week'!$G$2:$G$1001,$P564))</f>
        <v/>
      </c>
      <c r="S564" s="35">
        <f>IF(OR($A564="",$P564=0),"",INDEX('Last week'!$H$2:$H$1001,$P564))</f>
        <v/>
      </c>
      <c r="T564" s="33">
        <f>IF(OR($A564="",$P564=0),"",INDEX('Last week'!$I$2:$I$1001,$P564))</f>
        <v/>
      </c>
      <c r="U564" s="33">
        <f>IF($A564="","",IF(AND($P564&gt;0,$T564="Open",$S564&gt;=Settings!$C$4,$S564&lt;=Settings!$C$5),1,0))</f>
        <v/>
      </c>
      <c r="V564" s="33">
        <f>IF($A564="","",IF(AND($I564="Open",$H564&gt;=Settings!$C$4,$H564&lt;=Settings!$C$5),1,0))</f>
        <v/>
      </c>
      <c r="W564" s="34">
        <f>IF($A564="","",IF($U564=1,$R564,0))</f>
        <v/>
      </c>
      <c r="X564" s="34">
        <f>IF($A564="","",IF($V564=1,$G564,0))</f>
        <v/>
      </c>
      <c r="Y564" s="34">
        <f>IF($A564="","",IF(AND($P564=0,OR($I564="Open",$I564="Won"),$H564&gt;=Settings!$C$4,$H564&lt;=Settings!$C$5,$J564&gt;Settings!$C$6),$G564,0))</f>
        <v/>
      </c>
      <c r="Z564" s="34">
        <f>IF($A564="","",IF(AND($P564&gt;0,$T564="Open",$U564=0,OR($I564="Open",$I564="Won"),$H564&gt;=Settings!$C$4,$H564&lt;=Settings!$C$5),$G564,0))</f>
        <v/>
      </c>
      <c r="AA564" s="34">
        <f>IF($A564="","",IF(AND($U564=1,OR($V564=1,$I564="Won")),$G564-$R564,0))</f>
        <v/>
      </c>
      <c r="AB564" s="34">
        <f>IF($A564="","",IF(AND($U564=1,$I564="Open",$V564=0),$R564,0))</f>
        <v/>
      </c>
      <c r="AC564" s="34">
        <f>IF($A564="","",IF(AND($U564=1,$I564="Lost"),$R564,0))</f>
        <v/>
      </c>
      <c r="AD564" s="34">
        <f>IF($A564="","",IF(AND($I564="Won",OR($U564=1,$Y564&gt;0,$Z564&gt;0)),$G564,0))</f>
        <v/>
      </c>
      <c r="AE564" s="33">
        <f>IF(OR($A564="",$P564=0),"",IFERROR(MATCH($Q564,Settings!$B$24:$B$31,0),""))</f>
        <v/>
      </c>
      <c r="AF564" s="33">
        <f>IF($A564="","",IFERROR(MATCH($F564,Settings!$B$24:$B$31,0),""))</f>
        <v/>
      </c>
      <c r="AG564" s="33">
        <f>IF($A564="","",IF($P564=0,IF($Y564&gt;0,IF($I564="Won","Created and won","Created"),IF($J564&gt;Settings!$C$6,"Created, outside period",IF($V564=1,"Not in last snapshot","Outside period"))),IF($T564&lt;&gt;"Open","Closed before",IF($U564=0,IF($Z564&gt;0,IF($I564="Won","Pulled in and won","Pulled in"),"Outside period"),IF($I564="Won","Won",IF($I564="Lost","Lost",IF($V564=0,"Slipped out",IF($AF564&gt;$AE564,"Advanced",IF($AF564&lt;$AE564,"Regressed",IF($G564&gt;$R564,"Amount up",IF($G564&lt;$R564,"Amount down","No change")))))))))))</f>
        <v/>
      </c>
      <c r="AH564" s="33">
        <f>IF($A564="","",IF($V564=1,Settings!$C$7-MAX($J564,$K564,$L564,$M564),""))</f>
        <v/>
      </c>
      <c r="AI564" s="33">
        <f>IF($A564="","",IF($V564=1,IF($AH564&gt;=Settings!$C$12,1,0),""))</f>
        <v/>
      </c>
      <c r="AJ564" s="33">
        <f>IF($A564="","",IF($V564=1,IF($N564&gt;=Settings!$C$13,1,0),""))</f>
        <v/>
      </c>
    </row>
    <row r="565">
      <c r="G565" s="31" t="n"/>
      <c r="H565" s="32" t="n"/>
      <c r="J565" s="32" t="n"/>
      <c r="K565" s="32" t="n"/>
      <c r="L565" s="32" t="n"/>
      <c r="M565" s="32" t="n"/>
      <c r="P565" s="33">
        <f>IF($A565="","",IFERROR(MATCH($A565,'Last week'!$A$2:$A$1001,0),0))</f>
        <v/>
      </c>
      <c r="Q565" s="33">
        <f>IF(OR($A565="",$P565=0),"",INDEX('Last week'!$F$2:$F$1001,$P565))</f>
        <v/>
      </c>
      <c r="R565" s="34">
        <f>IF(OR($A565="",$P565=0),"",INDEX('Last week'!$G$2:$G$1001,$P565))</f>
        <v/>
      </c>
      <c r="S565" s="35">
        <f>IF(OR($A565="",$P565=0),"",INDEX('Last week'!$H$2:$H$1001,$P565))</f>
        <v/>
      </c>
      <c r="T565" s="33">
        <f>IF(OR($A565="",$P565=0),"",INDEX('Last week'!$I$2:$I$1001,$P565))</f>
        <v/>
      </c>
      <c r="U565" s="33">
        <f>IF($A565="","",IF(AND($P565&gt;0,$T565="Open",$S565&gt;=Settings!$C$4,$S565&lt;=Settings!$C$5),1,0))</f>
        <v/>
      </c>
      <c r="V565" s="33">
        <f>IF($A565="","",IF(AND($I565="Open",$H565&gt;=Settings!$C$4,$H565&lt;=Settings!$C$5),1,0))</f>
        <v/>
      </c>
      <c r="W565" s="34">
        <f>IF($A565="","",IF($U565=1,$R565,0))</f>
        <v/>
      </c>
      <c r="X565" s="34">
        <f>IF($A565="","",IF($V565=1,$G565,0))</f>
        <v/>
      </c>
      <c r="Y565" s="34">
        <f>IF($A565="","",IF(AND($P565=0,OR($I565="Open",$I565="Won"),$H565&gt;=Settings!$C$4,$H565&lt;=Settings!$C$5,$J565&gt;Settings!$C$6),$G565,0))</f>
        <v/>
      </c>
      <c r="Z565" s="34">
        <f>IF($A565="","",IF(AND($P565&gt;0,$T565="Open",$U565=0,OR($I565="Open",$I565="Won"),$H565&gt;=Settings!$C$4,$H565&lt;=Settings!$C$5),$G565,0))</f>
        <v/>
      </c>
      <c r="AA565" s="34">
        <f>IF($A565="","",IF(AND($U565=1,OR($V565=1,$I565="Won")),$G565-$R565,0))</f>
        <v/>
      </c>
      <c r="AB565" s="34">
        <f>IF($A565="","",IF(AND($U565=1,$I565="Open",$V565=0),$R565,0))</f>
        <v/>
      </c>
      <c r="AC565" s="34">
        <f>IF($A565="","",IF(AND($U565=1,$I565="Lost"),$R565,0))</f>
        <v/>
      </c>
      <c r="AD565" s="34">
        <f>IF($A565="","",IF(AND($I565="Won",OR($U565=1,$Y565&gt;0,$Z565&gt;0)),$G565,0))</f>
        <v/>
      </c>
      <c r="AE565" s="33">
        <f>IF(OR($A565="",$P565=0),"",IFERROR(MATCH($Q565,Settings!$B$24:$B$31,0),""))</f>
        <v/>
      </c>
      <c r="AF565" s="33">
        <f>IF($A565="","",IFERROR(MATCH($F565,Settings!$B$24:$B$31,0),""))</f>
        <v/>
      </c>
      <c r="AG565" s="33">
        <f>IF($A565="","",IF($P565=0,IF($Y565&gt;0,IF($I565="Won","Created and won","Created"),IF($J565&gt;Settings!$C$6,"Created, outside period",IF($V565=1,"Not in last snapshot","Outside period"))),IF($T565&lt;&gt;"Open","Closed before",IF($U565=0,IF($Z565&gt;0,IF($I565="Won","Pulled in and won","Pulled in"),"Outside period"),IF($I565="Won","Won",IF($I565="Lost","Lost",IF($V565=0,"Slipped out",IF($AF565&gt;$AE565,"Advanced",IF($AF565&lt;$AE565,"Regressed",IF($G565&gt;$R565,"Amount up",IF($G565&lt;$R565,"Amount down","No change")))))))))))</f>
        <v/>
      </c>
      <c r="AH565" s="33">
        <f>IF($A565="","",IF($V565=1,Settings!$C$7-MAX($J565,$K565,$L565,$M565),""))</f>
        <v/>
      </c>
      <c r="AI565" s="33">
        <f>IF($A565="","",IF($V565=1,IF($AH565&gt;=Settings!$C$12,1,0),""))</f>
        <v/>
      </c>
      <c r="AJ565" s="33">
        <f>IF($A565="","",IF($V565=1,IF($N565&gt;=Settings!$C$13,1,0),""))</f>
        <v/>
      </c>
    </row>
    <row r="566">
      <c r="G566" s="31" t="n"/>
      <c r="H566" s="32" t="n"/>
      <c r="J566" s="32" t="n"/>
      <c r="K566" s="32" t="n"/>
      <c r="L566" s="32" t="n"/>
      <c r="M566" s="32" t="n"/>
      <c r="P566" s="33">
        <f>IF($A566="","",IFERROR(MATCH($A566,'Last week'!$A$2:$A$1001,0),0))</f>
        <v/>
      </c>
      <c r="Q566" s="33">
        <f>IF(OR($A566="",$P566=0),"",INDEX('Last week'!$F$2:$F$1001,$P566))</f>
        <v/>
      </c>
      <c r="R566" s="34">
        <f>IF(OR($A566="",$P566=0),"",INDEX('Last week'!$G$2:$G$1001,$P566))</f>
        <v/>
      </c>
      <c r="S566" s="35">
        <f>IF(OR($A566="",$P566=0),"",INDEX('Last week'!$H$2:$H$1001,$P566))</f>
        <v/>
      </c>
      <c r="T566" s="33">
        <f>IF(OR($A566="",$P566=0),"",INDEX('Last week'!$I$2:$I$1001,$P566))</f>
        <v/>
      </c>
      <c r="U566" s="33">
        <f>IF($A566="","",IF(AND($P566&gt;0,$T566="Open",$S566&gt;=Settings!$C$4,$S566&lt;=Settings!$C$5),1,0))</f>
        <v/>
      </c>
      <c r="V566" s="33">
        <f>IF($A566="","",IF(AND($I566="Open",$H566&gt;=Settings!$C$4,$H566&lt;=Settings!$C$5),1,0))</f>
        <v/>
      </c>
      <c r="W566" s="34">
        <f>IF($A566="","",IF($U566=1,$R566,0))</f>
        <v/>
      </c>
      <c r="X566" s="34">
        <f>IF($A566="","",IF($V566=1,$G566,0))</f>
        <v/>
      </c>
      <c r="Y566" s="34">
        <f>IF($A566="","",IF(AND($P566=0,OR($I566="Open",$I566="Won"),$H566&gt;=Settings!$C$4,$H566&lt;=Settings!$C$5,$J566&gt;Settings!$C$6),$G566,0))</f>
        <v/>
      </c>
      <c r="Z566" s="34">
        <f>IF($A566="","",IF(AND($P566&gt;0,$T566="Open",$U566=0,OR($I566="Open",$I566="Won"),$H566&gt;=Settings!$C$4,$H566&lt;=Settings!$C$5),$G566,0))</f>
        <v/>
      </c>
      <c r="AA566" s="34">
        <f>IF($A566="","",IF(AND($U566=1,OR($V566=1,$I566="Won")),$G566-$R566,0))</f>
        <v/>
      </c>
      <c r="AB566" s="34">
        <f>IF($A566="","",IF(AND($U566=1,$I566="Open",$V566=0),$R566,0))</f>
        <v/>
      </c>
      <c r="AC566" s="34">
        <f>IF($A566="","",IF(AND($U566=1,$I566="Lost"),$R566,0))</f>
        <v/>
      </c>
      <c r="AD566" s="34">
        <f>IF($A566="","",IF(AND($I566="Won",OR($U566=1,$Y566&gt;0,$Z566&gt;0)),$G566,0))</f>
        <v/>
      </c>
      <c r="AE566" s="33">
        <f>IF(OR($A566="",$P566=0),"",IFERROR(MATCH($Q566,Settings!$B$24:$B$31,0),""))</f>
        <v/>
      </c>
      <c r="AF566" s="33">
        <f>IF($A566="","",IFERROR(MATCH($F566,Settings!$B$24:$B$31,0),""))</f>
        <v/>
      </c>
      <c r="AG566" s="33">
        <f>IF($A566="","",IF($P566=0,IF($Y566&gt;0,IF($I566="Won","Created and won","Created"),IF($J566&gt;Settings!$C$6,"Created, outside period",IF($V566=1,"Not in last snapshot","Outside period"))),IF($T566&lt;&gt;"Open","Closed before",IF($U566=0,IF($Z566&gt;0,IF($I566="Won","Pulled in and won","Pulled in"),"Outside period"),IF($I566="Won","Won",IF($I566="Lost","Lost",IF($V566=0,"Slipped out",IF($AF566&gt;$AE566,"Advanced",IF($AF566&lt;$AE566,"Regressed",IF($G566&gt;$R566,"Amount up",IF($G566&lt;$R566,"Amount down","No change")))))))))))</f>
        <v/>
      </c>
      <c r="AH566" s="33">
        <f>IF($A566="","",IF($V566=1,Settings!$C$7-MAX($J566,$K566,$L566,$M566),""))</f>
        <v/>
      </c>
      <c r="AI566" s="33">
        <f>IF($A566="","",IF($V566=1,IF($AH566&gt;=Settings!$C$12,1,0),""))</f>
        <v/>
      </c>
      <c r="AJ566" s="33">
        <f>IF($A566="","",IF($V566=1,IF($N566&gt;=Settings!$C$13,1,0),""))</f>
        <v/>
      </c>
    </row>
    <row r="567">
      <c r="G567" s="31" t="n"/>
      <c r="H567" s="32" t="n"/>
      <c r="J567" s="32" t="n"/>
      <c r="K567" s="32" t="n"/>
      <c r="L567" s="32" t="n"/>
      <c r="M567" s="32" t="n"/>
      <c r="P567" s="33">
        <f>IF($A567="","",IFERROR(MATCH($A567,'Last week'!$A$2:$A$1001,0),0))</f>
        <v/>
      </c>
      <c r="Q567" s="33">
        <f>IF(OR($A567="",$P567=0),"",INDEX('Last week'!$F$2:$F$1001,$P567))</f>
        <v/>
      </c>
      <c r="R567" s="34">
        <f>IF(OR($A567="",$P567=0),"",INDEX('Last week'!$G$2:$G$1001,$P567))</f>
        <v/>
      </c>
      <c r="S567" s="35">
        <f>IF(OR($A567="",$P567=0),"",INDEX('Last week'!$H$2:$H$1001,$P567))</f>
        <v/>
      </c>
      <c r="T567" s="33">
        <f>IF(OR($A567="",$P567=0),"",INDEX('Last week'!$I$2:$I$1001,$P567))</f>
        <v/>
      </c>
      <c r="U567" s="33">
        <f>IF($A567="","",IF(AND($P567&gt;0,$T567="Open",$S567&gt;=Settings!$C$4,$S567&lt;=Settings!$C$5),1,0))</f>
        <v/>
      </c>
      <c r="V567" s="33">
        <f>IF($A567="","",IF(AND($I567="Open",$H567&gt;=Settings!$C$4,$H567&lt;=Settings!$C$5),1,0))</f>
        <v/>
      </c>
      <c r="W567" s="34">
        <f>IF($A567="","",IF($U567=1,$R567,0))</f>
        <v/>
      </c>
      <c r="X567" s="34">
        <f>IF($A567="","",IF($V567=1,$G567,0))</f>
        <v/>
      </c>
      <c r="Y567" s="34">
        <f>IF($A567="","",IF(AND($P567=0,OR($I567="Open",$I567="Won"),$H567&gt;=Settings!$C$4,$H567&lt;=Settings!$C$5,$J567&gt;Settings!$C$6),$G567,0))</f>
        <v/>
      </c>
      <c r="Z567" s="34">
        <f>IF($A567="","",IF(AND($P567&gt;0,$T567="Open",$U567=0,OR($I567="Open",$I567="Won"),$H567&gt;=Settings!$C$4,$H567&lt;=Settings!$C$5),$G567,0))</f>
        <v/>
      </c>
      <c r="AA567" s="34">
        <f>IF($A567="","",IF(AND($U567=1,OR($V567=1,$I567="Won")),$G567-$R567,0))</f>
        <v/>
      </c>
      <c r="AB567" s="34">
        <f>IF($A567="","",IF(AND($U567=1,$I567="Open",$V567=0),$R567,0))</f>
        <v/>
      </c>
      <c r="AC567" s="34">
        <f>IF($A567="","",IF(AND($U567=1,$I567="Lost"),$R567,0))</f>
        <v/>
      </c>
      <c r="AD567" s="34">
        <f>IF($A567="","",IF(AND($I567="Won",OR($U567=1,$Y567&gt;0,$Z567&gt;0)),$G567,0))</f>
        <v/>
      </c>
      <c r="AE567" s="33">
        <f>IF(OR($A567="",$P567=0),"",IFERROR(MATCH($Q567,Settings!$B$24:$B$31,0),""))</f>
        <v/>
      </c>
      <c r="AF567" s="33">
        <f>IF($A567="","",IFERROR(MATCH($F567,Settings!$B$24:$B$31,0),""))</f>
        <v/>
      </c>
      <c r="AG567" s="33">
        <f>IF($A567="","",IF($P567=0,IF($Y567&gt;0,IF($I567="Won","Created and won","Created"),IF($J567&gt;Settings!$C$6,"Created, outside period",IF($V567=1,"Not in last snapshot","Outside period"))),IF($T567&lt;&gt;"Open","Closed before",IF($U567=0,IF($Z567&gt;0,IF($I567="Won","Pulled in and won","Pulled in"),"Outside period"),IF($I567="Won","Won",IF($I567="Lost","Lost",IF($V567=0,"Slipped out",IF($AF567&gt;$AE567,"Advanced",IF($AF567&lt;$AE567,"Regressed",IF($G567&gt;$R567,"Amount up",IF($G567&lt;$R567,"Amount down","No change")))))))))))</f>
        <v/>
      </c>
      <c r="AH567" s="33">
        <f>IF($A567="","",IF($V567=1,Settings!$C$7-MAX($J567,$K567,$L567,$M567),""))</f>
        <v/>
      </c>
      <c r="AI567" s="33">
        <f>IF($A567="","",IF($V567=1,IF($AH567&gt;=Settings!$C$12,1,0),""))</f>
        <v/>
      </c>
      <c r="AJ567" s="33">
        <f>IF($A567="","",IF($V567=1,IF($N567&gt;=Settings!$C$13,1,0),""))</f>
        <v/>
      </c>
    </row>
    <row r="568">
      <c r="G568" s="31" t="n"/>
      <c r="H568" s="32" t="n"/>
      <c r="J568" s="32" t="n"/>
      <c r="K568" s="32" t="n"/>
      <c r="L568" s="32" t="n"/>
      <c r="M568" s="32" t="n"/>
      <c r="P568" s="33">
        <f>IF($A568="","",IFERROR(MATCH($A568,'Last week'!$A$2:$A$1001,0),0))</f>
        <v/>
      </c>
      <c r="Q568" s="33">
        <f>IF(OR($A568="",$P568=0),"",INDEX('Last week'!$F$2:$F$1001,$P568))</f>
        <v/>
      </c>
      <c r="R568" s="34">
        <f>IF(OR($A568="",$P568=0),"",INDEX('Last week'!$G$2:$G$1001,$P568))</f>
        <v/>
      </c>
      <c r="S568" s="35">
        <f>IF(OR($A568="",$P568=0),"",INDEX('Last week'!$H$2:$H$1001,$P568))</f>
        <v/>
      </c>
      <c r="T568" s="33">
        <f>IF(OR($A568="",$P568=0),"",INDEX('Last week'!$I$2:$I$1001,$P568))</f>
        <v/>
      </c>
      <c r="U568" s="33">
        <f>IF($A568="","",IF(AND($P568&gt;0,$T568="Open",$S568&gt;=Settings!$C$4,$S568&lt;=Settings!$C$5),1,0))</f>
        <v/>
      </c>
      <c r="V568" s="33">
        <f>IF($A568="","",IF(AND($I568="Open",$H568&gt;=Settings!$C$4,$H568&lt;=Settings!$C$5),1,0))</f>
        <v/>
      </c>
      <c r="W568" s="34">
        <f>IF($A568="","",IF($U568=1,$R568,0))</f>
        <v/>
      </c>
      <c r="X568" s="34">
        <f>IF($A568="","",IF($V568=1,$G568,0))</f>
        <v/>
      </c>
      <c r="Y568" s="34">
        <f>IF($A568="","",IF(AND($P568=0,OR($I568="Open",$I568="Won"),$H568&gt;=Settings!$C$4,$H568&lt;=Settings!$C$5,$J568&gt;Settings!$C$6),$G568,0))</f>
        <v/>
      </c>
      <c r="Z568" s="34">
        <f>IF($A568="","",IF(AND($P568&gt;0,$T568="Open",$U568=0,OR($I568="Open",$I568="Won"),$H568&gt;=Settings!$C$4,$H568&lt;=Settings!$C$5),$G568,0))</f>
        <v/>
      </c>
      <c r="AA568" s="34">
        <f>IF($A568="","",IF(AND($U568=1,OR($V568=1,$I568="Won")),$G568-$R568,0))</f>
        <v/>
      </c>
      <c r="AB568" s="34">
        <f>IF($A568="","",IF(AND($U568=1,$I568="Open",$V568=0),$R568,0))</f>
        <v/>
      </c>
      <c r="AC568" s="34">
        <f>IF($A568="","",IF(AND($U568=1,$I568="Lost"),$R568,0))</f>
        <v/>
      </c>
      <c r="AD568" s="34">
        <f>IF($A568="","",IF(AND($I568="Won",OR($U568=1,$Y568&gt;0,$Z568&gt;0)),$G568,0))</f>
        <v/>
      </c>
      <c r="AE568" s="33">
        <f>IF(OR($A568="",$P568=0),"",IFERROR(MATCH($Q568,Settings!$B$24:$B$31,0),""))</f>
        <v/>
      </c>
      <c r="AF568" s="33">
        <f>IF($A568="","",IFERROR(MATCH($F568,Settings!$B$24:$B$31,0),""))</f>
        <v/>
      </c>
      <c r="AG568" s="33">
        <f>IF($A568="","",IF($P568=0,IF($Y568&gt;0,IF($I568="Won","Created and won","Created"),IF($J568&gt;Settings!$C$6,"Created, outside period",IF($V568=1,"Not in last snapshot","Outside period"))),IF($T568&lt;&gt;"Open","Closed before",IF($U568=0,IF($Z568&gt;0,IF($I568="Won","Pulled in and won","Pulled in"),"Outside period"),IF($I568="Won","Won",IF($I568="Lost","Lost",IF($V568=0,"Slipped out",IF($AF568&gt;$AE568,"Advanced",IF($AF568&lt;$AE568,"Regressed",IF($G568&gt;$R568,"Amount up",IF($G568&lt;$R568,"Amount down","No change")))))))))))</f>
        <v/>
      </c>
      <c r="AH568" s="33">
        <f>IF($A568="","",IF($V568=1,Settings!$C$7-MAX($J568,$K568,$L568,$M568),""))</f>
        <v/>
      </c>
      <c r="AI568" s="33">
        <f>IF($A568="","",IF($V568=1,IF($AH568&gt;=Settings!$C$12,1,0),""))</f>
        <v/>
      </c>
      <c r="AJ568" s="33">
        <f>IF($A568="","",IF($V568=1,IF($N568&gt;=Settings!$C$13,1,0),""))</f>
        <v/>
      </c>
    </row>
    <row r="569">
      <c r="G569" s="31" t="n"/>
      <c r="H569" s="32" t="n"/>
      <c r="J569" s="32" t="n"/>
      <c r="K569" s="32" t="n"/>
      <c r="L569" s="32" t="n"/>
      <c r="M569" s="32" t="n"/>
      <c r="P569" s="33">
        <f>IF($A569="","",IFERROR(MATCH($A569,'Last week'!$A$2:$A$1001,0),0))</f>
        <v/>
      </c>
      <c r="Q569" s="33">
        <f>IF(OR($A569="",$P569=0),"",INDEX('Last week'!$F$2:$F$1001,$P569))</f>
        <v/>
      </c>
      <c r="R569" s="34">
        <f>IF(OR($A569="",$P569=0),"",INDEX('Last week'!$G$2:$G$1001,$P569))</f>
        <v/>
      </c>
      <c r="S569" s="35">
        <f>IF(OR($A569="",$P569=0),"",INDEX('Last week'!$H$2:$H$1001,$P569))</f>
        <v/>
      </c>
      <c r="T569" s="33">
        <f>IF(OR($A569="",$P569=0),"",INDEX('Last week'!$I$2:$I$1001,$P569))</f>
        <v/>
      </c>
      <c r="U569" s="33">
        <f>IF($A569="","",IF(AND($P569&gt;0,$T569="Open",$S569&gt;=Settings!$C$4,$S569&lt;=Settings!$C$5),1,0))</f>
        <v/>
      </c>
      <c r="V569" s="33">
        <f>IF($A569="","",IF(AND($I569="Open",$H569&gt;=Settings!$C$4,$H569&lt;=Settings!$C$5),1,0))</f>
        <v/>
      </c>
      <c r="W569" s="34">
        <f>IF($A569="","",IF($U569=1,$R569,0))</f>
        <v/>
      </c>
      <c r="X569" s="34">
        <f>IF($A569="","",IF($V569=1,$G569,0))</f>
        <v/>
      </c>
      <c r="Y569" s="34">
        <f>IF($A569="","",IF(AND($P569=0,OR($I569="Open",$I569="Won"),$H569&gt;=Settings!$C$4,$H569&lt;=Settings!$C$5,$J569&gt;Settings!$C$6),$G569,0))</f>
        <v/>
      </c>
      <c r="Z569" s="34">
        <f>IF($A569="","",IF(AND($P569&gt;0,$T569="Open",$U569=0,OR($I569="Open",$I569="Won"),$H569&gt;=Settings!$C$4,$H569&lt;=Settings!$C$5),$G569,0))</f>
        <v/>
      </c>
      <c r="AA569" s="34">
        <f>IF($A569="","",IF(AND($U569=1,OR($V569=1,$I569="Won")),$G569-$R569,0))</f>
        <v/>
      </c>
      <c r="AB569" s="34">
        <f>IF($A569="","",IF(AND($U569=1,$I569="Open",$V569=0),$R569,0))</f>
        <v/>
      </c>
      <c r="AC569" s="34">
        <f>IF($A569="","",IF(AND($U569=1,$I569="Lost"),$R569,0))</f>
        <v/>
      </c>
      <c r="AD569" s="34">
        <f>IF($A569="","",IF(AND($I569="Won",OR($U569=1,$Y569&gt;0,$Z569&gt;0)),$G569,0))</f>
        <v/>
      </c>
      <c r="AE569" s="33">
        <f>IF(OR($A569="",$P569=0),"",IFERROR(MATCH($Q569,Settings!$B$24:$B$31,0),""))</f>
        <v/>
      </c>
      <c r="AF569" s="33">
        <f>IF($A569="","",IFERROR(MATCH($F569,Settings!$B$24:$B$31,0),""))</f>
        <v/>
      </c>
      <c r="AG569" s="33">
        <f>IF($A569="","",IF($P569=0,IF($Y569&gt;0,IF($I569="Won","Created and won","Created"),IF($J569&gt;Settings!$C$6,"Created, outside period",IF($V569=1,"Not in last snapshot","Outside period"))),IF($T569&lt;&gt;"Open","Closed before",IF($U569=0,IF($Z569&gt;0,IF($I569="Won","Pulled in and won","Pulled in"),"Outside period"),IF($I569="Won","Won",IF($I569="Lost","Lost",IF($V569=0,"Slipped out",IF($AF569&gt;$AE569,"Advanced",IF($AF569&lt;$AE569,"Regressed",IF($G569&gt;$R569,"Amount up",IF($G569&lt;$R569,"Amount down","No change")))))))))))</f>
        <v/>
      </c>
      <c r="AH569" s="33">
        <f>IF($A569="","",IF($V569=1,Settings!$C$7-MAX($J569,$K569,$L569,$M569),""))</f>
        <v/>
      </c>
      <c r="AI569" s="33">
        <f>IF($A569="","",IF($V569=1,IF($AH569&gt;=Settings!$C$12,1,0),""))</f>
        <v/>
      </c>
      <c r="AJ569" s="33">
        <f>IF($A569="","",IF($V569=1,IF($N569&gt;=Settings!$C$13,1,0),""))</f>
        <v/>
      </c>
    </row>
    <row r="570">
      <c r="G570" s="31" t="n"/>
      <c r="H570" s="32" t="n"/>
      <c r="J570" s="32" t="n"/>
      <c r="K570" s="32" t="n"/>
      <c r="L570" s="32" t="n"/>
      <c r="M570" s="32" t="n"/>
      <c r="P570" s="33">
        <f>IF($A570="","",IFERROR(MATCH($A570,'Last week'!$A$2:$A$1001,0),0))</f>
        <v/>
      </c>
      <c r="Q570" s="33">
        <f>IF(OR($A570="",$P570=0),"",INDEX('Last week'!$F$2:$F$1001,$P570))</f>
        <v/>
      </c>
      <c r="R570" s="34">
        <f>IF(OR($A570="",$P570=0),"",INDEX('Last week'!$G$2:$G$1001,$P570))</f>
        <v/>
      </c>
      <c r="S570" s="35">
        <f>IF(OR($A570="",$P570=0),"",INDEX('Last week'!$H$2:$H$1001,$P570))</f>
        <v/>
      </c>
      <c r="T570" s="33">
        <f>IF(OR($A570="",$P570=0),"",INDEX('Last week'!$I$2:$I$1001,$P570))</f>
        <v/>
      </c>
      <c r="U570" s="33">
        <f>IF($A570="","",IF(AND($P570&gt;0,$T570="Open",$S570&gt;=Settings!$C$4,$S570&lt;=Settings!$C$5),1,0))</f>
        <v/>
      </c>
      <c r="V570" s="33">
        <f>IF($A570="","",IF(AND($I570="Open",$H570&gt;=Settings!$C$4,$H570&lt;=Settings!$C$5),1,0))</f>
        <v/>
      </c>
      <c r="W570" s="34">
        <f>IF($A570="","",IF($U570=1,$R570,0))</f>
        <v/>
      </c>
      <c r="X570" s="34">
        <f>IF($A570="","",IF($V570=1,$G570,0))</f>
        <v/>
      </c>
      <c r="Y570" s="34">
        <f>IF($A570="","",IF(AND($P570=0,OR($I570="Open",$I570="Won"),$H570&gt;=Settings!$C$4,$H570&lt;=Settings!$C$5,$J570&gt;Settings!$C$6),$G570,0))</f>
        <v/>
      </c>
      <c r="Z570" s="34">
        <f>IF($A570="","",IF(AND($P570&gt;0,$T570="Open",$U570=0,OR($I570="Open",$I570="Won"),$H570&gt;=Settings!$C$4,$H570&lt;=Settings!$C$5),$G570,0))</f>
        <v/>
      </c>
      <c r="AA570" s="34">
        <f>IF($A570="","",IF(AND($U570=1,OR($V570=1,$I570="Won")),$G570-$R570,0))</f>
        <v/>
      </c>
      <c r="AB570" s="34">
        <f>IF($A570="","",IF(AND($U570=1,$I570="Open",$V570=0),$R570,0))</f>
        <v/>
      </c>
      <c r="AC570" s="34">
        <f>IF($A570="","",IF(AND($U570=1,$I570="Lost"),$R570,0))</f>
        <v/>
      </c>
      <c r="AD570" s="34">
        <f>IF($A570="","",IF(AND($I570="Won",OR($U570=1,$Y570&gt;0,$Z570&gt;0)),$G570,0))</f>
        <v/>
      </c>
      <c r="AE570" s="33">
        <f>IF(OR($A570="",$P570=0),"",IFERROR(MATCH($Q570,Settings!$B$24:$B$31,0),""))</f>
        <v/>
      </c>
      <c r="AF570" s="33">
        <f>IF($A570="","",IFERROR(MATCH($F570,Settings!$B$24:$B$31,0),""))</f>
        <v/>
      </c>
      <c r="AG570" s="33">
        <f>IF($A570="","",IF($P570=0,IF($Y570&gt;0,IF($I570="Won","Created and won","Created"),IF($J570&gt;Settings!$C$6,"Created, outside period",IF($V570=1,"Not in last snapshot","Outside period"))),IF($T570&lt;&gt;"Open","Closed before",IF($U570=0,IF($Z570&gt;0,IF($I570="Won","Pulled in and won","Pulled in"),"Outside period"),IF($I570="Won","Won",IF($I570="Lost","Lost",IF($V570=0,"Slipped out",IF($AF570&gt;$AE570,"Advanced",IF($AF570&lt;$AE570,"Regressed",IF($G570&gt;$R570,"Amount up",IF($G570&lt;$R570,"Amount down","No change")))))))))))</f>
        <v/>
      </c>
      <c r="AH570" s="33">
        <f>IF($A570="","",IF($V570=1,Settings!$C$7-MAX($J570,$K570,$L570,$M570),""))</f>
        <v/>
      </c>
      <c r="AI570" s="33">
        <f>IF($A570="","",IF($V570=1,IF($AH570&gt;=Settings!$C$12,1,0),""))</f>
        <v/>
      </c>
      <c r="AJ570" s="33">
        <f>IF($A570="","",IF($V570=1,IF($N570&gt;=Settings!$C$13,1,0),""))</f>
        <v/>
      </c>
    </row>
    <row r="571">
      <c r="G571" s="31" t="n"/>
      <c r="H571" s="32" t="n"/>
      <c r="J571" s="32" t="n"/>
      <c r="K571" s="32" t="n"/>
      <c r="L571" s="32" t="n"/>
      <c r="M571" s="32" t="n"/>
      <c r="P571" s="33">
        <f>IF($A571="","",IFERROR(MATCH($A571,'Last week'!$A$2:$A$1001,0),0))</f>
        <v/>
      </c>
      <c r="Q571" s="33">
        <f>IF(OR($A571="",$P571=0),"",INDEX('Last week'!$F$2:$F$1001,$P571))</f>
        <v/>
      </c>
      <c r="R571" s="34">
        <f>IF(OR($A571="",$P571=0),"",INDEX('Last week'!$G$2:$G$1001,$P571))</f>
        <v/>
      </c>
      <c r="S571" s="35">
        <f>IF(OR($A571="",$P571=0),"",INDEX('Last week'!$H$2:$H$1001,$P571))</f>
        <v/>
      </c>
      <c r="T571" s="33">
        <f>IF(OR($A571="",$P571=0),"",INDEX('Last week'!$I$2:$I$1001,$P571))</f>
        <v/>
      </c>
      <c r="U571" s="33">
        <f>IF($A571="","",IF(AND($P571&gt;0,$T571="Open",$S571&gt;=Settings!$C$4,$S571&lt;=Settings!$C$5),1,0))</f>
        <v/>
      </c>
      <c r="V571" s="33">
        <f>IF($A571="","",IF(AND($I571="Open",$H571&gt;=Settings!$C$4,$H571&lt;=Settings!$C$5),1,0))</f>
        <v/>
      </c>
      <c r="W571" s="34">
        <f>IF($A571="","",IF($U571=1,$R571,0))</f>
        <v/>
      </c>
      <c r="X571" s="34">
        <f>IF($A571="","",IF($V571=1,$G571,0))</f>
        <v/>
      </c>
      <c r="Y571" s="34">
        <f>IF($A571="","",IF(AND($P571=0,OR($I571="Open",$I571="Won"),$H571&gt;=Settings!$C$4,$H571&lt;=Settings!$C$5,$J571&gt;Settings!$C$6),$G571,0))</f>
        <v/>
      </c>
      <c r="Z571" s="34">
        <f>IF($A571="","",IF(AND($P571&gt;0,$T571="Open",$U571=0,OR($I571="Open",$I571="Won"),$H571&gt;=Settings!$C$4,$H571&lt;=Settings!$C$5),$G571,0))</f>
        <v/>
      </c>
      <c r="AA571" s="34">
        <f>IF($A571="","",IF(AND($U571=1,OR($V571=1,$I571="Won")),$G571-$R571,0))</f>
        <v/>
      </c>
      <c r="AB571" s="34">
        <f>IF($A571="","",IF(AND($U571=1,$I571="Open",$V571=0),$R571,0))</f>
        <v/>
      </c>
      <c r="AC571" s="34">
        <f>IF($A571="","",IF(AND($U571=1,$I571="Lost"),$R571,0))</f>
        <v/>
      </c>
      <c r="AD571" s="34">
        <f>IF($A571="","",IF(AND($I571="Won",OR($U571=1,$Y571&gt;0,$Z571&gt;0)),$G571,0))</f>
        <v/>
      </c>
      <c r="AE571" s="33">
        <f>IF(OR($A571="",$P571=0),"",IFERROR(MATCH($Q571,Settings!$B$24:$B$31,0),""))</f>
        <v/>
      </c>
      <c r="AF571" s="33">
        <f>IF($A571="","",IFERROR(MATCH($F571,Settings!$B$24:$B$31,0),""))</f>
        <v/>
      </c>
      <c r="AG571" s="33">
        <f>IF($A571="","",IF($P571=0,IF($Y571&gt;0,IF($I571="Won","Created and won","Created"),IF($J571&gt;Settings!$C$6,"Created, outside period",IF($V571=1,"Not in last snapshot","Outside period"))),IF($T571&lt;&gt;"Open","Closed before",IF($U571=0,IF($Z571&gt;0,IF($I571="Won","Pulled in and won","Pulled in"),"Outside period"),IF($I571="Won","Won",IF($I571="Lost","Lost",IF($V571=0,"Slipped out",IF($AF571&gt;$AE571,"Advanced",IF($AF571&lt;$AE571,"Regressed",IF($G571&gt;$R571,"Amount up",IF($G571&lt;$R571,"Amount down","No change")))))))))))</f>
        <v/>
      </c>
      <c r="AH571" s="33">
        <f>IF($A571="","",IF($V571=1,Settings!$C$7-MAX($J571,$K571,$L571,$M571),""))</f>
        <v/>
      </c>
      <c r="AI571" s="33">
        <f>IF($A571="","",IF($V571=1,IF($AH571&gt;=Settings!$C$12,1,0),""))</f>
        <v/>
      </c>
      <c r="AJ571" s="33">
        <f>IF($A571="","",IF($V571=1,IF($N571&gt;=Settings!$C$13,1,0),""))</f>
        <v/>
      </c>
    </row>
    <row r="572">
      <c r="G572" s="31" t="n"/>
      <c r="H572" s="32" t="n"/>
      <c r="J572" s="32" t="n"/>
      <c r="K572" s="32" t="n"/>
      <c r="L572" s="32" t="n"/>
      <c r="M572" s="32" t="n"/>
      <c r="P572" s="33">
        <f>IF($A572="","",IFERROR(MATCH($A572,'Last week'!$A$2:$A$1001,0),0))</f>
        <v/>
      </c>
      <c r="Q572" s="33">
        <f>IF(OR($A572="",$P572=0),"",INDEX('Last week'!$F$2:$F$1001,$P572))</f>
        <v/>
      </c>
      <c r="R572" s="34">
        <f>IF(OR($A572="",$P572=0),"",INDEX('Last week'!$G$2:$G$1001,$P572))</f>
        <v/>
      </c>
      <c r="S572" s="35">
        <f>IF(OR($A572="",$P572=0),"",INDEX('Last week'!$H$2:$H$1001,$P572))</f>
        <v/>
      </c>
      <c r="T572" s="33">
        <f>IF(OR($A572="",$P572=0),"",INDEX('Last week'!$I$2:$I$1001,$P572))</f>
        <v/>
      </c>
      <c r="U572" s="33">
        <f>IF($A572="","",IF(AND($P572&gt;0,$T572="Open",$S572&gt;=Settings!$C$4,$S572&lt;=Settings!$C$5),1,0))</f>
        <v/>
      </c>
      <c r="V572" s="33">
        <f>IF($A572="","",IF(AND($I572="Open",$H572&gt;=Settings!$C$4,$H572&lt;=Settings!$C$5),1,0))</f>
        <v/>
      </c>
      <c r="W572" s="34">
        <f>IF($A572="","",IF($U572=1,$R572,0))</f>
        <v/>
      </c>
      <c r="X572" s="34">
        <f>IF($A572="","",IF($V572=1,$G572,0))</f>
        <v/>
      </c>
      <c r="Y572" s="34">
        <f>IF($A572="","",IF(AND($P572=0,OR($I572="Open",$I572="Won"),$H572&gt;=Settings!$C$4,$H572&lt;=Settings!$C$5,$J572&gt;Settings!$C$6),$G572,0))</f>
        <v/>
      </c>
      <c r="Z572" s="34">
        <f>IF($A572="","",IF(AND($P572&gt;0,$T572="Open",$U572=0,OR($I572="Open",$I572="Won"),$H572&gt;=Settings!$C$4,$H572&lt;=Settings!$C$5),$G572,0))</f>
        <v/>
      </c>
      <c r="AA572" s="34">
        <f>IF($A572="","",IF(AND($U572=1,OR($V572=1,$I572="Won")),$G572-$R572,0))</f>
        <v/>
      </c>
      <c r="AB572" s="34">
        <f>IF($A572="","",IF(AND($U572=1,$I572="Open",$V572=0),$R572,0))</f>
        <v/>
      </c>
      <c r="AC572" s="34">
        <f>IF($A572="","",IF(AND($U572=1,$I572="Lost"),$R572,0))</f>
        <v/>
      </c>
      <c r="AD572" s="34">
        <f>IF($A572="","",IF(AND($I572="Won",OR($U572=1,$Y572&gt;0,$Z572&gt;0)),$G572,0))</f>
        <v/>
      </c>
      <c r="AE572" s="33">
        <f>IF(OR($A572="",$P572=0),"",IFERROR(MATCH($Q572,Settings!$B$24:$B$31,0),""))</f>
        <v/>
      </c>
      <c r="AF572" s="33">
        <f>IF($A572="","",IFERROR(MATCH($F572,Settings!$B$24:$B$31,0),""))</f>
        <v/>
      </c>
      <c r="AG572" s="33">
        <f>IF($A572="","",IF($P572=0,IF($Y572&gt;0,IF($I572="Won","Created and won","Created"),IF($J572&gt;Settings!$C$6,"Created, outside period",IF($V572=1,"Not in last snapshot","Outside period"))),IF($T572&lt;&gt;"Open","Closed before",IF($U572=0,IF($Z572&gt;0,IF($I572="Won","Pulled in and won","Pulled in"),"Outside period"),IF($I572="Won","Won",IF($I572="Lost","Lost",IF($V572=0,"Slipped out",IF($AF572&gt;$AE572,"Advanced",IF($AF572&lt;$AE572,"Regressed",IF($G572&gt;$R572,"Amount up",IF($G572&lt;$R572,"Amount down","No change")))))))))))</f>
        <v/>
      </c>
      <c r="AH572" s="33">
        <f>IF($A572="","",IF($V572=1,Settings!$C$7-MAX($J572,$K572,$L572,$M572),""))</f>
        <v/>
      </c>
      <c r="AI572" s="33">
        <f>IF($A572="","",IF($V572=1,IF($AH572&gt;=Settings!$C$12,1,0),""))</f>
        <v/>
      </c>
      <c r="AJ572" s="33">
        <f>IF($A572="","",IF($V572=1,IF($N572&gt;=Settings!$C$13,1,0),""))</f>
        <v/>
      </c>
    </row>
    <row r="573">
      <c r="G573" s="31" t="n"/>
      <c r="H573" s="32" t="n"/>
      <c r="J573" s="32" t="n"/>
      <c r="K573" s="32" t="n"/>
      <c r="L573" s="32" t="n"/>
      <c r="M573" s="32" t="n"/>
      <c r="P573" s="33">
        <f>IF($A573="","",IFERROR(MATCH($A573,'Last week'!$A$2:$A$1001,0),0))</f>
        <v/>
      </c>
      <c r="Q573" s="33">
        <f>IF(OR($A573="",$P573=0),"",INDEX('Last week'!$F$2:$F$1001,$P573))</f>
        <v/>
      </c>
      <c r="R573" s="34">
        <f>IF(OR($A573="",$P573=0),"",INDEX('Last week'!$G$2:$G$1001,$P573))</f>
        <v/>
      </c>
      <c r="S573" s="35">
        <f>IF(OR($A573="",$P573=0),"",INDEX('Last week'!$H$2:$H$1001,$P573))</f>
        <v/>
      </c>
      <c r="T573" s="33">
        <f>IF(OR($A573="",$P573=0),"",INDEX('Last week'!$I$2:$I$1001,$P573))</f>
        <v/>
      </c>
      <c r="U573" s="33">
        <f>IF($A573="","",IF(AND($P573&gt;0,$T573="Open",$S573&gt;=Settings!$C$4,$S573&lt;=Settings!$C$5),1,0))</f>
        <v/>
      </c>
      <c r="V573" s="33">
        <f>IF($A573="","",IF(AND($I573="Open",$H573&gt;=Settings!$C$4,$H573&lt;=Settings!$C$5),1,0))</f>
        <v/>
      </c>
      <c r="W573" s="34">
        <f>IF($A573="","",IF($U573=1,$R573,0))</f>
        <v/>
      </c>
      <c r="X573" s="34">
        <f>IF($A573="","",IF($V573=1,$G573,0))</f>
        <v/>
      </c>
      <c r="Y573" s="34">
        <f>IF($A573="","",IF(AND($P573=0,OR($I573="Open",$I573="Won"),$H573&gt;=Settings!$C$4,$H573&lt;=Settings!$C$5,$J573&gt;Settings!$C$6),$G573,0))</f>
        <v/>
      </c>
      <c r="Z573" s="34">
        <f>IF($A573="","",IF(AND($P573&gt;0,$T573="Open",$U573=0,OR($I573="Open",$I573="Won"),$H573&gt;=Settings!$C$4,$H573&lt;=Settings!$C$5),$G573,0))</f>
        <v/>
      </c>
      <c r="AA573" s="34">
        <f>IF($A573="","",IF(AND($U573=1,OR($V573=1,$I573="Won")),$G573-$R573,0))</f>
        <v/>
      </c>
      <c r="AB573" s="34">
        <f>IF($A573="","",IF(AND($U573=1,$I573="Open",$V573=0),$R573,0))</f>
        <v/>
      </c>
      <c r="AC573" s="34">
        <f>IF($A573="","",IF(AND($U573=1,$I573="Lost"),$R573,0))</f>
        <v/>
      </c>
      <c r="AD573" s="34">
        <f>IF($A573="","",IF(AND($I573="Won",OR($U573=1,$Y573&gt;0,$Z573&gt;0)),$G573,0))</f>
        <v/>
      </c>
      <c r="AE573" s="33">
        <f>IF(OR($A573="",$P573=0),"",IFERROR(MATCH($Q573,Settings!$B$24:$B$31,0),""))</f>
        <v/>
      </c>
      <c r="AF573" s="33">
        <f>IF($A573="","",IFERROR(MATCH($F573,Settings!$B$24:$B$31,0),""))</f>
        <v/>
      </c>
      <c r="AG573" s="33">
        <f>IF($A573="","",IF($P573=0,IF($Y573&gt;0,IF($I573="Won","Created and won","Created"),IF($J573&gt;Settings!$C$6,"Created, outside period",IF($V573=1,"Not in last snapshot","Outside period"))),IF($T573&lt;&gt;"Open","Closed before",IF($U573=0,IF($Z573&gt;0,IF($I573="Won","Pulled in and won","Pulled in"),"Outside period"),IF($I573="Won","Won",IF($I573="Lost","Lost",IF($V573=0,"Slipped out",IF($AF573&gt;$AE573,"Advanced",IF($AF573&lt;$AE573,"Regressed",IF($G573&gt;$R573,"Amount up",IF($G573&lt;$R573,"Amount down","No change")))))))))))</f>
        <v/>
      </c>
      <c r="AH573" s="33">
        <f>IF($A573="","",IF($V573=1,Settings!$C$7-MAX($J573,$K573,$L573,$M573),""))</f>
        <v/>
      </c>
      <c r="AI573" s="33">
        <f>IF($A573="","",IF($V573=1,IF($AH573&gt;=Settings!$C$12,1,0),""))</f>
        <v/>
      </c>
      <c r="AJ573" s="33">
        <f>IF($A573="","",IF($V573=1,IF($N573&gt;=Settings!$C$13,1,0),""))</f>
        <v/>
      </c>
    </row>
    <row r="574">
      <c r="G574" s="31" t="n"/>
      <c r="H574" s="32" t="n"/>
      <c r="J574" s="32" t="n"/>
      <c r="K574" s="32" t="n"/>
      <c r="L574" s="32" t="n"/>
      <c r="M574" s="32" t="n"/>
      <c r="P574" s="33">
        <f>IF($A574="","",IFERROR(MATCH($A574,'Last week'!$A$2:$A$1001,0),0))</f>
        <v/>
      </c>
      <c r="Q574" s="33">
        <f>IF(OR($A574="",$P574=0),"",INDEX('Last week'!$F$2:$F$1001,$P574))</f>
        <v/>
      </c>
      <c r="R574" s="34">
        <f>IF(OR($A574="",$P574=0),"",INDEX('Last week'!$G$2:$G$1001,$P574))</f>
        <v/>
      </c>
      <c r="S574" s="35">
        <f>IF(OR($A574="",$P574=0),"",INDEX('Last week'!$H$2:$H$1001,$P574))</f>
        <v/>
      </c>
      <c r="T574" s="33">
        <f>IF(OR($A574="",$P574=0),"",INDEX('Last week'!$I$2:$I$1001,$P574))</f>
        <v/>
      </c>
      <c r="U574" s="33">
        <f>IF($A574="","",IF(AND($P574&gt;0,$T574="Open",$S574&gt;=Settings!$C$4,$S574&lt;=Settings!$C$5),1,0))</f>
        <v/>
      </c>
      <c r="V574" s="33">
        <f>IF($A574="","",IF(AND($I574="Open",$H574&gt;=Settings!$C$4,$H574&lt;=Settings!$C$5),1,0))</f>
        <v/>
      </c>
      <c r="W574" s="34">
        <f>IF($A574="","",IF($U574=1,$R574,0))</f>
        <v/>
      </c>
      <c r="X574" s="34">
        <f>IF($A574="","",IF($V574=1,$G574,0))</f>
        <v/>
      </c>
      <c r="Y574" s="34">
        <f>IF($A574="","",IF(AND($P574=0,OR($I574="Open",$I574="Won"),$H574&gt;=Settings!$C$4,$H574&lt;=Settings!$C$5,$J574&gt;Settings!$C$6),$G574,0))</f>
        <v/>
      </c>
      <c r="Z574" s="34">
        <f>IF($A574="","",IF(AND($P574&gt;0,$T574="Open",$U574=0,OR($I574="Open",$I574="Won"),$H574&gt;=Settings!$C$4,$H574&lt;=Settings!$C$5),$G574,0))</f>
        <v/>
      </c>
      <c r="AA574" s="34">
        <f>IF($A574="","",IF(AND($U574=1,OR($V574=1,$I574="Won")),$G574-$R574,0))</f>
        <v/>
      </c>
      <c r="AB574" s="34">
        <f>IF($A574="","",IF(AND($U574=1,$I574="Open",$V574=0),$R574,0))</f>
        <v/>
      </c>
      <c r="AC574" s="34">
        <f>IF($A574="","",IF(AND($U574=1,$I574="Lost"),$R574,0))</f>
        <v/>
      </c>
      <c r="AD574" s="34">
        <f>IF($A574="","",IF(AND($I574="Won",OR($U574=1,$Y574&gt;0,$Z574&gt;0)),$G574,0))</f>
        <v/>
      </c>
      <c r="AE574" s="33">
        <f>IF(OR($A574="",$P574=0),"",IFERROR(MATCH($Q574,Settings!$B$24:$B$31,0),""))</f>
        <v/>
      </c>
      <c r="AF574" s="33">
        <f>IF($A574="","",IFERROR(MATCH($F574,Settings!$B$24:$B$31,0),""))</f>
        <v/>
      </c>
      <c r="AG574" s="33">
        <f>IF($A574="","",IF($P574=0,IF($Y574&gt;0,IF($I574="Won","Created and won","Created"),IF($J574&gt;Settings!$C$6,"Created, outside period",IF($V574=1,"Not in last snapshot","Outside period"))),IF($T574&lt;&gt;"Open","Closed before",IF($U574=0,IF($Z574&gt;0,IF($I574="Won","Pulled in and won","Pulled in"),"Outside period"),IF($I574="Won","Won",IF($I574="Lost","Lost",IF($V574=0,"Slipped out",IF($AF574&gt;$AE574,"Advanced",IF($AF574&lt;$AE574,"Regressed",IF($G574&gt;$R574,"Amount up",IF($G574&lt;$R574,"Amount down","No change")))))))))))</f>
        <v/>
      </c>
      <c r="AH574" s="33">
        <f>IF($A574="","",IF($V574=1,Settings!$C$7-MAX($J574,$K574,$L574,$M574),""))</f>
        <v/>
      </c>
      <c r="AI574" s="33">
        <f>IF($A574="","",IF($V574=1,IF($AH574&gt;=Settings!$C$12,1,0),""))</f>
        <v/>
      </c>
      <c r="AJ574" s="33">
        <f>IF($A574="","",IF($V574=1,IF($N574&gt;=Settings!$C$13,1,0),""))</f>
        <v/>
      </c>
    </row>
    <row r="575">
      <c r="G575" s="31" t="n"/>
      <c r="H575" s="32" t="n"/>
      <c r="J575" s="32" t="n"/>
      <c r="K575" s="32" t="n"/>
      <c r="L575" s="32" t="n"/>
      <c r="M575" s="32" t="n"/>
      <c r="P575" s="33">
        <f>IF($A575="","",IFERROR(MATCH($A575,'Last week'!$A$2:$A$1001,0),0))</f>
        <v/>
      </c>
      <c r="Q575" s="33">
        <f>IF(OR($A575="",$P575=0),"",INDEX('Last week'!$F$2:$F$1001,$P575))</f>
        <v/>
      </c>
      <c r="R575" s="34">
        <f>IF(OR($A575="",$P575=0),"",INDEX('Last week'!$G$2:$G$1001,$P575))</f>
        <v/>
      </c>
      <c r="S575" s="35">
        <f>IF(OR($A575="",$P575=0),"",INDEX('Last week'!$H$2:$H$1001,$P575))</f>
        <v/>
      </c>
      <c r="T575" s="33">
        <f>IF(OR($A575="",$P575=0),"",INDEX('Last week'!$I$2:$I$1001,$P575))</f>
        <v/>
      </c>
      <c r="U575" s="33">
        <f>IF($A575="","",IF(AND($P575&gt;0,$T575="Open",$S575&gt;=Settings!$C$4,$S575&lt;=Settings!$C$5),1,0))</f>
        <v/>
      </c>
      <c r="V575" s="33">
        <f>IF($A575="","",IF(AND($I575="Open",$H575&gt;=Settings!$C$4,$H575&lt;=Settings!$C$5),1,0))</f>
        <v/>
      </c>
      <c r="W575" s="34">
        <f>IF($A575="","",IF($U575=1,$R575,0))</f>
        <v/>
      </c>
      <c r="X575" s="34">
        <f>IF($A575="","",IF($V575=1,$G575,0))</f>
        <v/>
      </c>
      <c r="Y575" s="34">
        <f>IF($A575="","",IF(AND($P575=0,OR($I575="Open",$I575="Won"),$H575&gt;=Settings!$C$4,$H575&lt;=Settings!$C$5,$J575&gt;Settings!$C$6),$G575,0))</f>
        <v/>
      </c>
      <c r="Z575" s="34">
        <f>IF($A575="","",IF(AND($P575&gt;0,$T575="Open",$U575=0,OR($I575="Open",$I575="Won"),$H575&gt;=Settings!$C$4,$H575&lt;=Settings!$C$5),$G575,0))</f>
        <v/>
      </c>
      <c r="AA575" s="34">
        <f>IF($A575="","",IF(AND($U575=1,OR($V575=1,$I575="Won")),$G575-$R575,0))</f>
        <v/>
      </c>
      <c r="AB575" s="34">
        <f>IF($A575="","",IF(AND($U575=1,$I575="Open",$V575=0),$R575,0))</f>
        <v/>
      </c>
      <c r="AC575" s="34">
        <f>IF($A575="","",IF(AND($U575=1,$I575="Lost"),$R575,0))</f>
        <v/>
      </c>
      <c r="AD575" s="34">
        <f>IF($A575="","",IF(AND($I575="Won",OR($U575=1,$Y575&gt;0,$Z575&gt;0)),$G575,0))</f>
        <v/>
      </c>
      <c r="AE575" s="33">
        <f>IF(OR($A575="",$P575=0),"",IFERROR(MATCH($Q575,Settings!$B$24:$B$31,0),""))</f>
        <v/>
      </c>
      <c r="AF575" s="33">
        <f>IF($A575="","",IFERROR(MATCH($F575,Settings!$B$24:$B$31,0),""))</f>
        <v/>
      </c>
      <c r="AG575" s="33">
        <f>IF($A575="","",IF($P575=0,IF($Y575&gt;0,IF($I575="Won","Created and won","Created"),IF($J575&gt;Settings!$C$6,"Created, outside period",IF($V575=1,"Not in last snapshot","Outside period"))),IF($T575&lt;&gt;"Open","Closed before",IF($U575=0,IF($Z575&gt;0,IF($I575="Won","Pulled in and won","Pulled in"),"Outside period"),IF($I575="Won","Won",IF($I575="Lost","Lost",IF($V575=0,"Slipped out",IF($AF575&gt;$AE575,"Advanced",IF($AF575&lt;$AE575,"Regressed",IF($G575&gt;$R575,"Amount up",IF($G575&lt;$R575,"Amount down","No change")))))))))))</f>
        <v/>
      </c>
      <c r="AH575" s="33">
        <f>IF($A575="","",IF($V575=1,Settings!$C$7-MAX($J575,$K575,$L575,$M575),""))</f>
        <v/>
      </c>
      <c r="AI575" s="33">
        <f>IF($A575="","",IF($V575=1,IF($AH575&gt;=Settings!$C$12,1,0),""))</f>
        <v/>
      </c>
      <c r="AJ575" s="33">
        <f>IF($A575="","",IF($V575=1,IF($N575&gt;=Settings!$C$13,1,0),""))</f>
        <v/>
      </c>
    </row>
    <row r="576">
      <c r="G576" s="31" t="n"/>
      <c r="H576" s="32" t="n"/>
      <c r="J576" s="32" t="n"/>
      <c r="K576" s="32" t="n"/>
      <c r="L576" s="32" t="n"/>
      <c r="M576" s="32" t="n"/>
      <c r="P576" s="33">
        <f>IF($A576="","",IFERROR(MATCH($A576,'Last week'!$A$2:$A$1001,0),0))</f>
        <v/>
      </c>
      <c r="Q576" s="33">
        <f>IF(OR($A576="",$P576=0),"",INDEX('Last week'!$F$2:$F$1001,$P576))</f>
        <v/>
      </c>
      <c r="R576" s="34">
        <f>IF(OR($A576="",$P576=0),"",INDEX('Last week'!$G$2:$G$1001,$P576))</f>
        <v/>
      </c>
      <c r="S576" s="35">
        <f>IF(OR($A576="",$P576=0),"",INDEX('Last week'!$H$2:$H$1001,$P576))</f>
        <v/>
      </c>
      <c r="T576" s="33">
        <f>IF(OR($A576="",$P576=0),"",INDEX('Last week'!$I$2:$I$1001,$P576))</f>
        <v/>
      </c>
      <c r="U576" s="33">
        <f>IF($A576="","",IF(AND($P576&gt;0,$T576="Open",$S576&gt;=Settings!$C$4,$S576&lt;=Settings!$C$5),1,0))</f>
        <v/>
      </c>
      <c r="V576" s="33">
        <f>IF($A576="","",IF(AND($I576="Open",$H576&gt;=Settings!$C$4,$H576&lt;=Settings!$C$5),1,0))</f>
        <v/>
      </c>
      <c r="W576" s="34">
        <f>IF($A576="","",IF($U576=1,$R576,0))</f>
        <v/>
      </c>
      <c r="X576" s="34">
        <f>IF($A576="","",IF($V576=1,$G576,0))</f>
        <v/>
      </c>
      <c r="Y576" s="34">
        <f>IF($A576="","",IF(AND($P576=0,OR($I576="Open",$I576="Won"),$H576&gt;=Settings!$C$4,$H576&lt;=Settings!$C$5,$J576&gt;Settings!$C$6),$G576,0))</f>
        <v/>
      </c>
      <c r="Z576" s="34">
        <f>IF($A576="","",IF(AND($P576&gt;0,$T576="Open",$U576=0,OR($I576="Open",$I576="Won"),$H576&gt;=Settings!$C$4,$H576&lt;=Settings!$C$5),$G576,0))</f>
        <v/>
      </c>
      <c r="AA576" s="34">
        <f>IF($A576="","",IF(AND($U576=1,OR($V576=1,$I576="Won")),$G576-$R576,0))</f>
        <v/>
      </c>
      <c r="AB576" s="34">
        <f>IF($A576="","",IF(AND($U576=1,$I576="Open",$V576=0),$R576,0))</f>
        <v/>
      </c>
      <c r="AC576" s="34">
        <f>IF($A576="","",IF(AND($U576=1,$I576="Lost"),$R576,0))</f>
        <v/>
      </c>
      <c r="AD576" s="34">
        <f>IF($A576="","",IF(AND($I576="Won",OR($U576=1,$Y576&gt;0,$Z576&gt;0)),$G576,0))</f>
        <v/>
      </c>
      <c r="AE576" s="33">
        <f>IF(OR($A576="",$P576=0),"",IFERROR(MATCH($Q576,Settings!$B$24:$B$31,0),""))</f>
        <v/>
      </c>
      <c r="AF576" s="33">
        <f>IF($A576="","",IFERROR(MATCH($F576,Settings!$B$24:$B$31,0),""))</f>
        <v/>
      </c>
      <c r="AG576" s="33">
        <f>IF($A576="","",IF($P576=0,IF($Y576&gt;0,IF($I576="Won","Created and won","Created"),IF($J576&gt;Settings!$C$6,"Created, outside period",IF($V576=1,"Not in last snapshot","Outside period"))),IF($T576&lt;&gt;"Open","Closed before",IF($U576=0,IF($Z576&gt;0,IF($I576="Won","Pulled in and won","Pulled in"),"Outside period"),IF($I576="Won","Won",IF($I576="Lost","Lost",IF($V576=0,"Slipped out",IF($AF576&gt;$AE576,"Advanced",IF($AF576&lt;$AE576,"Regressed",IF($G576&gt;$R576,"Amount up",IF($G576&lt;$R576,"Amount down","No change")))))))))))</f>
        <v/>
      </c>
      <c r="AH576" s="33">
        <f>IF($A576="","",IF($V576=1,Settings!$C$7-MAX($J576,$K576,$L576,$M576),""))</f>
        <v/>
      </c>
      <c r="AI576" s="33">
        <f>IF($A576="","",IF($V576=1,IF($AH576&gt;=Settings!$C$12,1,0),""))</f>
        <v/>
      </c>
      <c r="AJ576" s="33">
        <f>IF($A576="","",IF($V576=1,IF($N576&gt;=Settings!$C$13,1,0),""))</f>
        <v/>
      </c>
    </row>
    <row r="577">
      <c r="G577" s="31" t="n"/>
      <c r="H577" s="32" t="n"/>
      <c r="J577" s="32" t="n"/>
      <c r="K577" s="32" t="n"/>
      <c r="L577" s="32" t="n"/>
      <c r="M577" s="32" t="n"/>
      <c r="P577" s="33">
        <f>IF($A577="","",IFERROR(MATCH($A577,'Last week'!$A$2:$A$1001,0),0))</f>
        <v/>
      </c>
      <c r="Q577" s="33">
        <f>IF(OR($A577="",$P577=0),"",INDEX('Last week'!$F$2:$F$1001,$P577))</f>
        <v/>
      </c>
      <c r="R577" s="34">
        <f>IF(OR($A577="",$P577=0),"",INDEX('Last week'!$G$2:$G$1001,$P577))</f>
        <v/>
      </c>
      <c r="S577" s="35">
        <f>IF(OR($A577="",$P577=0),"",INDEX('Last week'!$H$2:$H$1001,$P577))</f>
        <v/>
      </c>
      <c r="T577" s="33">
        <f>IF(OR($A577="",$P577=0),"",INDEX('Last week'!$I$2:$I$1001,$P577))</f>
        <v/>
      </c>
      <c r="U577" s="33">
        <f>IF($A577="","",IF(AND($P577&gt;0,$T577="Open",$S577&gt;=Settings!$C$4,$S577&lt;=Settings!$C$5),1,0))</f>
        <v/>
      </c>
      <c r="V577" s="33">
        <f>IF($A577="","",IF(AND($I577="Open",$H577&gt;=Settings!$C$4,$H577&lt;=Settings!$C$5),1,0))</f>
        <v/>
      </c>
      <c r="W577" s="34">
        <f>IF($A577="","",IF($U577=1,$R577,0))</f>
        <v/>
      </c>
      <c r="X577" s="34">
        <f>IF($A577="","",IF($V577=1,$G577,0))</f>
        <v/>
      </c>
      <c r="Y577" s="34">
        <f>IF($A577="","",IF(AND($P577=0,OR($I577="Open",$I577="Won"),$H577&gt;=Settings!$C$4,$H577&lt;=Settings!$C$5,$J577&gt;Settings!$C$6),$G577,0))</f>
        <v/>
      </c>
      <c r="Z577" s="34">
        <f>IF($A577="","",IF(AND($P577&gt;0,$T577="Open",$U577=0,OR($I577="Open",$I577="Won"),$H577&gt;=Settings!$C$4,$H577&lt;=Settings!$C$5),$G577,0))</f>
        <v/>
      </c>
      <c r="AA577" s="34">
        <f>IF($A577="","",IF(AND($U577=1,OR($V577=1,$I577="Won")),$G577-$R577,0))</f>
        <v/>
      </c>
      <c r="AB577" s="34">
        <f>IF($A577="","",IF(AND($U577=1,$I577="Open",$V577=0),$R577,0))</f>
        <v/>
      </c>
      <c r="AC577" s="34">
        <f>IF($A577="","",IF(AND($U577=1,$I577="Lost"),$R577,0))</f>
        <v/>
      </c>
      <c r="AD577" s="34">
        <f>IF($A577="","",IF(AND($I577="Won",OR($U577=1,$Y577&gt;0,$Z577&gt;0)),$G577,0))</f>
        <v/>
      </c>
      <c r="AE577" s="33">
        <f>IF(OR($A577="",$P577=0),"",IFERROR(MATCH($Q577,Settings!$B$24:$B$31,0),""))</f>
        <v/>
      </c>
      <c r="AF577" s="33">
        <f>IF($A577="","",IFERROR(MATCH($F577,Settings!$B$24:$B$31,0),""))</f>
        <v/>
      </c>
      <c r="AG577" s="33">
        <f>IF($A577="","",IF($P577=0,IF($Y577&gt;0,IF($I577="Won","Created and won","Created"),IF($J577&gt;Settings!$C$6,"Created, outside period",IF($V577=1,"Not in last snapshot","Outside period"))),IF($T577&lt;&gt;"Open","Closed before",IF($U577=0,IF($Z577&gt;0,IF($I577="Won","Pulled in and won","Pulled in"),"Outside period"),IF($I577="Won","Won",IF($I577="Lost","Lost",IF($V577=0,"Slipped out",IF($AF577&gt;$AE577,"Advanced",IF($AF577&lt;$AE577,"Regressed",IF($G577&gt;$R577,"Amount up",IF($G577&lt;$R577,"Amount down","No change")))))))))))</f>
        <v/>
      </c>
      <c r="AH577" s="33">
        <f>IF($A577="","",IF($V577=1,Settings!$C$7-MAX($J577,$K577,$L577,$M577),""))</f>
        <v/>
      </c>
      <c r="AI577" s="33">
        <f>IF($A577="","",IF($V577=1,IF($AH577&gt;=Settings!$C$12,1,0),""))</f>
        <v/>
      </c>
      <c r="AJ577" s="33">
        <f>IF($A577="","",IF($V577=1,IF($N577&gt;=Settings!$C$13,1,0),""))</f>
        <v/>
      </c>
    </row>
    <row r="578">
      <c r="G578" s="31" t="n"/>
      <c r="H578" s="32" t="n"/>
      <c r="J578" s="32" t="n"/>
      <c r="K578" s="32" t="n"/>
      <c r="L578" s="32" t="n"/>
      <c r="M578" s="32" t="n"/>
      <c r="P578" s="33">
        <f>IF($A578="","",IFERROR(MATCH($A578,'Last week'!$A$2:$A$1001,0),0))</f>
        <v/>
      </c>
      <c r="Q578" s="33">
        <f>IF(OR($A578="",$P578=0),"",INDEX('Last week'!$F$2:$F$1001,$P578))</f>
        <v/>
      </c>
      <c r="R578" s="34">
        <f>IF(OR($A578="",$P578=0),"",INDEX('Last week'!$G$2:$G$1001,$P578))</f>
        <v/>
      </c>
      <c r="S578" s="35">
        <f>IF(OR($A578="",$P578=0),"",INDEX('Last week'!$H$2:$H$1001,$P578))</f>
        <v/>
      </c>
      <c r="T578" s="33">
        <f>IF(OR($A578="",$P578=0),"",INDEX('Last week'!$I$2:$I$1001,$P578))</f>
        <v/>
      </c>
      <c r="U578" s="33">
        <f>IF($A578="","",IF(AND($P578&gt;0,$T578="Open",$S578&gt;=Settings!$C$4,$S578&lt;=Settings!$C$5),1,0))</f>
        <v/>
      </c>
      <c r="V578" s="33">
        <f>IF($A578="","",IF(AND($I578="Open",$H578&gt;=Settings!$C$4,$H578&lt;=Settings!$C$5),1,0))</f>
        <v/>
      </c>
      <c r="W578" s="34">
        <f>IF($A578="","",IF($U578=1,$R578,0))</f>
        <v/>
      </c>
      <c r="X578" s="34">
        <f>IF($A578="","",IF($V578=1,$G578,0))</f>
        <v/>
      </c>
      <c r="Y578" s="34">
        <f>IF($A578="","",IF(AND($P578=0,OR($I578="Open",$I578="Won"),$H578&gt;=Settings!$C$4,$H578&lt;=Settings!$C$5,$J578&gt;Settings!$C$6),$G578,0))</f>
        <v/>
      </c>
      <c r="Z578" s="34">
        <f>IF($A578="","",IF(AND($P578&gt;0,$T578="Open",$U578=0,OR($I578="Open",$I578="Won"),$H578&gt;=Settings!$C$4,$H578&lt;=Settings!$C$5),$G578,0))</f>
        <v/>
      </c>
      <c r="AA578" s="34">
        <f>IF($A578="","",IF(AND($U578=1,OR($V578=1,$I578="Won")),$G578-$R578,0))</f>
        <v/>
      </c>
      <c r="AB578" s="34">
        <f>IF($A578="","",IF(AND($U578=1,$I578="Open",$V578=0),$R578,0))</f>
        <v/>
      </c>
      <c r="AC578" s="34">
        <f>IF($A578="","",IF(AND($U578=1,$I578="Lost"),$R578,0))</f>
        <v/>
      </c>
      <c r="AD578" s="34">
        <f>IF($A578="","",IF(AND($I578="Won",OR($U578=1,$Y578&gt;0,$Z578&gt;0)),$G578,0))</f>
        <v/>
      </c>
      <c r="AE578" s="33">
        <f>IF(OR($A578="",$P578=0),"",IFERROR(MATCH($Q578,Settings!$B$24:$B$31,0),""))</f>
        <v/>
      </c>
      <c r="AF578" s="33">
        <f>IF($A578="","",IFERROR(MATCH($F578,Settings!$B$24:$B$31,0),""))</f>
        <v/>
      </c>
      <c r="AG578" s="33">
        <f>IF($A578="","",IF($P578=0,IF($Y578&gt;0,IF($I578="Won","Created and won","Created"),IF($J578&gt;Settings!$C$6,"Created, outside period",IF($V578=1,"Not in last snapshot","Outside period"))),IF($T578&lt;&gt;"Open","Closed before",IF($U578=0,IF($Z578&gt;0,IF($I578="Won","Pulled in and won","Pulled in"),"Outside period"),IF($I578="Won","Won",IF($I578="Lost","Lost",IF($V578=0,"Slipped out",IF($AF578&gt;$AE578,"Advanced",IF($AF578&lt;$AE578,"Regressed",IF($G578&gt;$R578,"Amount up",IF($G578&lt;$R578,"Amount down","No change")))))))))))</f>
        <v/>
      </c>
      <c r="AH578" s="33">
        <f>IF($A578="","",IF($V578=1,Settings!$C$7-MAX($J578,$K578,$L578,$M578),""))</f>
        <v/>
      </c>
      <c r="AI578" s="33">
        <f>IF($A578="","",IF($V578=1,IF($AH578&gt;=Settings!$C$12,1,0),""))</f>
        <v/>
      </c>
      <c r="AJ578" s="33">
        <f>IF($A578="","",IF($V578=1,IF($N578&gt;=Settings!$C$13,1,0),""))</f>
        <v/>
      </c>
    </row>
    <row r="579">
      <c r="G579" s="31" t="n"/>
      <c r="H579" s="32" t="n"/>
      <c r="J579" s="32" t="n"/>
      <c r="K579" s="32" t="n"/>
      <c r="L579" s="32" t="n"/>
      <c r="M579" s="32" t="n"/>
      <c r="P579" s="33">
        <f>IF($A579="","",IFERROR(MATCH($A579,'Last week'!$A$2:$A$1001,0),0))</f>
        <v/>
      </c>
      <c r="Q579" s="33">
        <f>IF(OR($A579="",$P579=0),"",INDEX('Last week'!$F$2:$F$1001,$P579))</f>
        <v/>
      </c>
      <c r="R579" s="34">
        <f>IF(OR($A579="",$P579=0),"",INDEX('Last week'!$G$2:$G$1001,$P579))</f>
        <v/>
      </c>
      <c r="S579" s="35">
        <f>IF(OR($A579="",$P579=0),"",INDEX('Last week'!$H$2:$H$1001,$P579))</f>
        <v/>
      </c>
      <c r="T579" s="33">
        <f>IF(OR($A579="",$P579=0),"",INDEX('Last week'!$I$2:$I$1001,$P579))</f>
        <v/>
      </c>
      <c r="U579" s="33">
        <f>IF($A579="","",IF(AND($P579&gt;0,$T579="Open",$S579&gt;=Settings!$C$4,$S579&lt;=Settings!$C$5),1,0))</f>
        <v/>
      </c>
      <c r="V579" s="33">
        <f>IF($A579="","",IF(AND($I579="Open",$H579&gt;=Settings!$C$4,$H579&lt;=Settings!$C$5),1,0))</f>
        <v/>
      </c>
      <c r="W579" s="34">
        <f>IF($A579="","",IF($U579=1,$R579,0))</f>
        <v/>
      </c>
      <c r="X579" s="34">
        <f>IF($A579="","",IF($V579=1,$G579,0))</f>
        <v/>
      </c>
      <c r="Y579" s="34">
        <f>IF($A579="","",IF(AND($P579=0,OR($I579="Open",$I579="Won"),$H579&gt;=Settings!$C$4,$H579&lt;=Settings!$C$5,$J579&gt;Settings!$C$6),$G579,0))</f>
        <v/>
      </c>
      <c r="Z579" s="34">
        <f>IF($A579="","",IF(AND($P579&gt;0,$T579="Open",$U579=0,OR($I579="Open",$I579="Won"),$H579&gt;=Settings!$C$4,$H579&lt;=Settings!$C$5),$G579,0))</f>
        <v/>
      </c>
      <c r="AA579" s="34">
        <f>IF($A579="","",IF(AND($U579=1,OR($V579=1,$I579="Won")),$G579-$R579,0))</f>
        <v/>
      </c>
      <c r="AB579" s="34">
        <f>IF($A579="","",IF(AND($U579=1,$I579="Open",$V579=0),$R579,0))</f>
        <v/>
      </c>
      <c r="AC579" s="34">
        <f>IF($A579="","",IF(AND($U579=1,$I579="Lost"),$R579,0))</f>
        <v/>
      </c>
      <c r="AD579" s="34">
        <f>IF($A579="","",IF(AND($I579="Won",OR($U579=1,$Y579&gt;0,$Z579&gt;0)),$G579,0))</f>
        <v/>
      </c>
      <c r="AE579" s="33">
        <f>IF(OR($A579="",$P579=0),"",IFERROR(MATCH($Q579,Settings!$B$24:$B$31,0),""))</f>
        <v/>
      </c>
      <c r="AF579" s="33">
        <f>IF($A579="","",IFERROR(MATCH($F579,Settings!$B$24:$B$31,0),""))</f>
        <v/>
      </c>
      <c r="AG579" s="33">
        <f>IF($A579="","",IF($P579=0,IF($Y579&gt;0,IF($I579="Won","Created and won","Created"),IF($J579&gt;Settings!$C$6,"Created, outside period",IF($V579=1,"Not in last snapshot","Outside period"))),IF($T579&lt;&gt;"Open","Closed before",IF($U579=0,IF($Z579&gt;0,IF($I579="Won","Pulled in and won","Pulled in"),"Outside period"),IF($I579="Won","Won",IF($I579="Lost","Lost",IF($V579=0,"Slipped out",IF($AF579&gt;$AE579,"Advanced",IF($AF579&lt;$AE579,"Regressed",IF($G579&gt;$R579,"Amount up",IF($G579&lt;$R579,"Amount down","No change")))))))))))</f>
        <v/>
      </c>
      <c r="AH579" s="33">
        <f>IF($A579="","",IF($V579=1,Settings!$C$7-MAX($J579,$K579,$L579,$M579),""))</f>
        <v/>
      </c>
      <c r="AI579" s="33">
        <f>IF($A579="","",IF($V579=1,IF($AH579&gt;=Settings!$C$12,1,0),""))</f>
        <v/>
      </c>
      <c r="AJ579" s="33">
        <f>IF($A579="","",IF($V579=1,IF($N579&gt;=Settings!$C$13,1,0),""))</f>
        <v/>
      </c>
    </row>
    <row r="580">
      <c r="G580" s="31" t="n"/>
      <c r="H580" s="32" t="n"/>
      <c r="J580" s="32" t="n"/>
      <c r="K580" s="32" t="n"/>
      <c r="L580" s="32" t="n"/>
      <c r="M580" s="32" t="n"/>
      <c r="P580" s="33">
        <f>IF($A580="","",IFERROR(MATCH($A580,'Last week'!$A$2:$A$1001,0),0))</f>
        <v/>
      </c>
      <c r="Q580" s="33">
        <f>IF(OR($A580="",$P580=0),"",INDEX('Last week'!$F$2:$F$1001,$P580))</f>
        <v/>
      </c>
      <c r="R580" s="34">
        <f>IF(OR($A580="",$P580=0),"",INDEX('Last week'!$G$2:$G$1001,$P580))</f>
        <v/>
      </c>
      <c r="S580" s="35">
        <f>IF(OR($A580="",$P580=0),"",INDEX('Last week'!$H$2:$H$1001,$P580))</f>
        <v/>
      </c>
      <c r="T580" s="33">
        <f>IF(OR($A580="",$P580=0),"",INDEX('Last week'!$I$2:$I$1001,$P580))</f>
        <v/>
      </c>
      <c r="U580" s="33">
        <f>IF($A580="","",IF(AND($P580&gt;0,$T580="Open",$S580&gt;=Settings!$C$4,$S580&lt;=Settings!$C$5),1,0))</f>
        <v/>
      </c>
      <c r="V580" s="33">
        <f>IF($A580="","",IF(AND($I580="Open",$H580&gt;=Settings!$C$4,$H580&lt;=Settings!$C$5),1,0))</f>
        <v/>
      </c>
      <c r="W580" s="34">
        <f>IF($A580="","",IF($U580=1,$R580,0))</f>
        <v/>
      </c>
      <c r="X580" s="34">
        <f>IF($A580="","",IF($V580=1,$G580,0))</f>
        <v/>
      </c>
      <c r="Y580" s="34">
        <f>IF($A580="","",IF(AND($P580=0,OR($I580="Open",$I580="Won"),$H580&gt;=Settings!$C$4,$H580&lt;=Settings!$C$5,$J580&gt;Settings!$C$6),$G580,0))</f>
        <v/>
      </c>
      <c r="Z580" s="34">
        <f>IF($A580="","",IF(AND($P580&gt;0,$T580="Open",$U580=0,OR($I580="Open",$I580="Won"),$H580&gt;=Settings!$C$4,$H580&lt;=Settings!$C$5),$G580,0))</f>
        <v/>
      </c>
      <c r="AA580" s="34">
        <f>IF($A580="","",IF(AND($U580=1,OR($V580=1,$I580="Won")),$G580-$R580,0))</f>
        <v/>
      </c>
      <c r="AB580" s="34">
        <f>IF($A580="","",IF(AND($U580=1,$I580="Open",$V580=0),$R580,0))</f>
        <v/>
      </c>
      <c r="AC580" s="34">
        <f>IF($A580="","",IF(AND($U580=1,$I580="Lost"),$R580,0))</f>
        <v/>
      </c>
      <c r="AD580" s="34">
        <f>IF($A580="","",IF(AND($I580="Won",OR($U580=1,$Y580&gt;0,$Z580&gt;0)),$G580,0))</f>
        <v/>
      </c>
      <c r="AE580" s="33">
        <f>IF(OR($A580="",$P580=0),"",IFERROR(MATCH($Q580,Settings!$B$24:$B$31,0),""))</f>
        <v/>
      </c>
      <c r="AF580" s="33">
        <f>IF($A580="","",IFERROR(MATCH($F580,Settings!$B$24:$B$31,0),""))</f>
        <v/>
      </c>
      <c r="AG580" s="33">
        <f>IF($A580="","",IF($P580=0,IF($Y580&gt;0,IF($I580="Won","Created and won","Created"),IF($J580&gt;Settings!$C$6,"Created, outside period",IF($V580=1,"Not in last snapshot","Outside period"))),IF($T580&lt;&gt;"Open","Closed before",IF($U580=0,IF($Z580&gt;0,IF($I580="Won","Pulled in and won","Pulled in"),"Outside period"),IF($I580="Won","Won",IF($I580="Lost","Lost",IF($V580=0,"Slipped out",IF($AF580&gt;$AE580,"Advanced",IF($AF580&lt;$AE580,"Regressed",IF($G580&gt;$R580,"Amount up",IF($G580&lt;$R580,"Amount down","No change")))))))))))</f>
        <v/>
      </c>
      <c r="AH580" s="33">
        <f>IF($A580="","",IF($V580=1,Settings!$C$7-MAX($J580,$K580,$L580,$M580),""))</f>
        <v/>
      </c>
      <c r="AI580" s="33">
        <f>IF($A580="","",IF($V580=1,IF($AH580&gt;=Settings!$C$12,1,0),""))</f>
        <v/>
      </c>
      <c r="AJ580" s="33">
        <f>IF($A580="","",IF($V580=1,IF($N580&gt;=Settings!$C$13,1,0),""))</f>
        <v/>
      </c>
    </row>
    <row r="581">
      <c r="G581" s="31" t="n"/>
      <c r="H581" s="32" t="n"/>
      <c r="J581" s="32" t="n"/>
      <c r="K581" s="32" t="n"/>
      <c r="L581" s="32" t="n"/>
      <c r="M581" s="32" t="n"/>
      <c r="P581" s="33">
        <f>IF($A581="","",IFERROR(MATCH($A581,'Last week'!$A$2:$A$1001,0),0))</f>
        <v/>
      </c>
      <c r="Q581" s="33">
        <f>IF(OR($A581="",$P581=0),"",INDEX('Last week'!$F$2:$F$1001,$P581))</f>
        <v/>
      </c>
      <c r="R581" s="34">
        <f>IF(OR($A581="",$P581=0),"",INDEX('Last week'!$G$2:$G$1001,$P581))</f>
        <v/>
      </c>
      <c r="S581" s="35">
        <f>IF(OR($A581="",$P581=0),"",INDEX('Last week'!$H$2:$H$1001,$P581))</f>
        <v/>
      </c>
      <c r="T581" s="33">
        <f>IF(OR($A581="",$P581=0),"",INDEX('Last week'!$I$2:$I$1001,$P581))</f>
        <v/>
      </c>
      <c r="U581" s="33">
        <f>IF($A581="","",IF(AND($P581&gt;0,$T581="Open",$S581&gt;=Settings!$C$4,$S581&lt;=Settings!$C$5),1,0))</f>
        <v/>
      </c>
      <c r="V581" s="33">
        <f>IF($A581="","",IF(AND($I581="Open",$H581&gt;=Settings!$C$4,$H581&lt;=Settings!$C$5),1,0))</f>
        <v/>
      </c>
      <c r="W581" s="34">
        <f>IF($A581="","",IF($U581=1,$R581,0))</f>
        <v/>
      </c>
      <c r="X581" s="34">
        <f>IF($A581="","",IF($V581=1,$G581,0))</f>
        <v/>
      </c>
      <c r="Y581" s="34">
        <f>IF($A581="","",IF(AND($P581=0,OR($I581="Open",$I581="Won"),$H581&gt;=Settings!$C$4,$H581&lt;=Settings!$C$5,$J581&gt;Settings!$C$6),$G581,0))</f>
        <v/>
      </c>
      <c r="Z581" s="34">
        <f>IF($A581="","",IF(AND($P581&gt;0,$T581="Open",$U581=0,OR($I581="Open",$I581="Won"),$H581&gt;=Settings!$C$4,$H581&lt;=Settings!$C$5),$G581,0))</f>
        <v/>
      </c>
      <c r="AA581" s="34">
        <f>IF($A581="","",IF(AND($U581=1,OR($V581=1,$I581="Won")),$G581-$R581,0))</f>
        <v/>
      </c>
      <c r="AB581" s="34">
        <f>IF($A581="","",IF(AND($U581=1,$I581="Open",$V581=0),$R581,0))</f>
        <v/>
      </c>
      <c r="AC581" s="34">
        <f>IF($A581="","",IF(AND($U581=1,$I581="Lost"),$R581,0))</f>
        <v/>
      </c>
      <c r="AD581" s="34">
        <f>IF($A581="","",IF(AND($I581="Won",OR($U581=1,$Y581&gt;0,$Z581&gt;0)),$G581,0))</f>
        <v/>
      </c>
      <c r="AE581" s="33">
        <f>IF(OR($A581="",$P581=0),"",IFERROR(MATCH($Q581,Settings!$B$24:$B$31,0),""))</f>
        <v/>
      </c>
      <c r="AF581" s="33">
        <f>IF($A581="","",IFERROR(MATCH($F581,Settings!$B$24:$B$31,0),""))</f>
        <v/>
      </c>
      <c r="AG581" s="33">
        <f>IF($A581="","",IF($P581=0,IF($Y581&gt;0,IF($I581="Won","Created and won","Created"),IF($J581&gt;Settings!$C$6,"Created, outside period",IF($V581=1,"Not in last snapshot","Outside period"))),IF($T581&lt;&gt;"Open","Closed before",IF($U581=0,IF($Z581&gt;0,IF($I581="Won","Pulled in and won","Pulled in"),"Outside period"),IF($I581="Won","Won",IF($I581="Lost","Lost",IF($V581=0,"Slipped out",IF($AF581&gt;$AE581,"Advanced",IF($AF581&lt;$AE581,"Regressed",IF($G581&gt;$R581,"Amount up",IF($G581&lt;$R581,"Amount down","No change")))))))))))</f>
        <v/>
      </c>
      <c r="AH581" s="33">
        <f>IF($A581="","",IF($V581=1,Settings!$C$7-MAX($J581,$K581,$L581,$M581),""))</f>
        <v/>
      </c>
      <c r="AI581" s="33">
        <f>IF($A581="","",IF($V581=1,IF($AH581&gt;=Settings!$C$12,1,0),""))</f>
        <v/>
      </c>
      <c r="AJ581" s="33">
        <f>IF($A581="","",IF($V581=1,IF($N581&gt;=Settings!$C$13,1,0),""))</f>
        <v/>
      </c>
    </row>
    <row r="582">
      <c r="G582" s="31" t="n"/>
      <c r="H582" s="32" t="n"/>
      <c r="J582" s="32" t="n"/>
      <c r="K582" s="32" t="n"/>
      <c r="L582" s="32" t="n"/>
      <c r="M582" s="32" t="n"/>
      <c r="P582" s="33">
        <f>IF($A582="","",IFERROR(MATCH($A582,'Last week'!$A$2:$A$1001,0),0))</f>
        <v/>
      </c>
      <c r="Q582" s="33">
        <f>IF(OR($A582="",$P582=0),"",INDEX('Last week'!$F$2:$F$1001,$P582))</f>
        <v/>
      </c>
      <c r="R582" s="34">
        <f>IF(OR($A582="",$P582=0),"",INDEX('Last week'!$G$2:$G$1001,$P582))</f>
        <v/>
      </c>
      <c r="S582" s="35">
        <f>IF(OR($A582="",$P582=0),"",INDEX('Last week'!$H$2:$H$1001,$P582))</f>
        <v/>
      </c>
      <c r="T582" s="33">
        <f>IF(OR($A582="",$P582=0),"",INDEX('Last week'!$I$2:$I$1001,$P582))</f>
        <v/>
      </c>
      <c r="U582" s="33">
        <f>IF($A582="","",IF(AND($P582&gt;0,$T582="Open",$S582&gt;=Settings!$C$4,$S582&lt;=Settings!$C$5),1,0))</f>
        <v/>
      </c>
      <c r="V582" s="33">
        <f>IF($A582="","",IF(AND($I582="Open",$H582&gt;=Settings!$C$4,$H582&lt;=Settings!$C$5),1,0))</f>
        <v/>
      </c>
      <c r="W582" s="34">
        <f>IF($A582="","",IF($U582=1,$R582,0))</f>
        <v/>
      </c>
      <c r="X582" s="34">
        <f>IF($A582="","",IF($V582=1,$G582,0))</f>
        <v/>
      </c>
      <c r="Y582" s="34">
        <f>IF($A582="","",IF(AND($P582=0,OR($I582="Open",$I582="Won"),$H582&gt;=Settings!$C$4,$H582&lt;=Settings!$C$5,$J582&gt;Settings!$C$6),$G582,0))</f>
        <v/>
      </c>
      <c r="Z582" s="34">
        <f>IF($A582="","",IF(AND($P582&gt;0,$T582="Open",$U582=0,OR($I582="Open",$I582="Won"),$H582&gt;=Settings!$C$4,$H582&lt;=Settings!$C$5),$G582,0))</f>
        <v/>
      </c>
      <c r="AA582" s="34">
        <f>IF($A582="","",IF(AND($U582=1,OR($V582=1,$I582="Won")),$G582-$R582,0))</f>
        <v/>
      </c>
      <c r="AB582" s="34">
        <f>IF($A582="","",IF(AND($U582=1,$I582="Open",$V582=0),$R582,0))</f>
        <v/>
      </c>
      <c r="AC582" s="34">
        <f>IF($A582="","",IF(AND($U582=1,$I582="Lost"),$R582,0))</f>
        <v/>
      </c>
      <c r="AD582" s="34">
        <f>IF($A582="","",IF(AND($I582="Won",OR($U582=1,$Y582&gt;0,$Z582&gt;0)),$G582,0))</f>
        <v/>
      </c>
      <c r="AE582" s="33">
        <f>IF(OR($A582="",$P582=0),"",IFERROR(MATCH($Q582,Settings!$B$24:$B$31,0),""))</f>
        <v/>
      </c>
      <c r="AF582" s="33">
        <f>IF($A582="","",IFERROR(MATCH($F582,Settings!$B$24:$B$31,0),""))</f>
        <v/>
      </c>
      <c r="AG582" s="33">
        <f>IF($A582="","",IF($P582=0,IF($Y582&gt;0,IF($I582="Won","Created and won","Created"),IF($J582&gt;Settings!$C$6,"Created, outside period",IF($V582=1,"Not in last snapshot","Outside period"))),IF($T582&lt;&gt;"Open","Closed before",IF($U582=0,IF($Z582&gt;0,IF($I582="Won","Pulled in and won","Pulled in"),"Outside period"),IF($I582="Won","Won",IF($I582="Lost","Lost",IF($V582=0,"Slipped out",IF($AF582&gt;$AE582,"Advanced",IF($AF582&lt;$AE582,"Regressed",IF($G582&gt;$R582,"Amount up",IF($G582&lt;$R582,"Amount down","No change")))))))))))</f>
        <v/>
      </c>
      <c r="AH582" s="33">
        <f>IF($A582="","",IF($V582=1,Settings!$C$7-MAX($J582,$K582,$L582,$M582),""))</f>
        <v/>
      </c>
      <c r="AI582" s="33">
        <f>IF($A582="","",IF($V582=1,IF($AH582&gt;=Settings!$C$12,1,0),""))</f>
        <v/>
      </c>
      <c r="AJ582" s="33">
        <f>IF($A582="","",IF($V582=1,IF($N582&gt;=Settings!$C$13,1,0),""))</f>
        <v/>
      </c>
    </row>
    <row r="583">
      <c r="G583" s="31" t="n"/>
      <c r="H583" s="32" t="n"/>
      <c r="J583" s="32" t="n"/>
      <c r="K583" s="32" t="n"/>
      <c r="L583" s="32" t="n"/>
      <c r="M583" s="32" t="n"/>
      <c r="P583" s="33">
        <f>IF($A583="","",IFERROR(MATCH($A583,'Last week'!$A$2:$A$1001,0),0))</f>
        <v/>
      </c>
      <c r="Q583" s="33">
        <f>IF(OR($A583="",$P583=0),"",INDEX('Last week'!$F$2:$F$1001,$P583))</f>
        <v/>
      </c>
      <c r="R583" s="34">
        <f>IF(OR($A583="",$P583=0),"",INDEX('Last week'!$G$2:$G$1001,$P583))</f>
        <v/>
      </c>
      <c r="S583" s="35">
        <f>IF(OR($A583="",$P583=0),"",INDEX('Last week'!$H$2:$H$1001,$P583))</f>
        <v/>
      </c>
      <c r="T583" s="33">
        <f>IF(OR($A583="",$P583=0),"",INDEX('Last week'!$I$2:$I$1001,$P583))</f>
        <v/>
      </c>
      <c r="U583" s="33">
        <f>IF($A583="","",IF(AND($P583&gt;0,$T583="Open",$S583&gt;=Settings!$C$4,$S583&lt;=Settings!$C$5),1,0))</f>
        <v/>
      </c>
      <c r="V583" s="33">
        <f>IF($A583="","",IF(AND($I583="Open",$H583&gt;=Settings!$C$4,$H583&lt;=Settings!$C$5),1,0))</f>
        <v/>
      </c>
      <c r="W583" s="34">
        <f>IF($A583="","",IF($U583=1,$R583,0))</f>
        <v/>
      </c>
      <c r="X583" s="34">
        <f>IF($A583="","",IF($V583=1,$G583,0))</f>
        <v/>
      </c>
      <c r="Y583" s="34">
        <f>IF($A583="","",IF(AND($P583=0,OR($I583="Open",$I583="Won"),$H583&gt;=Settings!$C$4,$H583&lt;=Settings!$C$5,$J583&gt;Settings!$C$6),$G583,0))</f>
        <v/>
      </c>
      <c r="Z583" s="34">
        <f>IF($A583="","",IF(AND($P583&gt;0,$T583="Open",$U583=0,OR($I583="Open",$I583="Won"),$H583&gt;=Settings!$C$4,$H583&lt;=Settings!$C$5),$G583,0))</f>
        <v/>
      </c>
      <c r="AA583" s="34">
        <f>IF($A583="","",IF(AND($U583=1,OR($V583=1,$I583="Won")),$G583-$R583,0))</f>
        <v/>
      </c>
      <c r="AB583" s="34">
        <f>IF($A583="","",IF(AND($U583=1,$I583="Open",$V583=0),$R583,0))</f>
        <v/>
      </c>
      <c r="AC583" s="34">
        <f>IF($A583="","",IF(AND($U583=1,$I583="Lost"),$R583,0))</f>
        <v/>
      </c>
      <c r="AD583" s="34">
        <f>IF($A583="","",IF(AND($I583="Won",OR($U583=1,$Y583&gt;0,$Z583&gt;0)),$G583,0))</f>
        <v/>
      </c>
      <c r="AE583" s="33">
        <f>IF(OR($A583="",$P583=0),"",IFERROR(MATCH($Q583,Settings!$B$24:$B$31,0),""))</f>
        <v/>
      </c>
      <c r="AF583" s="33">
        <f>IF($A583="","",IFERROR(MATCH($F583,Settings!$B$24:$B$31,0),""))</f>
        <v/>
      </c>
      <c r="AG583" s="33">
        <f>IF($A583="","",IF($P583=0,IF($Y583&gt;0,IF($I583="Won","Created and won","Created"),IF($J583&gt;Settings!$C$6,"Created, outside period",IF($V583=1,"Not in last snapshot","Outside period"))),IF($T583&lt;&gt;"Open","Closed before",IF($U583=0,IF($Z583&gt;0,IF($I583="Won","Pulled in and won","Pulled in"),"Outside period"),IF($I583="Won","Won",IF($I583="Lost","Lost",IF($V583=0,"Slipped out",IF($AF583&gt;$AE583,"Advanced",IF($AF583&lt;$AE583,"Regressed",IF($G583&gt;$R583,"Amount up",IF($G583&lt;$R583,"Amount down","No change")))))))))))</f>
        <v/>
      </c>
      <c r="AH583" s="33">
        <f>IF($A583="","",IF($V583=1,Settings!$C$7-MAX($J583,$K583,$L583,$M583),""))</f>
        <v/>
      </c>
      <c r="AI583" s="33">
        <f>IF($A583="","",IF($V583=1,IF($AH583&gt;=Settings!$C$12,1,0),""))</f>
        <v/>
      </c>
      <c r="AJ583" s="33">
        <f>IF($A583="","",IF($V583=1,IF($N583&gt;=Settings!$C$13,1,0),""))</f>
        <v/>
      </c>
    </row>
    <row r="584">
      <c r="G584" s="31" t="n"/>
      <c r="H584" s="32" t="n"/>
      <c r="J584" s="32" t="n"/>
      <c r="K584" s="32" t="n"/>
      <c r="L584" s="32" t="n"/>
      <c r="M584" s="32" t="n"/>
      <c r="P584" s="33">
        <f>IF($A584="","",IFERROR(MATCH($A584,'Last week'!$A$2:$A$1001,0),0))</f>
        <v/>
      </c>
      <c r="Q584" s="33">
        <f>IF(OR($A584="",$P584=0),"",INDEX('Last week'!$F$2:$F$1001,$P584))</f>
        <v/>
      </c>
      <c r="R584" s="34">
        <f>IF(OR($A584="",$P584=0),"",INDEX('Last week'!$G$2:$G$1001,$P584))</f>
        <v/>
      </c>
      <c r="S584" s="35">
        <f>IF(OR($A584="",$P584=0),"",INDEX('Last week'!$H$2:$H$1001,$P584))</f>
        <v/>
      </c>
      <c r="T584" s="33">
        <f>IF(OR($A584="",$P584=0),"",INDEX('Last week'!$I$2:$I$1001,$P584))</f>
        <v/>
      </c>
      <c r="U584" s="33">
        <f>IF($A584="","",IF(AND($P584&gt;0,$T584="Open",$S584&gt;=Settings!$C$4,$S584&lt;=Settings!$C$5),1,0))</f>
        <v/>
      </c>
      <c r="V584" s="33">
        <f>IF($A584="","",IF(AND($I584="Open",$H584&gt;=Settings!$C$4,$H584&lt;=Settings!$C$5),1,0))</f>
        <v/>
      </c>
      <c r="W584" s="34">
        <f>IF($A584="","",IF($U584=1,$R584,0))</f>
        <v/>
      </c>
      <c r="X584" s="34">
        <f>IF($A584="","",IF($V584=1,$G584,0))</f>
        <v/>
      </c>
      <c r="Y584" s="34">
        <f>IF($A584="","",IF(AND($P584=0,OR($I584="Open",$I584="Won"),$H584&gt;=Settings!$C$4,$H584&lt;=Settings!$C$5,$J584&gt;Settings!$C$6),$G584,0))</f>
        <v/>
      </c>
      <c r="Z584" s="34">
        <f>IF($A584="","",IF(AND($P584&gt;0,$T584="Open",$U584=0,OR($I584="Open",$I584="Won"),$H584&gt;=Settings!$C$4,$H584&lt;=Settings!$C$5),$G584,0))</f>
        <v/>
      </c>
      <c r="AA584" s="34">
        <f>IF($A584="","",IF(AND($U584=1,OR($V584=1,$I584="Won")),$G584-$R584,0))</f>
        <v/>
      </c>
      <c r="AB584" s="34">
        <f>IF($A584="","",IF(AND($U584=1,$I584="Open",$V584=0),$R584,0))</f>
        <v/>
      </c>
      <c r="AC584" s="34">
        <f>IF($A584="","",IF(AND($U584=1,$I584="Lost"),$R584,0))</f>
        <v/>
      </c>
      <c r="AD584" s="34">
        <f>IF($A584="","",IF(AND($I584="Won",OR($U584=1,$Y584&gt;0,$Z584&gt;0)),$G584,0))</f>
        <v/>
      </c>
      <c r="AE584" s="33">
        <f>IF(OR($A584="",$P584=0),"",IFERROR(MATCH($Q584,Settings!$B$24:$B$31,0),""))</f>
        <v/>
      </c>
      <c r="AF584" s="33">
        <f>IF($A584="","",IFERROR(MATCH($F584,Settings!$B$24:$B$31,0),""))</f>
        <v/>
      </c>
      <c r="AG584" s="33">
        <f>IF($A584="","",IF($P584=0,IF($Y584&gt;0,IF($I584="Won","Created and won","Created"),IF($J584&gt;Settings!$C$6,"Created, outside period",IF($V584=1,"Not in last snapshot","Outside period"))),IF($T584&lt;&gt;"Open","Closed before",IF($U584=0,IF($Z584&gt;0,IF($I584="Won","Pulled in and won","Pulled in"),"Outside period"),IF($I584="Won","Won",IF($I584="Lost","Lost",IF($V584=0,"Slipped out",IF($AF584&gt;$AE584,"Advanced",IF($AF584&lt;$AE584,"Regressed",IF($G584&gt;$R584,"Amount up",IF($G584&lt;$R584,"Amount down","No change")))))))))))</f>
        <v/>
      </c>
      <c r="AH584" s="33">
        <f>IF($A584="","",IF($V584=1,Settings!$C$7-MAX($J584,$K584,$L584,$M584),""))</f>
        <v/>
      </c>
      <c r="AI584" s="33">
        <f>IF($A584="","",IF($V584=1,IF($AH584&gt;=Settings!$C$12,1,0),""))</f>
        <v/>
      </c>
      <c r="AJ584" s="33">
        <f>IF($A584="","",IF($V584=1,IF($N584&gt;=Settings!$C$13,1,0),""))</f>
        <v/>
      </c>
    </row>
    <row r="585">
      <c r="G585" s="31" t="n"/>
      <c r="H585" s="32" t="n"/>
      <c r="J585" s="32" t="n"/>
      <c r="K585" s="32" t="n"/>
      <c r="L585" s="32" t="n"/>
      <c r="M585" s="32" t="n"/>
      <c r="P585" s="33">
        <f>IF($A585="","",IFERROR(MATCH($A585,'Last week'!$A$2:$A$1001,0),0))</f>
        <v/>
      </c>
      <c r="Q585" s="33">
        <f>IF(OR($A585="",$P585=0),"",INDEX('Last week'!$F$2:$F$1001,$P585))</f>
        <v/>
      </c>
      <c r="R585" s="34">
        <f>IF(OR($A585="",$P585=0),"",INDEX('Last week'!$G$2:$G$1001,$P585))</f>
        <v/>
      </c>
      <c r="S585" s="35">
        <f>IF(OR($A585="",$P585=0),"",INDEX('Last week'!$H$2:$H$1001,$P585))</f>
        <v/>
      </c>
      <c r="T585" s="33">
        <f>IF(OR($A585="",$P585=0),"",INDEX('Last week'!$I$2:$I$1001,$P585))</f>
        <v/>
      </c>
      <c r="U585" s="33">
        <f>IF($A585="","",IF(AND($P585&gt;0,$T585="Open",$S585&gt;=Settings!$C$4,$S585&lt;=Settings!$C$5),1,0))</f>
        <v/>
      </c>
      <c r="V585" s="33">
        <f>IF($A585="","",IF(AND($I585="Open",$H585&gt;=Settings!$C$4,$H585&lt;=Settings!$C$5),1,0))</f>
        <v/>
      </c>
      <c r="W585" s="34">
        <f>IF($A585="","",IF($U585=1,$R585,0))</f>
        <v/>
      </c>
      <c r="X585" s="34">
        <f>IF($A585="","",IF($V585=1,$G585,0))</f>
        <v/>
      </c>
      <c r="Y585" s="34">
        <f>IF($A585="","",IF(AND($P585=0,OR($I585="Open",$I585="Won"),$H585&gt;=Settings!$C$4,$H585&lt;=Settings!$C$5,$J585&gt;Settings!$C$6),$G585,0))</f>
        <v/>
      </c>
      <c r="Z585" s="34">
        <f>IF($A585="","",IF(AND($P585&gt;0,$T585="Open",$U585=0,OR($I585="Open",$I585="Won"),$H585&gt;=Settings!$C$4,$H585&lt;=Settings!$C$5),$G585,0))</f>
        <v/>
      </c>
      <c r="AA585" s="34">
        <f>IF($A585="","",IF(AND($U585=1,OR($V585=1,$I585="Won")),$G585-$R585,0))</f>
        <v/>
      </c>
      <c r="AB585" s="34">
        <f>IF($A585="","",IF(AND($U585=1,$I585="Open",$V585=0),$R585,0))</f>
        <v/>
      </c>
      <c r="AC585" s="34">
        <f>IF($A585="","",IF(AND($U585=1,$I585="Lost"),$R585,0))</f>
        <v/>
      </c>
      <c r="AD585" s="34">
        <f>IF($A585="","",IF(AND($I585="Won",OR($U585=1,$Y585&gt;0,$Z585&gt;0)),$G585,0))</f>
        <v/>
      </c>
      <c r="AE585" s="33">
        <f>IF(OR($A585="",$P585=0),"",IFERROR(MATCH($Q585,Settings!$B$24:$B$31,0),""))</f>
        <v/>
      </c>
      <c r="AF585" s="33">
        <f>IF($A585="","",IFERROR(MATCH($F585,Settings!$B$24:$B$31,0),""))</f>
        <v/>
      </c>
      <c r="AG585" s="33">
        <f>IF($A585="","",IF($P585=0,IF($Y585&gt;0,IF($I585="Won","Created and won","Created"),IF($J585&gt;Settings!$C$6,"Created, outside period",IF($V585=1,"Not in last snapshot","Outside period"))),IF($T585&lt;&gt;"Open","Closed before",IF($U585=0,IF($Z585&gt;0,IF($I585="Won","Pulled in and won","Pulled in"),"Outside period"),IF($I585="Won","Won",IF($I585="Lost","Lost",IF($V585=0,"Slipped out",IF($AF585&gt;$AE585,"Advanced",IF($AF585&lt;$AE585,"Regressed",IF($G585&gt;$R585,"Amount up",IF($G585&lt;$R585,"Amount down","No change")))))))))))</f>
        <v/>
      </c>
      <c r="AH585" s="33">
        <f>IF($A585="","",IF($V585=1,Settings!$C$7-MAX($J585,$K585,$L585,$M585),""))</f>
        <v/>
      </c>
      <c r="AI585" s="33">
        <f>IF($A585="","",IF($V585=1,IF($AH585&gt;=Settings!$C$12,1,0),""))</f>
        <v/>
      </c>
      <c r="AJ585" s="33">
        <f>IF($A585="","",IF($V585=1,IF($N585&gt;=Settings!$C$13,1,0),""))</f>
        <v/>
      </c>
    </row>
    <row r="586">
      <c r="G586" s="31" t="n"/>
      <c r="H586" s="32" t="n"/>
      <c r="J586" s="32" t="n"/>
      <c r="K586" s="32" t="n"/>
      <c r="L586" s="32" t="n"/>
      <c r="M586" s="32" t="n"/>
      <c r="P586" s="33">
        <f>IF($A586="","",IFERROR(MATCH($A586,'Last week'!$A$2:$A$1001,0),0))</f>
        <v/>
      </c>
      <c r="Q586" s="33">
        <f>IF(OR($A586="",$P586=0),"",INDEX('Last week'!$F$2:$F$1001,$P586))</f>
        <v/>
      </c>
      <c r="R586" s="34">
        <f>IF(OR($A586="",$P586=0),"",INDEX('Last week'!$G$2:$G$1001,$P586))</f>
        <v/>
      </c>
      <c r="S586" s="35">
        <f>IF(OR($A586="",$P586=0),"",INDEX('Last week'!$H$2:$H$1001,$P586))</f>
        <v/>
      </c>
      <c r="T586" s="33">
        <f>IF(OR($A586="",$P586=0),"",INDEX('Last week'!$I$2:$I$1001,$P586))</f>
        <v/>
      </c>
      <c r="U586" s="33">
        <f>IF($A586="","",IF(AND($P586&gt;0,$T586="Open",$S586&gt;=Settings!$C$4,$S586&lt;=Settings!$C$5),1,0))</f>
        <v/>
      </c>
      <c r="V586" s="33">
        <f>IF($A586="","",IF(AND($I586="Open",$H586&gt;=Settings!$C$4,$H586&lt;=Settings!$C$5),1,0))</f>
        <v/>
      </c>
      <c r="W586" s="34">
        <f>IF($A586="","",IF($U586=1,$R586,0))</f>
        <v/>
      </c>
      <c r="X586" s="34">
        <f>IF($A586="","",IF($V586=1,$G586,0))</f>
        <v/>
      </c>
      <c r="Y586" s="34">
        <f>IF($A586="","",IF(AND($P586=0,OR($I586="Open",$I586="Won"),$H586&gt;=Settings!$C$4,$H586&lt;=Settings!$C$5,$J586&gt;Settings!$C$6),$G586,0))</f>
        <v/>
      </c>
      <c r="Z586" s="34">
        <f>IF($A586="","",IF(AND($P586&gt;0,$T586="Open",$U586=0,OR($I586="Open",$I586="Won"),$H586&gt;=Settings!$C$4,$H586&lt;=Settings!$C$5),$G586,0))</f>
        <v/>
      </c>
      <c r="AA586" s="34">
        <f>IF($A586="","",IF(AND($U586=1,OR($V586=1,$I586="Won")),$G586-$R586,0))</f>
        <v/>
      </c>
      <c r="AB586" s="34">
        <f>IF($A586="","",IF(AND($U586=1,$I586="Open",$V586=0),$R586,0))</f>
        <v/>
      </c>
      <c r="AC586" s="34">
        <f>IF($A586="","",IF(AND($U586=1,$I586="Lost"),$R586,0))</f>
        <v/>
      </c>
      <c r="AD586" s="34">
        <f>IF($A586="","",IF(AND($I586="Won",OR($U586=1,$Y586&gt;0,$Z586&gt;0)),$G586,0))</f>
        <v/>
      </c>
      <c r="AE586" s="33">
        <f>IF(OR($A586="",$P586=0),"",IFERROR(MATCH($Q586,Settings!$B$24:$B$31,0),""))</f>
        <v/>
      </c>
      <c r="AF586" s="33">
        <f>IF($A586="","",IFERROR(MATCH($F586,Settings!$B$24:$B$31,0),""))</f>
        <v/>
      </c>
      <c r="AG586" s="33">
        <f>IF($A586="","",IF($P586=0,IF($Y586&gt;0,IF($I586="Won","Created and won","Created"),IF($J586&gt;Settings!$C$6,"Created, outside period",IF($V586=1,"Not in last snapshot","Outside period"))),IF($T586&lt;&gt;"Open","Closed before",IF($U586=0,IF($Z586&gt;0,IF($I586="Won","Pulled in and won","Pulled in"),"Outside period"),IF($I586="Won","Won",IF($I586="Lost","Lost",IF($V586=0,"Slipped out",IF($AF586&gt;$AE586,"Advanced",IF($AF586&lt;$AE586,"Regressed",IF($G586&gt;$R586,"Amount up",IF($G586&lt;$R586,"Amount down","No change")))))))))))</f>
        <v/>
      </c>
      <c r="AH586" s="33">
        <f>IF($A586="","",IF($V586=1,Settings!$C$7-MAX($J586,$K586,$L586,$M586),""))</f>
        <v/>
      </c>
      <c r="AI586" s="33">
        <f>IF($A586="","",IF($V586=1,IF($AH586&gt;=Settings!$C$12,1,0),""))</f>
        <v/>
      </c>
      <c r="AJ586" s="33">
        <f>IF($A586="","",IF($V586=1,IF($N586&gt;=Settings!$C$13,1,0),""))</f>
        <v/>
      </c>
    </row>
    <row r="587">
      <c r="G587" s="31" t="n"/>
      <c r="H587" s="32" t="n"/>
      <c r="J587" s="32" t="n"/>
      <c r="K587" s="32" t="n"/>
      <c r="L587" s="32" t="n"/>
      <c r="M587" s="32" t="n"/>
      <c r="P587" s="33">
        <f>IF($A587="","",IFERROR(MATCH($A587,'Last week'!$A$2:$A$1001,0),0))</f>
        <v/>
      </c>
      <c r="Q587" s="33">
        <f>IF(OR($A587="",$P587=0),"",INDEX('Last week'!$F$2:$F$1001,$P587))</f>
        <v/>
      </c>
      <c r="R587" s="34">
        <f>IF(OR($A587="",$P587=0),"",INDEX('Last week'!$G$2:$G$1001,$P587))</f>
        <v/>
      </c>
      <c r="S587" s="35">
        <f>IF(OR($A587="",$P587=0),"",INDEX('Last week'!$H$2:$H$1001,$P587))</f>
        <v/>
      </c>
      <c r="T587" s="33">
        <f>IF(OR($A587="",$P587=0),"",INDEX('Last week'!$I$2:$I$1001,$P587))</f>
        <v/>
      </c>
      <c r="U587" s="33">
        <f>IF($A587="","",IF(AND($P587&gt;0,$T587="Open",$S587&gt;=Settings!$C$4,$S587&lt;=Settings!$C$5),1,0))</f>
        <v/>
      </c>
      <c r="V587" s="33">
        <f>IF($A587="","",IF(AND($I587="Open",$H587&gt;=Settings!$C$4,$H587&lt;=Settings!$C$5),1,0))</f>
        <v/>
      </c>
      <c r="W587" s="34">
        <f>IF($A587="","",IF($U587=1,$R587,0))</f>
        <v/>
      </c>
      <c r="X587" s="34">
        <f>IF($A587="","",IF($V587=1,$G587,0))</f>
        <v/>
      </c>
      <c r="Y587" s="34">
        <f>IF($A587="","",IF(AND($P587=0,OR($I587="Open",$I587="Won"),$H587&gt;=Settings!$C$4,$H587&lt;=Settings!$C$5,$J587&gt;Settings!$C$6),$G587,0))</f>
        <v/>
      </c>
      <c r="Z587" s="34">
        <f>IF($A587="","",IF(AND($P587&gt;0,$T587="Open",$U587=0,OR($I587="Open",$I587="Won"),$H587&gt;=Settings!$C$4,$H587&lt;=Settings!$C$5),$G587,0))</f>
        <v/>
      </c>
      <c r="AA587" s="34">
        <f>IF($A587="","",IF(AND($U587=1,OR($V587=1,$I587="Won")),$G587-$R587,0))</f>
        <v/>
      </c>
      <c r="AB587" s="34">
        <f>IF($A587="","",IF(AND($U587=1,$I587="Open",$V587=0),$R587,0))</f>
        <v/>
      </c>
      <c r="AC587" s="34">
        <f>IF($A587="","",IF(AND($U587=1,$I587="Lost"),$R587,0))</f>
        <v/>
      </c>
      <c r="AD587" s="34">
        <f>IF($A587="","",IF(AND($I587="Won",OR($U587=1,$Y587&gt;0,$Z587&gt;0)),$G587,0))</f>
        <v/>
      </c>
      <c r="AE587" s="33">
        <f>IF(OR($A587="",$P587=0),"",IFERROR(MATCH($Q587,Settings!$B$24:$B$31,0),""))</f>
        <v/>
      </c>
      <c r="AF587" s="33">
        <f>IF($A587="","",IFERROR(MATCH($F587,Settings!$B$24:$B$31,0),""))</f>
        <v/>
      </c>
      <c r="AG587" s="33">
        <f>IF($A587="","",IF($P587=0,IF($Y587&gt;0,IF($I587="Won","Created and won","Created"),IF($J587&gt;Settings!$C$6,"Created, outside period",IF($V587=1,"Not in last snapshot","Outside period"))),IF($T587&lt;&gt;"Open","Closed before",IF($U587=0,IF($Z587&gt;0,IF($I587="Won","Pulled in and won","Pulled in"),"Outside period"),IF($I587="Won","Won",IF($I587="Lost","Lost",IF($V587=0,"Slipped out",IF($AF587&gt;$AE587,"Advanced",IF($AF587&lt;$AE587,"Regressed",IF($G587&gt;$R587,"Amount up",IF($G587&lt;$R587,"Amount down","No change")))))))))))</f>
        <v/>
      </c>
      <c r="AH587" s="33">
        <f>IF($A587="","",IF($V587=1,Settings!$C$7-MAX($J587,$K587,$L587,$M587),""))</f>
        <v/>
      </c>
      <c r="AI587" s="33">
        <f>IF($A587="","",IF($V587=1,IF($AH587&gt;=Settings!$C$12,1,0),""))</f>
        <v/>
      </c>
      <c r="AJ587" s="33">
        <f>IF($A587="","",IF($V587=1,IF($N587&gt;=Settings!$C$13,1,0),""))</f>
        <v/>
      </c>
    </row>
    <row r="588">
      <c r="G588" s="31" t="n"/>
      <c r="H588" s="32" t="n"/>
      <c r="J588" s="32" t="n"/>
      <c r="K588" s="32" t="n"/>
      <c r="L588" s="32" t="n"/>
      <c r="M588" s="32" t="n"/>
      <c r="P588" s="33">
        <f>IF($A588="","",IFERROR(MATCH($A588,'Last week'!$A$2:$A$1001,0),0))</f>
        <v/>
      </c>
      <c r="Q588" s="33">
        <f>IF(OR($A588="",$P588=0),"",INDEX('Last week'!$F$2:$F$1001,$P588))</f>
        <v/>
      </c>
      <c r="R588" s="34">
        <f>IF(OR($A588="",$P588=0),"",INDEX('Last week'!$G$2:$G$1001,$P588))</f>
        <v/>
      </c>
      <c r="S588" s="35">
        <f>IF(OR($A588="",$P588=0),"",INDEX('Last week'!$H$2:$H$1001,$P588))</f>
        <v/>
      </c>
      <c r="T588" s="33">
        <f>IF(OR($A588="",$P588=0),"",INDEX('Last week'!$I$2:$I$1001,$P588))</f>
        <v/>
      </c>
      <c r="U588" s="33">
        <f>IF($A588="","",IF(AND($P588&gt;0,$T588="Open",$S588&gt;=Settings!$C$4,$S588&lt;=Settings!$C$5),1,0))</f>
        <v/>
      </c>
      <c r="V588" s="33">
        <f>IF($A588="","",IF(AND($I588="Open",$H588&gt;=Settings!$C$4,$H588&lt;=Settings!$C$5),1,0))</f>
        <v/>
      </c>
      <c r="W588" s="34">
        <f>IF($A588="","",IF($U588=1,$R588,0))</f>
        <v/>
      </c>
      <c r="X588" s="34">
        <f>IF($A588="","",IF($V588=1,$G588,0))</f>
        <v/>
      </c>
      <c r="Y588" s="34">
        <f>IF($A588="","",IF(AND($P588=0,OR($I588="Open",$I588="Won"),$H588&gt;=Settings!$C$4,$H588&lt;=Settings!$C$5,$J588&gt;Settings!$C$6),$G588,0))</f>
        <v/>
      </c>
      <c r="Z588" s="34">
        <f>IF($A588="","",IF(AND($P588&gt;0,$T588="Open",$U588=0,OR($I588="Open",$I588="Won"),$H588&gt;=Settings!$C$4,$H588&lt;=Settings!$C$5),$G588,0))</f>
        <v/>
      </c>
      <c r="AA588" s="34">
        <f>IF($A588="","",IF(AND($U588=1,OR($V588=1,$I588="Won")),$G588-$R588,0))</f>
        <v/>
      </c>
      <c r="AB588" s="34">
        <f>IF($A588="","",IF(AND($U588=1,$I588="Open",$V588=0),$R588,0))</f>
        <v/>
      </c>
      <c r="AC588" s="34">
        <f>IF($A588="","",IF(AND($U588=1,$I588="Lost"),$R588,0))</f>
        <v/>
      </c>
      <c r="AD588" s="34">
        <f>IF($A588="","",IF(AND($I588="Won",OR($U588=1,$Y588&gt;0,$Z588&gt;0)),$G588,0))</f>
        <v/>
      </c>
      <c r="AE588" s="33">
        <f>IF(OR($A588="",$P588=0),"",IFERROR(MATCH($Q588,Settings!$B$24:$B$31,0),""))</f>
        <v/>
      </c>
      <c r="AF588" s="33">
        <f>IF($A588="","",IFERROR(MATCH($F588,Settings!$B$24:$B$31,0),""))</f>
        <v/>
      </c>
      <c r="AG588" s="33">
        <f>IF($A588="","",IF($P588=0,IF($Y588&gt;0,IF($I588="Won","Created and won","Created"),IF($J588&gt;Settings!$C$6,"Created, outside period",IF($V588=1,"Not in last snapshot","Outside period"))),IF($T588&lt;&gt;"Open","Closed before",IF($U588=0,IF($Z588&gt;0,IF($I588="Won","Pulled in and won","Pulled in"),"Outside period"),IF($I588="Won","Won",IF($I588="Lost","Lost",IF($V588=0,"Slipped out",IF($AF588&gt;$AE588,"Advanced",IF($AF588&lt;$AE588,"Regressed",IF($G588&gt;$R588,"Amount up",IF($G588&lt;$R588,"Amount down","No change")))))))))))</f>
        <v/>
      </c>
      <c r="AH588" s="33">
        <f>IF($A588="","",IF($V588=1,Settings!$C$7-MAX($J588,$K588,$L588,$M588),""))</f>
        <v/>
      </c>
      <c r="AI588" s="33">
        <f>IF($A588="","",IF($V588=1,IF($AH588&gt;=Settings!$C$12,1,0),""))</f>
        <v/>
      </c>
      <c r="AJ588" s="33">
        <f>IF($A588="","",IF($V588=1,IF($N588&gt;=Settings!$C$13,1,0),""))</f>
        <v/>
      </c>
    </row>
    <row r="589">
      <c r="G589" s="31" t="n"/>
      <c r="H589" s="32" t="n"/>
      <c r="J589" s="32" t="n"/>
      <c r="K589" s="32" t="n"/>
      <c r="L589" s="32" t="n"/>
      <c r="M589" s="32" t="n"/>
      <c r="P589" s="33">
        <f>IF($A589="","",IFERROR(MATCH($A589,'Last week'!$A$2:$A$1001,0),0))</f>
        <v/>
      </c>
      <c r="Q589" s="33">
        <f>IF(OR($A589="",$P589=0),"",INDEX('Last week'!$F$2:$F$1001,$P589))</f>
        <v/>
      </c>
      <c r="R589" s="34">
        <f>IF(OR($A589="",$P589=0),"",INDEX('Last week'!$G$2:$G$1001,$P589))</f>
        <v/>
      </c>
      <c r="S589" s="35">
        <f>IF(OR($A589="",$P589=0),"",INDEX('Last week'!$H$2:$H$1001,$P589))</f>
        <v/>
      </c>
      <c r="T589" s="33">
        <f>IF(OR($A589="",$P589=0),"",INDEX('Last week'!$I$2:$I$1001,$P589))</f>
        <v/>
      </c>
      <c r="U589" s="33">
        <f>IF($A589="","",IF(AND($P589&gt;0,$T589="Open",$S589&gt;=Settings!$C$4,$S589&lt;=Settings!$C$5),1,0))</f>
        <v/>
      </c>
      <c r="V589" s="33">
        <f>IF($A589="","",IF(AND($I589="Open",$H589&gt;=Settings!$C$4,$H589&lt;=Settings!$C$5),1,0))</f>
        <v/>
      </c>
      <c r="W589" s="34">
        <f>IF($A589="","",IF($U589=1,$R589,0))</f>
        <v/>
      </c>
      <c r="X589" s="34">
        <f>IF($A589="","",IF($V589=1,$G589,0))</f>
        <v/>
      </c>
      <c r="Y589" s="34">
        <f>IF($A589="","",IF(AND($P589=0,OR($I589="Open",$I589="Won"),$H589&gt;=Settings!$C$4,$H589&lt;=Settings!$C$5,$J589&gt;Settings!$C$6),$G589,0))</f>
        <v/>
      </c>
      <c r="Z589" s="34">
        <f>IF($A589="","",IF(AND($P589&gt;0,$T589="Open",$U589=0,OR($I589="Open",$I589="Won"),$H589&gt;=Settings!$C$4,$H589&lt;=Settings!$C$5),$G589,0))</f>
        <v/>
      </c>
      <c r="AA589" s="34">
        <f>IF($A589="","",IF(AND($U589=1,OR($V589=1,$I589="Won")),$G589-$R589,0))</f>
        <v/>
      </c>
      <c r="AB589" s="34">
        <f>IF($A589="","",IF(AND($U589=1,$I589="Open",$V589=0),$R589,0))</f>
        <v/>
      </c>
      <c r="AC589" s="34">
        <f>IF($A589="","",IF(AND($U589=1,$I589="Lost"),$R589,0))</f>
        <v/>
      </c>
      <c r="AD589" s="34">
        <f>IF($A589="","",IF(AND($I589="Won",OR($U589=1,$Y589&gt;0,$Z589&gt;0)),$G589,0))</f>
        <v/>
      </c>
      <c r="AE589" s="33">
        <f>IF(OR($A589="",$P589=0),"",IFERROR(MATCH($Q589,Settings!$B$24:$B$31,0),""))</f>
        <v/>
      </c>
      <c r="AF589" s="33">
        <f>IF($A589="","",IFERROR(MATCH($F589,Settings!$B$24:$B$31,0),""))</f>
        <v/>
      </c>
      <c r="AG589" s="33">
        <f>IF($A589="","",IF($P589=0,IF($Y589&gt;0,IF($I589="Won","Created and won","Created"),IF($J589&gt;Settings!$C$6,"Created, outside period",IF($V589=1,"Not in last snapshot","Outside period"))),IF($T589&lt;&gt;"Open","Closed before",IF($U589=0,IF($Z589&gt;0,IF($I589="Won","Pulled in and won","Pulled in"),"Outside period"),IF($I589="Won","Won",IF($I589="Lost","Lost",IF($V589=0,"Slipped out",IF($AF589&gt;$AE589,"Advanced",IF($AF589&lt;$AE589,"Regressed",IF($G589&gt;$R589,"Amount up",IF($G589&lt;$R589,"Amount down","No change")))))))))))</f>
        <v/>
      </c>
      <c r="AH589" s="33">
        <f>IF($A589="","",IF($V589=1,Settings!$C$7-MAX($J589,$K589,$L589,$M589),""))</f>
        <v/>
      </c>
      <c r="AI589" s="33">
        <f>IF($A589="","",IF($V589=1,IF($AH589&gt;=Settings!$C$12,1,0),""))</f>
        <v/>
      </c>
      <c r="AJ589" s="33">
        <f>IF($A589="","",IF($V589=1,IF($N589&gt;=Settings!$C$13,1,0),""))</f>
        <v/>
      </c>
    </row>
    <row r="590">
      <c r="G590" s="31" t="n"/>
      <c r="H590" s="32" t="n"/>
      <c r="J590" s="32" t="n"/>
      <c r="K590" s="32" t="n"/>
      <c r="L590" s="32" t="n"/>
      <c r="M590" s="32" t="n"/>
      <c r="P590" s="33">
        <f>IF($A590="","",IFERROR(MATCH($A590,'Last week'!$A$2:$A$1001,0),0))</f>
        <v/>
      </c>
      <c r="Q590" s="33">
        <f>IF(OR($A590="",$P590=0),"",INDEX('Last week'!$F$2:$F$1001,$P590))</f>
        <v/>
      </c>
      <c r="R590" s="34">
        <f>IF(OR($A590="",$P590=0),"",INDEX('Last week'!$G$2:$G$1001,$P590))</f>
        <v/>
      </c>
      <c r="S590" s="35">
        <f>IF(OR($A590="",$P590=0),"",INDEX('Last week'!$H$2:$H$1001,$P590))</f>
        <v/>
      </c>
      <c r="T590" s="33">
        <f>IF(OR($A590="",$P590=0),"",INDEX('Last week'!$I$2:$I$1001,$P590))</f>
        <v/>
      </c>
      <c r="U590" s="33">
        <f>IF($A590="","",IF(AND($P590&gt;0,$T590="Open",$S590&gt;=Settings!$C$4,$S590&lt;=Settings!$C$5),1,0))</f>
        <v/>
      </c>
      <c r="V590" s="33">
        <f>IF($A590="","",IF(AND($I590="Open",$H590&gt;=Settings!$C$4,$H590&lt;=Settings!$C$5),1,0))</f>
        <v/>
      </c>
      <c r="W590" s="34">
        <f>IF($A590="","",IF($U590=1,$R590,0))</f>
        <v/>
      </c>
      <c r="X590" s="34">
        <f>IF($A590="","",IF($V590=1,$G590,0))</f>
        <v/>
      </c>
      <c r="Y590" s="34">
        <f>IF($A590="","",IF(AND($P590=0,OR($I590="Open",$I590="Won"),$H590&gt;=Settings!$C$4,$H590&lt;=Settings!$C$5,$J590&gt;Settings!$C$6),$G590,0))</f>
        <v/>
      </c>
      <c r="Z590" s="34">
        <f>IF($A590="","",IF(AND($P590&gt;0,$T590="Open",$U590=0,OR($I590="Open",$I590="Won"),$H590&gt;=Settings!$C$4,$H590&lt;=Settings!$C$5),$G590,0))</f>
        <v/>
      </c>
      <c r="AA590" s="34">
        <f>IF($A590="","",IF(AND($U590=1,OR($V590=1,$I590="Won")),$G590-$R590,0))</f>
        <v/>
      </c>
      <c r="AB590" s="34">
        <f>IF($A590="","",IF(AND($U590=1,$I590="Open",$V590=0),$R590,0))</f>
        <v/>
      </c>
      <c r="AC590" s="34">
        <f>IF($A590="","",IF(AND($U590=1,$I590="Lost"),$R590,0))</f>
        <v/>
      </c>
      <c r="AD590" s="34">
        <f>IF($A590="","",IF(AND($I590="Won",OR($U590=1,$Y590&gt;0,$Z590&gt;0)),$G590,0))</f>
        <v/>
      </c>
      <c r="AE590" s="33">
        <f>IF(OR($A590="",$P590=0),"",IFERROR(MATCH($Q590,Settings!$B$24:$B$31,0),""))</f>
        <v/>
      </c>
      <c r="AF590" s="33">
        <f>IF($A590="","",IFERROR(MATCH($F590,Settings!$B$24:$B$31,0),""))</f>
        <v/>
      </c>
      <c r="AG590" s="33">
        <f>IF($A590="","",IF($P590=0,IF($Y590&gt;0,IF($I590="Won","Created and won","Created"),IF($J590&gt;Settings!$C$6,"Created, outside period",IF($V590=1,"Not in last snapshot","Outside period"))),IF($T590&lt;&gt;"Open","Closed before",IF($U590=0,IF($Z590&gt;0,IF($I590="Won","Pulled in and won","Pulled in"),"Outside period"),IF($I590="Won","Won",IF($I590="Lost","Lost",IF($V590=0,"Slipped out",IF($AF590&gt;$AE590,"Advanced",IF($AF590&lt;$AE590,"Regressed",IF($G590&gt;$R590,"Amount up",IF($G590&lt;$R590,"Amount down","No change")))))))))))</f>
        <v/>
      </c>
      <c r="AH590" s="33">
        <f>IF($A590="","",IF($V590=1,Settings!$C$7-MAX($J590,$K590,$L590,$M590),""))</f>
        <v/>
      </c>
      <c r="AI590" s="33">
        <f>IF($A590="","",IF($V590=1,IF($AH590&gt;=Settings!$C$12,1,0),""))</f>
        <v/>
      </c>
      <c r="AJ590" s="33">
        <f>IF($A590="","",IF($V590=1,IF($N590&gt;=Settings!$C$13,1,0),""))</f>
        <v/>
      </c>
    </row>
    <row r="591">
      <c r="G591" s="31" t="n"/>
      <c r="H591" s="32" t="n"/>
      <c r="J591" s="32" t="n"/>
      <c r="K591" s="32" t="n"/>
      <c r="L591" s="32" t="n"/>
      <c r="M591" s="32" t="n"/>
      <c r="P591" s="33">
        <f>IF($A591="","",IFERROR(MATCH($A591,'Last week'!$A$2:$A$1001,0),0))</f>
        <v/>
      </c>
      <c r="Q591" s="33">
        <f>IF(OR($A591="",$P591=0),"",INDEX('Last week'!$F$2:$F$1001,$P591))</f>
        <v/>
      </c>
      <c r="R591" s="34">
        <f>IF(OR($A591="",$P591=0),"",INDEX('Last week'!$G$2:$G$1001,$P591))</f>
        <v/>
      </c>
      <c r="S591" s="35">
        <f>IF(OR($A591="",$P591=0),"",INDEX('Last week'!$H$2:$H$1001,$P591))</f>
        <v/>
      </c>
      <c r="T591" s="33">
        <f>IF(OR($A591="",$P591=0),"",INDEX('Last week'!$I$2:$I$1001,$P591))</f>
        <v/>
      </c>
      <c r="U591" s="33">
        <f>IF($A591="","",IF(AND($P591&gt;0,$T591="Open",$S591&gt;=Settings!$C$4,$S591&lt;=Settings!$C$5),1,0))</f>
        <v/>
      </c>
      <c r="V591" s="33">
        <f>IF($A591="","",IF(AND($I591="Open",$H591&gt;=Settings!$C$4,$H591&lt;=Settings!$C$5),1,0))</f>
        <v/>
      </c>
      <c r="W591" s="34">
        <f>IF($A591="","",IF($U591=1,$R591,0))</f>
        <v/>
      </c>
      <c r="X591" s="34">
        <f>IF($A591="","",IF($V591=1,$G591,0))</f>
        <v/>
      </c>
      <c r="Y591" s="34">
        <f>IF($A591="","",IF(AND($P591=0,OR($I591="Open",$I591="Won"),$H591&gt;=Settings!$C$4,$H591&lt;=Settings!$C$5,$J591&gt;Settings!$C$6),$G591,0))</f>
        <v/>
      </c>
      <c r="Z591" s="34">
        <f>IF($A591="","",IF(AND($P591&gt;0,$T591="Open",$U591=0,OR($I591="Open",$I591="Won"),$H591&gt;=Settings!$C$4,$H591&lt;=Settings!$C$5),$G591,0))</f>
        <v/>
      </c>
      <c r="AA591" s="34">
        <f>IF($A591="","",IF(AND($U591=1,OR($V591=1,$I591="Won")),$G591-$R591,0))</f>
        <v/>
      </c>
      <c r="AB591" s="34">
        <f>IF($A591="","",IF(AND($U591=1,$I591="Open",$V591=0),$R591,0))</f>
        <v/>
      </c>
      <c r="AC591" s="34">
        <f>IF($A591="","",IF(AND($U591=1,$I591="Lost"),$R591,0))</f>
        <v/>
      </c>
      <c r="AD591" s="34">
        <f>IF($A591="","",IF(AND($I591="Won",OR($U591=1,$Y591&gt;0,$Z591&gt;0)),$G591,0))</f>
        <v/>
      </c>
      <c r="AE591" s="33">
        <f>IF(OR($A591="",$P591=0),"",IFERROR(MATCH($Q591,Settings!$B$24:$B$31,0),""))</f>
        <v/>
      </c>
      <c r="AF591" s="33">
        <f>IF($A591="","",IFERROR(MATCH($F591,Settings!$B$24:$B$31,0),""))</f>
        <v/>
      </c>
      <c r="AG591" s="33">
        <f>IF($A591="","",IF($P591=0,IF($Y591&gt;0,IF($I591="Won","Created and won","Created"),IF($J591&gt;Settings!$C$6,"Created, outside period",IF($V591=1,"Not in last snapshot","Outside period"))),IF($T591&lt;&gt;"Open","Closed before",IF($U591=0,IF($Z591&gt;0,IF($I591="Won","Pulled in and won","Pulled in"),"Outside period"),IF($I591="Won","Won",IF($I591="Lost","Lost",IF($V591=0,"Slipped out",IF($AF591&gt;$AE591,"Advanced",IF($AF591&lt;$AE591,"Regressed",IF($G591&gt;$R591,"Amount up",IF($G591&lt;$R591,"Amount down","No change")))))))))))</f>
        <v/>
      </c>
      <c r="AH591" s="33">
        <f>IF($A591="","",IF($V591=1,Settings!$C$7-MAX($J591,$K591,$L591,$M591),""))</f>
        <v/>
      </c>
      <c r="AI591" s="33">
        <f>IF($A591="","",IF($V591=1,IF($AH591&gt;=Settings!$C$12,1,0),""))</f>
        <v/>
      </c>
      <c r="AJ591" s="33">
        <f>IF($A591="","",IF($V591=1,IF($N591&gt;=Settings!$C$13,1,0),""))</f>
        <v/>
      </c>
    </row>
    <row r="592">
      <c r="G592" s="31" t="n"/>
      <c r="H592" s="32" t="n"/>
      <c r="J592" s="32" t="n"/>
      <c r="K592" s="32" t="n"/>
      <c r="L592" s="32" t="n"/>
      <c r="M592" s="32" t="n"/>
      <c r="P592" s="33">
        <f>IF($A592="","",IFERROR(MATCH($A592,'Last week'!$A$2:$A$1001,0),0))</f>
        <v/>
      </c>
      <c r="Q592" s="33">
        <f>IF(OR($A592="",$P592=0),"",INDEX('Last week'!$F$2:$F$1001,$P592))</f>
        <v/>
      </c>
      <c r="R592" s="34">
        <f>IF(OR($A592="",$P592=0),"",INDEX('Last week'!$G$2:$G$1001,$P592))</f>
        <v/>
      </c>
      <c r="S592" s="35">
        <f>IF(OR($A592="",$P592=0),"",INDEX('Last week'!$H$2:$H$1001,$P592))</f>
        <v/>
      </c>
      <c r="T592" s="33">
        <f>IF(OR($A592="",$P592=0),"",INDEX('Last week'!$I$2:$I$1001,$P592))</f>
        <v/>
      </c>
      <c r="U592" s="33">
        <f>IF($A592="","",IF(AND($P592&gt;0,$T592="Open",$S592&gt;=Settings!$C$4,$S592&lt;=Settings!$C$5),1,0))</f>
        <v/>
      </c>
      <c r="V592" s="33">
        <f>IF($A592="","",IF(AND($I592="Open",$H592&gt;=Settings!$C$4,$H592&lt;=Settings!$C$5),1,0))</f>
        <v/>
      </c>
      <c r="W592" s="34">
        <f>IF($A592="","",IF($U592=1,$R592,0))</f>
        <v/>
      </c>
      <c r="X592" s="34">
        <f>IF($A592="","",IF($V592=1,$G592,0))</f>
        <v/>
      </c>
      <c r="Y592" s="34">
        <f>IF($A592="","",IF(AND($P592=0,OR($I592="Open",$I592="Won"),$H592&gt;=Settings!$C$4,$H592&lt;=Settings!$C$5,$J592&gt;Settings!$C$6),$G592,0))</f>
        <v/>
      </c>
      <c r="Z592" s="34">
        <f>IF($A592="","",IF(AND($P592&gt;0,$T592="Open",$U592=0,OR($I592="Open",$I592="Won"),$H592&gt;=Settings!$C$4,$H592&lt;=Settings!$C$5),$G592,0))</f>
        <v/>
      </c>
      <c r="AA592" s="34">
        <f>IF($A592="","",IF(AND($U592=1,OR($V592=1,$I592="Won")),$G592-$R592,0))</f>
        <v/>
      </c>
      <c r="AB592" s="34">
        <f>IF($A592="","",IF(AND($U592=1,$I592="Open",$V592=0),$R592,0))</f>
        <v/>
      </c>
      <c r="AC592" s="34">
        <f>IF($A592="","",IF(AND($U592=1,$I592="Lost"),$R592,0))</f>
        <v/>
      </c>
      <c r="AD592" s="34">
        <f>IF($A592="","",IF(AND($I592="Won",OR($U592=1,$Y592&gt;0,$Z592&gt;0)),$G592,0))</f>
        <v/>
      </c>
      <c r="AE592" s="33">
        <f>IF(OR($A592="",$P592=0),"",IFERROR(MATCH($Q592,Settings!$B$24:$B$31,0),""))</f>
        <v/>
      </c>
      <c r="AF592" s="33">
        <f>IF($A592="","",IFERROR(MATCH($F592,Settings!$B$24:$B$31,0),""))</f>
        <v/>
      </c>
      <c r="AG592" s="33">
        <f>IF($A592="","",IF($P592=0,IF($Y592&gt;0,IF($I592="Won","Created and won","Created"),IF($J592&gt;Settings!$C$6,"Created, outside period",IF($V592=1,"Not in last snapshot","Outside period"))),IF($T592&lt;&gt;"Open","Closed before",IF($U592=0,IF($Z592&gt;0,IF($I592="Won","Pulled in and won","Pulled in"),"Outside period"),IF($I592="Won","Won",IF($I592="Lost","Lost",IF($V592=0,"Slipped out",IF($AF592&gt;$AE592,"Advanced",IF($AF592&lt;$AE592,"Regressed",IF($G592&gt;$R592,"Amount up",IF($G592&lt;$R592,"Amount down","No change")))))))))))</f>
        <v/>
      </c>
      <c r="AH592" s="33">
        <f>IF($A592="","",IF($V592=1,Settings!$C$7-MAX($J592,$K592,$L592,$M592),""))</f>
        <v/>
      </c>
      <c r="AI592" s="33">
        <f>IF($A592="","",IF($V592=1,IF($AH592&gt;=Settings!$C$12,1,0),""))</f>
        <v/>
      </c>
      <c r="AJ592" s="33">
        <f>IF($A592="","",IF($V592=1,IF($N592&gt;=Settings!$C$13,1,0),""))</f>
        <v/>
      </c>
    </row>
    <row r="593">
      <c r="G593" s="31" t="n"/>
      <c r="H593" s="32" t="n"/>
      <c r="J593" s="32" t="n"/>
      <c r="K593" s="32" t="n"/>
      <c r="L593" s="32" t="n"/>
      <c r="M593" s="32" t="n"/>
      <c r="P593" s="33">
        <f>IF($A593="","",IFERROR(MATCH($A593,'Last week'!$A$2:$A$1001,0),0))</f>
        <v/>
      </c>
      <c r="Q593" s="33">
        <f>IF(OR($A593="",$P593=0),"",INDEX('Last week'!$F$2:$F$1001,$P593))</f>
        <v/>
      </c>
      <c r="R593" s="34">
        <f>IF(OR($A593="",$P593=0),"",INDEX('Last week'!$G$2:$G$1001,$P593))</f>
        <v/>
      </c>
      <c r="S593" s="35">
        <f>IF(OR($A593="",$P593=0),"",INDEX('Last week'!$H$2:$H$1001,$P593))</f>
        <v/>
      </c>
      <c r="T593" s="33">
        <f>IF(OR($A593="",$P593=0),"",INDEX('Last week'!$I$2:$I$1001,$P593))</f>
        <v/>
      </c>
      <c r="U593" s="33">
        <f>IF($A593="","",IF(AND($P593&gt;0,$T593="Open",$S593&gt;=Settings!$C$4,$S593&lt;=Settings!$C$5),1,0))</f>
        <v/>
      </c>
      <c r="V593" s="33">
        <f>IF($A593="","",IF(AND($I593="Open",$H593&gt;=Settings!$C$4,$H593&lt;=Settings!$C$5),1,0))</f>
        <v/>
      </c>
      <c r="W593" s="34">
        <f>IF($A593="","",IF($U593=1,$R593,0))</f>
        <v/>
      </c>
      <c r="X593" s="34">
        <f>IF($A593="","",IF($V593=1,$G593,0))</f>
        <v/>
      </c>
      <c r="Y593" s="34">
        <f>IF($A593="","",IF(AND($P593=0,OR($I593="Open",$I593="Won"),$H593&gt;=Settings!$C$4,$H593&lt;=Settings!$C$5,$J593&gt;Settings!$C$6),$G593,0))</f>
        <v/>
      </c>
      <c r="Z593" s="34">
        <f>IF($A593="","",IF(AND($P593&gt;0,$T593="Open",$U593=0,OR($I593="Open",$I593="Won"),$H593&gt;=Settings!$C$4,$H593&lt;=Settings!$C$5),$G593,0))</f>
        <v/>
      </c>
      <c r="AA593" s="34">
        <f>IF($A593="","",IF(AND($U593=1,OR($V593=1,$I593="Won")),$G593-$R593,0))</f>
        <v/>
      </c>
      <c r="AB593" s="34">
        <f>IF($A593="","",IF(AND($U593=1,$I593="Open",$V593=0),$R593,0))</f>
        <v/>
      </c>
      <c r="AC593" s="34">
        <f>IF($A593="","",IF(AND($U593=1,$I593="Lost"),$R593,0))</f>
        <v/>
      </c>
      <c r="AD593" s="34">
        <f>IF($A593="","",IF(AND($I593="Won",OR($U593=1,$Y593&gt;0,$Z593&gt;0)),$G593,0))</f>
        <v/>
      </c>
      <c r="AE593" s="33">
        <f>IF(OR($A593="",$P593=0),"",IFERROR(MATCH($Q593,Settings!$B$24:$B$31,0),""))</f>
        <v/>
      </c>
      <c r="AF593" s="33">
        <f>IF($A593="","",IFERROR(MATCH($F593,Settings!$B$24:$B$31,0),""))</f>
        <v/>
      </c>
      <c r="AG593" s="33">
        <f>IF($A593="","",IF($P593=0,IF($Y593&gt;0,IF($I593="Won","Created and won","Created"),IF($J593&gt;Settings!$C$6,"Created, outside period",IF($V593=1,"Not in last snapshot","Outside period"))),IF($T593&lt;&gt;"Open","Closed before",IF($U593=0,IF($Z593&gt;0,IF($I593="Won","Pulled in and won","Pulled in"),"Outside period"),IF($I593="Won","Won",IF($I593="Lost","Lost",IF($V593=0,"Slipped out",IF($AF593&gt;$AE593,"Advanced",IF($AF593&lt;$AE593,"Regressed",IF($G593&gt;$R593,"Amount up",IF($G593&lt;$R593,"Amount down","No change")))))))))))</f>
        <v/>
      </c>
      <c r="AH593" s="33">
        <f>IF($A593="","",IF($V593=1,Settings!$C$7-MAX($J593,$K593,$L593,$M593),""))</f>
        <v/>
      </c>
      <c r="AI593" s="33">
        <f>IF($A593="","",IF($V593=1,IF($AH593&gt;=Settings!$C$12,1,0),""))</f>
        <v/>
      </c>
      <c r="AJ593" s="33">
        <f>IF($A593="","",IF($V593=1,IF($N593&gt;=Settings!$C$13,1,0),""))</f>
        <v/>
      </c>
    </row>
    <row r="594">
      <c r="G594" s="31" t="n"/>
      <c r="H594" s="32" t="n"/>
      <c r="J594" s="32" t="n"/>
      <c r="K594" s="32" t="n"/>
      <c r="L594" s="32" t="n"/>
      <c r="M594" s="32" t="n"/>
      <c r="P594" s="33">
        <f>IF($A594="","",IFERROR(MATCH($A594,'Last week'!$A$2:$A$1001,0),0))</f>
        <v/>
      </c>
      <c r="Q594" s="33">
        <f>IF(OR($A594="",$P594=0),"",INDEX('Last week'!$F$2:$F$1001,$P594))</f>
        <v/>
      </c>
      <c r="R594" s="34">
        <f>IF(OR($A594="",$P594=0),"",INDEX('Last week'!$G$2:$G$1001,$P594))</f>
        <v/>
      </c>
      <c r="S594" s="35">
        <f>IF(OR($A594="",$P594=0),"",INDEX('Last week'!$H$2:$H$1001,$P594))</f>
        <v/>
      </c>
      <c r="T594" s="33">
        <f>IF(OR($A594="",$P594=0),"",INDEX('Last week'!$I$2:$I$1001,$P594))</f>
        <v/>
      </c>
      <c r="U594" s="33">
        <f>IF($A594="","",IF(AND($P594&gt;0,$T594="Open",$S594&gt;=Settings!$C$4,$S594&lt;=Settings!$C$5),1,0))</f>
        <v/>
      </c>
      <c r="V594" s="33">
        <f>IF($A594="","",IF(AND($I594="Open",$H594&gt;=Settings!$C$4,$H594&lt;=Settings!$C$5),1,0))</f>
        <v/>
      </c>
      <c r="W594" s="34">
        <f>IF($A594="","",IF($U594=1,$R594,0))</f>
        <v/>
      </c>
      <c r="X594" s="34">
        <f>IF($A594="","",IF($V594=1,$G594,0))</f>
        <v/>
      </c>
      <c r="Y594" s="34">
        <f>IF($A594="","",IF(AND($P594=0,OR($I594="Open",$I594="Won"),$H594&gt;=Settings!$C$4,$H594&lt;=Settings!$C$5,$J594&gt;Settings!$C$6),$G594,0))</f>
        <v/>
      </c>
      <c r="Z594" s="34">
        <f>IF($A594="","",IF(AND($P594&gt;0,$T594="Open",$U594=0,OR($I594="Open",$I594="Won"),$H594&gt;=Settings!$C$4,$H594&lt;=Settings!$C$5),$G594,0))</f>
        <v/>
      </c>
      <c r="AA594" s="34">
        <f>IF($A594="","",IF(AND($U594=1,OR($V594=1,$I594="Won")),$G594-$R594,0))</f>
        <v/>
      </c>
      <c r="AB594" s="34">
        <f>IF($A594="","",IF(AND($U594=1,$I594="Open",$V594=0),$R594,0))</f>
        <v/>
      </c>
      <c r="AC594" s="34">
        <f>IF($A594="","",IF(AND($U594=1,$I594="Lost"),$R594,0))</f>
        <v/>
      </c>
      <c r="AD594" s="34">
        <f>IF($A594="","",IF(AND($I594="Won",OR($U594=1,$Y594&gt;0,$Z594&gt;0)),$G594,0))</f>
        <v/>
      </c>
      <c r="AE594" s="33">
        <f>IF(OR($A594="",$P594=0),"",IFERROR(MATCH($Q594,Settings!$B$24:$B$31,0),""))</f>
        <v/>
      </c>
      <c r="AF594" s="33">
        <f>IF($A594="","",IFERROR(MATCH($F594,Settings!$B$24:$B$31,0),""))</f>
        <v/>
      </c>
      <c r="AG594" s="33">
        <f>IF($A594="","",IF($P594=0,IF($Y594&gt;0,IF($I594="Won","Created and won","Created"),IF($J594&gt;Settings!$C$6,"Created, outside period",IF($V594=1,"Not in last snapshot","Outside period"))),IF($T594&lt;&gt;"Open","Closed before",IF($U594=0,IF($Z594&gt;0,IF($I594="Won","Pulled in and won","Pulled in"),"Outside period"),IF($I594="Won","Won",IF($I594="Lost","Lost",IF($V594=0,"Slipped out",IF($AF594&gt;$AE594,"Advanced",IF($AF594&lt;$AE594,"Regressed",IF($G594&gt;$R594,"Amount up",IF($G594&lt;$R594,"Amount down","No change")))))))))))</f>
        <v/>
      </c>
      <c r="AH594" s="33">
        <f>IF($A594="","",IF($V594=1,Settings!$C$7-MAX($J594,$K594,$L594,$M594),""))</f>
        <v/>
      </c>
      <c r="AI594" s="33">
        <f>IF($A594="","",IF($V594=1,IF($AH594&gt;=Settings!$C$12,1,0),""))</f>
        <v/>
      </c>
      <c r="AJ594" s="33">
        <f>IF($A594="","",IF($V594=1,IF($N594&gt;=Settings!$C$13,1,0),""))</f>
        <v/>
      </c>
    </row>
    <row r="595">
      <c r="G595" s="31" t="n"/>
      <c r="H595" s="32" t="n"/>
      <c r="J595" s="32" t="n"/>
      <c r="K595" s="32" t="n"/>
      <c r="L595" s="32" t="n"/>
      <c r="M595" s="32" t="n"/>
      <c r="P595" s="33">
        <f>IF($A595="","",IFERROR(MATCH($A595,'Last week'!$A$2:$A$1001,0),0))</f>
        <v/>
      </c>
      <c r="Q595" s="33">
        <f>IF(OR($A595="",$P595=0),"",INDEX('Last week'!$F$2:$F$1001,$P595))</f>
        <v/>
      </c>
      <c r="R595" s="34">
        <f>IF(OR($A595="",$P595=0),"",INDEX('Last week'!$G$2:$G$1001,$P595))</f>
        <v/>
      </c>
      <c r="S595" s="35">
        <f>IF(OR($A595="",$P595=0),"",INDEX('Last week'!$H$2:$H$1001,$P595))</f>
        <v/>
      </c>
      <c r="T595" s="33">
        <f>IF(OR($A595="",$P595=0),"",INDEX('Last week'!$I$2:$I$1001,$P595))</f>
        <v/>
      </c>
      <c r="U595" s="33">
        <f>IF($A595="","",IF(AND($P595&gt;0,$T595="Open",$S595&gt;=Settings!$C$4,$S595&lt;=Settings!$C$5),1,0))</f>
        <v/>
      </c>
      <c r="V595" s="33">
        <f>IF($A595="","",IF(AND($I595="Open",$H595&gt;=Settings!$C$4,$H595&lt;=Settings!$C$5),1,0))</f>
        <v/>
      </c>
      <c r="W595" s="34">
        <f>IF($A595="","",IF($U595=1,$R595,0))</f>
        <v/>
      </c>
      <c r="X595" s="34">
        <f>IF($A595="","",IF($V595=1,$G595,0))</f>
        <v/>
      </c>
      <c r="Y595" s="34">
        <f>IF($A595="","",IF(AND($P595=0,OR($I595="Open",$I595="Won"),$H595&gt;=Settings!$C$4,$H595&lt;=Settings!$C$5,$J595&gt;Settings!$C$6),$G595,0))</f>
        <v/>
      </c>
      <c r="Z595" s="34">
        <f>IF($A595="","",IF(AND($P595&gt;0,$T595="Open",$U595=0,OR($I595="Open",$I595="Won"),$H595&gt;=Settings!$C$4,$H595&lt;=Settings!$C$5),$G595,0))</f>
        <v/>
      </c>
      <c r="AA595" s="34">
        <f>IF($A595="","",IF(AND($U595=1,OR($V595=1,$I595="Won")),$G595-$R595,0))</f>
        <v/>
      </c>
      <c r="AB595" s="34">
        <f>IF($A595="","",IF(AND($U595=1,$I595="Open",$V595=0),$R595,0))</f>
        <v/>
      </c>
      <c r="AC595" s="34">
        <f>IF($A595="","",IF(AND($U595=1,$I595="Lost"),$R595,0))</f>
        <v/>
      </c>
      <c r="AD595" s="34">
        <f>IF($A595="","",IF(AND($I595="Won",OR($U595=1,$Y595&gt;0,$Z595&gt;0)),$G595,0))</f>
        <v/>
      </c>
      <c r="AE595" s="33">
        <f>IF(OR($A595="",$P595=0),"",IFERROR(MATCH($Q595,Settings!$B$24:$B$31,0),""))</f>
        <v/>
      </c>
      <c r="AF595" s="33">
        <f>IF($A595="","",IFERROR(MATCH($F595,Settings!$B$24:$B$31,0),""))</f>
        <v/>
      </c>
      <c r="AG595" s="33">
        <f>IF($A595="","",IF($P595=0,IF($Y595&gt;0,IF($I595="Won","Created and won","Created"),IF($J595&gt;Settings!$C$6,"Created, outside period",IF($V595=1,"Not in last snapshot","Outside period"))),IF($T595&lt;&gt;"Open","Closed before",IF($U595=0,IF($Z595&gt;0,IF($I595="Won","Pulled in and won","Pulled in"),"Outside period"),IF($I595="Won","Won",IF($I595="Lost","Lost",IF($V595=0,"Slipped out",IF($AF595&gt;$AE595,"Advanced",IF($AF595&lt;$AE595,"Regressed",IF($G595&gt;$R595,"Amount up",IF($G595&lt;$R595,"Amount down","No change")))))))))))</f>
        <v/>
      </c>
      <c r="AH595" s="33">
        <f>IF($A595="","",IF($V595=1,Settings!$C$7-MAX($J595,$K595,$L595,$M595),""))</f>
        <v/>
      </c>
      <c r="AI595" s="33">
        <f>IF($A595="","",IF($V595=1,IF($AH595&gt;=Settings!$C$12,1,0),""))</f>
        <v/>
      </c>
      <c r="AJ595" s="33">
        <f>IF($A595="","",IF($V595=1,IF($N595&gt;=Settings!$C$13,1,0),""))</f>
        <v/>
      </c>
    </row>
    <row r="596">
      <c r="G596" s="31" t="n"/>
      <c r="H596" s="32" t="n"/>
      <c r="J596" s="32" t="n"/>
      <c r="K596" s="32" t="n"/>
      <c r="L596" s="32" t="n"/>
      <c r="M596" s="32" t="n"/>
      <c r="P596" s="33">
        <f>IF($A596="","",IFERROR(MATCH($A596,'Last week'!$A$2:$A$1001,0),0))</f>
        <v/>
      </c>
      <c r="Q596" s="33">
        <f>IF(OR($A596="",$P596=0),"",INDEX('Last week'!$F$2:$F$1001,$P596))</f>
        <v/>
      </c>
      <c r="R596" s="34">
        <f>IF(OR($A596="",$P596=0),"",INDEX('Last week'!$G$2:$G$1001,$P596))</f>
        <v/>
      </c>
      <c r="S596" s="35">
        <f>IF(OR($A596="",$P596=0),"",INDEX('Last week'!$H$2:$H$1001,$P596))</f>
        <v/>
      </c>
      <c r="T596" s="33">
        <f>IF(OR($A596="",$P596=0),"",INDEX('Last week'!$I$2:$I$1001,$P596))</f>
        <v/>
      </c>
      <c r="U596" s="33">
        <f>IF($A596="","",IF(AND($P596&gt;0,$T596="Open",$S596&gt;=Settings!$C$4,$S596&lt;=Settings!$C$5),1,0))</f>
        <v/>
      </c>
      <c r="V596" s="33">
        <f>IF($A596="","",IF(AND($I596="Open",$H596&gt;=Settings!$C$4,$H596&lt;=Settings!$C$5),1,0))</f>
        <v/>
      </c>
      <c r="W596" s="34">
        <f>IF($A596="","",IF($U596=1,$R596,0))</f>
        <v/>
      </c>
      <c r="X596" s="34">
        <f>IF($A596="","",IF($V596=1,$G596,0))</f>
        <v/>
      </c>
      <c r="Y596" s="34">
        <f>IF($A596="","",IF(AND($P596=0,OR($I596="Open",$I596="Won"),$H596&gt;=Settings!$C$4,$H596&lt;=Settings!$C$5,$J596&gt;Settings!$C$6),$G596,0))</f>
        <v/>
      </c>
      <c r="Z596" s="34">
        <f>IF($A596="","",IF(AND($P596&gt;0,$T596="Open",$U596=0,OR($I596="Open",$I596="Won"),$H596&gt;=Settings!$C$4,$H596&lt;=Settings!$C$5),$G596,0))</f>
        <v/>
      </c>
      <c r="AA596" s="34">
        <f>IF($A596="","",IF(AND($U596=1,OR($V596=1,$I596="Won")),$G596-$R596,0))</f>
        <v/>
      </c>
      <c r="AB596" s="34">
        <f>IF($A596="","",IF(AND($U596=1,$I596="Open",$V596=0),$R596,0))</f>
        <v/>
      </c>
      <c r="AC596" s="34">
        <f>IF($A596="","",IF(AND($U596=1,$I596="Lost"),$R596,0))</f>
        <v/>
      </c>
      <c r="AD596" s="34">
        <f>IF($A596="","",IF(AND($I596="Won",OR($U596=1,$Y596&gt;0,$Z596&gt;0)),$G596,0))</f>
        <v/>
      </c>
      <c r="AE596" s="33">
        <f>IF(OR($A596="",$P596=0),"",IFERROR(MATCH($Q596,Settings!$B$24:$B$31,0),""))</f>
        <v/>
      </c>
      <c r="AF596" s="33">
        <f>IF($A596="","",IFERROR(MATCH($F596,Settings!$B$24:$B$31,0),""))</f>
        <v/>
      </c>
      <c r="AG596" s="33">
        <f>IF($A596="","",IF($P596=0,IF($Y596&gt;0,IF($I596="Won","Created and won","Created"),IF($J596&gt;Settings!$C$6,"Created, outside period",IF($V596=1,"Not in last snapshot","Outside period"))),IF($T596&lt;&gt;"Open","Closed before",IF($U596=0,IF($Z596&gt;0,IF($I596="Won","Pulled in and won","Pulled in"),"Outside period"),IF($I596="Won","Won",IF($I596="Lost","Lost",IF($V596=0,"Slipped out",IF($AF596&gt;$AE596,"Advanced",IF($AF596&lt;$AE596,"Regressed",IF($G596&gt;$R596,"Amount up",IF($G596&lt;$R596,"Amount down","No change")))))))))))</f>
        <v/>
      </c>
      <c r="AH596" s="33">
        <f>IF($A596="","",IF($V596=1,Settings!$C$7-MAX($J596,$K596,$L596,$M596),""))</f>
        <v/>
      </c>
      <c r="AI596" s="33">
        <f>IF($A596="","",IF($V596=1,IF($AH596&gt;=Settings!$C$12,1,0),""))</f>
        <v/>
      </c>
      <c r="AJ596" s="33">
        <f>IF($A596="","",IF($V596=1,IF($N596&gt;=Settings!$C$13,1,0),""))</f>
        <v/>
      </c>
    </row>
    <row r="597">
      <c r="G597" s="31" t="n"/>
      <c r="H597" s="32" t="n"/>
      <c r="J597" s="32" t="n"/>
      <c r="K597" s="32" t="n"/>
      <c r="L597" s="32" t="n"/>
      <c r="M597" s="32" t="n"/>
      <c r="P597" s="33">
        <f>IF($A597="","",IFERROR(MATCH($A597,'Last week'!$A$2:$A$1001,0),0))</f>
        <v/>
      </c>
      <c r="Q597" s="33">
        <f>IF(OR($A597="",$P597=0),"",INDEX('Last week'!$F$2:$F$1001,$P597))</f>
        <v/>
      </c>
      <c r="R597" s="34">
        <f>IF(OR($A597="",$P597=0),"",INDEX('Last week'!$G$2:$G$1001,$P597))</f>
        <v/>
      </c>
      <c r="S597" s="35">
        <f>IF(OR($A597="",$P597=0),"",INDEX('Last week'!$H$2:$H$1001,$P597))</f>
        <v/>
      </c>
      <c r="T597" s="33">
        <f>IF(OR($A597="",$P597=0),"",INDEX('Last week'!$I$2:$I$1001,$P597))</f>
        <v/>
      </c>
      <c r="U597" s="33">
        <f>IF($A597="","",IF(AND($P597&gt;0,$T597="Open",$S597&gt;=Settings!$C$4,$S597&lt;=Settings!$C$5),1,0))</f>
        <v/>
      </c>
      <c r="V597" s="33">
        <f>IF($A597="","",IF(AND($I597="Open",$H597&gt;=Settings!$C$4,$H597&lt;=Settings!$C$5),1,0))</f>
        <v/>
      </c>
      <c r="W597" s="34">
        <f>IF($A597="","",IF($U597=1,$R597,0))</f>
        <v/>
      </c>
      <c r="X597" s="34">
        <f>IF($A597="","",IF($V597=1,$G597,0))</f>
        <v/>
      </c>
      <c r="Y597" s="34">
        <f>IF($A597="","",IF(AND($P597=0,OR($I597="Open",$I597="Won"),$H597&gt;=Settings!$C$4,$H597&lt;=Settings!$C$5,$J597&gt;Settings!$C$6),$G597,0))</f>
        <v/>
      </c>
      <c r="Z597" s="34">
        <f>IF($A597="","",IF(AND($P597&gt;0,$T597="Open",$U597=0,OR($I597="Open",$I597="Won"),$H597&gt;=Settings!$C$4,$H597&lt;=Settings!$C$5),$G597,0))</f>
        <v/>
      </c>
      <c r="AA597" s="34">
        <f>IF($A597="","",IF(AND($U597=1,OR($V597=1,$I597="Won")),$G597-$R597,0))</f>
        <v/>
      </c>
      <c r="AB597" s="34">
        <f>IF($A597="","",IF(AND($U597=1,$I597="Open",$V597=0),$R597,0))</f>
        <v/>
      </c>
      <c r="AC597" s="34">
        <f>IF($A597="","",IF(AND($U597=1,$I597="Lost"),$R597,0))</f>
        <v/>
      </c>
      <c r="AD597" s="34">
        <f>IF($A597="","",IF(AND($I597="Won",OR($U597=1,$Y597&gt;0,$Z597&gt;0)),$G597,0))</f>
        <v/>
      </c>
      <c r="AE597" s="33">
        <f>IF(OR($A597="",$P597=0),"",IFERROR(MATCH($Q597,Settings!$B$24:$B$31,0),""))</f>
        <v/>
      </c>
      <c r="AF597" s="33">
        <f>IF($A597="","",IFERROR(MATCH($F597,Settings!$B$24:$B$31,0),""))</f>
        <v/>
      </c>
      <c r="AG597" s="33">
        <f>IF($A597="","",IF($P597=0,IF($Y597&gt;0,IF($I597="Won","Created and won","Created"),IF($J597&gt;Settings!$C$6,"Created, outside period",IF($V597=1,"Not in last snapshot","Outside period"))),IF($T597&lt;&gt;"Open","Closed before",IF($U597=0,IF($Z597&gt;0,IF($I597="Won","Pulled in and won","Pulled in"),"Outside period"),IF($I597="Won","Won",IF($I597="Lost","Lost",IF($V597=0,"Slipped out",IF($AF597&gt;$AE597,"Advanced",IF($AF597&lt;$AE597,"Regressed",IF($G597&gt;$R597,"Amount up",IF($G597&lt;$R597,"Amount down","No change")))))))))))</f>
        <v/>
      </c>
      <c r="AH597" s="33">
        <f>IF($A597="","",IF($V597=1,Settings!$C$7-MAX($J597,$K597,$L597,$M597),""))</f>
        <v/>
      </c>
      <c r="AI597" s="33">
        <f>IF($A597="","",IF($V597=1,IF($AH597&gt;=Settings!$C$12,1,0),""))</f>
        <v/>
      </c>
      <c r="AJ597" s="33">
        <f>IF($A597="","",IF($V597=1,IF($N597&gt;=Settings!$C$13,1,0),""))</f>
        <v/>
      </c>
    </row>
    <row r="598">
      <c r="G598" s="31" t="n"/>
      <c r="H598" s="32" t="n"/>
      <c r="J598" s="32" t="n"/>
      <c r="K598" s="32" t="n"/>
      <c r="L598" s="32" t="n"/>
      <c r="M598" s="32" t="n"/>
      <c r="P598" s="33">
        <f>IF($A598="","",IFERROR(MATCH($A598,'Last week'!$A$2:$A$1001,0),0))</f>
        <v/>
      </c>
      <c r="Q598" s="33">
        <f>IF(OR($A598="",$P598=0),"",INDEX('Last week'!$F$2:$F$1001,$P598))</f>
        <v/>
      </c>
      <c r="R598" s="34">
        <f>IF(OR($A598="",$P598=0),"",INDEX('Last week'!$G$2:$G$1001,$P598))</f>
        <v/>
      </c>
      <c r="S598" s="35">
        <f>IF(OR($A598="",$P598=0),"",INDEX('Last week'!$H$2:$H$1001,$P598))</f>
        <v/>
      </c>
      <c r="T598" s="33">
        <f>IF(OR($A598="",$P598=0),"",INDEX('Last week'!$I$2:$I$1001,$P598))</f>
        <v/>
      </c>
      <c r="U598" s="33">
        <f>IF($A598="","",IF(AND($P598&gt;0,$T598="Open",$S598&gt;=Settings!$C$4,$S598&lt;=Settings!$C$5),1,0))</f>
        <v/>
      </c>
      <c r="V598" s="33">
        <f>IF($A598="","",IF(AND($I598="Open",$H598&gt;=Settings!$C$4,$H598&lt;=Settings!$C$5),1,0))</f>
        <v/>
      </c>
      <c r="W598" s="34">
        <f>IF($A598="","",IF($U598=1,$R598,0))</f>
        <v/>
      </c>
      <c r="X598" s="34">
        <f>IF($A598="","",IF($V598=1,$G598,0))</f>
        <v/>
      </c>
      <c r="Y598" s="34">
        <f>IF($A598="","",IF(AND($P598=0,OR($I598="Open",$I598="Won"),$H598&gt;=Settings!$C$4,$H598&lt;=Settings!$C$5,$J598&gt;Settings!$C$6),$G598,0))</f>
        <v/>
      </c>
      <c r="Z598" s="34">
        <f>IF($A598="","",IF(AND($P598&gt;0,$T598="Open",$U598=0,OR($I598="Open",$I598="Won"),$H598&gt;=Settings!$C$4,$H598&lt;=Settings!$C$5),$G598,0))</f>
        <v/>
      </c>
      <c r="AA598" s="34">
        <f>IF($A598="","",IF(AND($U598=1,OR($V598=1,$I598="Won")),$G598-$R598,0))</f>
        <v/>
      </c>
      <c r="AB598" s="34">
        <f>IF($A598="","",IF(AND($U598=1,$I598="Open",$V598=0),$R598,0))</f>
        <v/>
      </c>
      <c r="AC598" s="34">
        <f>IF($A598="","",IF(AND($U598=1,$I598="Lost"),$R598,0))</f>
        <v/>
      </c>
      <c r="AD598" s="34">
        <f>IF($A598="","",IF(AND($I598="Won",OR($U598=1,$Y598&gt;0,$Z598&gt;0)),$G598,0))</f>
        <v/>
      </c>
      <c r="AE598" s="33">
        <f>IF(OR($A598="",$P598=0),"",IFERROR(MATCH($Q598,Settings!$B$24:$B$31,0),""))</f>
        <v/>
      </c>
      <c r="AF598" s="33">
        <f>IF($A598="","",IFERROR(MATCH($F598,Settings!$B$24:$B$31,0),""))</f>
        <v/>
      </c>
      <c r="AG598" s="33">
        <f>IF($A598="","",IF($P598=0,IF($Y598&gt;0,IF($I598="Won","Created and won","Created"),IF($J598&gt;Settings!$C$6,"Created, outside period",IF($V598=1,"Not in last snapshot","Outside period"))),IF($T598&lt;&gt;"Open","Closed before",IF($U598=0,IF($Z598&gt;0,IF($I598="Won","Pulled in and won","Pulled in"),"Outside period"),IF($I598="Won","Won",IF($I598="Lost","Lost",IF($V598=0,"Slipped out",IF($AF598&gt;$AE598,"Advanced",IF($AF598&lt;$AE598,"Regressed",IF($G598&gt;$R598,"Amount up",IF($G598&lt;$R598,"Amount down","No change")))))))))))</f>
        <v/>
      </c>
      <c r="AH598" s="33">
        <f>IF($A598="","",IF($V598=1,Settings!$C$7-MAX($J598,$K598,$L598,$M598),""))</f>
        <v/>
      </c>
      <c r="AI598" s="33">
        <f>IF($A598="","",IF($V598=1,IF($AH598&gt;=Settings!$C$12,1,0),""))</f>
        <v/>
      </c>
      <c r="AJ598" s="33">
        <f>IF($A598="","",IF($V598=1,IF($N598&gt;=Settings!$C$13,1,0),""))</f>
        <v/>
      </c>
    </row>
    <row r="599">
      <c r="G599" s="31" t="n"/>
      <c r="H599" s="32" t="n"/>
      <c r="J599" s="32" t="n"/>
      <c r="K599" s="32" t="n"/>
      <c r="L599" s="32" t="n"/>
      <c r="M599" s="32" t="n"/>
      <c r="P599" s="33">
        <f>IF($A599="","",IFERROR(MATCH($A599,'Last week'!$A$2:$A$1001,0),0))</f>
        <v/>
      </c>
      <c r="Q599" s="33">
        <f>IF(OR($A599="",$P599=0),"",INDEX('Last week'!$F$2:$F$1001,$P599))</f>
        <v/>
      </c>
      <c r="R599" s="34">
        <f>IF(OR($A599="",$P599=0),"",INDEX('Last week'!$G$2:$G$1001,$P599))</f>
        <v/>
      </c>
      <c r="S599" s="35">
        <f>IF(OR($A599="",$P599=0),"",INDEX('Last week'!$H$2:$H$1001,$P599))</f>
        <v/>
      </c>
      <c r="T599" s="33">
        <f>IF(OR($A599="",$P599=0),"",INDEX('Last week'!$I$2:$I$1001,$P599))</f>
        <v/>
      </c>
      <c r="U599" s="33">
        <f>IF($A599="","",IF(AND($P599&gt;0,$T599="Open",$S599&gt;=Settings!$C$4,$S599&lt;=Settings!$C$5),1,0))</f>
        <v/>
      </c>
      <c r="V599" s="33">
        <f>IF($A599="","",IF(AND($I599="Open",$H599&gt;=Settings!$C$4,$H599&lt;=Settings!$C$5),1,0))</f>
        <v/>
      </c>
      <c r="W599" s="34">
        <f>IF($A599="","",IF($U599=1,$R599,0))</f>
        <v/>
      </c>
      <c r="X599" s="34">
        <f>IF($A599="","",IF($V599=1,$G599,0))</f>
        <v/>
      </c>
      <c r="Y599" s="34">
        <f>IF($A599="","",IF(AND($P599=0,OR($I599="Open",$I599="Won"),$H599&gt;=Settings!$C$4,$H599&lt;=Settings!$C$5,$J599&gt;Settings!$C$6),$G599,0))</f>
        <v/>
      </c>
      <c r="Z599" s="34">
        <f>IF($A599="","",IF(AND($P599&gt;0,$T599="Open",$U599=0,OR($I599="Open",$I599="Won"),$H599&gt;=Settings!$C$4,$H599&lt;=Settings!$C$5),$G599,0))</f>
        <v/>
      </c>
      <c r="AA599" s="34">
        <f>IF($A599="","",IF(AND($U599=1,OR($V599=1,$I599="Won")),$G599-$R599,0))</f>
        <v/>
      </c>
      <c r="AB599" s="34">
        <f>IF($A599="","",IF(AND($U599=1,$I599="Open",$V599=0),$R599,0))</f>
        <v/>
      </c>
      <c r="AC599" s="34">
        <f>IF($A599="","",IF(AND($U599=1,$I599="Lost"),$R599,0))</f>
        <v/>
      </c>
      <c r="AD599" s="34">
        <f>IF($A599="","",IF(AND($I599="Won",OR($U599=1,$Y599&gt;0,$Z599&gt;0)),$G599,0))</f>
        <v/>
      </c>
      <c r="AE599" s="33">
        <f>IF(OR($A599="",$P599=0),"",IFERROR(MATCH($Q599,Settings!$B$24:$B$31,0),""))</f>
        <v/>
      </c>
      <c r="AF599" s="33">
        <f>IF($A599="","",IFERROR(MATCH($F599,Settings!$B$24:$B$31,0),""))</f>
        <v/>
      </c>
      <c r="AG599" s="33">
        <f>IF($A599="","",IF($P599=0,IF($Y599&gt;0,IF($I599="Won","Created and won","Created"),IF($J599&gt;Settings!$C$6,"Created, outside period",IF($V599=1,"Not in last snapshot","Outside period"))),IF($T599&lt;&gt;"Open","Closed before",IF($U599=0,IF($Z599&gt;0,IF($I599="Won","Pulled in and won","Pulled in"),"Outside period"),IF($I599="Won","Won",IF($I599="Lost","Lost",IF($V599=0,"Slipped out",IF($AF599&gt;$AE599,"Advanced",IF($AF599&lt;$AE599,"Regressed",IF($G599&gt;$R599,"Amount up",IF($G599&lt;$R599,"Amount down","No change")))))))))))</f>
        <v/>
      </c>
      <c r="AH599" s="33">
        <f>IF($A599="","",IF($V599=1,Settings!$C$7-MAX($J599,$K599,$L599,$M599),""))</f>
        <v/>
      </c>
      <c r="AI599" s="33">
        <f>IF($A599="","",IF($V599=1,IF($AH599&gt;=Settings!$C$12,1,0),""))</f>
        <v/>
      </c>
      <c r="AJ599" s="33">
        <f>IF($A599="","",IF($V599=1,IF($N599&gt;=Settings!$C$13,1,0),""))</f>
        <v/>
      </c>
    </row>
    <row r="600">
      <c r="G600" s="31" t="n"/>
      <c r="H600" s="32" t="n"/>
      <c r="J600" s="32" t="n"/>
      <c r="K600" s="32" t="n"/>
      <c r="L600" s="32" t="n"/>
      <c r="M600" s="32" t="n"/>
      <c r="P600" s="33">
        <f>IF($A600="","",IFERROR(MATCH($A600,'Last week'!$A$2:$A$1001,0),0))</f>
        <v/>
      </c>
      <c r="Q600" s="33">
        <f>IF(OR($A600="",$P600=0),"",INDEX('Last week'!$F$2:$F$1001,$P600))</f>
        <v/>
      </c>
      <c r="R600" s="34">
        <f>IF(OR($A600="",$P600=0),"",INDEX('Last week'!$G$2:$G$1001,$P600))</f>
        <v/>
      </c>
      <c r="S600" s="35">
        <f>IF(OR($A600="",$P600=0),"",INDEX('Last week'!$H$2:$H$1001,$P600))</f>
        <v/>
      </c>
      <c r="T600" s="33">
        <f>IF(OR($A600="",$P600=0),"",INDEX('Last week'!$I$2:$I$1001,$P600))</f>
        <v/>
      </c>
      <c r="U600" s="33">
        <f>IF($A600="","",IF(AND($P600&gt;0,$T600="Open",$S600&gt;=Settings!$C$4,$S600&lt;=Settings!$C$5),1,0))</f>
        <v/>
      </c>
      <c r="V600" s="33">
        <f>IF($A600="","",IF(AND($I600="Open",$H600&gt;=Settings!$C$4,$H600&lt;=Settings!$C$5),1,0))</f>
        <v/>
      </c>
      <c r="W600" s="34">
        <f>IF($A600="","",IF($U600=1,$R600,0))</f>
        <v/>
      </c>
      <c r="X600" s="34">
        <f>IF($A600="","",IF($V600=1,$G600,0))</f>
        <v/>
      </c>
      <c r="Y600" s="34">
        <f>IF($A600="","",IF(AND($P600=0,OR($I600="Open",$I600="Won"),$H600&gt;=Settings!$C$4,$H600&lt;=Settings!$C$5,$J600&gt;Settings!$C$6),$G600,0))</f>
        <v/>
      </c>
      <c r="Z600" s="34">
        <f>IF($A600="","",IF(AND($P600&gt;0,$T600="Open",$U600=0,OR($I600="Open",$I600="Won"),$H600&gt;=Settings!$C$4,$H600&lt;=Settings!$C$5),$G600,0))</f>
        <v/>
      </c>
      <c r="AA600" s="34">
        <f>IF($A600="","",IF(AND($U600=1,OR($V600=1,$I600="Won")),$G600-$R600,0))</f>
        <v/>
      </c>
      <c r="AB600" s="34">
        <f>IF($A600="","",IF(AND($U600=1,$I600="Open",$V600=0),$R600,0))</f>
        <v/>
      </c>
      <c r="AC600" s="34">
        <f>IF($A600="","",IF(AND($U600=1,$I600="Lost"),$R600,0))</f>
        <v/>
      </c>
      <c r="AD600" s="34">
        <f>IF($A600="","",IF(AND($I600="Won",OR($U600=1,$Y600&gt;0,$Z600&gt;0)),$G600,0))</f>
        <v/>
      </c>
      <c r="AE600" s="33">
        <f>IF(OR($A600="",$P600=0),"",IFERROR(MATCH($Q600,Settings!$B$24:$B$31,0),""))</f>
        <v/>
      </c>
      <c r="AF600" s="33">
        <f>IF($A600="","",IFERROR(MATCH($F600,Settings!$B$24:$B$31,0),""))</f>
        <v/>
      </c>
      <c r="AG600" s="33">
        <f>IF($A600="","",IF($P600=0,IF($Y600&gt;0,IF($I600="Won","Created and won","Created"),IF($J600&gt;Settings!$C$6,"Created, outside period",IF($V600=1,"Not in last snapshot","Outside period"))),IF($T600&lt;&gt;"Open","Closed before",IF($U600=0,IF($Z600&gt;0,IF($I600="Won","Pulled in and won","Pulled in"),"Outside period"),IF($I600="Won","Won",IF($I600="Lost","Lost",IF($V600=0,"Slipped out",IF($AF600&gt;$AE600,"Advanced",IF($AF600&lt;$AE600,"Regressed",IF($G600&gt;$R600,"Amount up",IF($G600&lt;$R600,"Amount down","No change")))))))))))</f>
        <v/>
      </c>
      <c r="AH600" s="33">
        <f>IF($A600="","",IF($V600=1,Settings!$C$7-MAX($J600,$K600,$L600,$M600),""))</f>
        <v/>
      </c>
      <c r="AI600" s="33">
        <f>IF($A600="","",IF($V600=1,IF($AH600&gt;=Settings!$C$12,1,0),""))</f>
        <v/>
      </c>
      <c r="AJ600" s="33">
        <f>IF($A600="","",IF($V600=1,IF($N600&gt;=Settings!$C$13,1,0),""))</f>
        <v/>
      </c>
    </row>
    <row r="601">
      <c r="G601" s="31" t="n"/>
      <c r="H601" s="32" t="n"/>
      <c r="J601" s="32" t="n"/>
      <c r="K601" s="32" t="n"/>
      <c r="L601" s="32" t="n"/>
      <c r="M601" s="32" t="n"/>
      <c r="P601" s="33">
        <f>IF($A601="","",IFERROR(MATCH($A601,'Last week'!$A$2:$A$1001,0),0))</f>
        <v/>
      </c>
      <c r="Q601" s="33">
        <f>IF(OR($A601="",$P601=0),"",INDEX('Last week'!$F$2:$F$1001,$P601))</f>
        <v/>
      </c>
      <c r="R601" s="34">
        <f>IF(OR($A601="",$P601=0),"",INDEX('Last week'!$G$2:$G$1001,$P601))</f>
        <v/>
      </c>
      <c r="S601" s="35">
        <f>IF(OR($A601="",$P601=0),"",INDEX('Last week'!$H$2:$H$1001,$P601))</f>
        <v/>
      </c>
      <c r="T601" s="33">
        <f>IF(OR($A601="",$P601=0),"",INDEX('Last week'!$I$2:$I$1001,$P601))</f>
        <v/>
      </c>
      <c r="U601" s="33">
        <f>IF($A601="","",IF(AND($P601&gt;0,$T601="Open",$S601&gt;=Settings!$C$4,$S601&lt;=Settings!$C$5),1,0))</f>
        <v/>
      </c>
      <c r="V601" s="33">
        <f>IF($A601="","",IF(AND($I601="Open",$H601&gt;=Settings!$C$4,$H601&lt;=Settings!$C$5),1,0))</f>
        <v/>
      </c>
      <c r="W601" s="34">
        <f>IF($A601="","",IF($U601=1,$R601,0))</f>
        <v/>
      </c>
      <c r="X601" s="34">
        <f>IF($A601="","",IF($V601=1,$G601,0))</f>
        <v/>
      </c>
      <c r="Y601" s="34">
        <f>IF($A601="","",IF(AND($P601=0,OR($I601="Open",$I601="Won"),$H601&gt;=Settings!$C$4,$H601&lt;=Settings!$C$5,$J601&gt;Settings!$C$6),$G601,0))</f>
        <v/>
      </c>
      <c r="Z601" s="34">
        <f>IF($A601="","",IF(AND($P601&gt;0,$T601="Open",$U601=0,OR($I601="Open",$I601="Won"),$H601&gt;=Settings!$C$4,$H601&lt;=Settings!$C$5),$G601,0))</f>
        <v/>
      </c>
      <c r="AA601" s="34">
        <f>IF($A601="","",IF(AND($U601=1,OR($V601=1,$I601="Won")),$G601-$R601,0))</f>
        <v/>
      </c>
      <c r="AB601" s="34">
        <f>IF($A601="","",IF(AND($U601=1,$I601="Open",$V601=0),$R601,0))</f>
        <v/>
      </c>
      <c r="AC601" s="34">
        <f>IF($A601="","",IF(AND($U601=1,$I601="Lost"),$R601,0))</f>
        <v/>
      </c>
      <c r="AD601" s="34">
        <f>IF($A601="","",IF(AND($I601="Won",OR($U601=1,$Y601&gt;0,$Z601&gt;0)),$G601,0))</f>
        <v/>
      </c>
      <c r="AE601" s="33">
        <f>IF(OR($A601="",$P601=0),"",IFERROR(MATCH($Q601,Settings!$B$24:$B$31,0),""))</f>
        <v/>
      </c>
      <c r="AF601" s="33">
        <f>IF($A601="","",IFERROR(MATCH($F601,Settings!$B$24:$B$31,0),""))</f>
        <v/>
      </c>
      <c r="AG601" s="33">
        <f>IF($A601="","",IF($P601=0,IF($Y601&gt;0,IF($I601="Won","Created and won","Created"),IF($J601&gt;Settings!$C$6,"Created, outside period",IF($V601=1,"Not in last snapshot","Outside period"))),IF($T601&lt;&gt;"Open","Closed before",IF($U601=0,IF($Z601&gt;0,IF($I601="Won","Pulled in and won","Pulled in"),"Outside period"),IF($I601="Won","Won",IF($I601="Lost","Lost",IF($V601=0,"Slipped out",IF($AF601&gt;$AE601,"Advanced",IF($AF601&lt;$AE601,"Regressed",IF($G601&gt;$R601,"Amount up",IF($G601&lt;$R601,"Amount down","No change")))))))))))</f>
        <v/>
      </c>
      <c r="AH601" s="33">
        <f>IF($A601="","",IF($V601=1,Settings!$C$7-MAX($J601,$K601,$L601,$M601),""))</f>
        <v/>
      </c>
      <c r="AI601" s="33">
        <f>IF($A601="","",IF($V601=1,IF($AH601&gt;=Settings!$C$12,1,0),""))</f>
        <v/>
      </c>
      <c r="AJ601" s="33">
        <f>IF($A601="","",IF($V601=1,IF($N601&gt;=Settings!$C$13,1,0),""))</f>
        <v/>
      </c>
    </row>
    <row r="602">
      <c r="G602" s="31" t="n"/>
      <c r="H602" s="32" t="n"/>
      <c r="J602" s="32" t="n"/>
      <c r="K602" s="32" t="n"/>
      <c r="L602" s="32" t="n"/>
      <c r="M602" s="32" t="n"/>
      <c r="P602" s="33">
        <f>IF($A602="","",IFERROR(MATCH($A602,'Last week'!$A$2:$A$1001,0),0))</f>
        <v/>
      </c>
      <c r="Q602" s="33">
        <f>IF(OR($A602="",$P602=0),"",INDEX('Last week'!$F$2:$F$1001,$P602))</f>
        <v/>
      </c>
      <c r="R602" s="34">
        <f>IF(OR($A602="",$P602=0),"",INDEX('Last week'!$G$2:$G$1001,$P602))</f>
        <v/>
      </c>
      <c r="S602" s="35">
        <f>IF(OR($A602="",$P602=0),"",INDEX('Last week'!$H$2:$H$1001,$P602))</f>
        <v/>
      </c>
      <c r="T602" s="33">
        <f>IF(OR($A602="",$P602=0),"",INDEX('Last week'!$I$2:$I$1001,$P602))</f>
        <v/>
      </c>
      <c r="U602" s="33">
        <f>IF($A602="","",IF(AND($P602&gt;0,$T602="Open",$S602&gt;=Settings!$C$4,$S602&lt;=Settings!$C$5),1,0))</f>
        <v/>
      </c>
      <c r="V602" s="33">
        <f>IF($A602="","",IF(AND($I602="Open",$H602&gt;=Settings!$C$4,$H602&lt;=Settings!$C$5),1,0))</f>
        <v/>
      </c>
      <c r="W602" s="34">
        <f>IF($A602="","",IF($U602=1,$R602,0))</f>
        <v/>
      </c>
      <c r="X602" s="34">
        <f>IF($A602="","",IF($V602=1,$G602,0))</f>
        <v/>
      </c>
      <c r="Y602" s="34">
        <f>IF($A602="","",IF(AND($P602=0,OR($I602="Open",$I602="Won"),$H602&gt;=Settings!$C$4,$H602&lt;=Settings!$C$5,$J602&gt;Settings!$C$6),$G602,0))</f>
        <v/>
      </c>
      <c r="Z602" s="34">
        <f>IF($A602="","",IF(AND($P602&gt;0,$T602="Open",$U602=0,OR($I602="Open",$I602="Won"),$H602&gt;=Settings!$C$4,$H602&lt;=Settings!$C$5),$G602,0))</f>
        <v/>
      </c>
      <c r="AA602" s="34">
        <f>IF($A602="","",IF(AND($U602=1,OR($V602=1,$I602="Won")),$G602-$R602,0))</f>
        <v/>
      </c>
      <c r="AB602" s="34">
        <f>IF($A602="","",IF(AND($U602=1,$I602="Open",$V602=0),$R602,0))</f>
        <v/>
      </c>
      <c r="AC602" s="34">
        <f>IF($A602="","",IF(AND($U602=1,$I602="Lost"),$R602,0))</f>
        <v/>
      </c>
      <c r="AD602" s="34">
        <f>IF($A602="","",IF(AND($I602="Won",OR($U602=1,$Y602&gt;0,$Z602&gt;0)),$G602,0))</f>
        <v/>
      </c>
      <c r="AE602" s="33">
        <f>IF(OR($A602="",$P602=0),"",IFERROR(MATCH($Q602,Settings!$B$24:$B$31,0),""))</f>
        <v/>
      </c>
      <c r="AF602" s="33">
        <f>IF($A602="","",IFERROR(MATCH($F602,Settings!$B$24:$B$31,0),""))</f>
        <v/>
      </c>
      <c r="AG602" s="33">
        <f>IF($A602="","",IF($P602=0,IF($Y602&gt;0,IF($I602="Won","Created and won","Created"),IF($J602&gt;Settings!$C$6,"Created, outside period",IF($V602=1,"Not in last snapshot","Outside period"))),IF($T602&lt;&gt;"Open","Closed before",IF($U602=0,IF($Z602&gt;0,IF($I602="Won","Pulled in and won","Pulled in"),"Outside period"),IF($I602="Won","Won",IF($I602="Lost","Lost",IF($V602=0,"Slipped out",IF($AF602&gt;$AE602,"Advanced",IF($AF602&lt;$AE602,"Regressed",IF($G602&gt;$R602,"Amount up",IF($G602&lt;$R602,"Amount down","No change")))))))))))</f>
        <v/>
      </c>
      <c r="AH602" s="33">
        <f>IF($A602="","",IF($V602=1,Settings!$C$7-MAX($J602,$K602,$L602,$M602),""))</f>
        <v/>
      </c>
      <c r="AI602" s="33">
        <f>IF($A602="","",IF($V602=1,IF($AH602&gt;=Settings!$C$12,1,0),""))</f>
        <v/>
      </c>
      <c r="AJ602" s="33">
        <f>IF($A602="","",IF($V602=1,IF($N602&gt;=Settings!$C$13,1,0),""))</f>
        <v/>
      </c>
    </row>
    <row r="603">
      <c r="G603" s="31" t="n"/>
      <c r="H603" s="32" t="n"/>
      <c r="J603" s="32" t="n"/>
      <c r="K603" s="32" t="n"/>
      <c r="L603" s="32" t="n"/>
      <c r="M603" s="32" t="n"/>
      <c r="P603" s="33">
        <f>IF($A603="","",IFERROR(MATCH($A603,'Last week'!$A$2:$A$1001,0),0))</f>
        <v/>
      </c>
      <c r="Q603" s="33">
        <f>IF(OR($A603="",$P603=0),"",INDEX('Last week'!$F$2:$F$1001,$P603))</f>
        <v/>
      </c>
      <c r="R603" s="34">
        <f>IF(OR($A603="",$P603=0),"",INDEX('Last week'!$G$2:$G$1001,$P603))</f>
        <v/>
      </c>
      <c r="S603" s="35">
        <f>IF(OR($A603="",$P603=0),"",INDEX('Last week'!$H$2:$H$1001,$P603))</f>
        <v/>
      </c>
      <c r="T603" s="33">
        <f>IF(OR($A603="",$P603=0),"",INDEX('Last week'!$I$2:$I$1001,$P603))</f>
        <v/>
      </c>
      <c r="U603" s="33">
        <f>IF($A603="","",IF(AND($P603&gt;0,$T603="Open",$S603&gt;=Settings!$C$4,$S603&lt;=Settings!$C$5),1,0))</f>
        <v/>
      </c>
      <c r="V603" s="33">
        <f>IF($A603="","",IF(AND($I603="Open",$H603&gt;=Settings!$C$4,$H603&lt;=Settings!$C$5),1,0))</f>
        <v/>
      </c>
      <c r="W603" s="34">
        <f>IF($A603="","",IF($U603=1,$R603,0))</f>
        <v/>
      </c>
      <c r="X603" s="34">
        <f>IF($A603="","",IF($V603=1,$G603,0))</f>
        <v/>
      </c>
      <c r="Y603" s="34">
        <f>IF($A603="","",IF(AND($P603=0,OR($I603="Open",$I603="Won"),$H603&gt;=Settings!$C$4,$H603&lt;=Settings!$C$5,$J603&gt;Settings!$C$6),$G603,0))</f>
        <v/>
      </c>
      <c r="Z603" s="34">
        <f>IF($A603="","",IF(AND($P603&gt;0,$T603="Open",$U603=0,OR($I603="Open",$I603="Won"),$H603&gt;=Settings!$C$4,$H603&lt;=Settings!$C$5),$G603,0))</f>
        <v/>
      </c>
      <c r="AA603" s="34">
        <f>IF($A603="","",IF(AND($U603=1,OR($V603=1,$I603="Won")),$G603-$R603,0))</f>
        <v/>
      </c>
      <c r="AB603" s="34">
        <f>IF($A603="","",IF(AND($U603=1,$I603="Open",$V603=0),$R603,0))</f>
        <v/>
      </c>
      <c r="AC603" s="34">
        <f>IF($A603="","",IF(AND($U603=1,$I603="Lost"),$R603,0))</f>
        <v/>
      </c>
      <c r="AD603" s="34">
        <f>IF($A603="","",IF(AND($I603="Won",OR($U603=1,$Y603&gt;0,$Z603&gt;0)),$G603,0))</f>
        <v/>
      </c>
      <c r="AE603" s="33">
        <f>IF(OR($A603="",$P603=0),"",IFERROR(MATCH($Q603,Settings!$B$24:$B$31,0),""))</f>
        <v/>
      </c>
      <c r="AF603" s="33">
        <f>IF($A603="","",IFERROR(MATCH($F603,Settings!$B$24:$B$31,0),""))</f>
        <v/>
      </c>
      <c r="AG603" s="33">
        <f>IF($A603="","",IF($P603=0,IF($Y603&gt;0,IF($I603="Won","Created and won","Created"),IF($J603&gt;Settings!$C$6,"Created, outside period",IF($V603=1,"Not in last snapshot","Outside period"))),IF($T603&lt;&gt;"Open","Closed before",IF($U603=0,IF($Z603&gt;0,IF($I603="Won","Pulled in and won","Pulled in"),"Outside period"),IF($I603="Won","Won",IF($I603="Lost","Lost",IF($V603=0,"Slipped out",IF($AF603&gt;$AE603,"Advanced",IF($AF603&lt;$AE603,"Regressed",IF($G603&gt;$R603,"Amount up",IF($G603&lt;$R603,"Amount down","No change")))))))))))</f>
        <v/>
      </c>
      <c r="AH603" s="33">
        <f>IF($A603="","",IF($V603=1,Settings!$C$7-MAX($J603,$K603,$L603,$M603),""))</f>
        <v/>
      </c>
      <c r="AI603" s="33">
        <f>IF($A603="","",IF($V603=1,IF($AH603&gt;=Settings!$C$12,1,0),""))</f>
        <v/>
      </c>
      <c r="AJ603" s="33">
        <f>IF($A603="","",IF($V603=1,IF($N603&gt;=Settings!$C$13,1,0),""))</f>
        <v/>
      </c>
    </row>
    <row r="604">
      <c r="G604" s="31" t="n"/>
      <c r="H604" s="32" t="n"/>
      <c r="J604" s="32" t="n"/>
      <c r="K604" s="32" t="n"/>
      <c r="L604" s="32" t="n"/>
      <c r="M604" s="32" t="n"/>
      <c r="P604" s="33">
        <f>IF($A604="","",IFERROR(MATCH($A604,'Last week'!$A$2:$A$1001,0),0))</f>
        <v/>
      </c>
      <c r="Q604" s="33">
        <f>IF(OR($A604="",$P604=0),"",INDEX('Last week'!$F$2:$F$1001,$P604))</f>
        <v/>
      </c>
      <c r="R604" s="34">
        <f>IF(OR($A604="",$P604=0),"",INDEX('Last week'!$G$2:$G$1001,$P604))</f>
        <v/>
      </c>
      <c r="S604" s="35">
        <f>IF(OR($A604="",$P604=0),"",INDEX('Last week'!$H$2:$H$1001,$P604))</f>
        <v/>
      </c>
      <c r="T604" s="33">
        <f>IF(OR($A604="",$P604=0),"",INDEX('Last week'!$I$2:$I$1001,$P604))</f>
        <v/>
      </c>
      <c r="U604" s="33">
        <f>IF($A604="","",IF(AND($P604&gt;0,$T604="Open",$S604&gt;=Settings!$C$4,$S604&lt;=Settings!$C$5),1,0))</f>
        <v/>
      </c>
      <c r="V604" s="33">
        <f>IF($A604="","",IF(AND($I604="Open",$H604&gt;=Settings!$C$4,$H604&lt;=Settings!$C$5),1,0))</f>
        <v/>
      </c>
      <c r="W604" s="34">
        <f>IF($A604="","",IF($U604=1,$R604,0))</f>
        <v/>
      </c>
      <c r="X604" s="34">
        <f>IF($A604="","",IF($V604=1,$G604,0))</f>
        <v/>
      </c>
      <c r="Y604" s="34">
        <f>IF($A604="","",IF(AND($P604=0,OR($I604="Open",$I604="Won"),$H604&gt;=Settings!$C$4,$H604&lt;=Settings!$C$5,$J604&gt;Settings!$C$6),$G604,0))</f>
        <v/>
      </c>
      <c r="Z604" s="34">
        <f>IF($A604="","",IF(AND($P604&gt;0,$T604="Open",$U604=0,OR($I604="Open",$I604="Won"),$H604&gt;=Settings!$C$4,$H604&lt;=Settings!$C$5),$G604,0))</f>
        <v/>
      </c>
      <c r="AA604" s="34">
        <f>IF($A604="","",IF(AND($U604=1,OR($V604=1,$I604="Won")),$G604-$R604,0))</f>
        <v/>
      </c>
      <c r="AB604" s="34">
        <f>IF($A604="","",IF(AND($U604=1,$I604="Open",$V604=0),$R604,0))</f>
        <v/>
      </c>
      <c r="AC604" s="34">
        <f>IF($A604="","",IF(AND($U604=1,$I604="Lost"),$R604,0))</f>
        <v/>
      </c>
      <c r="AD604" s="34">
        <f>IF($A604="","",IF(AND($I604="Won",OR($U604=1,$Y604&gt;0,$Z604&gt;0)),$G604,0))</f>
        <v/>
      </c>
      <c r="AE604" s="33">
        <f>IF(OR($A604="",$P604=0),"",IFERROR(MATCH($Q604,Settings!$B$24:$B$31,0),""))</f>
        <v/>
      </c>
      <c r="AF604" s="33">
        <f>IF($A604="","",IFERROR(MATCH($F604,Settings!$B$24:$B$31,0),""))</f>
        <v/>
      </c>
      <c r="AG604" s="33">
        <f>IF($A604="","",IF($P604=0,IF($Y604&gt;0,IF($I604="Won","Created and won","Created"),IF($J604&gt;Settings!$C$6,"Created, outside period",IF($V604=1,"Not in last snapshot","Outside period"))),IF($T604&lt;&gt;"Open","Closed before",IF($U604=0,IF($Z604&gt;0,IF($I604="Won","Pulled in and won","Pulled in"),"Outside period"),IF($I604="Won","Won",IF($I604="Lost","Lost",IF($V604=0,"Slipped out",IF($AF604&gt;$AE604,"Advanced",IF($AF604&lt;$AE604,"Regressed",IF($G604&gt;$R604,"Amount up",IF($G604&lt;$R604,"Amount down","No change")))))))))))</f>
        <v/>
      </c>
      <c r="AH604" s="33">
        <f>IF($A604="","",IF($V604=1,Settings!$C$7-MAX($J604,$K604,$L604,$M604),""))</f>
        <v/>
      </c>
      <c r="AI604" s="33">
        <f>IF($A604="","",IF($V604=1,IF($AH604&gt;=Settings!$C$12,1,0),""))</f>
        <v/>
      </c>
      <c r="AJ604" s="33">
        <f>IF($A604="","",IF($V604=1,IF($N604&gt;=Settings!$C$13,1,0),""))</f>
        <v/>
      </c>
    </row>
    <row r="605">
      <c r="G605" s="31" t="n"/>
      <c r="H605" s="32" t="n"/>
      <c r="J605" s="32" t="n"/>
      <c r="K605" s="32" t="n"/>
      <c r="L605" s="32" t="n"/>
      <c r="M605" s="32" t="n"/>
      <c r="P605" s="33">
        <f>IF($A605="","",IFERROR(MATCH($A605,'Last week'!$A$2:$A$1001,0),0))</f>
        <v/>
      </c>
      <c r="Q605" s="33">
        <f>IF(OR($A605="",$P605=0),"",INDEX('Last week'!$F$2:$F$1001,$P605))</f>
        <v/>
      </c>
      <c r="R605" s="34">
        <f>IF(OR($A605="",$P605=0),"",INDEX('Last week'!$G$2:$G$1001,$P605))</f>
        <v/>
      </c>
      <c r="S605" s="35">
        <f>IF(OR($A605="",$P605=0),"",INDEX('Last week'!$H$2:$H$1001,$P605))</f>
        <v/>
      </c>
      <c r="T605" s="33">
        <f>IF(OR($A605="",$P605=0),"",INDEX('Last week'!$I$2:$I$1001,$P605))</f>
        <v/>
      </c>
      <c r="U605" s="33">
        <f>IF($A605="","",IF(AND($P605&gt;0,$T605="Open",$S605&gt;=Settings!$C$4,$S605&lt;=Settings!$C$5),1,0))</f>
        <v/>
      </c>
      <c r="V605" s="33">
        <f>IF($A605="","",IF(AND($I605="Open",$H605&gt;=Settings!$C$4,$H605&lt;=Settings!$C$5),1,0))</f>
        <v/>
      </c>
      <c r="W605" s="34">
        <f>IF($A605="","",IF($U605=1,$R605,0))</f>
        <v/>
      </c>
      <c r="X605" s="34">
        <f>IF($A605="","",IF($V605=1,$G605,0))</f>
        <v/>
      </c>
      <c r="Y605" s="34">
        <f>IF($A605="","",IF(AND($P605=0,OR($I605="Open",$I605="Won"),$H605&gt;=Settings!$C$4,$H605&lt;=Settings!$C$5,$J605&gt;Settings!$C$6),$G605,0))</f>
        <v/>
      </c>
      <c r="Z605" s="34">
        <f>IF($A605="","",IF(AND($P605&gt;0,$T605="Open",$U605=0,OR($I605="Open",$I605="Won"),$H605&gt;=Settings!$C$4,$H605&lt;=Settings!$C$5),$G605,0))</f>
        <v/>
      </c>
      <c r="AA605" s="34">
        <f>IF($A605="","",IF(AND($U605=1,OR($V605=1,$I605="Won")),$G605-$R605,0))</f>
        <v/>
      </c>
      <c r="AB605" s="34">
        <f>IF($A605="","",IF(AND($U605=1,$I605="Open",$V605=0),$R605,0))</f>
        <v/>
      </c>
      <c r="AC605" s="34">
        <f>IF($A605="","",IF(AND($U605=1,$I605="Lost"),$R605,0))</f>
        <v/>
      </c>
      <c r="AD605" s="34">
        <f>IF($A605="","",IF(AND($I605="Won",OR($U605=1,$Y605&gt;0,$Z605&gt;0)),$G605,0))</f>
        <v/>
      </c>
      <c r="AE605" s="33">
        <f>IF(OR($A605="",$P605=0),"",IFERROR(MATCH($Q605,Settings!$B$24:$B$31,0),""))</f>
        <v/>
      </c>
      <c r="AF605" s="33">
        <f>IF($A605="","",IFERROR(MATCH($F605,Settings!$B$24:$B$31,0),""))</f>
        <v/>
      </c>
      <c r="AG605" s="33">
        <f>IF($A605="","",IF($P605=0,IF($Y605&gt;0,IF($I605="Won","Created and won","Created"),IF($J605&gt;Settings!$C$6,"Created, outside period",IF($V605=1,"Not in last snapshot","Outside period"))),IF($T605&lt;&gt;"Open","Closed before",IF($U605=0,IF($Z605&gt;0,IF($I605="Won","Pulled in and won","Pulled in"),"Outside period"),IF($I605="Won","Won",IF($I605="Lost","Lost",IF($V605=0,"Slipped out",IF($AF605&gt;$AE605,"Advanced",IF($AF605&lt;$AE605,"Regressed",IF($G605&gt;$R605,"Amount up",IF($G605&lt;$R605,"Amount down","No change")))))))))))</f>
        <v/>
      </c>
      <c r="AH605" s="33">
        <f>IF($A605="","",IF($V605=1,Settings!$C$7-MAX($J605,$K605,$L605,$M605),""))</f>
        <v/>
      </c>
      <c r="AI605" s="33">
        <f>IF($A605="","",IF($V605=1,IF($AH605&gt;=Settings!$C$12,1,0),""))</f>
        <v/>
      </c>
      <c r="AJ605" s="33">
        <f>IF($A605="","",IF($V605=1,IF($N605&gt;=Settings!$C$13,1,0),""))</f>
        <v/>
      </c>
    </row>
    <row r="606">
      <c r="G606" s="31" t="n"/>
      <c r="H606" s="32" t="n"/>
      <c r="J606" s="32" t="n"/>
      <c r="K606" s="32" t="n"/>
      <c r="L606" s="32" t="n"/>
      <c r="M606" s="32" t="n"/>
      <c r="P606" s="33">
        <f>IF($A606="","",IFERROR(MATCH($A606,'Last week'!$A$2:$A$1001,0),0))</f>
        <v/>
      </c>
      <c r="Q606" s="33">
        <f>IF(OR($A606="",$P606=0),"",INDEX('Last week'!$F$2:$F$1001,$P606))</f>
        <v/>
      </c>
      <c r="R606" s="34">
        <f>IF(OR($A606="",$P606=0),"",INDEX('Last week'!$G$2:$G$1001,$P606))</f>
        <v/>
      </c>
      <c r="S606" s="35">
        <f>IF(OR($A606="",$P606=0),"",INDEX('Last week'!$H$2:$H$1001,$P606))</f>
        <v/>
      </c>
      <c r="T606" s="33">
        <f>IF(OR($A606="",$P606=0),"",INDEX('Last week'!$I$2:$I$1001,$P606))</f>
        <v/>
      </c>
      <c r="U606" s="33">
        <f>IF($A606="","",IF(AND($P606&gt;0,$T606="Open",$S606&gt;=Settings!$C$4,$S606&lt;=Settings!$C$5),1,0))</f>
        <v/>
      </c>
      <c r="V606" s="33">
        <f>IF($A606="","",IF(AND($I606="Open",$H606&gt;=Settings!$C$4,$H606&lt;=Settings!$C$5),1,0))</f>
        <v/>
      </c>
      <c r="W606" s="34">
        <f>IF($A606="","",IF($U606=1,$R606,0))</f>
        <v/>
      </c>
      <c r="X606" s="34">
        <f>IF($A606="","",IF($V606=1,$G606,0))</f>
        <v/>
      </c>
      <c r="Y606" s="34">
        <f>IF($A606="","",IF(AND($P606=0,OR($I606="Open",$I606="Won"),$H606&gt;=Settings!$C$4,$H606&lt;=Settings!$C$5,$J606&gt;Settings!$C$6),$G606,0))</f>
        <v/>
      </c>
      <c r="Z606" s="34">
        <f>IF($A606="","",IF(AND($P606&gt;0,$T606="Open",$U606=0,OR($I606="Open",$I606="Won"),$H606&gt;=Settings!$C$4,$H606&lt;=Settings!$C$5),$G606,0))</f>
        <v/>
      </c>
      <c r="AA606" s="34">
        <f>IF($A606="","",IF(AND($U606=1,OR($V606=1,$I606="Won")),$G606-$R606,0))</f>
        <v/>
      </c>
      <c r="AB606" s="34">
        <f>IF($A606="","",IF(AND($U606=1,$I606="Open",$V606=0),$R606,0))</f>
        <v/>
      </c>
      <c r="AC606" s="34">
        <f>IF($A606="","",IF(AND($U606=1,$I606="Lost"),$R606,0))</f>
        <v/>
      </c>
      <c r="AD606" s="34">
        <f>IF($A606="","",IF(AND($I606="Won",OR($U606=1,$Y606&gt;0,$Z606&gt;0)),$G606,0))</f>
        <v/>
      </c>
      <c r="AE606" s="33">
        <f>IF(OR($A606="",$P606=0),"",IFERROR(MATCH($Q606,Settings!$B$24:$B$31,0),""))</f>
        <v/>
      </c>
      <c r="AF606" s="33">
        <f>IF($A606="","",IFERROR(MATCH($F606,Settings!$B$24:$B$31,0),""))</f>
        <v/>
      </c>
      <c r="AG606" s="33">
        <f>IF($A606="","",IF($P606=0,IF($Y606&gt;0,IF($I606="Won","Created and won","Created"),IF($J606&gt;Settings!$C$6,"Created, outside period",IF($V606=1,"Not in last snapshot","Outside period"))),IF($T606&lt;&gt;"Open","Closed before",IF($U606=0,IF($Z606&gt;0,IF($I606="Won","Pulled in and won","Pulled in"),"Outside period"),IF($I606="Won","Won",IF($I606="Lost","Lost",IF($V606=0,"Slipped out",IF($AF606&gt;$AE606,"Advanced",IF($AF606&lt;$AE606,"Regressed",IF($G606&gt;$R606,"Amount up",IF($G606&lt;$R606,"Amount down","No change")))))))))))</f>
        <v/>
      </c>
      <c r="AH606" s="33">
        <f>IF($A606="","",IF($V606=1,Settings!$C$7-MAX($J606,$K606,$L606,$M606),""))</f>
        <v/>
      </c>
      <c r="AI606" s="33">
        <f>IF($A606="","",IF($V606=1,IF($AH606&gt;=Settings!$C$12,1,0),""))</f>
        <v/>
      </c>
      <c r="AJ606" s="33">
        <f>IF($A606="","",IF($V606=1,IF($N606&gt;=Settings!$C$13,1,0),""))</f>
        <v/>
      </c>
    </row>
    <row r="607">
      <c r="G607" s="31" t="n"/>
      <c r="H607" s="32" t="n"/>
      <c r="J607" s="32" t="n"/>
      <c r="K607" s="32" t="n"/>
      <c r="L607" s="32" t="n"/>
      <c r="M607" s="32" t="n"/>
      <c r="P607" s="33">
        <f>IF($A607="","",IFERROR(MATCH($A607,'Last week'!$A$2:$A$1001,0),0))</f>
        <v/>
      </c>
      <c r="Q607" s="33">
        <f>IF(OR($A607="",$P607=0),"",INDEX('Last week'!$F$2:$F$1001,$P607))</f>
        <v/>
      </c>
      <c r="R607" s="34">
        <f>IF(OR($A607="",$P607=0),"",INDEX('Last week'!$G$2:$G$1001,$P607))</f>
        <v/>
      </c>
      <c r="S607" s="35">
        <f>IF(OR($A607="",$P607=0),"",INDEX('Last week'!$H$2:$H$1001,$P607))</f>
        <v/>
      </c>
      <c r="T607" s="33">
        <f>IF(OR($A607="",$P607=0),"",INDEX('Last week'!$I$2:$I$1001,$P607))</f>
        <v/>
      </c>
      <c r="U607" s="33">
        <f>IF($A607="","",IF(AND($P607&gt;0,$T607="Open",$S607&gt;=Settings!$C$4,$S607&lt;=Settings!$C$5),1,0))</f>
        <v/>
      </c>
      <c r="V607" s="33">
        <f>IF($A607="","",IF(AND($I607="Open",$H607&gt;=Settings!$C$4,$H607&lt;=Settings!$C$5),1,0))</f>
        <v/>
      </c>
      <c r="W607" s="34">
        <f>IF($A607="","",IF($U607=1,$R607,0))</f>
        <v/>
      </c>
      <c r="X607" s="34">
        <f>IF($A607="","",IF($V607=1,$G607,0))</f>
        <v/>
      </c>
      <c r="Y607" s="34">
        <f>IF($A607="","",IF(AND($P607=0,OR($I607="Open",$I607="Won"),$H607&gt;=Settings!$C$4,$H607&lt;=Settings!$C$5,$J607&gt;Settings!$C$6),$G607,0))</f>
        <v/>
      </c>
      <c r="Z607" s="34">
        <f>IF($A607="","",IF(AND($P607&gt;0,$T607="Open",$U607=0,OR($I607="Open",$I607="Won"),$H607&gt;=Settings!$C$4,$H607&lt;=Settings!$C$5),$G607,0))</f>
        <v/>
      </c>
      <c r="AA607" s="34">
        <f>IF($A607="","",IF(AND($U607=1,OR($V607=1,$I607="Won")),$G607-$R607,0))</f>
        <v/>
      </c>
      <c r="AB607" s="34">
        <f>IF($A607="","",IF(AND($U607=1,$I607="Open",$V607=0),$R607,0))</f>
        <v/>
      </c>
      <c r="AC607" s="34">
        <f>IF($A607="","",IF(AND($U607=1,$I607="Lost"),$R607,0))</f>
        <v/>
      </c>
      <c r="AD607" s="34">
        <f>IF($A607="","",IF(AND($I607="Won",OR($U607=1,$Y607&gt;0,$Z607&gt;0)),$G607,0))</f>
        <v/>
      </c>
      <c r="AE607" s="33">
        <f>IF(OR($A607="",$P607=0),"",IFERROR(MATCH($Q607,Settings!$B$24:$B$31,0),""))</f>
        <v/>
      </c>
      <c r="AF607" s="33">
        <f>IF($A607="","",IFERROR(MATCH($F607,Settings!$B$24:$B$31,0),""))</f>
        <v/>
      </c>
      <c r="AG607" s="33">
        <f>IF($A607="","",IF($P607=0,IF($Y607&gt;0,IF($I607="Won","Created and won","Created"),IF($J607&gt;Settings!$C$6,"Created, outside period",IF($V607=1,"Not in last snapshot","Outside period"))),IF($T607&lt;&gt;"Open","Closed before",IF($U607=0,IF($Z607&gt;0,IF($I607="Won","Pulled in and won","Pulled in"),"Outside period"),IF($I607="Won","Won",IF($I607="Lost","Lost",IF($V607=0,"Slipped out",IF($AF607&gt;$AE607,"Advanced",IF($AF607&lt;$AE607,"Regressed",IF($G607&gt;$R607,"Amount up",IF($G607&lt;$R607,"Amount down","No change")))))))))))</f>
        <v/>
      </c>
      <c r="AH607" s="33">
        <f>IF($A607="","",IF($V607=1,Settings!$C$7-MAX($J607,$K607,$L607,$M607),""))</f>
        <v/>
      </c>
      <c r="AI607" s="33">
        <f>IF($A607="","",IF($V607=1,IF($AH607&gt;=Settings!$C$12,1,0),""))</f>
        <v/>
      </c>
      <c r="AJ607" s="33">
        <f>IF($A607="","",IF($V607=1,IF($N607&gt;=Settings!$C$13,1,0),""))</f>
        <v/>
      </c>
    </row>
    <row r="608">
      <c r="G608" s="31" t="n"/>
      <c r="H608" s="32" t="n"/>
      <c r="J608" s="32" t="n"/>
      <c r="K608" s="32" t="n"/>
      <c r="L608" s="32" t="n"/>
      <c r="M608" s="32" t="n"/>
      <c r="P608" s="33">
        <f>IF($A608="","",IFERROR(MATCH($A608,'Last week'!$A$2:$A$1001,0),0))</f>
        <v/>
      </c>
      <c r="Q608" s="33">
        <f>IF(OR($A608="",$P608=0),"",INDEX('Last week'!$F$2:$F$1001,$P608))</f>
        <v/>
      </c>
      <c r="R608" s="34">
        <f>IF(OR($A608="",$P608=0),"",INDEX('Last week'!$G$2:$G$1001,$P608))</f>
        <v/>
      </c>
      <c r="S608" s="35">
        <f>IF(OR($A608="",$P608=0),"",INDEX('Last week'!$H$2:$H$1001,$P608))</f>
        <v/>
      </c>
      <c r="T608" s="33">
        <f>IF(OR($A608="",$P608=0),"",INDEX('Last week'!$I$2:$I$1001,$P608))</f>
        <v/>
      </c>
      <c r="U608" s="33">
        <f>IF($A608="","",IF(AND($P608&gt;0,$T608="Open",$S608&gt;=Settings!$C$4,$S608&lt;=Settings!$C$5),1,0))</f>
        <v/>
      </c>
      <c r="V608" s="33">
        <f>IF($A608="","",IF(AND($I608="Open",$H608&gt;=Settings!$C$4,$H608&lt;=Settings!$C$5),1,0))</f>
        <v/>
      </c>
      <c r="W608" s="34">
        <f>IF($A608="","",IF($U608=1,$R608,0))</f>
        <v/>
      </c>
      <c r="X608" s="34">
        <f>IF($A608="","",IF($V608=1,$G608,0))</f>
        <v/>
      </c>
      <c r="Y608" s="34">
        <f>IF($A608="","",IF(AND($P608=0,OR($I608="Open",$I608="Won"),$H608&gt;=Settings!$C$4,$H608&lt;=Settings!$C$5,$J608&gt;Settings!$C$6),$G608,0))</f>
        <v/>
      </c>
      <c r="Z608" s="34">
        <f>IF($A608="","",IF(AND($P608&gt;0,$T608="Open",$U608=0,OR($I608="Open",$I608="Won"),$H608&gt;=Settings!$C$4,$H608&lt;=Settings!$C$5),$G608,0))</f>
        <v/>
      </c>
      <c r="AA608" s="34">
        <f>IF($A608="","",IF(AND($U608=1,OR($V608=1,$I608="Won")),$G608-$R608,0))</f>
        <v/>
      </c>
      <c r="AB608" s="34">
        <f>IF($A608="","",IF(AND($U608=1,$I608="Open",$V608=0),$R608,0))</f>
        <v/>
      </c>
      <c r="AC608" s="34">
        <f>IF($A608="","",IF(AND($U608=1,$I608="Lost"),$R608,0))</f>
        <v/>
      </c>
      <c r="AD608" s="34">
        <f>IF($A608="","",IF(AND($I608="Won",OR($U608=1,$Y608&gt;0,$Z608&gt;0)),$G608,0))</f>
        <v/>
      </c>
      <c r="AE608" s="33">
        <f>IF(OR($A608="",$P608=0),"",IFERROR(MATCH($Q608,Settings!$B$24:$B$31,0),""))</f>
        <v/>
      </c>
      <c r="AF608" s="33">
        <f>IF($A608="","",IFERROR(MATCH($F608,Settings!$B$24:$B$31,0),""))</f>
        <v/>
      </c>
      <c r="AG608" s="33">
        <f>IF($A608="","",IF($P608=0,IF($Y608&gt;0,IF($I608="Won","Created and won","Created"),IF($J608&gt;Settings!$C$6,"Created, outside period",IF($V608=1,"Not in last snapshot","Outside period"))),IF($T608&lt;&gt;"Open","Closed before",IF($U608=0,IF($Z608&gt;0,IF($I608="Won","Pulled in and won","Pulled in"),"Outside period"),IF($I608="Won","Won",IF($I608="Lost","Lost",IF($V608=0,"Slipped out",IF($AF608&gt;$AE608,"Advanced",IF($AF608&lt;$AE608,"Regressed",IF($G608&gt;$R608,"Amount up",IF($G608&lt;$R608,"Amount down","No change")))))))))))</f>
        <v/>
      </c>
      <c r="AH608" s="33">
        <f>IF($A608="","",IF($V608=1,Settings!$C$7-MAX($J608,$K608,$L608,$M608),""))</f>
        <v/>
      </c>
      <c r="AI608" s="33">
        <f>IF($A608="","",IF($V608=1,IF($AH608&gt;=Settings!$C$12,1,0),""))</f>
        <v/>
      </c>
      <c r="AJ608" s="33">
        <f>IF($A608="","",IF($V608=1,IF($N608&gt;=Settings!$C$13,1,0),""))</f>
        <v/>
      </c>
    </row>
    <row r="609">
      <c r="G609" s="31" t="n"/>
      <c r="H609" s="32" t="n"/>
      <c r="J609" s="32" t="n"/>
      <c r="K609" s="32" t="n"/>
      <c r="L609" s="32" t="n"/>
      <c r="M609" s="32" t="n"/>
      <c r="P609" s="33">
        <f>IF($A609="","",IFERROR(MATCH($A609,'Last week'!$A$2:$A$1001,0),0))</f>
        <v/>
      </c>
      <c r="Q609" s="33">
        <f>IF(OR($A609="",$P609=0),"",INDEX('Last week'!$F$2:$F$1001,$P609))</f>
        <v/>
      </c>
      <c r="R609" s="34">
        <f>IF(OR($A609="",$P609=0),"",INDEX('Last week'!$G$2:$G$1001,$P609))</f>
        <v/>
      </c>
      <c r="S609" s="35">
        <f>IF(OR($A609="",$P609=0),"",INDEX('Last week'!$H$2:$H$1001,$P609))</f>
        <v/>
      </c>
      <c r="T609" s="33">
        <f>IF(OR($A609="",$P609=0),"",INDEX('Last week'!$I$2:$I$1001,$P609))</f>
        <v/>
      </c>
      <c r="U609" s="33">
        <f>IF($A609="","",IF(AND($P609&gt;0,$T609="Open",$S609&gt;=Settings!$C$4,$S609&lt;=Settings!$C$5),1,0))</f>
        <v/>
      </c>
      <c r="V609" s="33">
        <f>IF($A609="","",IF(AND($I609="Open",$H609&gt;=Settings!$C$4,$H609&lt;=Settings!$C$5),1,0))</f>
        <v/>
      </c>
      <c r="W609" s="34">
        <f>IF($A609="","",IF($U609=1,$R609,0))</f>
        <v/>
      </c>
      <c r="X609" s="34">
        <f>IF($A609="","",IF($V609=1,$G609,0))</f>
        <v/>
      </c>
      <c r="Y609" s="34">
        <f>IF($A609="","",IF(AND($P609=0,OR($I609="Open",$I609="Won"),$H609&gt;=Settings!$C$4,$H609&lt;=Settings!$C$5,$J609&gt;Settings!$C$6),$G609,0))</f>
        <v/>
      </c>
      <c r="Z609" s="34">
        <f>IF($A609="","",IF(AND($P609&gt;0,$T609="Open",$U609=0,OR($I609="Open",$I609="Won"),$H609&gt;=Settings!$C$4,$H609&lt;=Settings!$C$5),$G609,0))</f>
        <v/>
      </c>
      <c r="AA609" s="34">
        <f>IF($A609="","",IF(AND($U609=1,OR($V609=1,$I609="Won")),$G609-$R609,0))</f>
        <v/>
      </c>
      <c r="AB609" s="34">
        <f>IF($A609="","",IF(AND($U609=1,$I609="Open",$V609=0),$R609,0))</f>
        <v/>
      </c>
      <c r="AC609" s="34">
        <f>IF($A609="","",IF(AND($U609=1,$I609="Lost"),$R609,0))</f>
        <v/>
      </c>
      <c r="AD609" s="34">
        <f>IF($A609="","",IF(AND($I609="Won",OR($U609=1,$Y609&gt;0,$Z609&gt;0)),$G609,0))</f>
        <v/>
      </c>
      <c r="AE609" s="33">
        <f>IF(OR($A609="",$P609=0),"",IFERROR(MATCH($Q609,Settings!$B$24:$B$31,0),""))</f>
        <v/>
      </c>
      <c r="AF609" s="33">
        <f>IF($A609="","",IFERROR(MATCH($F609,Settings!$B$24:$B$31,0),""))</f>
        <v/>
      </c>
      <c r="AG609" s="33">
        <f>IF($A609="","",IF($P609=0,IF($Y609&gt;0,IF($I609="Won","Created and won","Created"),IF($J609&gt;Settings!$C$6,"Created, outside period",IF($V609=1,"Not in last snapshot","Outside period"))),IF($T609&lt;&gt;"Open","Closed before",IF($U609=0,IF($Z609&gt;0,IF($I609="Won","Pulled in and won","Pulled in"),"Outside period"),IF($I609="Won","Won",IF($I609="Lost","Lost",IF($V609=0,"Slipped out",IF($AF609&gt;$AE609,"Advanced",IF($AF609&lt;$AE609,"Regressed",IF($G609&gt;$R609,"Amount up",IF($G609&lt;$R609,"Amount down","No change")))))))))))</f>
        <v/>
      </c>
      <c r="AH609" s="33">
        <f>IF($A609="","",IF($V609=1,Settings!$C$7-MAX($J609,$K609,$L609,$M609),""))</f>
        <v/>
      </c>
      <c r="AI609" s="33">
        <f>IF($A609="","",IF($V609=1,IF($AH609&gt;=Settings!$C$12,1,0),""))</f>
        <v/>
      </c>
      <c r="AJ609" s="33">
        <f>IF($A609="","",IF($V609=1,IF($N609&gt;=Settings!$C$13,1,0),""))</f>
        <v/>
      </c>
    </row>
    <row r="610">
      <c r="G610" s="31" t="n"/>
      <c r="H610" s="32" t="n"/>
      <c r="J610" s="32" t="n"/>
      <c r="K610" s="32" t="n"/>
      <c r="L610" s="32" t="n"/>
      <c r="M610" s="32" t="n"/>
      <c r="P610" s="33">
        <f>IF($A610="","",IFERROR(MATCH($A610,'Last week'!$A$2:$A$1001,0),0))</f>
        <v/>
      </c>
      <c r="Q610" s="33">
        <f>IF(OR($A610="",$P610=0),"",INDEX('Last week'!$F$2:$F$1001,$P610))</f>
        <v/>
      </c>
      <c r="R610" s="34">
        <f>IF(OR($A610="",$P610=0),"",INDEX('Last week'!$G$2:$G$1001,$P610))</f>
        <v/>
      </c>
      <c r="S610" s="35">
        <f>IF(OR($A610="",$P610=0),"",INDEX('Last week'!$H$2:$H$1001,$P610))</f>
        <v/>
      </c>
      <c r="T610" s="33">
        <f>IF(OR($A610="",$P610=0),"",INDEX('Last week'!$I$2:$I$1001,$P610))</f>
        <v/>
      </c>
      <c r="U610" s="33">
        <f>IF($A610="","",IF(AND($P610&gt;0,$T610="Open",$S610&gt;=Settings!$C$4,$S610&lt;=Settings!$C$5),1,0))</f>
        <v/>
      </c>
      <c r="V610" s="33">
        <f>IF($A610="","",IF(AND($I610="Open",$H610&gt;=Settings!$C$4,$H610&lt;=Settings!$C$5),1,0))</f>
        <v/>
      </c>
      <c r="W610" s="34">
        <f>IF($A610="","",IF($U610=1,$R610,0))</f>
        <v/>
      </c>
      <c r="X610" s="34">
        <f>IF($A610="","",IF($V610=1,$G610,0))</f>
        <v/>
      </c>
      <c r="Y610" s="34">
        <f>IF($A610="","",IF(AND($P610=0,OR($I610="Open",$I610="Won"),$H610&gt;=Settings!$C$4,$H610&lt;=Settings!$C$5,$J610&gt;Settings!$C$6),$G610,0))</f>
        <v/>
      </c>
      <c r="Z610" s="34">
        <f>IF($A610="","",IF(AND($P610&gt;0,$T610="Open",$U610=0,OR($I610="Open",$I610="Won"),$H610&gt;=Settings!$C$4,$H610&lt;=Settings!$C$5),$G610,0))</f>
        <v/>
      </c>
      <c r="AA610" s="34">
        <f>IF($A610="","",IF(AND($U610=1,OR($V610=1,$I610="Won")),$G610-$R610,0))</f>
        <v/>
      </c>
      <c r="AB610" s="34">
        <f>IF($A610="","",IF(AND($U610=1,$I610="Open",$V610=0),$R610,0))</f>
        <v/>
      </c>
      <c r="AC610" s="34">
        <f>IF($A610="","",IF(AND($U610=1,$I610="Lost"),$R610,0))</f>
        <v/>
      </c>
      <c r="AD610" s="34">
        <f>IF($A610="","",IF(AND($I610="Won",OR($U610=1,$Y610&gt;0,$Z610&gt;0)),$G610,0))</f>
        <v/>
      </c>
      <c r="AE610" s="33">
        <f>IF(OR($A610="",$P610=0),"",IFERROR(MATCH($Q610,Settings!$B$24:$B$31,0),""))</f>
        <v/>
      </c>
      <c r="AF610" s="33">
        <f>IF($A610="","",IFERROR(MATCH($F610,Settings!$B$24:$B$31,0),""))</f>
        <v/>
      </c>
      <c r="AG610" s="33">
        <f>IF($A610="","",IF($P610=0,IF($Y610&gt;0,IF($I610="Won","Created and won","Created"),IF($J610&gt;Settings!$C$6,"Created, outside period",IF($V610=1,"Not in last snapshot","Outside period"))),IF($T610&lt;&gt;"Open","Closed before",IF($U610=0,IF($Z610&gt;0,IF($I610="Won","Pulled in and won","Pulled in"),"Outside period"),IF($I610="Won","Won",IF($I610="Lost","Lost",IF($V610=0,"Slipped out",IF($AF610&gt;$AE610,"Advanced",IF($AF610&lt;$AE610,"Regressed",IF($G610&gt;$R610,"Amount up",IF($G610&lt;$R610,"Amount down","No change")))))))))))</f>
        <v/>
      </c>
      <c r="AH610" s="33">
        <f>IF($A610="","",IF($V610=1,Settings!$C$7-MAX($J610,$K610,$L610,$M610),""))</f>
        <v/>
      </c>
      <c r="AI610" s="33">
        <f>IF($A610="","",IF($V610=1,IF($AH610&gt;=Settings!$C$12,1,0),""))</f>
        <v/>
      </c>
      <c r="AJ610" s="33">
        <f>IF($A610="","",IF($V610=1,IF($N610&gt;=Settings!$C$13,1,0),""))</f>
        <v/>
      </c>
    </row>
    <row r="611">
      <c r="G611" s="31" t="n"/>
      <c r="H611" s="32" t="n"/>
      <c r="J611" s="32" t="n"/>
      <c r="K611" s="32" t="n"/>
      <c r="L611" s="32" t="n"/>
      <c r="M611" s="32" t="n"/>
      <c r="P611" s="33">
        <f>IF($A611="","",IFERROR(MATCH($A611,'Last week'!$A$2:$A$1001,0),0))</f>
        <v/>
      </c>
      <c r="Q611" s="33">
        <f>IF(OR($A611="",$P611=0),"",INDEX('Last week'!$F$2:$F$1001,$P611))</f>
        <v/>
      </c>
      <c r="R611" s="34">
        <f>IF(OR($A611="",$P611=0),"",INDEX('Last week'!$G$2:$G$1001,$P611))</f>
        <v/>
      </c>
      <c r="S611" s="35">
        <f>IF(OR($A611="",$P611=0),"",INDEX('Last week'!$H$2:$H$1001,$P611))</f>
        <v/>
      </c>
      <c r="T611" s="33">
        <f>IF(OR($A611="",$P611=0),"",INDEX('Last week'!$I$2:$I$1001,$P611))</f>
        <v/>
      </c>
      <c r="U611" s="33">
        <f>IF($A611="","",IF(AND($P611&gt;0,$T611="Open",$S611&gt;=Settings!$C$4,$S611&lt;=Settings!$C$5),1,0))</f>
        <v/>
      </c>
      <c r="V611" s="33">
        <f>IF($A611="","",IF(AND($I611="Open",$H611&gt;=Settings!$C$4,$H611&lt;=Settings!$C$5),1,0))</f>
        <v/>
      </c>
      <c r="W611" s="34">
        <f>IF($A611="","",IF($U611=1,$R611,0))</f>
        <v/>
      </c>
      <c r="X611" s="34">
        <f>IF($A611="","",IF($V611=1,$G611,0))</f>
        <v/>
      </c>
      <c r="Y611" s="34">
        <f>IF($A611="","",IF(AND($P611=0,OR($I611="Open",$I611="Won"),$H611&gt;=Settings!$C$4,$H611&lt;=Settings!$C$5,$J611&gt;Settings!$C$6),$G611,0))</f>
        <v/>
      </c>
      <c r="Z611" s="34">
        <f>IF($A611="","",IF(AND($P611&gt;0,$T611="Open",$U611=0,OR($I611="Open",$I611="Won"),$H611&gt;=Settings!$C$4,$H611&lt;=Settings!$C$5),$G611,0))</f>
        <v/>
      </c>
      <c r="AA611" s="34">
        <f>IF($A611="","",IF(AND($U611=1,OR($V611=1,$I611="Won")),$G611-$R611,0))</f>
        <v/>
      </c>
      <c r="AB611" s="34">
        <f>IF($A611="","",IF(AND($U611=1,$I611="Open",$V611=0),$R611,0))</f>
        <v/>
      </c>
      <c r="AC611" s="34">
        <f>IF($A611="","",IF(AND($U611=1,$I611="Lost"),$R611,0))</f>
        <v/>
      </c>
      <c r="AD611" s="34">
        <f>IF($A611="","",IF(AND($I611="Won",OR($U611=1,$Y611&gt;0,$Z611&gt;0)),$G611,0))</f>
        <v/>
      </c>
      <c r="AE611" s="33">
        <f>IF(OR($A611="",$P611=0),"",IFERROR(MATCH($Q611,Settings!$B$24:$B$31,0),""))</f>
        <v/>
      </c>
      <c r="AF611" s="33">
        <f>IF($A611="","",IFERROR(MATCH($F611,Settings!$B$24:$B$31,0),""))</f>
        <v/>
      </c>
      <c r="AG611" s="33">
        <f>IF($A611="","",IF($P611=0,IF($Y611&gt;0,IF($I611="Won","Created and won","Created"),IF($J611&gt;Settings!$C$6,"Created, outside period",IF($V611=1,"Not in last snapshot","Outside period"))),IF($T611&lt;&gt;"Open","Closed before",IF($U611=0,IF($Z611&gt;0,IF($I611="Won","Pulled in and won","Pulled in"),"Outside period"),IF($I611="Won","Won",IF($I611="Lost","Lost",IF($V611=0,"Slipped out",IF($AF611&gt;$AE611,"Advanced",IF($AF611&lt;$AE611,"Regressed",IF($G611&gt;$R611,"Amount up",IF($G611&lt;$R611,"Amount down","No change")))))))))))</f>
        <v/>
      </c>
      <c r="AH611" s="33">
        <f>IF($A611="","",IF($V611=1,Settings!$C$7-MAX($J611,$K611,$L611,$M611),""))</f>
        <v/>
      </c>
      <c r="AI611" s="33">
        <f>IF($A611="","",IF($V611=1,IF($AH611&gt;=Settings!$C$12,1,0),""))</f>
        <v/>
      </c>
      <c r="AJ611" s="33">
        <f>IF($A611="","",IF($V611=1,IF($N611&gt;=Settings!$C$13,1,0),""))</f>
        <v/>
      </c>
    </row>
    <row r="612">
      <c r="G612" s="31" t="n"/>
      <c r="H612" s="32" t="n"/>
      <c r="J612" s="32" t="n"/>
      <c r="K612" s="32" t="n"/>
      <c r="L612" s="32" t="n"/>
      <c r="M612" s="32" t="n"/>
      <c r="P612" s="33">
        <f>IF($A612="","",IFERROR(MATCH($A612,'Last week'!$A$2:$A$1001,0),0))</f>
        <v/>
      </c>
      <c r="Q612" s="33">
        <f>IF(OR($A612="",$P612=0),"",INDEX('Last week'!$F$2:$F$1001,$P612))</f>
        <v/>
      </c>
      <c r="R612" s="34">
        <f>IF(OR($A612="",$P612=0),"",INDEX('Last week'!$G$2:$G$1001,$P612))</f>
        <v/>
      </c>
      <c r="S612" s="35">
        <f>IF(OR($A612="",$P612=0),"",INDEX('Last week'!$H$2:$H$1001,$P612))</f>
        <v/>
      </c>
      <c r="T612" s="33">
        <f>IF(OR($A612="",$P612=0),"",INDEX('Last week'!$I$2:$I$1001,$P612))</f>
        <v/>
      </c>
      <c r="U612" s="33">
        <f>IF($A612="","",IF(AND($P612&gt;0,$T612="Open",$S612&gt;=Settings!$C$4,$S612&lt;=Settings!$C$5),1,0))</f>
        <v/>
      </c>
      <c r="V612" s="33">
        <f>IF($A612="","",IF(AND($I612="Open",$H612&gt;=Settings!$C$4,$H612&lt;=Settings!$C$5),1,0))</f>
        <v/>
      </c>
      <c r="W612" s="34">
        <f>IF($A612="","",IF($U612=1,$R612,0))</f>
        <v/>
      </c>
      <c r="X612" s="34">
        <f>IF($A612="","",IF($V612=1,$G612,0))</f>
        <v/>
      </c>
      <c r="Y612" s="34">
        <f>IF($A612="","",IF(AND($P612=0,OR($I612="Open",$I612="Won"),$H612&gt;=Settings!$C$4,$H612&lt;=Settings!$C$5,$J612&gt;Settings!$C$6),$G612,0))</f>
        <v/>
      </c>
      <c r="Z612" s="34">
        <f>IF($A612="","",IF(AND($P612&gt;0,$T612="Open",$U612=0,OR($I612="Open",$I612="Won"),$H612&gt;=Settings!$C$4,$H612&lt;=Settings!$C$5),$G612,0))</f>
        <v/>
      </c>
      <c r="AA612" s="34">
        <f>IF($A612="","",IF(AND($U612=1,OR($V612=1,$I612="Won")),$G612-$R612,0))</f>
        <v/>
      </c>
      <c r="AB612" s="34">
        <f>IF($A612="","",IF(AND($U612=1,$I612="Open",$V612=0),$R612,0))</f>
        <v/>
      </c>
      <c r="AC612" s="34">
        <f>IF($A612="","",IF(AND($U612=1,$I612="Lost"),$R612,0))</f>
        <v/>
      </c>
      <c r="AD612" s="34">
        <f>IF($A612="","",IF(AND($I612="Won",OR($U612=1,$Y612&gt;0,$Z612&gt;0)),$G612,0))</f>
        <v/>
      </c>
      <c r="AE612" s="33">
        <f>IF(OR($A612="",$P612=0),"",IFERROR(MATCH($Q612,Settings!$B$24:$B$31,0),""))</f>
        <v/>
      </c>
      <c r="AF612" s="33">
        <f>IF($A612="","",IFERROR(MATCH($F612,Settings!$B$24:$B$31,0),""))</f>
        <v/>
      </c>
      <c r="AG612" s="33">
        <f>IF($A612="","",IF($P612=0,IF($Y612&gt;0,IF($I612="Won","Created and won","Created"),IF($J612&gt;Settings!$C$6,"Created, outside period",IF($V612=1,"Not in last snapshot","Outside period"))),IF($T612&lt;&gt;"Open","Closed before",IF($U612=0,IF($Z612&gt;0,IF($I612="Won","Pulled in and won","Pulled in"),"Outside period"),IF($I612="Won","Won",IF($I612="Lost","Lost",IF($V612=0,"Slipped out",IF($AF612&gt;$AE612,"Advanced",IF($AF612&lt;$AE612,"Regressed",IF($G612&gt;$R612,"Amount up",IF($G612&lt;$R612,"Amount down","No change")))))))))))</f>
        <v/>
      </c>
      <c r="AH612" s="33">
        <f>IF($A612="","",IF($V612=1,Settings!$C$7-MAX($J612,$K612,$L612,$M612),""))</f>
        <v/>
      </c>
      <c r="AI612" s="33">
        <f>IF($A612="","",IF($V612=1,IF($AH612&gt;=Settings!$C$12,1,0),""))</f>
        <v/>
      </c>
      <c r="AJ612" s="33">
        <f>IF($A612="","",IF($V612=1,IF($N612&gt;=Settings!$C$13,1,0),""))</f>
        <v/>
      </c>
    </row>
    <row r="613">
      <c r="G613" s="31" t="n"/>
      <c r="H613" s="32" t="n"/>
      <c r="J613" s="32" t="n"/>
      <c r="K613" s="32" t="n"/>
      <c r="L613" s="32" t="n"/>
      <c r="M613" s="32" t="n"/>
      <c r="P613" s="33">
        <f>IF($A613="","",IFERROR(MATCH($A613,'Last week'!$A$2:$A$1001,0),0))</f>
        <v/>
      </c>
      <c r="Q613" s="33">
        <f>IF(OR($A613="",$P613=0),"",INDEX('Last week'!$F$2:$F$1001,$P613))</f>
        <v/>
      </c>
      <c r="R613" s="34">
        <f>IF(OR($A613="",$P613=0),"",INDEX('Last week'!$G$2:$G$1001,$P613))</f>
        <v/>
      </c>
      <c r="S613" s="35">
        <f>IF(OR($A613="",$P613=0),"",INDEX('Last week'!$H$2:$H$1001,$P613))</f>
        <v/>
      </c>
      <c r="T613" s="33">
        <f>IF(OR($A613="",$P613=0),"",INDEX('Last week'!$I$2:$I$1001,$P613))</f>
        <v/>
      </c>
      <c r="U613" s="33">
        <f>IF($A613="","",IF(AND($P613&gt;0,$T613="Open",$S613&gt;=Settings!$C$4,$S613&lt;=Settings!$C$5),1,0))</f>
        <v/>
      </c>
      <c r="V613" s="33">
        <f>IF($A613="","",IF(AND($I613="Open",$H613&gt;=Settings!$C$4,$H613&lt;=Settings!$C$5),1,0))</f>
        <v/>
      </c>
      <c r="W613" s="34">
        <f>IF($A613="","",IF($U613=1,$R613,0))</f>
        <v/>
      </c>
      <c r="X613" s="34">
        <f>IF($A613="","",IF($V613=1,$G613,0))</f>
        <v/>
      </c>
      <c r="Y613" s="34">
        <f>IF($A613="","",IF(AND($P613=0,OR($I613="Open",$I613="Won"),$H613&gt;=Settings!$C$4,$H613&lt;=Settings!$C$5,$J613&gt;Settings!$C$6),$G613,0))</f>
        <v/>
      </c>
      <c r="Z613" s="34">
        <f>IF($A613="","",IF(AND($P613&gt;0,$T613="Open",$U613=0,OR($I613="Open",$I613="Won"),$H613&gt;=Settings!$C$4,$H613&lt;=Settings!$C$5),$G613,0))</f>
        <v/>
      </c>
      <c r="AA613" s="34">
        <f>IF($A613="","",IF(AND($U613=1,OR($V613=1,$I613="Won")),$G613-$R613,0))</f>
        <v/>
      </c>
      <c r="AB613" s="34">
        <f>IF($A613="","",IF(AND($U613=1,$I613="Open",$V613=0),$R613,0))</f>
        <v/>
      </c>
      <c r="AC613" s="34">
        <f>IF($A613="","",IF(AND($U613=1,$I613="Lost"),$R613,0))</f>
        <v/>
      </c>
      <c r="AD613" s="34">
        <f>IF($A613="","",IF(AND($I613="Won",OR($U613=1,$Y613&gt;0,$Z613&gt;0)),$G613,0))</f>
        <v/>
      </c>
      <c r="AE613" s="33">
        <f>IF(OR($A613="",$P613=0),"",IFERROR(MATCH($Q613,Settings!$B$24:$B$31,0),""))</f>
        <v/>
      </c>
      <c r="AF613" s="33">
        <f>IF($A613="","",IFERROR(MATCH($F613,Settings!$B$24:$B$31,0),""))</f>
        <v/>
      </c>
      <c r="AG613" s="33">
        <f>IF($A613="","",IF($P613=0,IF($Y613&gt;0,IF($I613="Won","Created and won","Created"),IF($J613&gt;Settings!$C$6,"Created, outside period",IF($V613=1,"Not in last snapshot","Outside period"))),IF($T613&lt;&gt;"Open","Closed before",IF($U613=0,IF($Z613&gt;0,IF($I613="Won","Pulled in and won","Pulled in"),"Outside period"),IF($I613="Won","Won",IF($I613="Lost","Lost",IF($V613=0,"Slipped out",IF($AF613&gt;$AE613,"Advanced",IF($AF613&lt;$AE613,"Regressed",IF($G613&gt;$R613,"Amount up",IF($G613&lt;$R613,"Amount down","No change")))))))))))</f>
        <v/>
      </c>
      <c r="AH613" s="33">
        <f>IF($A613="","",IF($V613=1,Settings!$C$7-MAX($J613,$K613,$L613,$M613),""))</f>
        <v/>
      </c>
      <c r="AI613" s="33">
        <f>IF($A613="","",IF($V613=1,IF($AH613&gt;=Settings!$C$12,1,0),""))</f>
        <v/>
      </c>
      <c r="AJ613" s="33">
        <f>IF($A613="","",IF($V613=1,IF($N613&gt;=Settings!$C$13,1,0),""))</f>
        <v/>
      </c>
    </row>
    <row r="614">
      <c r="G614" s="31" t="n"/>
      <c r="H614" s="32" t="n"/>
      <c r="J614" s="32" t="n"/>
      <c r="K614" s="32" t="n"/>
      <c r="L614" s="32" t="n"/>
      <c r="M614" s="32" t="n"/>
      <c r="P614" s="33">
        <f>IF($A614="","",IFERROR(MATCH($A614,'Last week'!$A$2:$A$1001,0),0))</f>
        <v/>
      </c>
      <c r="Q614" s="33">
        <f>IF(OR($A614="",$P614=0),"",INDEX('Last week'!$F$2:$F$1001,$P614))</f>
        <v/>
      </c>
      <c r="R614" s="34">
        <f>IF(OR($A614="",$P614=0),"",INDEX('Last week'!$G$2:$G$1001,$P614))</f>
        <v/>
      </c>
      <c r="S614" s="35">
        <f>IF(OR($A614="",$P614=0),"",INDEX('Last week'!$H$2:$H$1001,$P614))</f>
        <v/>
      </c>
      <c r="T614" s="33">
        <f>IF(OR($A614="",$P614=0),"",INDEX('Last week'!$I$2:$I$1001,$P614))</f>
        <v/>
      </c>
      <c r="U614" s="33">
        <f>IF($A614="","",IF(AND($P614&gt;0,$T614="Open",$S614&gt;=Settings!$C$4,$S614&lt;=Settings!$C$5),1,0))</f>
        <v/>
      </c>
      <c r="V614" s="33">
        <f>IF($A614="","",IF(AND($I614="Open",$H614&gt;=Settings!$C$4,$H614&lt;=Settings!$C$5),1,0))</f>
        <v/>
      </c>
      <c r="W614" s="34">
        <f>IF($A614="","",IF($U614=1,$R614,0))</f>
        <v/>
      </c>
      <c r="X614" s="34">
        <f>IF($A614="","",IF($V614=1,$G614,0))</f>
        <v/>
      </c>
      <c r="Y614" s="34">
        <f>IF($A614="","",IF(AND($P614=0,OR($I614="Open",$I614="Won"),$H614&gt;=Settings!$C$4,$H614&lt;=Settings!$C$5,$J614&gt;Settings!$C$6),$G614,0))</f>
        <v/>
      </c>
      <c r="Z614" s="34">
        <f>IF($A614="","",IF(AND($P614&gt;0,$T614="Open",$U614=0,OR($I614="Open",$I614="Won"),$H614&gt;=Settings!$C$4,$H614&lt;=Settings!$C$5),$G614,0))</f>
        <v/>
      </c>
      <c r="AA614" s="34">
        <f>IF($A614="","",IF(AND($U614=1,OR($V614=1,$I614="Won")),$G614-$R614,0))</f>
        <v/>
      </c>
      <c r="AB614" s="34">
        <f>IF($A614="","",IF(AND($U614=1,$I614="Open",$V614=0),$R614,0))</f>
        <v/>
      </c>
      <c r="AC614" s="34">
        <f>IF($A614="","",IF(AND($U614=1,$I614="Lost"),$R614,0))</f>
        <v/>
      </c>
      <c r="AD614" s="34">
        <f>IF($A614="","",IF(AND($I614="Won",OR($U614=1,$Y614&gt;0,$Z614&gt;0)),$G614,0))</f>
        <v/>
      </c>
      <c r="AE614" s="33">
        <f>IF(OR($A614="",$P614=0),"",IFERROR(MATCH($Q614,Settings!$B$24:$B$31,0),""))</f>
        <v/>
      </c>
      <c r="AF614" s="33">
        <f>IF($A614="","",IFERROR(MATCH($F614,Settings!$B$24:$B$31,0),""))</f>
        <v/>
      </c>
      <c r="AG614" s="33">
        <f>IF($A614="","",IF($P614=0,IF($Y614&gt;0,IF($I614="Won","Created and won","Created"),IF($J614&gt;Settings!$C$6,"Created, outside period",IF($V614=1,"Not in last snapshot","Outside period"))),IF($T614&lt;&gt;"Open","Closed before",IF($U614=0,IF($Z614&gt;0,IF($I614="Won","Pulled in and won","Pulled in"),"Outside period"),IF($I614="Won","Won",IF($I614="Lost","Lost",IF($V614=0,"Slipped out",IF($AF614&gt;$AE614,"Advanced",IF($AF614&lt;$AE614,"Regressed",IF($G614&gt;$R614,"Amount up",IF($G614&lt;$R614,"Amount down","No change")))))))))))</f>
        <v/>
      </c>
      <c r="AH614" s="33">
        <f>IF($A614="","",IF($V614=1,Settings!$C$7-MAX($J614,$K614,$L614,$M614),""))</f>
        <v/>
      </c>
      <c r="AI614" s="33">
        <f>IF($A614="","",IF($V614=1,IF($AH614&gt;=Settings!$C$12,1,0),""))</f>
        <v/>
      </c>
      <c r="AJ614" s="33">
        <f>IF($A614="","",IF($V614=1,IF($N614&gt;=Settings!$C$13,1,0),""))</f>
        <v/>
      </c>
    </row>
    <row r="615">
      <c r="G615" s="31" t="n"/>
      <c r="H615" s="32" t="n"/>
      <c r="J615" s="32" t="n"/>
      <c r="K615" s="32" t="n"/>
      <c r="L615" s="32" t="n"/>
      <c r="M615" s="32" t="n"/>
      <c r="P615" s="33">
        <f>IF($A615="","",IFERROR(MATCH($A615,'Last week'!$A$2:$A$1001,0),0))</f>
        <v/>
      </c>
      <c r="Q615" s="33">
        <f>IF(OR($A615="",$P615=0),"",INDEX('Last week'!$F$2:$F$1001,$P615))</f>
        <v/>
      </c>
      <c r="R615" s="34">
        <f>IF(OR($A615="",$P615=0),"",INDEX('Last week'!$G$2:$G$1001,$P615))</f>
        <v/>
      </c>
      <c r="S615" s="35">
        <f>IF(OR($A615="",$P615=0),"",INDEX('Last week'!$H$2:$H$1001,$P615))</f>
        <v/>
      </c>
      <c r="T615" s="33">
        <f>IF(OR($A615="",$P615=0),"",INDEX('Last week'!$I$2:$I$1001,$P615))</f>
        <v/>
      </c>
      <c r="U615" s="33">
        <f>IF($A615="","",IF(AND($P615&gt;0,$T615="Open",$S615&gt;=Settings!$C$4,$S615&lt;=Settings!$C$5),1,0))</f>
        <v/>
      </c>
      <c r="V615" s="33">
        <f>IF($A615="","",IF(AND($I615="Open",$H615&gt;=Settings!$C$4,$H615&lt;=Settings!$C$5),1,0))</f>
        <v/>
      </c>
      <c r="W615" s="34">
        <f>IF($A615="","",IF($U615=1,$R615,0))</f>
        <v/>
      </c>
      <c r="X615" s="34">
        <f>IF($A615="","",IF($V615=1,$G615,0))</f>
        <v/>
      </c>
      <c r="Y615" s="34">
        <f>IF($A615="","",IF(AND($P615=0,OR($I615="Open",$I615="Won"),$H615&gt;=Settings!$C$4,$H615&lt;=Settings!$C$5,$J615&gt;Settings!$C$6),$G615,0))</f>
        <v/>
      </c>
      <c r="Z615" s="34">
        <f>IF($A615="","",IF(AND($P615&gt;0,$T615="Open",$U615=0,OR($I615="Open",$I615="Won"),$H615&gt;=Settings!$C$4,$H615&lt;=Settings!$C$5),$G615,0))</f>
        <v/>
      </c>
      <c r="AA615" s="34">
        <f>IF($A615="","",IF(AND($U615=1,OR($V615=1,$I615="Won")),$G615-$R615,0))</f>
        <v/>
      </c>
      <c r="AB615" s="34">
        <f>IF($A615="","",IF(AND($U615=1,$I615="Open",$V615=0),$R615,0))</f>
        <v/>
      </c>
      <c r="AC615" s="34">
        <f>IF($A615="","",IF(AND($U615=1,$I615="Lost"),$R615,0))</f>
        <v/>
      </c>
      <c r="AD615" s="34">
        <f>IF($A615="","",IF(AND($I615="Won",OR($U615=1,$Y615&gt;0,$Z615&gt;0)),$G615,0))</f>
        <v/>
      </c>
      <c r="AE615" s="33">
        <f>IF(OR($A615="",$P615=0),"",IFERROR(MATCH($Q615,Settings!$B$24:$B$31,0),""))</f>
        <v/>
      </c>
      <c r="AF615" s="33">
        <f>IF($A615="","",IFERROR(MATCH($F615,Settings!$B$24:$B$31,0),""))</f>
        <v/>
      </c>
      <c r="AG615" s="33">
        <f>IF($A615="","",IF($P615=0,IF($Y615&gt;0,IF($I615="Won","Created and won","Created"),IF($J615&gt;Settings!$C$6,"Created, outside period",IF($V615=1,"Not in last snapshot","Outside period"))),IF($T615&lt;&gt;"Open","Closed before",IF($U615=0,IF($Z615&gt;0,IF($I615="Won","Pulled in and won","Pulled in"),"Outside period"),IF($I615="Won","Won",IF($I615="Lost","Lost",IF($V615=0,"Slipped out",IF($AF615&gt;$AE615,"Advanced",IF($AF615&lt;$AE615,"Regressed",IF($G615&gt;$R615,"Amount up",IF($G615&lt;$R615,"Amount down","No change")))))))))))</f>
        <v/>
      </c>
      <c r="AH615" s="33">
        <f>IF($A615="","",IF($V615=1,Settings!$C$7-MAX($J615,$K615,$L615,$M615),""))</f>
        <v/>
      </c>
      <c r="AI615" s="33">
        <f>IF($A615="","",IF($V615=1,IF($AH615&gt;=Settings!$C$12,1,0),""))</f>
        <v/>
      </c>
      <c r="AJ615" s="33">
        <f>IF($A615="","",IF($V615=1,IF($N615&gt;=Settings!$C$13,1,0),""))</f>
        <v/>
      </c>
    </row>
    <row r="616">
      <c r="G616" s="31" t="n"/>
      <c r="H616" s="32" t="n"/>
      <c r="J616" s="32" t="n"/>
      <c r="K616" s="32" t="n"/>
      <c r="L616" s="32" t="n"/>
      <c r="M616" s="32" t="n"/>
      <c r="P616" s="33">
        <f>IF($A616="","",IFERROR(MATCH($A616,'Last week'!$A$2:$A$1001,0),0))</f>
        <v/>
      </c>
      <c r="Q616" s="33">
        <f>IF(OR($A616="",$P616=0),"",INDEX('Last week'!$F$2:$F$1001,$P616))</f>
        <v/>
      </c>
      <c r="R616" s="34">
        <f>IF(OR($A616="",$P616=0),"",INDEX('Last week'!$G$2:$G$1001,$P616))</f>
        <v/>
      </c>
      <c r="S616" s="35">
        <f>IF(OR($A616="",$P616=0),"",INDEX('Last week'!$H$2:$H$1001,$P616))</f>
        <v/>
      </c>
      <c r="T616" s="33">
        <f>IF(OR($A616="",$P616=0),"",INDEX('Last week'!$I$2:$I$1001,$P616))</f>
        <v/>
      </c>
      <c r="U616" s="33">
        <f>IF($A616="","",IF(AND($P616&gt;0,$T616="Open",$S616&gt;=Settings!$C$4,$S616&lt;=Settings!$C$5),1,0))</f>
        <v/>
      </c>
      <c r="V616" s="33">
        <f>IF($A616="","",IF(AND($I616="Open",$H616&gt;=Settings!$C$4,$H616&lt;=Settings!$C$5),1,0))</f>
        <v/>
      </c>
      <c r="W616" s="34">
        <f>IF($A616="","",IF($U616=1,$R616,0))</f>
        <v/>
      </c>
      <c r="X616" s="34">
        <f>IF($A616="","",IF($V616=1,$G616,0))</f>
        <v/>
      </c>
      <c r="Y616" s="34">
        <f>IF($A616="","",IF(AND($P616=0,OR($I616="Open",$I616="Won"),$H616&gt;=Settings!$C$4,$H616&lt;=Settings!$C$5,$J616&gt;Settings!$C$6),$G616,0))</f>
        <v/>
      </c>
      <c r="Z616" s="34">
        <f>IF($A616="","",IF(AND($P616&gt;0,$T616="Open",$U616=0,OR($I616="Open",$I616="Won"),$H616&gt;=Settings!$C$4,$H616&lt;=Settings!$C$5),$G616,0))</f>
        <v/>
      </c>
      <c r="AA616" s="34">
        <f>IF($A616="","",IF(AND($U616=1,OR($V616=1,$I616="Won")),$G616-$R616,0))</f>
        <v/>
      </c>
      <c r="AB616" s="34">
        <f>IF($A616="","",IF(AND($U616=1,$I616="Open",$V616=0),$R616,0))</f>
        <v/>
      </c>
      <c r="AC616" s="34">
        <f>IF($A616="","",IF(AND($U616=1,$I616="Lost"),$R616,0))</f>
        <v/>
      </c>
      <c r="AD616" s="34">
        <f>IF($A616="","",IF(AND($I616="Won",OR($U616=1,$Y616&gt;0,$Z616&gt;0)),$G616,0))</f>
        <v/>
      </c>
      <c r="AE616" s="33">
        <f>IF(OR($A616="",$P616=0),"",IFERROR(MATCH($Q616,Settings!$B$24:$B$31,0),""))</f>
        <v/>
      </c>
      <c r="AF616" s="33">
        <f>IF($A616="","",IFERROR(MATCH($F616,Settings!$B$24:$B$31,0),""))</f>
        <v/>
      </c>
      <c r="AG616" s="33">
        <f>IF($A616="","",IF($P616=0,IF($Y616&gt;0,IF($I616="Won","Created and won","Created"),IF($J616&gt;Settings!$C$6,"Created, outside period",IF($V616=1,"Not in last snapshot","Outside period"))),IF($T616&lt;&gt;"Open","Closed before",IF($U616=0,IF($Z616&gt;0,IF($I616="Won","Pulled in and won","Pulled in"),"Outside period"),IF($I616="Won","Won",IF($I616="Lost","Lost",IF($V616=0,"Slipped out",IF($AF616&gt;$AE616,"Advanced",IF($AF616&lt;$AE616,"Regressed",IF($G616&gt;$R616,"Amount up",IF($G616&lt;$R616,"Amount down","No change")))))))))))</f>
        <v/>
      </c>
      <c r="AH616" s="33">
        <f>IF($A616="","",IF($V616=1,Settings!$C$7-MAX($J616,$K616,$L616,$M616),""))</f>
        <v/>
      </c>
      <c r="AI616" s="33">
        <f>IF($A616="","",IF($V616=1,IF($AH616&gt;=Settings!$C$12,1,0),""))</f>
        <v/>
      </c>
      <c r="AJ616" s="33">
        <f>IF($A616="","",IF($V616=1,IF($N616&gt;=Settings!$C$13,1,0),""))</f>
        <v/>
      </c>
    </row>
    <row r="617">
      <c r="G617" s="31" t="n"/>
      <c r="H617" s="32" t="n"/>
      <c r="J617" s="32" t="n"/>
      <c r="K617" s="32" t="n"/>
      <c r="L617" s="32" t="n"/>
      <c r="M617" s="32" t="n"/>
      <c r="P617" s="33">
        <f>IF($A617="","",IFERROR(MATCH($A617,'Last week'!$A$2:$A$1001,0),0))</f>
        <v/>
      </c>
      <c r="Q617" s="33">
        <f>IF(OR($A617="",$P617=0),"",INDEX('Last week'!$F$2:$F$1001,$P617))</f>
        <v/>
      </c>
      <c r="R617" s="34">
        <f>IF(OR($A617="",$P617=0),"",INDEX('Last week'!$G$2:$G$1001,$P617))</f>
        <v/>
      </c>
      <c r="S617" s="35">
        <f>IF(OR($A617="",$P617=0),"",INDEX('Last week'!$H$2:$H$1001,$P617))</f>
        <v/>
      </c>
      <c r="T617" s="33">
        <f>IF(OR($A617="",$P617=0),"",INDEX('Last week'!$I$2:$I$1001,$P617))</f>
        <v/>
      </c>
      <c r="U617" s="33">
        <f>IF($A617="","",IF(AND($P617&gt;0,$T617="Open",$S617&gt;=Settings!$C$4,$S617&lt;=Settings!$C$5),1,0))</f>
        <v/>
      </c>
      <c r="V617" s="33">
        <f>IF($A617="","",IF(AND($I617="Open",$H617&gt;=Settings!$C$4,$H617&lt;=Settings!$C$5),1,0))</f>
        <v/>
      </c>
      <c r="W617" s="34">
        <f>IF($A617="","",IF($U617=1,$R617,0))</f>
        <v/>
      </c>
      <c r="X617" s="34">
        <f>IF($A617="","",IF($V617=1,$G617,0))</f>
        <v/>
      </c>
      <c r="Y617" s="34">
        <f>IF($A617="","",IF(AND($P617=0,OR($I617="Open",$I617="Won"),$H617&gt;=Settings!$C$4,$H617&lt;=Settings!$C$5,$J617&gt;Settings!$C$6),$G617,0))</f>
        <v/>
      </c>
      <c r="Z617" s="34">
        <f>IF($A617="","",IF(AND($P617&gt;0,$T617="Open",$U617=0,OR($I617="Open",$I617="Won"),$H617&gt;=Settings!$C$4,$H617&lt;=Settings!$C$5),$G617,0))</f>
        <v/>
      </c>
      <c r="AA617" s="34">
        <f>IF($A617="","",IF(AND($U617=1,OR($V617=1,$I617="Won")),$G617-$R617,0))</f>
        <v/>
      </c>
      <c r="AB617" s="34">
        <f>IF($A617="","",IF(AND($U617=1,$I617="Open",$V617=0),$R617,0))</f>
        <v/>
      </c>
      <c r="AC617" s="34">
        <f>IF($A617="","",IF(AND($U617=1,$I617="Lost"),$R617,0))</f>
        <v/>
      </c>
      <c r="AD617" s="34">
        <f>IF($A617="","",IF(AND($I617="Won",OR($U617=1,$Y617&gt;0,$Z617&gt;0)),$G617,0))</f>
        <v/>
      </c>
      <c r="AE617" s="33">
        <f>IF(OR($A617="",$P617=0),"",IFERROR(MATCH($Q617,Settings!$B$24:$B$31,0),""))</f>
        <v/>
      </c>
      <c r="AF617" s="33">
        <f>IF($A617="","",IFERROR(MATCH($F617,Settings!$B$24:$B$31,0),""))</f>
        <v/>
      </c>
      <c r="AG617" s="33">
        <f>IF($A617="","",IF($P617=0,IF($Y617&gt;0,IF($I617="Won","Created and won","Created"),IF($J617&gt;Settings!$C$6,"Created, outside period",IF($V617=1,"Not in last snapshot","Outside period"))),IF($T617&lt;&gt;"Open","Closed before",IF($U617=0,IF($Z617&gt;0,IF($I617="Won","Pulled in and won","Pulled in"),"Outside period"),IF($I617="Won","Won",IF($I617="Lost","Lost",IF($V617=0,"Slipped out",IF($AF617&gt;$AE617,"Advanced",IF($AF617&lt;$AE617,"Regressed",IF($G617&gt;$R617,"Amount up",IF($G617&lt;$R617,"Amount down","No change")))))))))))</f>
        <v/>
      </c>
      <c r="AH617" s="33">
        <f>IF($A617="","",IF($V617=1,Settings!$C$7-MAX($J617,$K617,$L617,$M617),""))</f>
        <v/>
      </c>
      <c r="AI617" s="33">
        <f>IF($A617="","",IF($V617=1,IF($AH617&gt;=Settings!$C$12,1,0),""))</f>
        <v/>
      </c>
      <c r="AJ617" s="33">
        <f>IF($A617="","",IF($V617=1,IF($N617&gt;=Settings!$C$13,1,0),""))</f>
        <v/>
      </c>
    </row>
    <row r="618">
      <c r="G618" s="31" t="n"/>
      <c r="H618" s="32" t="n"/>
      <c r="J618" s="32" t="n"/>
      <c r="K618" s="32" t="n"/>
      <c r="L618" s="32" t="n"/>
      <c r="M618" s="32" t="n"/>
      <c r="P618" s="33">
        <f>IF($A618="","",IFERROR(MATCH($A618,'Last week'!$A$2:$A$1001,0),0))</f>
        <v/>
      </c>
      <c r="Q618" s="33">
        <f>IF(OR($A618="",$P618=0),"",INDEX('Last week'!$F$2:$F$1001,$P618))</f>
        <v/>
      </c>
      <c r="R618" s="34">
        <f>IF(OR($A618="",$P618=0),"",INDEX('Last week'!$G$2:$G$1001,$P618))</f>
        <v/>
      </c>
      <c r="S618" s="35">
        <f>IF(OR($A618="",$P618=0),"",INDEX('Last week'!$H$2:$H$1001,$P618))</f>
        <v/>
      </c>
      <c r="T618" s="33">
        <f>IF(OR($A618="",$P618=0),"",INDEX('Last week'!$I$2:$I$1001,$P618))</f>
        <v/>
      </c>
      <c r="U618" s="33">
        <f>IF($A618="","",IF(AND($P618&gt;0,$T618="Open",$S618&gt;=Settings!$C$4,$S618&lt;=Settings!$C$5),1,0))</f>
        <v/>
      </c>
      <c r="V618" s="33">
        <f>IF($A618="","",IF(AND($I618="Open",$H618&gt;=Settings!$C$4,$H618&lt;=Settings!$C$5),1,0))</f>
        <v/>
      </c>
      <c r="W618" s="34">
        <f>IF($A618="","",IF($U618=1,$R618,0))</f>
        <v/>
      </c>
      <c r="X618" s="34">
        <f>IF($A618="","",IF($V618=1,$G618,0))</f>
        <v/>
      </c>
      <c r="Y618" s="34">
        <f>IF($A618="","",IF(AND($P618=0,OR($I618="Open",$I618="Won"),$H618&gt;=Settings!$C$4,$H618&lt;=Settings!$C$5,$J618&gt;Settings!$C$6),$G618,0))</f>
        <v/>
      </c>
      <c r="Z618" s="34">
        <f>IF($A618="","",IF(AND($P618&gt;0,$T618="Open",$U618=0,OR($I618="Open",$I618="Won"),$H618&gt;=Settings!$C$4,$H618&lt;=Settings!$C$5),$G618,0))</f>
        <v/>
      </c>
      <c r="AA618" s="34">
        <f>IF($A618="","",IF(AND($U618=1,OR($V618=1,$I618="Won")),$G618-$R618,0))</f>
        <v/>
      </c>
      <c r="AB618" s="34">
        <f>IF($A618="","",IF(AND($U618=1,$I618="Open",$V618=0),$R618,0))</f>
        <v/>
      </c>
      <c r="AC618" s="34">
        <f>IF($A618="","",IF(AND($U618=1,$I618="Lost"),$R618,0))</f>
        <v/>
      </c>
      <c r="AD618" s="34">
        <f>IF($A618="","",IF(AND($I618="Won",OR($U618=1,$Y618&gt;0,$Z618&gt;0)),$G618,0))</f>
        <v/>
      </c>
      <c r="AE618" s="33">
        <f>IF(OR($A618="",$P618=0),"",IFERROR(MATCH($Q618,Settings!$B$24:$B$31,0),""))</f>
        <v/>
      </c>
      <c r="AF618" s="33">
        <f>IF($A618="","",IFERROR(MATCH($F618,Settings!$B$24:$B$31,0),""))</f>
        <v/>
      </c>
      <c r="AG618" s="33">
        <f>IF($A618="","",IF($P618=0,IF($Y618&gt;0,IF($I618="Won","Created and won","Created"),IF($J618&gt;Settings!$C$6,"Created, outside period",IF($V618=1,"Not in last snapshot","Outside period"))),IF($T618&lt;&gt;"Open","Closed before",IF($U618=0,IF($Z618&gt;0,IF($I618="Won","Pulled in and won","Pulled in"),"Outside period"),IF($I618="Won","Won",IF($I618="Lost","Lost",IF($V618=0,"Slipped out",IF($AF618&gt;$AE618,"Advanced",IF($AF618&lt;$AE618,"Regressed",IF($G618&gt;$R618,"Amount up",IF($G618&lt;$R618,"Amount down","No change")))))))))))</f>
        <v/>
      </c>
      <c r="AH618" s="33">
        <f>IF($A618="","",IF($V618=1,Settings!$C$7-MAX($J618,$K618,$L618,$M618),""))</f>
        <v/>
      </c>
      <c r="AI618" s="33">
        <f>IF($A618="","",IF($V618=1,IF($AH618&gt;=Settings!$C$12,1,0),""))</f>
        <v/>
      </c>
      <c r="AJ618" s="33">
        <f>IF($A618="","",IF($V618=1,IF($N618&gt;=Settings!$C$13,1,0),""))</f>
        <v/>
      </c>
    </row>
    <row r="619">
      <c r="G619" s="31" t="n"/>
      <c r="H619" s="32" t="n"/>
      <c r="J619" s="32" t="n"/>
      <c r="K619" s="32" t="n"/>
      <c r="L619" s="32" t="n"/>
      <c r="M619" s="32" t="n"/>
      <c r="P619" s="33">
        <f>IF($A619="","",IFERROR(MATCH($A619,'Last week'!$A$2:$A$1001,0),0))</f>
        <v/>
      </c>
      <c r="Q619" s="33">
        <f>IF(OR($A619="",$P619=0),"",INDEX('Last week'!$F$2:$F$1001,$P619))</f>
        <v/>
      </c>
      <c r="R619" s="34">
        <f>IF(OR($A619="",$P619=0),"",INDEX('Last week'!$G$2:$G$1001,$P619))</f>
        <v/>
      </c>
      <c r="S619" s="35">
        <f>IF(OR($A619="",$P619=0),"",INDEX('Last week'!$H$2:$H$1001,$P619))</f>
        <v/>
      </c>
      <c r="T619" s="33">
        <f>IF(OR($A619="",$P619=0),"",INDEX('Last week'!$I$2:$I$1001,$P619))</f>
        <v/>
      </c>
      <c r="U619" s="33">
        <f>IF($A619="","",IF(AND($P619&gt;0,$T619="Open",$S619&gt;=Settings!$C$4,$S619&lt;=Settings!$C$5),1,0))</f>
        <v/>
      </c>
      <c r="V619" s="33">
        <f>IF($A619="","",IF(AND($I619="Open",$H619&gt;=Settings!$C$4,$H619&lt;=Settings!$C$5),1,0))</f>
        <v/>
      </c>
      <c r="W619" s="34">
        <f>IF($A619="","",IF($U619=1,$R619,0))</f>
        <v/>
      </c>
      <c r="X619" s="34">
        <f>IF($A619="","",IF($V619=1,$G619,0))</f>
        <v/>
      </c>
      <c r="Y619" s="34">
        <f>IF($A619="","",IF(AND($P619=0,OR($I619="Open",$I619="Won"),$H619&gt;=Settings!$C$4,$H619&lt;=Settings!$C$5,$J619&gt;Settings!$C$6),$G619,0))</f>
        <v/>
      </c>
      <c r="Z619" s="34">
        <f>IF($A619="","",IF(AND($P619&gt;0,$T619="Open",$U619=0,OR($I619="Open",$I619="Won"),$H619&gt;=Settings!$C$4,$H619&lt;=Settings!$C$5),$G619,0))</f>
        <v/>
      </c>
      <c r="AA619" s="34">
        <f>IF($A619="","",IF(AND($U619=1,OR($V619=1,$I619="Won")),$G619-$R619,0))</f>
        <v/>
      </c>
      <c r="AB619" s="34">
        <f>IF($A619="","",IF(AND($U619=1,$I619="Open",$V619=0),$R619,0))</f>
        <v/>
      </c>
      <c r="AC619" s="34">
        <f>IF($A619="","",IF(AND($U619=1,$I619="Lost"),$R619,0))</f>
        <v/>
      </c>
      <c r="AD619" s="34">
        <f>IF($A619="","",IF(AND($I619="Won",OR($U619=1,$Y619&gt;0,$Z619&gt;0)),$G619,0))</f>
        <v/>
      </c>
      <c r="AE619" s="33">
        <f>IF(OR($A619="",$P619=0),"",IFERROR(MATCH($Q619,Settings!$B$24:$B$31,0),""))</f>
        <v/>
      </c>
      <c r="AF619" s="33">
        <f>IF($A619="","",IFERROR(MATCH($F619,Settings!$B$24:$B$31,0),""))</f>
        <v/>
      </c>
      <c r="AG619" s="33">
        <f>IF($A619="","",IF($P619=0,IF($Y619&gt;0,IF($I619="Won","Created and won","Created"),IF($J619&gt;Settings!$C$6,"Created, outside period",IF($V619=1,"Not in last snapshot","Outside period"))),IF($T619&lt;&gt;"Open","Closed before",IF($U619=0,IF($Z619&gt;0,IF($I619="Won","Pulled in and won","Pulled in"),"Outside period"),IF($I619="Won","Won",IF($I619="Lost","Lost",IF($V619=0,"Slipped out",IF($AF619&gt;$AE619,"Advanced",IF($AF619&lt;$AE619,"Regressed",IF($G619&gt;$R619,"Amount up",IF($G619&lt;$R619,"Amount down","No change")))))))))))</f>
        <v/>
      </c>
      <c r="AH619" s="33">
        <f>IF($A619="","",IF($V619=1,Settings!$C$7-MAX($J619,$K619,$L619,$M619),""))</f>
        <v/>
      </c>
      <c r="AI619" s="33">
        <f>IF($A619="","",IF($V619=1,IF($AH619&gt;=Settings!$C$12,1,0),""))</f>
        <v/>
      </c>
      <c r="AJ619" s="33">
        <f>IF($A619="","",IF($V619=1,IF($N619&gt;=Settings!$C$13,1,0),""))</f>
        <v/>
      </c>
    </row>
    <row r="620">
      <c r="G620" s="31" t="n"/>
      <c r="H620" s="32" t="n"/>
      <c r="J620" s="32" t="n"/>
      <c r="K620" s="32" t="n"/>
      <c r="L620" s="32" t="n"/>
      <c r="M620" s="32" t="n"/>
      <c r="P620" s="33">
        <f>IF($A620="","",IFERROR(MATCH($A620,'Last week'!$A$2:$A$1001,0),0))</f>
        <v/>
      </c>
      <c r="Q620" s="33">
        <f>IF(OR($A620="",$P620=0),"",INDEX('Last week'!$F$2:$F$1001,$P620))</f>
        <v/>
      </c>
      <c r="R620" s="34">
        <f>IF(OR($A620="",$P620=0),"",INDEX('Last week'!$G$2:$G$1001,$P620))</f>
        <v/>
      </c>
      <c r="S620" s="35">
        <f>IF(OR($A620="",$P620=0),"",INDEX('Last week'!$H$2:$H$1001,$P620))</f>
        <v/>
      </c>
      <c r="T620" s="33">
        <f>IF(OR($A620="",$P620=0),"",INDEX('Last week'!$I$2:$I$1001,$P620))</f>
        <v/>
      </c>
      <c r="U620" s="33">
        <f>IF($A620="","",IF(AND($P620&gt;0,$T620="Open",$S620&gt;=Settings!$C$4,$S620&lt;=Settings!$C$5),1,0))</f>
        <v/>
      </c>
      <c r="V620" s="33">
        <f>IF($A620="","",IF(AND($I620="Open",$H620&gt;=Settings!$C$4,$H620&lt;=Settings!$C$5),1,0))</f>
        <v/>
      </c>
      <c r="W620" s="34">
        <f>IF($A620="","",IF($U620=1,$R620,0))</f>
        <v/>
      </c>
      <c r="X620" s="34">
        <f>IF($A620="","",IF($V620=1,$G620,0))</f>
        <v/>
      </c>
      <c r="Y620" s="34">
        <f>IF($A620="","",IF(AND($P620=0,OR($I620="Open",$I620="Won"),$H620&gt;=Settings!$C$4,$H620&lt;=Settings!$C$5,$J620&gt;Settings!$C$6),$G620,0))</f>
        <v/>
      </c>
      <c r="Z620" s="34">
        <f>IF($A620="","",IF(AND($P620&gt;0,$T620="Open",$U620=0,OR($I620="Open",$I620="Won"),$H620&gt;=Settings!$C$4,$H620&lt;=Settings!$C$5),$G620,0))</f>
        <v/>
      </c>
      <c r="AA620" s="34">
        <f>IF($A620="","",IF(AND($U620=1,OR($V620=1,$I620="Won")),$G620-$R620,0))</f>
        <v/>
      </c>
      <c r="AB620" s="34">
        <f>IF($A620="","",IF(AND($U620=1,$I620="Open",$V620=0),$R620,0))</f>
        <v/>
      </c>
      <c r="AC620" s="34">
        <f>IF($A620="","",IF(AND($U620=1,$I620="Lost"),$R620,0))</f>
        <v/>
      </c>
      <c r="AD620" s="34">
        <f>IF($A620="","",IF(AND($I620="Won",OR($U620=1,$Y620&gt;0,$Z620&gt;0)),$G620,0))</f>
        <v/>
      </c>
      <c r="AE620" s="33">
        <f>IF(OR($A620="",$P620=0),"",IFERROR(MATCH($Q620,Settings!$B$24:$B$31,0),""))</f>
        <v/>
      </c>
      <c r="AF620" s="33">
        <f>IF($A620="","",IFERROR(MATCH($F620,Settings!$B$24:$B$31,0),""))</f>
        <v/>
      </c>
      <c r="AG620" s="33">
        <f>IF($A620="","",IF($P620=0,IF($Y620&gt;0,IF($I620="Won","Created and won","Created"),IF($J620&gt;Settings!$C$6,"Created, outside period",IF($V620=1,"Not in last snapshot","Outside period"))),IF($T620&lt;&gt;"Open","Closed before",IF($U620=0,IF($Z620&gt;0,IF($I620="Won","Pulled in and won","Pulled in"),"Outside period"),IF($I620="Won","Won",IF($I620="Lost","Lost",IF($V620=0,"Slipped out",IF($AF620&gt;$AE620,"Advanced",IF($AF620&lt;$AE620,"Regressed",IF($G620&gt;$R620,"Amount up",IF($G620&lt;$R620,"Amount down","No change")))))))))))</f>
        <v/>
      </c>
      <c r="AH620" s="33">
        <f>IF($A620="","",IF($V620=1,Settings!$C$7-MAX($J620,$K620,$L620,$M620),""))</f>
        <v/>
      </c>
      <c r="AI620" s="33">
        <f>IF($A620="","",IF($V620=1,IF($AH620&gt;=Settings!$C$12,1,0),""))</f>
        <v/>
      </c>
      <c r="AJ620" s="33">
        <f>IF($A620="","",IF($V620=1,IF($N620&gt;=Settings!$C$13,1,0),""))</f>
        <v/>
      </c>
    </row>
    <row r="621">
      <c r="G621" s="31" t="n"/>
      <c r="H621" s="32" t="n"/>
      <c r="J621" s="32" t="n"/>
      <c r="K621" s="32" t="n"/>
      <c r="L621" s="32" t="n"/>
      <c r="M621" s="32" t="n"/>
      <c r="P621" s="33">
        <f>IF($A621="","",IFERROR(MATCH($A621,'Last week'!$A$2:$A$1001,0),0))</f>
        <v/>
      </c>
      <c r="Q621" s="33">
        <f>IF(OR($A621="",$P621=0),"",INDEX('Last week'!$F$2:$F$1001,$P621))</f>
        <v/>
      </c>
      <c r="R621" s="34">
        <f>IF(OR($A621="",$P621=0),"",INDEX('Last week'!$G$2:$G$1001,$P621))</f>
        <v/>
      </c>
      <c r="S621" s="35">
        <f>IF(OR($A621="",$P621=0),"",INDEX('Last week'!$H$2:$H$1001,$P621))</f>
        <v/>
      </c>
      <c r="T621" s="33">
        <f>IF(OR($A621="",$P621=0),"",INDEX('Last week'!$I$2:$I$1001,$P621))</f>
        <v/>
      </c>
      <c r="U621" s="33">
        <f>IF($A621="","",IF(AND($P621&gt;0,$T621="Open",$S621&gt;=Settings!$C$4,$S621&lt;=Settings!$C$5),1,0))</f>
        <v/>
      </c>
      <c r="V621" s="33">
        <f>IF($A621="","",IF(AND($I621="Open",$H621&gt;=Settings!$C$4,$H621&lt;=Settings!$C$5),1,0))</f>
        <v/>
      </c>
      <c r="W621" s="34">
        <f>IF($A621="","",IF($U621=1,$R621,0))</f>
        <v/>
      </c>
      <c r="X621" s="34">
        <f>IF($A621="","",IF($V621=1,$G621,0))</f>
        <v/>
      </c>
      <c r="Y621" s="34">
        <f>IF($A621="","",IF(AND($P621=0,OR($I621="Open",$I621="Won"),$H621&gt;=Settings!$C$4,$H621&lt;=Settings!$C$5,$J621&gt;Settings!$C$6),$G621,0))</f>
        <v/>
      </c>
      <c r="Z621" s="34">
        <f>IF($A621="","",IF(AND($P621&gt;0,$T621="Open",$U621=0,OR($I621="Open",$I621="Won"),$H621&gt;=Settings!$C$4,$H621&lt;=Settings!$C$5),$G621,0))</f>
        <v/>
      </c>
      <c r="AA621" s="34">
        <f>IF($A621="","",IF(AND($U621=1,OR($V621=1,$I621="Won")),$G621-$R621,0))</f>
        <v/>
      </c>
      <c r="AB621" s="34">
        <f>IF($A621="","",IF(AND($U621=1,$I621="Open",$V621=0),$R621,0))</f>
        <v/>
      </c>
      <c r="AC621" s="34">
        <f>IF($A621="","",IF(AND($U621=1,$I621="Lost"),$R621,0))</f>
        <v/>
      </c>
      <c r="AD621" s="34">
        <f>IF($A621="","",IF(AND($I621="Won",OR($U621=1,$Y621&gt;0,$Z621&gt;0)),$G621,0))</f>
        <v/>
      </c>
      <c r="AE621" s="33">
        <f>IF(OR($A621="",$P621=0),"",IFERROR(MATCH($Q621,Settings!$B$24:$B$31,0),""))</f>
        <v/>
      </c>
      <c r="AF621" s="33">
        <f>IF($A621="","",IFERROR(MATCH($F621,Settings!$B$24:$B$31,0),""))</f>
        <v/>
      </c>
      <c r="AG621" s="33">
        <f>IF($A621="","",IF($P621=0,IF($Y621&gt;0,IF($I621="Won","Created and won","Created"),IF($J621&gt;Settings!$C$6,"Created, outside period",IF($V621=1,"Not in last snapshot","Outside period"))),IF($T621&lt;&gt;"Open","Closed before",IF($U621=0,IF($Z621&gt;0,IF($I621="Won","Pulled in and won","Pulled in"),"Outside period"),IF($I621="Won","Won",IF($I621="Lost","Lost",IF($V621=0,"Slipped out",IF($AF621&gt;$AE621,"Advanced",IF($AF621&lt;$AE621,"Regressed",IF($G621&gt;$R621,"Amount up",IF($G621&lt;$R621,"Amount down","No change")))))))))))</f>
        <v/>
      </c>
      <c r="AH621" s="33">
        <f>IF($A621="","",IF($V621=1,Settings!$C$7-MAX($J621,$K621,$L621,$M621),""))</f>
        <v/>
      </c>
      <c r="AI621" s="33">
        <f>IF($A621="","",IF($V621=1,IF($AH621&gt;=Settings!$C$12,1,0),""))</f>
        <v/>
      </c>
      <c r="AJ621" s="33">
        <f>IF($A621="","",IF($V621=1,IF($N621&gt;=Settings!$C$13,1,0),""))</f>
        <v/>
      </c>
    </row>
    <row r="622">
      <c r="G622" s="31" t="n"/>
      <c r="H622" s="32" t="n"/>
      <c r="J622" s="32" t="n"/>
      <c r="K622" s="32" t="n"/>
      <c r="L622" s="32" t="n"/>
      <c r="M622" s="32" t="n"/>
      <c r="P622" s="33">
        <f>IF($A622="","",IFERROR(MATCH($A622,'Last week'!$A$2:$A$1001,0),0))</f>
        <v/>
      </c>
      <c r="Q622" s="33">
        <f>IF(OR($A622="",$P622=0),"",INDEX('Last week'!$F$2:$F$1001,$P622))</f>
        <v/>
      </c>
      <c r="R622" s="34">
        <f>IF(OR($A622="",$P622=0),"",INDEX('Last week'!$G$2:$G$1001,$P622))</f>
        <v/>
      </c>
      <c r="S622" s="35">
        <f>IF(OR($A622="",$P622=0),"",INDEX('Last week'!$H$2:$H$1001,$P622))</f>
        <v/>
      </c>
      <c r="T622" s="33">
        <f>IF(OR($A622="",$P622=0),"",INDEX('Last week'!$I$2:$I$1001,$P622))</f>
        <v/>
      </c>
      <c r="U622" s="33">
        <f>IF($A622="","",IF(AND($P622&gt;0,$T622="Open",$S622&gt;=Settings!$C$4,$S622&lt;=Settings!$C$5),1,0))</f>
        <v/>
      </c>
      <c r="V622" s="33">
        <f>IF($A622="","",IF(AND($I622="Open",$H622&gt;=Settings!$C$4,$H622&lt;=Settings!$C$5),1,0))</f>
        <v/>
      </c>
      <c r="W622" s="34">
        <f>IF($A622="","",IF($U622=1,$R622,0))</f>
        <v/>
      </c>
      <c r="X622" s="34">
        <f>IF($A622="","",IF($V622=1,$G622,0))</f>
        <v/>
      </c>
      <c r="Y622" s="34">
        <f>IF($A622="","",IF(AND($P622=0,OR($I622="Open",$I622="Won"),$H622&gt;=Settings!$C$4,$H622&lt;=Settings!$C$5,$J622&gt;Settings!$C$6),$G622,0))</f>
        <v/>
      </c>
      <c r="Z622" s="34">
        <f>IF($A622="","",IF(AND($P622&gt;0,$T622="Open",$U622=0,OR($I622="Open",$I622="Won"),$H622&gt;=Settings!$C$4,$H622&lt;=Settings!$C$5),$G622,0))</f>
        <v/>
      </c>
      <c r="AA622" s="34">
        <f>IF($A622="","",IF(AND($U622=1,OR($V622=1,$I622="Won")),$G622-$R622,0))</f>
        <v/>
      </c>
      <c r="AB622" s="34">
        <f>IF($A622="","",IF(AND($U622=1,$I622="Open",$V622=0),$R622,0))</f>
        <v/>
      </c>
      <c r="AC622" s="34">
        <f>IF($A622="","",IF(AND($U622=1,$I622="Lost"),$R622,0))</f>
        <v/>
      </c>
      <c r="AD622" s="34">
        <f>IF($A622="","",IF(AND($I622="Won",OR($U622=1,$Y622&gt;0,$Z622&gt;0)),$G622,0))</f>
        <v/>
      </c>
      <c r="AE622" s="33">
        <f>IF(OR($A622="",$P622=0),"",IFERROR(MATCH($Q622,Settings!$B$24:$B$31,0),""))</f>
        <v/>
      </c>
      <c r="AF622" s="33">
        <f>IF($A622="","",IFERROR(MATCH($F622,Settings!$B$24:$B$31,0),""))</f>
        <v/>
      </c>
      <c r="AG622" s="33">
        <f>IF($A622="","",IF($P622=0,IF($Y622&gt;0,IF($I622="Won","Created and won","Created"),IF($J622&gt;Settings!$C$6,"Created, outside period",IF($V622=1,"Not in last snapshot","Outside period"))),IF($T622&lt;&gt;"Open","Closed before",IF($U622=0,IF($Z622&gt;0,IF($I622="Won","Pulled in and won","Pulled in"),"Outside period"),IF($I622="Won","Won",IF($I622="Lost","Lost",IF($V622=0,"Slipped out",IF($AF622&gt;$AE622,"Advanced",IF($AF622&lt;$AE622,"Regressed",IF($G622&gt;$R622,"Amount up",IF($G622&lt;$R622,"Amount down","No change")))))))))))</f>
        <v/>
      </c>
      <c r="AH622" s="33">
        <f>IF($A622="","",IF($V622=1,Settings!$C$7-MAX($J622,$K622,$L622,$M622),""))</f>
        <v/>
      </c>
      <c r="AI622" s="33">
        <f>IF($A622="","",IF($V622=1,IF($AH622&gt;=Settings!$C$12,1,0),""))</f>
        <v/>
      </c>
      <c r="AJ622" s="33">
        <f>IF($A622="","",IF($V622=1,IF($N622&gt;=Settings!$C$13,1,0),""))</f>
        <v/>
      </c>
    </row>
    <row r="623">
      <c r="G623" s="31" t="n"/>
      <c r="H623" s="32" t="n"/>
      <c r="J623" s="32" t="n"/>
      <c r="K623" s="32" t="n"/>
      <c r="L623" s="32" t="n"/>
      <c r="M623" s="32" t="n"/>
      <c r="P623" s="33">
        <f>IF($A623="","",IFERROR(MATCH($A623,'Last week'!$A$2:$A$1001,0),0))</f>
        <v/>
      </c>
      <c r="Q623" s="33">
        <f>IF(OR($A623="",$P623=0),"",INDEX('Last week'!$F$2:$F$1001,$P623))</f>
        <v/>
      </c>
      <c r="R623" s="34">
        <f>IF(OR($A623="",$P623=0),"",INDEX('Last week'!$G$2:$G$1001,$P623))</f>
        <v/>
      </c>
      <c r="S623" s="35">
        <f>IF(OR($A623="",$P623=0),"",INDEX('Last week'!$H$2:$H$1001,$P623))</f>
        <v/>
      </c>
      <c r="T623" s="33">
        <f>IF(OR($A623="",$P623=0),"",INDEX('Last week'!$I$2:$I$1001,$P623))</f>
        <v/>
      </c>
      <c r="U623" s="33">
        <f>IF($A623="","",IF(AND($P623&gt;0,$T623="Open",$S623&gt;=Settings!$C$4,$S623&lt;=Settings!$C$5),1,0))</f>
        <v/>
      </c>
      <c r="V623" s="33">
        <f>IF($A623="","",IF(AND($I623="Open",$H623&gt;=Settings!$C$4,$H623&lt;=Settings!$C$5),1,0))</f>
        <v/>
      </c>
      <c r="W623" s="34">
        <f>IF($A623="","",IF($U623=1,$R623,0))</f>
        <v/>
      </c>
      <c r="X623" s="34">
        <f>IF($A623="","",IF($V623=1,$G623,0))</f>
        <v/>
      </c>
      <c r="Y623" s="34">
        <f>IF($A623="","",IF(AND($P623=0,OR($I623="Open",$I623="Won"),$H623&gt;=Settings!$C$4,$H623&lt;=Settings!$C$5,$J623&gt;Settings!$C$6),$G623,0))</f>
        <v/>
      </c>
      <c r="Z623" s="34">
        <f>IF($A623="","",IF(AND($P623&gt;0,$T623="Open",$U623=0,OR($I623="Open",$I623="Won"),$H623&gt;=Settings!$C$4,$H623&lt;=Settings!$C$5),$G623,0))</f>
        <v/>
      </c>
      <c r="AA623" s="34">
        <f>IF($A623="","",IF(AND($U623=1,OR($V623=1,$I623="Won")),$G623-$R623,0))</f>
        <v/>
      </c>
      <c r="AB623" s="34">
        <f>IF($A623="","",IF(AND($U623=1,$I623="Open",$V623=0),$R623,0))</f>
        <v/>
      </c>
      <c r="AC623" s="34">
        <f>IF($A623="","",IF(AND($U623=1,$I623="Lost"),$R623,0))</f>
        <v/>
      </c>
      <c r="AD623" s="34">
        <f>IF($A623="","",IF(AND($I623="Won",OR($U623=1,$Y623&gt;0,$Z623&gt;0)),$G623,0))</f>
        <v/>
      </c>
      <c r="AE623" s="33">
        <f>IF(OR($A623="",$P623=0),"",IFERROR(MATCH($Q623,Settings!$B$24:$B$31,0),""))</f>
        <v/>
      </c>
      <c r="AF623" s="33">
        <f>IF($A623="","",IFERROR(MATCH($F623,Settings!$B$24:$B$31,0),""))</f>
        <v/>
      </c>
      <c r="AG623" s="33">
        <f>IF($A623="","",IF($P623=0,IF($Y623&gt;0,IF($I623="Won","Created and won","Created"),IF($J623&gt;Settings!$C$6,"Created, outside period",IF($V623=1,"Not in last snapshot","Outside period"))),IF($T623&lt;&gt;"Open","Closed before",IF($U623=0,IF($Z623&gt;0,IF($I623="Won","Pulled in and won","Pulled in"),"Outside period"),IF($I623="Won","Won",IF($I623="Lost","Lost",IF($V623=0,"Slipped out",IF($AF623&gt;$AE623,"Advanced",IF($AF623&lt;$AE623,"Regressed",IF($G623&gt;$R623,"Amount up",IF($G623&lt;$R623,"Amount down","No change")))))))))))</f>
        <v/>
      </c>
      <c r="AH623" s="33">
        <f>IF($A623="","",IF($V623=1,Settings!$C$7-MAX($J623,$K623,$L623,$M623),""))</f>
        <v/>
      </c>
      <c r="AI623" s="33">
        <f>IF($A623="","",IF($V623=1,IF($AH623&gt;=Settings!$C$12,1,0),""))</f>
        <v/>
      </c>
      <c r="AJ623" s="33">
        <f>IF($A623="","",IF($V623=1,IF($N623&gt;=Settings!$C$13,1,0),""))</f>
        <v/>
      </c>
    </row>
    <row r="624">
      <c r="G624" s="31" t="n"/>
      <c r="H624" s="32" t="n"/>
      <c r="J624" s="32" t="n"/>
      <c r="K624" s="32" t="n"/>
      <c r="L624" s="32" t="n"/>
      <c r="M624" s="32" t="n"/>
      <c r="P624" s="33">
        <f>IF($A624="","",IFERROR(MATCH($A624,'Last week'!$A$2:$A$1001,0),0))</f>
        <v/>
      </c>
      <c r="Q624" s="33">
        <f>IF(OR($A624="",$P624=0),"",INDEX('Last week'!$F$2:$F$1001,$P624))</f>
        <v/>
      </c>
      <c r="R624" s="34">
        <f>IF(OR($A624="",$P624=0),"",INDEX('Last week'!$G$2:$G$1001,$P624))</f>
        <v/>
      </c>
      <c r="S624" s="35">
        <f>IF(OR($A624="",$P624=0),"",INDEX('Last week'!$H$2:$H$1001,$P624))</f>
        <v/>
      </c>
      <c r="T624" s="33">
        <f>IF(OR($A624="",$P624=0),"",INDEX('Last week'!$I$2:$I$1001,$P624))</f>
        <v/>
      </c>
      <c r="U624" s="33">
        <f>IF($A624="","",IF(AND($P624&gt;0,$T624="Open",$S624&gt;=Settings!$C$4,$S624&lt;=Settings!$C$5),1,0))</f>
        <v/>
      </c>
      <c r="V624" s="33">
        <f>IF($A624="","",IF(AND($I624="Open",$H624&gt;=Settings!$C$4,$H624&lt;=Settings!$C$5),1,0))</f>
        <v/>
      </c>
      <c r="W624" s="34">
        <f>IF($A624="","",IF($U624=1,$R624,0))</f>
        <v/>
      </c>
      <c r="X624" s="34">
        <f>IF($A624="","",IF($V624=1,$G624,0))</f>
        <v/>
      </c>
      <c r="Y624" s="34">
        <f>IF($A624="","",IF(AND($P624=0,OR($I624="Open",$I624="Won"),$H624&gt;=Settings!$C$4,$H624&lt;=Settings!$C$5,$J624&gt;Settings!$C$6),$G624,0))</f>
        <v/>
      </c>
      <c r="Z624" s="34">
        <f>IF($A624="","",IF(AND($P624&gt;0,$T624="Open",$U624=0,OR($I624="Open",$I624="Won"),$H624&gt;=Settings!$C$4,$H624&lt;=Settings!$C$5),$G624,0))</f>
        <v/>
      </c>
      <c r="AA624" s="34">
        <f>IF($A624="","",IF(AND($U624=1,OR($V624=1,$I624="Won")),$G624-$R624,0))</f>
        <v/>
      </c>
      <c r="AB624" s="34">
        <f>IF($A624="","",IF(AND($U624=1,$I624="Open",$V624=0),$R624,0))</f>
        <v/>
      </c>
      <c r="AC624" s="34">
        <f>IF($A624="","",IF(AND($U624=1,$I624="Lost"),$R624,0))</f>
        <v/>
      </c>
      <c r="AD624" s="34">
        <f>IF($A624="","",IF(AND($I624="Won",OR($U624=1,$Y624&gt;0,$Z624&gt;0)),$G624,0))</f>
        <v/>
      </c>
      <c r="AE624" s="33">
        <f>IF(OR($A624="",$P624=0),"",IFERROR(MATCH($Q624,Settings!$B$24:$B$31,0),""))</f>
        <v/>
      </c>
      <c r="AF624" s="33">
        <f>IF($A624="","",IFERROR(MATCH($F624,Settings!$B$24:$B$31,0),""))</f>
        <v/>
      </c>
      <c r="AG624" s="33">
        <f>IF($A624="","",IF($P624=0,IF($Y624&gt;0,IF($I624="Won","Created and won","Created"),IF($J624&gt;Settings!$C$6,"Created, outside period",IF($V624=1,"Not in last snapshot","Outside period"))),IF($T624&lt;&gt;"Open","Closed before",IF($U624=0,IF($Z624&gt;0,IF($I624="Won","Pulled in and won","Pulled in"),"Outside period"),IF($I624="Won","Won",IF($I624="Lost","Lost",IF($V624=0,"Slipped out",IF($AF624&gt;$AE624,"Advanced",IF($AF624&lt;$AE624,"Regressed",IF($G624&gt;$R624,"Amount up",IF($G624&lt;$R624,"Amount down","No change")))))))))))</f>
        <v/>
      </c>
      <c r="AH624" s="33">
        <f>IF($A624="","",IF($V624=1,Settings!$C$7-MAX($J624,$K624,$L624,$M624),""))</f>
        <v/>
      </c>
      <c r="AI624" s="33">
        <f>IF($A624="","",IF($V624=1,IF($AH624&gt;=Settings!$C$12,1,0),""))</f>
        <v/>
      </c>
      <c r="AJ624" s="33">
        <f>IF($A624="","",IF($V624=1,IF($N624&gt;=Settings!$C$13,1,0),""))</f>
        <v/>
      </c>
    </row>
    <row r="625">
      <c r="G625" s="31" t="n"/>
      <c r="H625" s="32" t="n"/>
      <c r="J625" s="32" t="n"/>
      <c r="K625" s="32" t="n"/>
      <c r="L625" s="32" t="n"/>
      <c r="M625" s="32" t="n"/>
      <c r="P625" s="33">
        <f>IF($A625="","",IFERROR(MATCH($A625,'Last week'!$A$2:$A$1001,0),0))</f>
        <v/>
      </c>
      <c r="Q625" s="33">
        <f>IF(OR($A625="",$P625=0),"",INDEX('Last week'!$F$2:$F$1001,$P625))</f>
        <v/>
      </c>
      <c r="R625" s="34">
        <f>IF(OR($A625="",$P625=0),"",INDEX('Last week'!$G$2:$G$1001,$P625))</f>
        <v/>
      </c>
      <c r="S625" s="35">
        <f>IF(OR($A625="",$P625=0),"",INDEX('Last week'!$H$2:$H$1001,$P625))</f>
        <v/>
      </c>
      <c r="T625" s="33">
        <f>IF(OR($A625="",$P625=0),"",INDEX('Last week'!$I$2:$I$1001,$P625))</f>
        <v/>
      </c>
      <c r="U625" s="33">
        <f>IF($A625="","",IF(AND($P625&gt;0,$T625="Open",$S625&gt;=Settings!$C$4,$S625&lt;=Settings!$C$5),1,0))</f>
        <v/>
      </c>
      <c r="V625" s="33">
        <f>IF($A625="","",IF(AND($I625="Open",$H625&gt;=Settings!$C$4,$H625&lt;=Settings!$C$5),1,0))</f>
        <v/>
      </c>
      <c r="W625" s="34">
        <f>IF($A625="","",IF($U625=1,$R625,0))</f>
        <v/>
      </c>
      <c r="X625" s="34">
        <f>IF($A625="","",IF($V625=1,$G625,0))</f>
        <v/>
      </c>
      <c r="Y625" s="34">
        <f>IF($A625="","",IF(AND($P625=0,OR($I625="Open",$I625="Won"),$H625&gt;=Settings!$C$4,$H625&lt;=Settings!$C$5,$J625&gt;Settings!$C$6),$G625,0))</f>
        <v/>
      </c>
      <c r="Z625" s="34">
        <f>IF($A625="","",IF(AND($P625&gt;0,$T625="Open",$U625=0,OR($I625="Open",$I625="Won"),$H625&gt;=Settings!$C$4,$H625&lt;=Settings!$C$5),$G625,0))</f>
        <v/>
      </c>
      <c r="AA625" s="34">
        <f>IF($A625="","",IF(AND($U625=1,OR($V625=1,$I625="Won")),$G625-$R625,0))</f>
        <v/>
      </c>
      <c r="AB625" s="34">
        <f>IF($A625="","",IF(AND($U625=1,$I625="Open",$V625=0),$R625,0))</f>
        <v/>
      </c>
      <c r="AC625" s="34">
        <f>IF($A625="","",IF(AND($U625=1,$I625="Lost"),$R625,0))</f>
        <v/>
      </c>
      <c r="AD625" s="34">
        <f>IF($A625="","",IF(AND($I625="Won",OR($U625=1,$Y625&gt;0,$Z625&gt;0)),$G625,0))</f>
        <v/>
      </c>
      <c r="AE625" s="33">
        <f>IF(OR($A625="",$P625=0),"",IFERROR(MATCH($Q625,Settings!$B$24:$B$31,0),""))</f>
        <v/>
      </c>
      <c r="AF625" s="33">
        <f>IF($A625="","",IFERROR(MATCH($F625,Settings!$B$24:$B$31,0),""))</f>
        <v/>
      </c>
      <c r="AG625" s="33">
        <f>IF($A625="","",IF($P625=0,IF($Y625&gt;0,IF($I625="Won","Created and won","Created"),IF($J625&gt;Settings!$C$6,"Created, outside period",IF($V625=1,"Not in last snapshot","Outside period"))),IF($T625&lt;&gt;"Open","Closed before",IF($U625=0,IF($Z625&gt;0,IF($I625="Won","Pulled in and won","Pulled in"),"Outside period"),IF($I625="Won","Won",IF($I625="Lost","Lost",IF($V625=0,"Slipped out",IF($AF625&gt;$AE625,"Advanced",IF($AF625&lt;$AE625,"Regressed",IF($G625&gt;$R625,"Amount up",IF($G625&lt;$R625,"Amount down","No change")))))))))))</f>
        <v/>
      </c>
      <c r="AH625" s="33">
        <f>IF($A625="","",IF($V625=1,Settings!$C$7-MAX($J625,$K625,$L625,$M625),""))</f>
        <v/>
      </c>
      <c r="AI625" s="33">
        <f>IF($A625="","",IF($V625=1,IF($AH625&gt;=Settings!$C$12,1,0),""))</f>
        <v/>
      </c>
      <c r="AJ625" s="33">
        <f>IF($A625="","",IF($V625=1,IF($N625&gt;=Settings!$C$13,1,0),""))</f>
        <v/>
      </c>
    </row>
    <row r="626">
      <c r="G626" s="31" t="n"/>
      <c r="H626" s="32" t="n"/>
      <c r="J626" s="32" t="n"/>
      <c r="K626" s="32" t="n"/>
      <c r="L626" s="32" t="n"/>
      <c r="M626" s="32" t="n"/>
      <c r="P626" s="33">
        <f>IF($A626="","",IFERROR(MATCH($A626,'Last week'!$A$2:$A$1001,0),0))</f>
        <v/>
      </c>
      <c r="Q626" s="33">
        <f>IF(OR($A626="",$P626=0),"",INDEX('Last week'!$F$2:$F$1001,$P626))</f>
        <v/>
      </c>
      <c r="R626" s="34">
        <f>IF(OR($A626="",$P626=0),"",INDEX('Last week'!$G$2:$G$1001,$P626))</f>
        <v/>
      </c>
      <c r="S626" s="35">
        <f>IF(OR($A626="",$P626=0),"",INDEX('Last week'!$H$2:$H$1001,$P626))</f>
        <v/>
      </c>
      <c r="T626" s="33">
        <f>IF(OR($A626="",$P626=0),"",INDEX('Last week'!$I$2:$I$1001,$P626))</f>
        <v/>
      </c>
      <c r="U626" s="33">
        <f>IF($A626="","",IF(AND($P626&gt;0,$T626="Open",$S626&gt;=Settings!$C$4,$S626&lt;=Settings!$C$5),1,0))</f>
        <v/>
      </c>
      <c r="V626" s="33">
        <f>IF($A626="","",IF(AND($I626="Open",$H626&gt;=Settings!$C$4,$H626&lt;=Settings!$C$5),1,0))</f>
        <v/>
      </c>
      <c r="W626" s="34">
        <f>IF($A626="","",IF($U626=1,$R626,0))</f>
        <v/>
      </c>
      <c r="X626" s="34">
        <f>IF($A626="","",IF($V626=1,$G626,0))</f>
        <v/>
      </c>
      <c r="Y626" s="34">
        <f>IF($A626="","",IF(AND($P626=0,OR($I626="Open",$I626="Won"),$H626&gt;=Settings!$C$4,$H626&lt;=Settings!$C$5,$J626&gt;Settings!$C$6),$G626,0))</f>
        <v/>
      </c>
      <c r="Z626" s="34">
        <f>IF($A626="","",IF(AND($P626&gt;0,$T626="Open",$U626=0,OR($I626="Open",$I626="Won"),$H626&gt;=Settings!$C$4,$H626&lt;=Settings!$C$5),$G626,0))</f>
        <v/>
      </c>
      <c r="AA626" s="34">
        <f>IF($A626="","",IF(AND($U626=1,OR($V626=1,$I626="Won")),$G626-$R626,0))</f>
        <v/>
      </c>
      <c r="AB626" s="34">
        <f>IF($A626="","",IF(AND($U626=1,$I626="Open",$V626=0),$R626,0))</f>
        <v/>
      </c>
      <c r="AC626" s="34">
        <f>IF($A626="","",IF(AND($U626=1,$I626="Lost"),$R626,0))</f>
        <v/>
      </c>
      <c r="AD626" s="34">
        <f>IF($A626="","",IF(AND($I626="Won",OR($U626=1,$Y626&gt;0,$Z626&gt;0)),$G626,0))</f>
        <v/>
      </c>
      <c r="AE626" s="33">
        <f>IF(OR($A626="",$P626=0),"",IFERROR(MATCH($Q626,Settings!$B$24:$B$31,0),""))</f>
        <v/>
      </c>
      <c r="AF626" s="33">
        <f>IF($A626="","",IFERROR(MATCH($F626,Settings!$B$24:$B$31,0),""))</f>
        <v/>
      </c>
      <c r="AG626" s="33">
        <f>IF($A626="","",IF($P626=0,IF($Y626&gt;0,IF($I626="Won","Created and won","Created"),IF($J626&gt;Settings!$C$6,"Created, outside period",IF($V626=1,"Not in last snapshot","Outside period"))),IF($T626&lt;&gt;"Open","Closed before",IF($U626=0,IF($Z626&gt;0,IF($I626="Won","Pulled in and won","Pulled in"),"Outside period"),IF($I626="Won","Won",IF($I626="Lost","Lost",IF($V626=0,"Slipped out",IF($AF626&gt;$AE626,"Advanced",IF($AF626&lt;$AE626,"Regressed",IF($G626&gt;$R626,"Amount up",IF($G626&lt;$R626,"Amount down","No change")))))))))))</f>
        <v/>
      </c>
      <c r="AH626" s="33">
        <f>IF($A626="","",IF($V626=1,Settings!$C$7-MAX($J626,$K626,$L626,$M626),""))</f>
        <v/>
      </c>
      <c r="AI626" s="33">
        <f>IF($A626="","",IF($V626=1,IF($AH626&gt;=Settings!$C$12,1,0),""))</f>
        <v/>
      </c>
      <c r="AJ626" s="33">
        <f>IF($A626="","",IF($V626=1,IF($N626&gt;=Settings!$C$13,1,0),""))</f>
        <v/>
      </c>
    </row>
    <row r="627">
      <c r="G627" s="31" t="n"/>
      <c r="H627" s="32" t="n"/>
      <c r="J627" s="32" t="n"/>
      <c r="K627" s="32" t="n"/>
      <c r="L627" s="32" t="n"/>
      <c r="M627" s="32" t="n"/>
      <c r="P627" s="33">
        <f>IF($A627="","",IFERROR(MATCH($A627,'Last week'!$A$2:$A$1001,0),0))</f>
        <v/>
      </c>
      <c r="Q627" s="33">
        <f>IF(OR($A627="",$P627=0),"",INDEX('Last week'!$F$2:$F$1001,$P627))</f>
        <v/>
      </c>
      <c r="R627" s="34">
        <f>IF(OR($A627="",$P627=0),"",INDEX('Last week'!$G$2:$G$1001,$P627))</f>
        <v/>
      </c>
      <c r="S627" s="35">
        <f>IF(OR($A627="",$P627=0),"",INDEX('Last week'!$H$2:$H$1001,$P627))</f>
        <v/>
      </c>
      <c r="T627" s="33">
        <f>IF(OR($A627="",$P627=0),"",INDEX('Last week'!$I$2:$I$1001,$P627))</f>
        <v/>
      </c>
      <c r="U627" s="33">
        <f>IF($A627="","",IF(AND($P627&gt;0,$T627="Open",$S627&gt;=Settings!$C$4,$S627&lt;=Settings!$C$5),1,0))</f>
        <v/>
      </c>
      <c r="V627" s="33">
        <f>IF($A627="","",IF(AND($I627="Open",$H627&gt;=Settings!$C$4,$H627&lt;=Settings!$C$5),1,0))</f>
        <v/>
      </c>
      <c r="W627" s="34">
        <f>IF($A627="","",IF($U627=1,$R627,0))</f>
        <v/>
      </c>
      <c r="X627" s="34">
        <f>IF($A627="","",IF($V627=1,$G627,0))</f>
        <v/>
      </c>
      <c r="Y627" s="34">
        <f>IF($A627="","",IF(AND($P627=0,OR($I627="Open",$I627="Won"),$H627&gt;=Settings!$C$4,$H627&lt;=Settings!$C$5,$J627&gt;Settings!$C$6),$G627,0))</f>
        <v/>
      </c>
      <c r="Z627" s="34">
        <f>IF($A627="","",IF(AND($P627&gt;0,$T627="Open",$U627=0,OR($I627="Open",$I627="Won"),$H627&gt;=Settings!$C$4,$H627&lt;=Settings!$C$5),$G627,0))</f>
        <v/>
      </c>
      <c r="AA627" s="34">
        <f>IF($A627="","",IF(AND($U627=1,OR($V627=1,$I627="Won")),$G627-$R627,0))</f>
        <v/>
      </c>
      <c r="AB627" s="34">
        <f>IF($A627="","",IF(AND($U627=1,$I627="Open",$V627=0),$R627,0))</f>
        <v/>
      </c>
      <c r="AC627" s="34">
        <f>IF($A627="","",IF(AND($U627=1,$I627="Lost"),$R627,0))</f>
        <v/>
      </c>
      <c r="AD627" s="34">
        <f>IF($A627="","",IF(AND($I627="Won",OR($U627=1,$Y627&gt;0,$Z627&gt;0)),$G627,0))</f>
        <v/>
      </c>
      <c r="AE627" s="33">
        <f>IF(OR($A627="",$P627=0),"",IFERROR(MATCH($Q627,Settings!$B$24:$B$31,0),""))</f>
        <v/>
      </c>
      <c r="AF627" s="33">
        <f>IF($A627="","",IFERROR(MATCH($F627,Settings!$B$24:$B$31,0),""))</f>
        <v/>
      </c>
      <c r="AG627" s="33">
        <f>IF($A627="","",IF($P627=0,IF($Y627&gt;0,IF($I627="Won","Created and won","Created"),IF($J627&gt;Settings!$C$6,"Created, outside period",IF($V627=1,"Not in last snapshot","Outside period"))),IF($T627&lt;&gt;"Open","Closed before",IF($U627=0,IF($Z627&gt;0,IF($I627="Won","Pulled in and won","Pulled in"),"Outside period"),IF($I627="Won","Won",IF($I627="Lost","Lost",IF($V627=0,"Slipped out",IF($AF627&gt;$AE627,"Advanced",IF($AF627&lt;$AE627,"Regressed",IF($G627&gt;$R627,"Amount up",IF($G627&lt;$R627,"Amount down","No change")))))))))))</f>
        <v/>
      </c>
      <c r="AH627" s="33">
        <f>IF($A627="","",IF($V627=1,Settings!$C$7-MAX($J627,$K627,$L627,$M627),""))</f>
        <v/>
      </c>
      <c r="AI627" s="33">
        <f>IF($A627="","",IF($V627=1,IF($AH627&gt;=Settings!$C$12,1,0),""))</f>
        <v/>
      </c>
      <c r="AJ627" s="33">
        <f>IF($A627="","",IF($V627=1,IF($N627&gt;=Settings!$C$13,1,0),""))</f>
        <v/>
      </c>
    </row>
    <row r="628">
      <c r="G628" s="31" t="n"/>
      <c r="H628" s="32" t="n"/>
      <c r="J628" s="32" t="n"/>
      <c r="K628" s="32" t="n"/>
      <c r="L628" s="32" t="n"/>
      <c r="M628" s="32" t="n"/>
      <c r="P628" s="33">
        <f>IF($A628="","",IFERROR(MATCH($A628,'Last week'!$A$2:$A$1001,0),0))</f>
        <v/>
      </c>
      <c r="Q628" s="33">
        <f>IF(OR($A628="",$P628=0),"",INDEX('Last week'!$F$2:$F$1001,$P628))</f>
        <v/>
      </c>
      <c r="R628" s="34">
        <f>IF(OR($A628="",$P628=0),"",INDEX('Last week'!$G$2:$G$1001,$P628))</f>
        <v/>
      </c>
      <c r="S628" s="35">
        <f>IF(OR($A628="",$P628=0),"",INDEX('Last week'!$H$2:$H$1001,$P628))</f>
        <v/>
      </c>
      <c r="T628" s="33">
        <f>IF(OR($A628="",$P628=0),"",INDEX('Last week'!$I$2:$I$1001,$P628))</f>
        <v/>
      </c>
      <c r="U628" s="33">
        <f>IF($A628="","",IF(AND($P628&gt;0,$T628="Open",$S628&gt;=Settings!$C$4,$S628&lt;=Settings!$C$5),1,0))</f>
        <v/>
      </c>
      <c r="V628" s="33">
        <f>IF($A628="","",IF(AND($I628="Open",$H628&gt;=Settings!$C$4,$H628&lt;=Settings!$C$5),1,0))</f>
        <v/>
      </c>
      <c r="W628" s="34">
        <f>IF($A628="","",IF($U628=1,$R628,0))</f>
        <v/>
      </c>
      <c r="X628" s="34">
        <f>IF($A628="","",IF($V628=1,$G628,0))</f>
        <v/>
      </c>
      <c r="Y628" s="34">
        <f>IF($A628="","",IF(AND($P628=0,OR($I628="Open",$I628="Won"),$H628&gt;=Settings!$C$4,$H628&lt;=Settings!$C$5,$J628&gt;Settings!$C$6),$G628,0))</f>
        <v/>
      </c>
      <c r="Z628" s="34">
        <f>IF($A628="","",IF(AND($P628&gt;0,$T628="Open",$U628=0,OR($I628="Open",$I628="Won"),$H628&gt;=Settings!$C$4,$H628&lt;=Settings!$C$5),$G628,0))</f>
        <v/>
      </c>
      <c r="AA628" s="34">
        <f>IF($A628="","",IF(AND($U628=1,OR($V628=1,$I628="Won")),$G628-$R628,0))</f>
        <v/>
      </c>
      <c r="AB628" s="34">
        <f>IF($A628="","",IF(AND($U628=1,$I628="Open",$V628=0),$R628,0))</f>
        <v/>
      </c>
      <c r="AC628" s="34">
        <f>IF($A628="","",IF(AND($U628=1,$I628="Lost"),$R628,0))</f>
        <v/>
      </c>
      <c r="AD628" s="34">
        <f>IF($A628="","",IF(AND($I628="Won",OR($U628=1,$Y628&gt;0,$Z628&gt;0)),$G628,0))</f>
        <v/>
      </c>
      <c r="AE628" s="33">
        <f>IF(OR($A628="",$P628=0),"",IFERROR(MATCH($Q628,Settings!$B$24:$B$31,0),""))</f>
        <v/>
      </c>
      <c r="AF628" s="33">
        <f>IF($A628="","",IFERROR(MATCH($F628,Settings!$B$24:$B$31,0),""))</f>
        <v/>
      </c>
      <c r="AG628" s="33">
        <f>IF($A628="","",IF($P628=0,IF($Y628&gt;0,IF($I628="Won","Created and won","Created"),IF($J628&gt;Settings!$C$6,"Created, outside period",IF($V628=1,"Not in last snapshot","Outside period"))),IF($T628&lt;&gt;"Open","Closed before",IF($U628=0,IF($Z628&gt;0,IF($I628="Won","Pulled in and won","Pulled in"),"Outside period"),IF($I628="Won","Won",IF($I628="Lost","Lost",IF($V628=0,"Slipped out",IF($AF628&gt;$AE628,"Advanced",IF($AF628&lt;$AE628,"Regressed",IF($G628&gt;$R628,"Amount up",IF($G628&lt;$R628,"Amount down","No change")))))))))))</f>
        <v/>
      </c>
      <c r="AH628" s="33">
        <f>IF($A628="","",IF($V628=1,Settings!$C$7-MAX($J628,$K628,$L628,$M628),""))</f>
        <v/>
      </c>
      <c r="AI628" s="33">
        <f>IF($A628="","",IF($V628=1,IF($AH628&gt;=Settings!$C$12,1,0),""))</f>
        <v/>
      </c>
      <c r="AJ628" s="33">
        <f>IF($A628="","",IF($V628=1,IF($N628&gt;=Settings!$C$13,1,0),""))</f>
        <v/>
      </c>
    </row>
    <row r="629">
      <c r="G629" s="31" t="n"/>
      <c r="H629" s="32" t="n"/>
      <c r="J629" s="32" t="n"/>
      <c r="K629" s="32" t="n"/>
      <c r="L629" s="32" t="n"/>
      <c r="M629" s="32" t="n"/>
      <c r="P629" s="33">
        <f>IF($A629="","",IFERROR(MATCH($A629,'Last week'!$A$2:$A$1001,0),0))</f>
        <v/>
      </c>
      <c r="Q629" s="33">
        <f>IF(OR($A629="",$P629=0),"",INDEX('Last week'!$F$2:$F$1001,$P629))</f>
        <v/>
      </c>
      <c r="R629" s="34">
        <f>IF(OR($A629="",$P629=0),"",INDEX('Last week'!$G$2:$G$1001,$P629))</f>
        <v/>
      </c>
      <c r="S629" s="35">
        <f>IF(OR($A629="",$P629=0),"",INDEX('Last week'!$H$2:$H$1001,$P629))</f>
        <v/>
      </c>
      <c r="T629" s="33">
        <f>IF(OR($A629="",$P629=0),"",INDEX('Last week'!$I$2:$I$1001,$P629))</f>
        <v/>
      </c>
      <c r="U629" s="33">
        <f>IF($A629="","",IF(AND($P629&gt;0,$T629="Open",$S629&gt;=Settings!$C$4,$S629&lt;=Settings!$C$5),1,0))</f>
        <v/>
      </c>
      <c r="V629" s="33">
        <f>IF($A629="","",IF(AND($I629="Open",$H629&gt;=Settings!$C$4,$H629&lt;=Settings!$C$5),1,0))</f>
        <v/>
      </c>
      <c r="W629" s="34">
        <f>IF($A629="","",IF($U629=1,$R629,0))</f>
        <v/>
      </c>
      <c r="X629" s="34">
        <f>IF($A629="","",IF($V629=1,$G629,0))</f>
        <v/>
      </c>
      <c r="Y629" s="34">
        <f>IF($A629="","",IF(AND($P629=0,OR($I629="Open",$I629="Won"),$H629&gt;=Settings!$C$4,$H629&lt;=Settings!$C$5,$J629&gt;Settings!$C$6),$G629,0))</f>
        <v/>
      </c>
      <c r="Z629" s="34">
        <f>IF($A629="","",IF(AND($P629&gt;0,$T629="Open",$U629=0,OR($I629="Open",$I629="Won"),$H629&gt;=Settings!$C$4,$H629&lt;=Settings!$C$5),$G629,0))</f>
        <v/>
      </c>
      <c r="AA629" s="34">
        <f>IF($A629="","",IF(AND($U629=1,OR($V629=1,$I629="Won")),$G629-$R629,0))</f>
        <v/>
      </c>
      <c r="AB629" s="34">
        <f>IF($A629="","",IF(AND($U629=1,$I629="Open",$V629=0),$R629,0))</f>
        <v/>
      </c>
      <c r="AC629" s="34">
        <f>IF($A629="","",IF(AND($U629=1,$I629="Lost"),$R629,0))</f>
        <v/>
      </c>
      <c r="AD629" s="34">
        <f>IF($A629="","",IF(AND($I629="Won",OR($U629=1,$Y629&gt;0,$Z629&gt;0)),$G629,0))</f>
        <v/>
      </c>
      <c r="AE629" s="33">
        <f>IF(OR($A629="",$P629=0),"",IFERROR(MATCH($Q629,Settings!$B$24:$B$31,0),""))</f>
        <v/>
      </c>
      <c r="AF629" s="33">
        <f>IF($A629="","",IFERROR(MATCH($F629,Settings!$B$24:$B$31,0),""))</f>
        <v/>
      </c>
      <c r="AG629" s="33">
        <f>IF($A629="","",IF($P629=0,IF($Y629&gt;0,IF($I629="Won","Created and won","Created"),IF($J629&gt;Settings!$C$6,"Created, outside period",IF($V629=1,"Not in last snapshot","Outside period"))),IF($T629&lt;&gt;"Open","Closed before",IF($U629=0,IF($Z629&gt;0,IF($I629="Won","Pulled in and won","Pulled in"),"Outside period"),IF($I629="Won","Won",IF($I629="Lost","Lost",IF($V629=0,"Slipped out",IF($AF629&gt;$AE629,"Advanced",IF($AF629&lt;$AE629,"Regressed",IF($G629&gt;$R629,"Amount up",IF($G629&lt;$R629,"Amount down","No change")))))))))))</f>
        <v/>
      </c>
      <c r="AH629" s="33">
        <f>IF($A629="","",IF($V629=1,Settings!$C$7-MAX($J629,$K629,$L629,$M629),""))</f>
        <v/>
      </c>
      <c r="AI629" s="33">
        <f>IF($A629="","",IF($V629=1,IF($AH629&gt;=Settings!$C$12,1,0),""))</f>
        <v/>
      </c>
      <c r="AJ629" s="33">
        <f>IF($A629="","",IF($V629=1,IF($N629&gt;=Settings!$C$13,1,0),""))</f>
        <v/>
      </c>
    </row>
    <row r="630">
      <c r="G630" s="31" t="n"/>
      <c r="H630" s="32" t="n"/>
      <c r="J630" s="32" t="n"/>
      <c r="K630" s="32" t="n"/>
      <c r="L630" s="32" t="n"/>
      <c r="M630" s="32" t="n"/>
      <c r="P630" s="33">
        <f>IF($A630="","",IFERROR(MATCH($A630,'Last week'!$A$2:$A$1001,0),0))</f>
        <v/>
      </c>
      <c r="Q630" s="33">
        <f>IF(OR($A630="",$P630=0),"",INDEX('Last week'!$F$2:$F$1001,$P630))</f>
        <v/>
      </c>
      <c r="R630" s="34">
        <f>IF(OR($A630="",$P630=0),"",INDEX('Last week'!$G$2:$G$1001,$P630))</f>
        <v/>
      </c>
      <c r="S630" s="35">
        <f>IF(OR($A630="",$P630=0),"",INDEX('Last week'!$H$2:$H$1001,$P630))</f>
        <v/>
      </c>
      <c r="T630" s="33">
        <f>IF(OR($A630="",$P630=0),"",INDEX('Last week'!$I$2:$I$1001,$P630))</f>
        <v/>
      </c>
      <c r="U630" s="33">
        <f>IF($A630="","",IF(AND($P630&gt;0,$T630="Open",$S630&gt;=Settings!$C$4,$S630&lt;=Settings!$C$5),1,0))</f>
        <v/>
      </c>
      <c r="V630" s="33">
        <f>IF($A630="","",IF(AND($I630="Open",$H630&gt;=Settings!$C$4,$H630&lt;=Settings!$C$5),1,0))</f>
        <v/>
      </c>
      <c r="W630" s="34">
        <f>IF($A630="","",IF($U630=1,$R630,0))</f>
        <v/>
      </c>
      <c r="X630" s="34">
        <f>IF($A630="","",IF($V630=1,$G630,0))</f>
        <v/>
      </c>
      <c r="Y630" s="34">
        <f>IF($A630="","",IF(AND($P630=0,OR($I630="Open",$I630="Won"),$H630&gt;=Settings!$C$4,$H630&lt;=Settings!$C$5,$J630&gt;Settings!$C$6),$G630,0))</f>
        <v/>
      </c>
      <c r="Z630" s="34">
        <f>IF($A630="","",IF(AND($P630&gt;0,$T630="Open",$U630=0,OR($I630="Open",$I630="Won"),$H630&gt;=Settings!$C$4,$H630&lt;=Settings!$C$5),$G630,0))</f>
        <v/>
      </c>
      <c r="AA630" s="34">
        <f>IF($A630="","",IF(AND($U630=1,OR($V630=1,$I630="Won")),$G630-$R630,0))</f>
        <v/>
      </c>
      <c r="AB630" s="34">
        <f>IF($A630="","",IF(AND($U630=1,$I630="Open",$V630=0),$R630,0))</f>
        <v/>
      </c>
      <c r="AC630" s="34">
        <f>IF($A630="","",IF(AND($U630=1,$I630="Lost"),$R630,0))</f>
        <v/>
      </c>
      <c r="AD630" s="34">
        <f>IF($A630="","",IF(AND($I630="Won",OR($U630=1,$Y630&gt;0,$Z630&gt;0)),$G630,0))</f>
        <v/>
      </c>
      <c r="AE630" s="33">
        <f>IF(OR($A630="",$P630=0),"",IFERROR(MATCH($Q630,Settings!$B$24:$B$31,0),""))</f>
        <v/>
      </c>
      <c r="AF630" s="33">
        <f>IF($A630="","",IFERROR(MATCH($F630,Settings!$B$24:$B$31,0),""))</f>
        <v/>
      </c>
      <c r="AG630" s="33">
        <f>IF($A630="","",IF($P630=0,IF($Y630&gt;0,IF($I630="Won","Created and won","Created"),IF($J630&gt;Settings!$C$6,"Created, outside period",IF($V630=1,"Not in last snapshot","Outside period"))),IF($T630&lt;&gt;"Open","Closed before",IF($U630=0,IF($Z630&gt;0,IF($I630="Won","Pulled in and won","Pulled in"),"Outside period"),IF($I630="Won","Won",IF($I630="Lost","Lost",IF($V630=0,"Slipped out",IF($AF630&gt;$AE630,"Advanced",IF($AF630&lt;$AE630,"Regressed",IF($G630&gt;$R630,"Amount up",IF($G630&lt;$R630,"Amount down","No change")))))))))))</f>
        <v/>
      </c>
      <c r="AH630" s="33">
        <f>IF($A630="","",IF($V630=1,Settings!$C$7-MAX($J630,$K630,$L630,$M630),""))</f>
        <v/>
      </c>
      <c r="AI630" s="33">
        <f>IF($A630="","",IF($V630=1,IF($AH630&gt;=Settings!$C$12,1,0),""))</f>
        <v/>
      </c>
      <c r="AJ630" s="33">
        <f>IF($A630="","",IF($V630=1,IF($N630&gt;=Settings!$C$13,1,0),""))</f>
        <v/>
      </c>
    </row>
    <row r="631">
      <c r="G631" s="31" t="n"/>
      <c r="H631" s="32" t="n"/>
      <c r="J631" s="32" t="n"/>
      <c r="K631" s="32" t="n"/>
      <c r="L631" s="32" t="n"/>
      <c r="M631" s="32" t="n"/>
      <c r="P631" s="33">
        <f>IF($A631="","",IFERROR(MATCH($A631,'Last week'!$A$2:$A$1001,0),0))</f>
        <v/>
      </c>
      <c r="Q631" s="33">
        <f>IF(OR($A631="",$P631=0),"",INDEX('Last week'!$F$2:$F$1001,$P631))</f>
        <v/>
      </c>
      <c r="R631" s="34">
        <f>IF(OR($A631="",$P631=0),"",INDEX('Last week'!$G$2:$G$1001,$P631))</f>
        <v/>
      </c>
      <c r="S631" s="35">
        <f>IF(OR($A631="",$P631=0),"",INDEX('Last week'!$H$2:$H$1001,$P631))</f>
        <v/>
      </c>
      <c r="T631" s="33">
        <f>IF(OR($A631="",$P631=0),"",INDEX('Last week'!$I$2:$I$1001,$P631))</f>
        <v/>
      </c>
      <c r="U631" s="33">
        <f>IF($A631="","",IF(AND($P631&gt;0,$T631="Open",$S631&gt;=Settings!$C$4,$S631&lt;=Settings!$C$5),1,0))</f>
        <v/>
      </c>
      <c r="V631" s="33">
        <f>IF($A631="","",IF(AND($I631="Open",$H631&gt;=Settings!$C$4,$H631&lt;=Settings!$C$5),1,0))</f>
        <v/>
      </c>
      <c r="W631" s="34">
        <f>IF($A631="","",IF($U631=1,$R631,0))</f>
        <v/>
      </c>
      <c r="X631" s="34">
        <f>IF($A631="","",IF($V631=1,$G631,0))</f>
        <v/>
      </c>
      <c r="Y631" s="34">
        <f>IF($A631="","",IF(AND($P631=0,OR($I631="Open",$I631="Won"),$H631&gt;=Settings!$C$4,$H631&lt;=Settings!$C$5,$J631&gt;Settings!$C$6),$G631,0))</f>
        <v/>
      </c>
      <c r="Z631" s="34">
        <f>IF($A631="","",IF(AND($P631&gt;0,$T631="Open",$U631=0,OR($I631="Open",$I631="Won"),$H631&gt;=Settings!$C$4,$H631&lt;=Settings!$C$5),$G631,0))</f>
        <v/>
      </c>
      <c r="AA631" s="34">
        <f>IF($A631="","",IF(AND($U631=1,OR($V631=1,$I631="Won")),$G631-$R631,0))</f>
        <v/>
      </c>
      <c r="AB631" s="34">
        <f>IF($A631="","",IF(AND($U631=1,$I631="Open",$V631=0),$R631,0))</f>
        <v/>
      </c>
      <c r="AC631" s="34">
        <f>IF($A631="","",IF(AND($U631=1,$I631="Lost"),$R631,0))</f>
        <v/>
      </c>
      <c r="AD631" s="34">
        <f>IF($A631="","",IF(AND($I631="Won",OR($U631=1,$Y631&gt;0,$Z631&gt;0)),$G631,0))</f>
        <v/>
      </c>
      <c r="AE631" s="33">
        <f>IF(OR($A631="",$P631=0),"",IFERROR(MATCH($Q631,Settings!$B$24:$B$31,0),""))</f>
        <v/>
      </c>
      <c r="AF631" s="33">
        <f>IF($A631="","",IFERROR(MATCH($F631,Settings!$B$24:$B$31,0),""))</f>
        <v/>
      </c>
      <c r="AG631" s="33">
        <f>IF($A631="","",IF($P631=0,IF($Y631&gt;0,IF($I631="Won","Created and won","Created"),IF($J631&gt;Settings!$C$6,"Created, outside period",IF($V631=1,"Not in last snapshot","Outside period"))),IF($T631&lt;&gt;"Open","Closed before",IF($U631=0,IF($Z631&gt;0,IF($I631="Won","Pulled in and won","Pulled in"),"Outside period"),IF($I631="Won","Won",IF($I631="Lost","Lost",IF($V631=0,"Slipped out",IF($AF631&gt;$AE631,"Advanced",IF($AF631&lt;$AE631,"Regressed",IF($G631&gt;$R631,"Amount up",IF($G631&lt;$R631,"Amount down","No change")))))))))))</f>
        <v/>
      </c>
      <c r="AH631" s="33">
        <f>IF($A631="","",IF($V631=1,Settings!$C$7-MAX($J631,$K631,$L631,$M631),""))</f>
        <v/>
      </c>
      <c r="AI631" s="33">
        <f>IF($A631="","",IF($V631=1,IF($AH631&gt;=Settings!$C$12,1,0),""))</f>
        <v/>
      </c>
      <c r="AJ631" s="33">
        <f>IF($A631="","",IF($V631=1,IF($N631&gt;=Settings!$C$13,1,0),""))</f>
        <v/>
      </c>
    </row>
    <row r="632">
      <c r="G632" s="31" t="n"/>
      <c r="H632" s="32" t="n"/>
      <c r="J632" s="32" t="n"/>
      <c r="K632" s="32" t="n"/>
      <c r="L632" s="32" t="n"/>
      <c r="M632" s="32" t="n"/>
      <c r="P632" s="33">
        <f>IF($A632="","",IFERROR(MATCH($A632,'Last week'!$A$2:$A$1001,0),0))</f>
        <v/>
      </c>
      <c r="Q632" s="33">
        <f>IF(OR($A632="",$P632=0),"",INDEX('Last week'!$F$2:$F$1001,$P632))</f>
        <v/>
      </c>
      <c r="R632" s="34">
        <f>IF(OR($A632="",$P632=0),"",INDEX('Last week'!$G$2:$G$1001,$P632))</f>
        <v/>
      </c>
      <c r="S632" s="35">
        <f>IF(OR($A632="",$P632=0),"",INDEX('Last week'!$H$2:$H$1001,$P632))</f>
        <v/>
      </c>
      <c r="T632" s="33">
        <f>IF(OR($A632="",$P632=0),"",INDEX('Last week'!$I$2:$I$1001,$P632))</f>
        <v/>
      </c>
      <c r="U632" s="33">
        <f>IF($A632="","",IF(AND($P632&gt;0,$T632="Open",$S632&gt;=Settings!$C$4,$S632&lt;=Settings!$C$5),1,0))</f>
        <v/>
      </c>
      <c r="V632" s="33">
        <f>IF($A632="","",IF(AND($I632="Open",$H632&gt;=Settings!$C$4,$H632&lt;=Settings!$C$5),1,0))</f>
        <v/>
      </c>
      <c r="W632" s="34">
        <f>IF($A632="","",IF($U632=1,$R632,0))</f>
        <v/>
      </c>
      <c r="X632" s="34">
        <f>IF($A632="","",IF($V632=1,$G632,0))</f>
        <v/>
      </c>
      <c r="Y632" s="34">
        <f>IF($A632="","",IF(AND($P632=0,OR($I632="Open",$I632="Won"),$H632&gt;=Settings!$C$4,$H632&lt;=Settings!$C$5,$J632&gt;Settings!$C$6),$G632,0))</f>
        <v/>
      </c>
      <c r="Z632" s="34">
        <f>IF($A632="","",IF(AND($P632&gt;0,$T632="Open",$U632=0,OR($I632="Open",$I632="Won"),$H632&gt;=Settings!$C$4,$H632&lt;=Settings!$C$5),$G632,0))</f>
        <v/>
      </c>
      <c r="AA632" s="34">
        <f>IF($A632="","",IF(AND($U632=1,OR($V632=1,$I632="Won")),$G632-$R632,0))</f>
        <v/>
      </c>
      <c r="AB632" s="34">
        <f>IF($A632="","",IF(AND($U632=1,$I632="Open",$V632=0),$R632,0))</f>
        <v/>
      </c>
      <c r="AC632" s="34">
        <f>IF($A632="","",IF(AND($U632=1,$I632="Lost"),$R632,0))</f>
        <v/>
      </c>
      <c r="AD632" s="34">
        <f>IF($A632="","",IF(AND($I632="Won",OR($U632=1,$Y632&gt;0,$Z632&gt;0)),$G632,0))</f>
        <v/>
      </c>
      <c r="AE632" s="33">
        <f>IF(OR($A632="",$P632=0),"",IFERROR(MATCH($Q632,Settings!$B$24:$B$31,0),""))</f>
        <v/>
      </c>
      <c r="AF632" s="33">
        <f>IF($A632="","",IFERROR(MATCH($F632,Settings!$B$24:$B$31,0),""))</f>
        <v/>
      </c>
      <c r="AG632" s="33">
        <f>IF($A632="","",IF($P632=0,IF($Y632&gt;0,IF($I632="Won","Created and won","Created"),IF($J632&gt;Settings!$C$6,"Created, outside period",IF($V632=1,"Not in last snapshot","Outside period"))),IF($T632&lt;&gt;"Open","Closed before",IF($U632=0,IF($Z632&gt;0,IF($I632="Won","Pulled in and won","Pulled in"),"Outside period"),IF($I632="Won","Won",IF($I632="Lost","Lost",IF($V632=0,"Slipped out",IF($AF632&gt;$AE632,"Advanced",IF($AF632&lt;$AE632,"Regressed",IF($G632&gt;$R632,"Amount up",IF($G632&lt;$R632,"Amount down","No change")))))))))))</f>
        <v/>
      </c>
      <c r="AH632" s="33">
        <f>IF($A632="","",IF($V632=1,Settings!$C$7-MAX($J632,$K632,$L632,$M632),""))</f>
        <v/>
      </c>
      <c r="AI632" s="33">
        <f>IF($A632="","",IF($V632=1,IF($AH632&gt;=Settings!$C$12,1,0),""))</f>
        <v/>
      </c>
      <c r="AJ632" s="33">
        <f>IF($A632="","",IF($V632=1,IF($N632&gt;=Settings!$C$13,1,0),""))</f>
        <v/>
      </c>
    </row>
    <row r="633">
      <c r="G633" s="31" t="n"/>
      <c r="H633" s="32" t="n"/>
      <c r="J633" s="32" t="n"/>
      <c r="K633" s="32" t="n"/>
      <c r="L633" s="32" t="n"/>
      <c r="M633" s="32" t="n"/>
      <c r="P633" s="33">
        <f>IF($A633="","",IFERROR(MATCH($A633,'Last week'!$A$2:$A$1001,0),0))</f>
        <v/>
      </c>
      <c r="Q633" s="33">
        <f>IF(OR($A633="",$P633=0),"",INDEX('Last week'!$F$2:$F$1001,$P633))</f>
        <v/>
      </c>
      <c r="R633" s="34">
        <f>IF(OR($A633="",$P633=0),"",INDEX('Last week'!$G$2:$G$1001,$P633))</f>
        <v/>
      </c>
      <c r="S633" s="35">
        <f>IF(OR($A633="",$P633=0),"",INDEX('Last week'!$H$2:$H$1001,$P633))</f>
        <v/>
      </c>
      <c r="T633" s="33">
        <f>IF(OR($A633="",$P633=0),"",INDEX('Last week'!$I$2:$I$1001,$P633))</f>
        <v/>
      </c>
      <c r="U633" s="33">
        <f>IF($A633="","",IF(AND($P633&gt;0,$T633="Open",$S633&gt;=Settings!$C$4,$S633&lt;=Settings!$C$5),1,0))</f>
        <v/>
      </c>
      <c r="V633" s="33">
        <f>IF($A633="","",IF(AND($I633="Open",$H633&gt;=Settings!$C$4,$H633&lt;=Settings!$C$5),1,0))</f>
        <v/>
      </c>
      <c r="W633" s="34">
        <f>IF($A633="","",IF($U633=1,$R633,0))</f>
        <v/>
      </c>
      <c r="X633" s="34">
        <f>IF($A633="","",IF($V633=1,$G633,0))</f>
        <v/>
      </c>
      <c r="Y633" s="34">
        <f>IF($A633="","",IF(AND($P633=0,OR($I633="Open",$I633="Won"),$H633&gt;=Settings!$C$4,$H633&lt;=Settings!$C$5,$J633&gt;Settings!$C$6),$G633,0))</f>
        <v/>
      </c>
      <c r="Z633" s="34">
        <f>IF($A633="","",IF(AND($P633&gt;0,$T633="Open",$U633=0,OR($I633="Open",$I633="Won"),$H633&gt;=Settings!$C$4,$H633&lt;=Settings!$C$5),$G633,0))</f>
        <v/>
      </c>
      <c r="AA633" s="34">
        <f>IF($A633="","",IF(AND($U633=1,OR($V633=1,$I633="Won")),$G633-$R633,0))</f>
        <v/>
      </c>
      <c r="AB633" s="34">
        <f>IF($A633="","",IF(AND($U633=1,$I633="Open",$V633=0),$R633,0))</f>
        <v/>
      </c>
      <c r="AC633" s="34">
        <f>IF($A633="","",IF(AND($U633=1,$I633="Lost"),$R633,0))</f>
        <v/>
      </c>
      <c r="AD633" s="34">
        <f>IF($A633="","",IF(AND($I633="Won",OR($U633=1,$Y633&gt;0,$Z633&gt;0)),$G633,0))</f>
        <v/>
      </c>
      <c r="AE633" s="33">
        <f>IF(OR($A633="",$P633=0),"",IFERROR(MATCH($Q633,Settings!$B$24:$B$31,0),""))</f>
        <v/>
      </c>
      <c r="AF633" s="33">
        <f>IF($A633="","",IFERROR(MATCH($F633,Settings!$B$24:$B$31,0),""))</f>
        <v/>
      </c>
      <c r="AG633" s="33">
        <f>IF($A633="","",IF($P633=0,IF($Y633&gt;0,IF($I633="Won","Created and won","Created"),IF($J633&gt;Settings!$C$6,"Created, outside period",IF($V633=1,"Not in last snapshot","Outside period"))),IF($T633&lt;&gt;"Open","Closed before",IF($U633=0,IF($Z633&gt;0,IF($I633="Won","Pulled in and won","Pulled in"),"Outside period"),IF($I633="Won","Won",IF($I633="Lost","Lost",IF($V633=0,"Slipped out",IF($AF633&gt;$AE633,"Advanced",IF($AF633&lt;$AE633,"Regressed",IF($G633&gt;$R633,"Amount up",IF($G633&lt;$R633,"Amount down","No change")))))))))))</f>
        <v/>
      </c>
      <c r="AH633" s="33">
        <f>IF($A633="","",IF($V633=1,Settings!$C$7-MAX($J633,$K633,$L633,$M633),""))</f>
        <v/>
      </c>
      <c r="AI633" s="33">
        <f>IF($A633="","",IF($V633=1,IF($AH633&gt;=Settings!$C$12,1,0),""))</f>
        <v/>
      </c>
      <c r="AJ633" s="33">
        <f>IF($A633="","",IF($V633=1,IF($N633&gt;=Settings!$C$13,1,0),""))</f>
        <v/>
      </c>
    </row>
    <row r="634">
      <c r="G634" s="31" t="n"/>
      <c r="H634" s="32" t="n"/>
      <c r="J634" s="32" t="n"/>
      <c r="K634" s="32" t="n"/>
      <c r="L634" s="32" t="n"/>
      <c r="M634" s="32" t="n"/>
      <c r="P634" s="33">
        <f>IF($A634="","",IFERROR(MATCH($A634,'Last week'!$A$2:$A$1001,0),0))</f>
        <v/>
      </c>
      <c r="Q634" s="33">
        <f>IF(OR($A634="",$P634=0),"",INDEX('Last week'!$F$2:$F$1001,$P634))</f>
        <v/>
      </c>
      <c r="R634" s="34">
        <f>IF(OR($A634="",$P634=0),"",INDEX('Last week'!$G$2:$G$1001,$P634))</f>
        <v/>
      </c>
      <c r="S634" s="35">
        <f>IF(OR($A634="",$P634=0),"",INDEX('Last week'!$H$2:$H$1001,$P634))</f>
        <v/>
      </c>
      <c r="T634" s="33">
        <f>IF(OR($A634="",$P634=0),"",INDEX('Last week'!$I$2:$I$1001,$P634))</f>
        <v/>
      </c>
      <c r="U634" s="33">
        <f>IF($A634="","",IF(AND($P634&gt;0,$T634="Open",$S634&gt;=Settings!$C$4,$S634&lt;=Settings!$C$5),1,0))</f>
        <v/>
      </c>
      <c r="V634" s="33">
        <f>IF($A634="","",IF(AND($I634="Open",$H634&gt;=Settings!$C$4,$H634&lt;=Settings!$C$5),1,0))</f>
        <v/>
      </c>
      <c r="W634" s="34">
        <f>IF($A634="","",IF($U634=1,$R634,0))</f>
        <v/>
      </c>
      <c r="X634" s="34">
        <f>IF($A634="","",IF($V634=1,$G634,0))</f>
        <v/>
      </c>
      <c r="Y634" s="34">
        <f>IF($A634="","",IF(AND($P634=0,OR($I634="Open",$I634="Won"),$H634&gt;=Settings!$C$4,$H634&lt;=Settings!$C$5,$J634&gt;Settings!$C$6),$G634,0))</f>
        <v/>
      </c>
      <c r="Z634" s="34">
        <f>IF($A634="","",IF(AND($P634&gt;0,$T634="Open",$U634=0,OR($I634="Open",$I634="Won"),$H634&gt;=Settings!$C$4,$H634&lt;=Settings!$C$5),$G634,0))</f>
        <v/>
      </c>
      <c r="AA634" s="34">
        <f>IF($A634="","",IF(AND($U634=1,OR($V634=1,$I634="Won")),$G634-$R634,0))</f>
        <v/>
      </c>
      <c r="AB634" s="34">
        <f>IF($A634="","",IF(AND($U634=1,$I634="Open",$V634=0),$R634,0))</f>
        <v/>
      </c>
      <c r="AC634" s="34">
        <f>IF($A634="","",IF(AND($U634=1,$I634="Lost"),$R634,0))</f>
        <v/>
      </c>
      <c r="AD634" s="34">
        <f>IF($A634="","",IF(AND($I634="Won",OR($U634=1,$Y634&gt;0,$Z634&gt;0)),$G634,0))</f>
        <v/>
      </c>
      <c r="AE634" s="33">
        <f>IF(OR($A634="",$P634=0),"",IFERROR(MATCH($Q634,Settings!$B$24:$B$31,0),""))</f>
        <v/>
      </c>
      <c r="AF634" s="33">
        <f>IF($A634="","",IFERROR(MATCH($F634,Settings!$B$24:$B$31,0),""))</f>
        <v/>
      </c>
      <c r="AG634" s="33">
        <f>IF($A634="","",IF($P634=0,IF($Y634&gt;0,IF($I634="Won","Created and won","Created"),IF($J634&gt;Settings!$C$6,"Created, outside period",IF($V634=1,"Not in last snapshot","Outside period"))),IF($T634&lt;&gt;"Open","Closed before",IF($U634=0,IF($Z634&gt;0,IF($I634="Won","Pulled in and won","Pulled in"),"Outside period"),IF($I634="Won","Won",IF($I634="Lost","Lost",IF($V634=0,"Slipped out",IF($AF634&gt;$AE634,"Advanced",IF($AF634&lt;$AE634,"Regressed",IF($G634&gt;$R634,"Amount up",IF($G634&lt;$R634,"Amount down","No change")))))))))))</f>
        <v/>
      </c>
      <c r="AH634" s="33">
        <f>IF($A634="","",IF($V634=1,Settings!$C$7-MAX($J634,$K634,$L634,$M634),""))</f>
        <v/>
      </c>
      <c r="AI634" s="33">
        <f>IF($A634="","",IF($V634=1,IF($AH634&gt;=Settings!$C$12,1,0),""))</f>
        <v/>
      </c>
      <c r="AJ634" s="33">
        <f>IF($A634="","",IF($V634=1,IF($N634&gt;=Settings!$C$13,1,0),""))</f>
        <v/>
      </c>
    </row>
    <row r="635">
      <c r="G635" s="31" t="n"/>
      <c r="H635" s="32" t="n"/>
      <c r="J635" s="32" t="n"/>
      <c r="K635" s="32" t="n"/>
      <c r="L635" s="32" t="n"/>
      <c r="M635" s="32" t="n"/>
      <c r="P635" s="33">
        <f>IF($A635="","",IFERROR(MATCH($A635,'Last week'!$A$2:$A$1001,0),0))</f>
        <v/>
      </c>
      <c r="Q635" s="33">
        <f>IF(OR($A635="",$P635=0),"",INDEX('Last week'!$F$2:$F$1001,$P635))</f>
        <v/>
      </c>
      <c r="R635" s="34">
        <f>IF(OR($A635="",$P635=0),"",INDEX('Last week'!$G$2:$G$1001,$P635))</f>
        <v/>
      </c>
      <c r="S635" s="35">
        <f>IF(OR($A635="",$P635=0),"",INDEX('Last week'!$H$2:$H$1001,$P635))</f>
        <v/>
      </c>
      <c r="T635" s="33">
        <f>IF(OR($A635="",$P635=0),"",INDEX('Last week'!$I$2:$I$1001,$P635))</f>
        <v/>
      </c>
      <c r="U635" s="33">
        <f>IF($A635="","",IF(AND($P635&gt;0,$T635="Open",$S635&gt;=Settings!$C$4,$S635&lt;=Settings!$C$5),1,0))</f>
        <v/>
      </c>
      <c r="V635" s="33">
        <f>IF($A635="","",IF(AND($I635="Open",$H635&gt;=Settings!$C$4,$H635&lt;=Settings!$C$5),1,0))</f>
        <v/>
      </c>
      <c r="W635" s="34">
        <f>IF($A635="","",IF($U635=1,$R635,0))</f>
        <v/>
      </c>
      <c r="X635" s="34">
        <f>IF($A635="","",IF($V635=1,$G635,0))</f>
        <v/>
      </c>
      <c r="Y635" s="34">
        <f>IF($A635="","",IF(AND($P635=0,OR($I635="Open",$I635="Won"),$H635&gt;=Settings!$C$4,$H635&lt;=Settings!$C$5,$J635&gt;Settings!$C$6),$G635,0))</f>
        <v/>
      </c>
      <c r="Z635" s="34">
        <f>IF($A635="","",IF(AND($P635&gt;0,$T635="Open",$U635=0,OR($I635="Open",$I635="Won"),$H635&gt;=Settings!$C$4,$H635&lt;=Settings!$C$5),$G635,0))</f>
        <v/>
      </c>
      <c r="AA635" s="34">
        <f>IF($A635="","",IF(AND($U635=1,OR($V635=1,$I635="Won")),$G635-$R635,0))</f>
        <v/>
      </c>
      <c r="AB635" s="34">
        <f>IF($A635="","",IF(AND($U635=1,$I635="Open",$V635=0),$R635,0))</f>
        <v/>
      </c>
      <c r="AC635" s="34">
        <f>IF($A635="","",IF(AND($U635=1,$I635="Lost"),$R635,0))</f>
        <v/>
      </c>
      <c r="AD635" s="34">
        <f>IF($A635="","",IF(AND($I635="Won",OR($U635=1,$Y635&gt;0,$Z635&gt;0)),$G635,0))</f>
        <v/>
      </c>
      <c r="AE635" s="33">
        <f>IF(OR($A635="",$P635=0),"",IFERROR(MATCH($Q635,Settings!$B$24:$B$31,0),""))</f>
        <v/>
      </c>
      <c r="AF635" s="33">
        <f>IF($A635="","",IFERROR(MATCH($F635,Settings!$B$24:$B$31,0),""))</f>
        <v/>
      </c>
      <c r="AG635" s="33">
        <f>IF($A635="","",IF($P635=0,IF($Y635&gt;0,IF($I635="Won","Created and won","Created"),IF($J635&gt;Settings!$C$6,"Created, outside period",IF($V635=1,"Not in last snapshot","Outside period"))),IF($T635&lt;&gt;"Open","Closed before",IF($U635=0,IF($Z635&gt;0,IF($I635="Won","Pulled in and won","Pulled in"),"Outside period"),IF($I635="Won","Won",IF($I635="Lost","Lost",IF($V635=0,"Slipped out",IF($AF635&gt;$AE635,"Advanced",IF($AF635&lt;$AE635,"Regressed",IF($G635&gt;$R635,"Amount up",IF($G635&lt;$R635,"Amount down","No change")))))))))))</f>
        <v/>
      </c>
      <c r="AH635" s="33">
        <f>IF($A635="","",IF($V635=1,Settings!$C$7-MAX($J635,$K635,$L635,$M635),""))</f>
        <v/>
      </c>
      <c r="AI635" s="33">
        <f>IF($A635="","",IF($V635=1,IF($AH635&gt;=Settings!$C$12,1,0),""))</f>
        <v/>
      </c>
      <c r="AJ635" s="33">
        <f>IF($A635="","",IF($V635=1,IF($N635&gt;=Settings!$C$13,1,0),""))</f>
        <v/>
      </c>
    </row>
    <row r="636">
      <c r="G636" s="31" t="n"/>
      <c r="H636" s="32" t="n"/>
      <c r="J636" s="32" t="n"/>
      <c r="K636" s="32" t="n"/>
      <c r="L636" s="32" t="n"/>
      <c r="M636" s="32" t="n"/>
      <c r="P636" s="33">
        <f>IF($A636="","",IFERROR(MATCH($A636,'Last week'!$A$2:$A$1001,0),0))</f>
        <v/>
      </c>
      <c r="Q636" s="33">
        <f>IF(OR($A636="",$P636=0),"",INDEX('Last week'!$F$2:$F$1001,$P636))</f>
        <v/>
      </c>
      <c r="R636" s="34">
        <f>IF(OR($A636="",$P636=0),"",INDEX('Last week'!$G$2:$G$1001,$P636))</f>
        <v/>
      </c>
      <c r="S636" s="35">
        <f>IF(OR($A636="",$P636=0),"",INDEX('Last week'!$H$2:$H$1001,$P636))</f>
        <v/>
      </c>
      <c r="T636" s="33">
        <f>IF(OR($A636="",$P636=0),"",INDEX('Last week'!$I$2:$I$1001,$P636))</f>
        <v/>
      </c>
      <c r="U636" s="33">
        <f>IF($A636="","",IF(AND($P636&gt;0,$T636="Open",$S636&gt;=Settings!$C$4,$S636&lt;=Settings!$C$5),1,0))</f>
        <v/>
      </c>
      <c r="V636" s="33">
        <f>IF($A636="","",IF(AND($I636="Open",$H636&gt;=Settings!$C$4,$H636&lt;=Settings!$C$5),1,0))</f>
        <v/>
      </c>
      <c r="W636" s="34">
        <f>IF($A636="","",IF($U636=1,$R636,0))</f>
        <v/>
      </c>
      <c r="X636" s="34">
        <f>IF($A636="","",IF($V636=1,$G636,0))</f>
        <v/>
      </c>
      <c r="Y636" s="34">
        <f>IF($A636="","",IF(AND($P636=0,OR($I636="Open",$I636="Won"),$H636&gt;=Settings!$C$4,$H636&lt;=Settings!$C$5,$J636&gt;Settings!$C$6),$G636,0))</f>
        <v/>
      </c>
      <c r="Z636" s="34">
        <f>IF($A636="","",IF(AND($P636&gt;0,$T636="Open",$U636=0,OR($I636="Open",$I636="Won"),$H636&gt;=Settings!$C$4,$H636&lt;=Settings!$C$5),$G636,0))</f>
        <v/>
      </c>
      <c r="AA636" s="34">
        <f>IF($A636="","",IF(AND($U636=1,OR($V636=1,$I636="Won")),$G636-$R636,0))</f>
        <v/>
      </c>
      <c r="AB636" s="34">
        <f>IF($A636="","",IF(AND($U636=1,$I636="Open",$V636=0),$R636,0))</f>
        <v/>
      </c>
      <c r="AC636" s="34">
        <f>IF($A636="","",IF(AND($U636=1,$I636="Lost"),$R636,0))</f>
        <v/>
      </c>
      <c r="AD636" s="34">
        <f>IF($A636="","",IF(AND($I636="Won",OR($U636=1,$Y636&gt;0,$Z636&gt;0)),$G636,0))</f>
        <v/>
      </c>
      <c r="AE636" s="33">
        <f>IF(OR($A636="",$P636=0),"",IFERROR(MATCH($Q636,Settings!$B$24:$B$31,0),""))</f>
        <v/>
      </c>
      <c r="AF636" s="33">
        <f>IF($A636="","",IFERROR(MATCH($F636,Settings!$B$24:$B$31,0),""))</f>
        <v/>
      </c>
      <c r="AG636" s="33">
        <f>IF($A636="","",IF($P636=0,IF($Y636&gt;0,IF($I636="Won","Created and won","Created"),IF($J636&gt;Settings!$C$6,"Created, outside period",IF($V636=1,"Not in last snapshot","Outside period"))),IF($T636&lt;&gt;"Open","Closed before",IF($U636=0,IF($Z636&gt;0,IF($I636="Won","Pulled in and won","Pulled in"),"Outside period"),IF($I636="Won","Won",IF($I636="Lost","Lost",IF($V636=0,"Slipped out",IF($AF636&gt;$AE636,"Advanced",IF($AF636&lt;$AE636,"Regressed",IF($G636&gt;$R636,"Amount up",IF($G636&lt;$R636,"Amount down","No change")))))))))))</f>
        <v/>
      </c>
      <c r="AH636" s="33">
        <f>IF($A636="","",IF($V636=1,Settings!$C$7-MAX($J636,$K636,$L636,$M636),""))</f>
        <v/>
      </c>
      <c r="AI636" s="33">
        <f>IF($A636="","",IF($V636=1,IF($AH636&gt;=Settings!$C$12,1,0),""))</f>
        <v/>
      </c>
      <c r="AJ636" s="33">
        <f>IF($A636="","",IF($V636=1,IF($N636&gt;=Settings!$C$13,1,0),""))</f>
        <v/>
      </c>
    </row>
    <row r="637">
      <c r="G637" s="31" t="n"/>
      <c r="H637" s="32" t="n"/>
      <c r="J637" s="32" t="n"/>
      <c r="K637" s="32" t="n"/>
      <c r="L637" s="32" t="n"/>
      <c r="M637" s="32" t="n"/>
      <c r="P637" s="33">
        <f>IF($A637="","",IFERROR(MATCH($A637,'Last week'!$A$2:$A$1001,0),0))</f>
        <v/>
      </c>
      <c r="Q637" s="33">
        <f>IF(OR($A637="",$P637=0),"",INDEX('Last week'!$F$2:$F$1001,$P637))</f>
        <v/>
      </c>
      <c r="R637" s="34">
        <f>IF(OR($A637="",$P637=0),"",INDEX('Last week'!$G$2:$G$1001,$P637))</f>
        <v/>
      </c>
      <c r="S637" s="35">
        <f>IF(OR($A637="",$P637=0),"",INDEX('Last week'!$H$2:$H$1001,$P637))</f>
        <v/>
      </c>
      <c r="T637" s="33">
        <f>IF(OR($A637="",$P637=0),"",INDEX('Last week'!$I$2:$I$1001,$P637))</f>
        <v/>
      </c>
      <c r="U637" s="33">
        <f>IF($A637="","",IF(AND($P637&gt;0,$T637="Open",$S637&gt;=Settings!$C$4,$S637&lt;=Settings!$C$5),1,0))</f>
        <v/>
      </c>
      <c r="V637" s="33">
        <f>IF($A637="","",IF(AND($I637="Open",$H637&gt;=Settings!$C$4,$H637&lt;=Settings!$C$5),1,0))</f>
        <v/>
      </c>
      <c r="W637" s="34">
        <f>IF($A637="","",IF($U637=1,$R637,0))</f>
        <v/>
      </c>
      <c r="X637" s="34">
        <f>IF($A637="","",IF($V637=1,$G637,0))</f>
        <v/>
      </c>
      <c r="Y637" s="34">
        <f>IF($A637="","",IF(AND($P637=0,OR($I637="Open",$I637="Won"),$H637&gt;=Settings!$C$4,$H637&lt;=Settings!$C$5,$J637&gt;Settings!$C$6),$G637,0))</f>
        <v/>
      </c>
      <c r="Z637" s="34">
        <f>IF($A637="","",IF(AND($P637&gt;0,$T637="Open",$U637=0,OR($I637="Open",$I637="Won"),$H637&gt;=Settings!$C$4,$H637&lt;=Settings!$C$5),$G637,0))</f>
        <v/>
      </c>
      <c r="AA637" s="34">
        <f>IF($A637="","",IF(AND($U637=1,OR($V637=1,$I637="Won")),$G637-$R637,0))</f>
        <v/>
      </c>
      <c r="AB637" s="34">
        <f>IF($A637="","",IF(AND($U637=1,$I637="Open",$V637=0),$R637,0))</f>
        <v/>
      </c>
      <c r="AC637" s="34">
        <f>IF($A637="","",IF(AND($U637=1,$I637="Lost"),$R637,0))</f>
        <v/>
      </c>
      <c r="AD637" s="34">
        <f>IF($A637="","",IF(AND($I637="Won",OR($U637=1,$Y637&gt;0,$Z637&gt;0)),$G637,0))</f>
        <v/>
      </c>
      <c r="AE637" s="33">
        <f>IF(OR($A637="",$P637=0),"",IFERROR(MATCH($Q637,Settings!$B$24:$B$31,0),""))</f>
        <v/>
      </c>
      <c r="AF637" s="33">
        <f>IF($A637="","",IFERROR(MATCH($F637,Settings!$B$24:$B$31,0),""))</f>
        <v/>
      </c>
      <c r="AG637" s="33">
        <f>IF($A637="","",IF($P637=0,IF($Y637&gt;0,IF($I637="Won","Created and won","Created"),IF($J637&gt;Settings!$C$6,"Created, outside period",IF($V637=1,"Not in last snapshot","Outside period"))),IF($T637&lt;&gt;"Open","Closed before",IF($U637=0,IF($Z637&gt;0,IF($I637="Won","Pulled in and won","Pulled in"),"Outside period"),IF($I637="Won","Won",IF($I637="Lost","Lost",IF($V637=0,"Slipped out",IF($AF637&gt;$AE637,"Advanced",IF($AF637&lt;$AE637,"Regressed",IF($G637&gt;$R637,"Amount up",IF($G637&lt;$R637,"Amount down","No change")))))))))))</f>
        <v/>
      </c>
      <c r="AH637" s="33">
        <f>IF($A637="","",IF($V637=1,Settings!$C$7-MAX($J637,$K637,$L637,$M637),""))</f>
        <v/>
      </c>
      <c r="AI637" s="33">
        <f>IF($A637="","",IF($V637=1,IF($AH637&gt;=Settings!$C$12,1,0),""))</f>
        <v/>
      </c>
      <c r="AJ637" s="33">
        <f>IF($A637="","",IF($V637=1,IF($N637&gt;=Settings!$C$13,1,0),""))</f>
        <v/>
      </c>
    </row>
    <row r="638">
      <c r="G638" s="31" t="n"/>
      <c r="H638" s="32" t="n"/>
      <c r="J638" s="32" t="n"/>
      <c r="K638" s="32" t="n"/>
      <c r="L638" s="32" t="n"/>
      <c r="M638" s="32" t="n"/>
      <c r="P638" s="33">
        <f>IF($A638="","",IFERROR(MATCH($A638,'Last week'!$A$2:$A$1001,0),0))</f>
        <v/>
      </c>
      <c r="Q638" s="33">
        <f>IF(OR($A638="",$P638=0),"",INDEX('Last week'!$F$2:$F$1001,$P638))</f>
        <v/>
      </c>
      <c r="R638" s="34">
        <f>IF(OR($A638="",$P638=0),"",INDEX('Last week'!$G$2:$G$1001,$P638))</f>
        <v/>
      </c>
      <c r="S638" s="35">
        <f>IF(OR($A638="",$P638=0),"",INDEX('Last week'!$H$2:$H$1001,$P638))</f>
        <v/>
      </c>
      <c r="T638" s="33">
        <f>IF(OR($A638="",$P638=0),"",INDEX('Last week'!$I$2:$I$1001,$P638))</f>
        <v/>
      </c>
      <c r="U638" s="33">
        <f>IF($A638="","",IF(AND($P638&gt;0,$T638="Open",$S638&gt;=Settings!$C$4,$S638&lt;=Settings!$C$5),1,0))</f>
        <v/>
      </c>
      <c r="V638" s="33">
        <f>IF($A638="","",IF(AND($I638="Open",$H638&gt;=Settings!$C$4,$H638&lt;=Settings!$C$5),1,0))</f>
        <v/>
      </c>
      <c r="W638" s="34">
        <f>IF($A638="","",IF($U638=1,$R638,0))</f>
        <v/>
      </c>
      <c r="X638" s="34">
        <f>IF($A638="","",IF($V638=1,$G638,0))</f>
        <v/>
      </c>
      <c r="Y638" s="34">
        <f>IF($A638="","",IF(AND($P638=0,OR($I638="Open",$I638="Won"),$H638&gt;=Settings!$C$4,$H638&lt;=Settings!$C$5,$J638&gt;Settings!$C$6),$G638,0))</f>
        <v/>
      </c>
      <c r="Z638" s="34">
        <f>IF($A638="","",IF(AND($P638&gt;0,$T638="Open",$U638=0,OR($I638="Open",$I638="Won"),$H638&gt;=Settings!$C$4,$H638&lt;=Settings!$C$5),$G638,0))</f>
        <v/>
      </c>
      <c r="AA638" s="34">
        <f>IF($A638="","",IF(AND($U638=1,OR($V638=1,$I638="Won")),$G638-$R638,0))</f>
        <v/>
      </c>
      <c r="AB638" s="34">
        <f>IF($A638="","",IF(AND($U638=1,$I638="Open",$V638=0),$R638,0))</f>
        <v/>
      </c>
      <c r="AC638" s="34">
        <f>IF($A638="","",IF(AND($U638=1,$I638="Lost"),$R638,0))</f>
        <v/>
      </c>
      <c r="AD638" s="34">
        <f>IF($A638="","",IF(AND($I638="Won",OR($U638=1,$Y638&gt;0,$Z638&gt;0)),$G638,0))</f>
        <v/>
      </c>
      <c r="AE638" s="33">
        <f>IF(OR($A638="",$P638=0),"",IFERROR(MATCH($Q638,Settings!$B$24:$B$31,0),""))</f>
        <v/>
      </c>
      <c r="AF638" s="33">
        <f>IF($A638="","",IFERROR(MATCH($F638,Settings!$B$24:$B$31,0),""))</f>
        <v/>
      </c>
      <c r="AG638" s="33">
        <f>IF($A638="","",IF($P638=0,IF($Y638&gt;0,IF($I638="Won","Created and won","Created"),IF($J638&gt;Settings!$C$6,"Created, outside period",IF($V638=1,"Not in last snapshot","Outside period"))),IF($T638&lt;&gt;"Open","Closed before",IF($U638=0,IF($Z638&gt;0,IF($I638="Won","Pulled in and won","Pulled in"),"Outside period"),IF($I638="Won","Won",IF($I638="Lost","Lost",IF($V638=0,"Slipped out",IF($AF638&gt;$AE638,"Advanced",IF($AF638&lt;$AE638,"Regressed",IF($G638&gt;$R638,"Amount up",IF($G638&lt;$R638,"Amount down","No change")))))))))))</f>
        <v/>
      </c>
      <c r="AH638" s="33">
        <f>IF($A638="","",IF($V638=1,Settings!$C$7-MAX($J638,$K638,$L638,$M638),""))</f>
        <v/>
      </c>
      <c r="AI638" s="33">
        <f>IF($A638="","",IF($V638=1,IF($AH638&gt;=Settings!$C$12,1,0),""))</f>
        <v/>
      </c>
      <c r="AJ638" s="33">
        <f>IF($A638="","",IF($V638=1,IF($N638&gt;=Settings!$C$13,1,0),""))</f>
        <v/>
      </c>
    </row>
    <row r="639">
      <c r="G639" s="31" t="n"/>
      <c r="H639" s="32" t="n"/>
      <c r="J639" s="32" t="n"/>
      <c r="K639" s="32" t="n"/>
      <c r="L639" s="32" t="n"/>
      <c r="M639" s="32" t="n"/>
      <c r="P639" s="33">
        <f>IF($A639="","",IFERROR(MATCH($A639,'Last week'!$A$2:$A$1001,0),0))</f>
        <v/>
      </c>
      <c r="Q639" s="33">
        <f>IF(OR($A639="",$P639=0),"",INDEX('Last week'!$F$2:$F$1001,$P639))</f>
        <v/>
      </c>
      <c r="R639" s="34">
        <f>IF(OR($A639="",$P639=0),"",INDEX('Last week'!$G$2:$G$1001,$P639))</f>
        <v/>
      </c>
      <c r="S639" s="35">
        <f>IF(OR($A639="",$P639=0),"",INDEX('Last week'!$H$2:$H$1001,$P639))</f>
        <v/>
      </c>
      <c r="T639" s="33">
        <f>IF(OR($A639="",$P639=0),"",INDEX('Last week'!$I$2:$I$1001,$P639))</f>
        <v/>
      </c>
      <c r="U639" s="33">
        <f>IF($A639="","",IF(AND($P639&gt;0,$T639="Open",$S639&gt;=Settings!$C$4,$S639&lt;=Settings!$C$5),1,0))</f>
        <v/>
      </c>
      <c r="V639" s="33">
        <f>IF($A639="","",IF(AND($I639="Open",$H639&gt;=Settings!$C$4,$H639&lt;=Settings!$C$5),1,0))</f>
        <v/>
      </c>
      <c r="W639" s="34">
        <f>IF($A639="","",IF($U639=1,$R639,0))</f>
        <v/>
      </c>
      <c r="X639" s="34">
        <f>IF($A639="","",IF($V639=1,$G639,0))</f>
        <v/>
      </c>
      <c r="Y639" s="34">
        <f>IF($A639="","",IF(AND($P639=0,OR($I639="Open",$I639="Won"),$H639&gt;=Settings!$C$4,$H639&lt;=Settings!$C$5,$J639&gt;Settings!$C$6),$G639,0))</f>
        <v/>
      </c>
      <c r="Z639" s="34">
        <f>IF($A639="","",IF(AND($P639&gt;0,$T639="Open",$U639=0,OR($I639="Open",$I639="Won"),$H639&gt;=Settings!$C$4,$H639&lt;=Settings!$C$5),$G639,0))</f>
        <v/>
      </c>
      <c r="AA639" s="34">
        <f>IF($A639="","",IF(AND($U639=1,OR($V639=1,$I639="Won")),$G639-$R639,0))</f>
        <v/>
      </c>
      <c r="AB639" s="34">
        <f>IF($A639="","",IF(AND($U639=1,$I639="Open",$V639=0),$R639,0))</f>
        <v/>
      </c>
      <c r="AC639" s="34">
        <f>IF($A639="","",IF(AND($U639=1,$I639="Lost"),$R639,0))</f>
        <v/>
      </c>
      <c r="AD639" s="34">
        <f>IF($A639="","",IF(AND($I639="Won",OR($U639=1,$Y639&gt;0,$Z639&gt;0)),$G639,0))</f>
        <v/>
      </c>
      <c r="AE639" s="33">
        <f>IF(OR($A639="",$P639=0),"",IFERROR(MATCH($Q639,Settings!$B$24:$B$31,0),""))</f>
        <v/>
      </c>
      <c r="AF639" s="33">
        <f>IF($A639="","",IFERROR(MATCH($F639,Settings!$B$24:$B$31,0),""))</f>
        <v/>
      </c>
      <c r="AG639" s="33">
        <f>IF($A639="","",IF($P639=0,IF($Y639&gt;0,IF($I639="Won","Created and won","Created"),IF($J639&gt;Settings!$C$6,"Created, outside period",IF($V639=1,"Not in last snapshot","Outside period"))),IF($T639&lt;&gt;"Open","Closed before",IF($U639=0,IF($Z639&gt;0,IF($I639="Won","Pulled in and won","Pulled in"),"Outside period"),IF($I639="Won","Won",IF($I639="Lost","Lost",IF($V639=0,"Slipped out",IF($AF639&gt;$AE639,"Advanced",IF($AF639&lt;$AE639,"Regressed",IF($G639&gt;$R639,"Amount up",IF($G639&lt;$R639,"Amount down","No change")))))))))))</f>
        <v/>
      </c>
      <c r="AH639" s="33">
        <f>IF($A639="","",IF($V639=1,Settings!$C$7-MAX($J639,$K639,$L639,$M639),""))</f>
        <v/>
      </c>
      <c r="AI639" s="33">
        <f>IF($A639="","",IF($V639=1,IF($AH639&gt;=Settings!$C$12,1,0),""))</f>
        <v/>
      </c>
      <c r="AJ639" s="33">
        <f>IF($A639="","",IF($V639=1,IF($N639&gt;=Settings!$C$13,1,0),""))</f>
        <v/>
      </c>
    </row>
    <row r="640">
      <c r="G640" s="31" t="n"/>
      <c r="H640" s="32" t="n"/>
      <c r="J640" s="32" t="n"/>
      <c r="K640" s="32" t="n"/>
      <c r="L640" s="32" t="n"/>
      <c r="M640" s="32" t="n"/>
      <c r="P640" s="33">
        <f>IF($A640="","",IFERROR(MATCH($A640,'Last week'!$A$2:$A$1001,0),0))</f>
        <v/>
      </c>
      <c r="Q640" s="33">
        <f>IF(OR($A640="",$P640=0),"",INDEX('Last week'!$F$2:$F$1001,$P640))</f>
        <v/>
      </c>
      <c r="R640" s="34">
        <f>IF(OR($A640="",$P640=0),"",INDEX('Last week'!$G$2:$G$1001,$P640))</f>
        <v/>
      </c>
      <c r="S640" s="35">
        <f>IF(OR($A640="",$P640=0),"",INDEX('Last week'!$H$2:$H$1001,$P640))</f>
        <v/>
      </c>
      <c r="T640" s="33">
        <f>IF(OR($A640="",$P640=0),"",INDEX('Last week'!$I$2:$I$1001,$P640))</f>
        <v/>
      </c>
      <c r="U640" s="33">
        <f>IF($A640="","",IF(AND($P640&gt;0,$T640="Open",$S640&gt;=Settings!$C$4,$S640&lt;=Settings!$C$5),1,0))</f>
        <v/>
      </c>
      <c r="V640" s="33">
        <f>IF($A640="","",IF(AND($I640="Open",$H640&gt;=Settings!$C$4,$H640&lt;=Settings!$C$5),1,0))</f>
        <v/>
      </c>
      <c r="W640" s="34">
        <f>IF($A640="","",IF($U640=1,$R640,0))</f>
        <v/>
      </c>
      <c r="X640" s="34">
        <f>IF($A640="","",IF($V640=1,$G640,0))</f>
        <v/>
      </c>
      <c r="Y640" s="34">
        <f>IF($A640="","",IF(AND($P640=0,OR($I640="Open",$I640="Won"),$H640&gt;=Settings!$C$4,$H640&lt;=Settings!$C$5,$J640&gt;Settings!$C$6),$G640,0))</f>
        <v/>
      </c>
      <c r="Z640" s="34">
        <f>IF($A640="","",IF(AND($P640&gt;0,$T640="Open",$U640=0,OR($I640="Open",$I640="Won"),$H640&gt;=Settings!$C$4,$H640&lt;=Settings!$C$5),$G640,0))</f>
        <v/>
      </c>
      <c r="AA640" s="34">
        <f>IF($A640="","",IF(AND($U640=1,OR($V640=1,$I640="Won")),$G640-$R640,0))</f>
        <v/>
      </c>
      <c r="AB640" s="34">
        <f>IF($A640="","",IF(AND($U640=1,$I640="Open",$V640=0),$R640,0))</f>
        <v/>
      </c>
      <c r="AC640" s="34">
        <f>IF($A640="","",IF(AND($U640=1,$I640="Lost"),$R640,0))</f>
        <v/>
      </c>
      <c r="AD640" s="34">
        <f>IF($A640="","",IF(AND($I640="Won",OR($U640=1,$Y640&gt;0,$Z640&gt;0)),$G640,0))</f>
        <v/>
      </c>
      <c r="AE640" s="33">
        <f>IF(OR($A640="",$P640=0),"",IFERROR(MATCH($Q640,Settings!$B$24:$B$31,0),""))</f>
        <v/>
      </c>
      <c r="AF640" s="33">
        <f>IF($A640="","",IFERROR(MATCH($F640,Settings!$B$24:$B$31,0),""))</f>
        <v/>
      </c>
      <c r="AG640" s="33">
        <f>IF($A640="","",IF($P640=0,IF($Y640&gt;0,IF($I640="Won","Created and won","Created"),IF($J640&gt;Settings!$C$6,"Created, outside period",IF($V640=1,"Not in last snapshot","Outside period"))),IF($T640&lt;&gt;"Open","Closed before",IF($U640=0,IF($Z640&gt;0,IF($I640="Won","Pulled in and won","Pulled in"),"Outside period"),IF($I640="Won","Won",IF($I640="Lost","Lost",IF($V640=0,"Slipped out",IF($AF640&gt;$AE640,"Advanced",IF($AF640&lt;$AE640,"Regressed",IF($G640&gt;$R640,"Amount up",IF($G640&lt;$R640,"Amount down","No change")))))))))))</f>
        <v/>
      </c>
      <c r="AH640" s="33">
        <f>IF($A640="","",IF($V640=1,Settings!$C$7-MAX($J640,$K640,$L640,$M640),""))</f>
        <v/>
      </c>
      <c r="AI640" s="33">
        <f>IF($A640="","",IF($V640=1,IF($AH640&gt;=Settings!$C$12,1,0),""))</f>
        <v/>
      </c>
      <c r="AJ640" s="33">
        <f>IF($A640="","",IF($V640=1,IF($N640&gt;=Settings!$C$13,1,0),""))</f>
        <v/>
      </c>
    </row>
    <row r="641">
      <c r="G641" s="31" t="n"/>
      <c r="H641" s="32" t="n"/>
      <c r="J641" s="32" t="n"/>
      <c r="K641" s="32" t="n"/>
      <c r="L641" s="32" t="n"/>
      <c r="M641" s="32" t="n"/>
      <c r="P641" s="33">
        <f>IF($A641="","",IFERROR(MATCH($A641,'Last week'!$A$2:$A$1001,0),0))</f>
        <v/>
      </c>
      <c r="Q641" s="33">
        <f>IF(OR($A641="",$P641=0),"",INDEX('Last week'!$F$2:$F$1001,$P641))</f>
        <v/>
      </c>
      <c r="R641" s="34">
        <f>IF(OR($A641="",$P641=0),"",INDEX('Last week'!$G$2:$G$1001,$P641))</f>
        <v/>
      </c>
      <c r="S641" s="35">
        <f>IF(OR($A641="",$P641=0),"",INDEX('Last week'!$H$2:$H$1001,$P641))</f>
        <v/>
      </c>
      <c r="T641" s="33">
        <f>IF(OR($A641="",$P641=0),"",INDEX('Last week'!$I$2:$I$1001,$P641))</f>
        <v/>
      </c>
      <c r="U641" s="33">
        <f>IF($A641="","",IF(AND($P641&gt;0,$T641="Open",$S641&gt;=Settings!$C$4,$S641&lt;=Settings!$C$5),1,0))</f>
        <v/>
      </c>
      <c r="V641" s="33">
        <f>IF($A641="","",IF(AND($I641="Open",$H641&gt;=Settings!$C$4,$H641&lt;=Settings!$C$5),1,0))</f>
        <v/>
      </c>
      <c r="W641" s="34">
        <f>IF($A641="","",IF($U641=1,$R641,0))</f>
        <v/>
      </c>
      <c r="X641" s="34">
        <f>IF($A641="","",IF($V641=1,$G641,0))</f>
        <v/>
      </c>
      <c r="Y641" s="34">
        <f>IF($A641="","",IF(AND($P641=0,OR($I641="Open",$I641="Won"),$H641&gt;=Settings!$C$4,$H641&lt;=Settings!$C$5,$J641&gt;Settings!$C$6),$G641,0))</f>
        <v/>
      </c>
      <c r="Z641" s="34">
        <f>IF($A641="","",IF(AND($P641&gt;0,$T641="Open",$U641=0,OR($I641="Open",$I641="Won"),$H641&gt;=Settings!$C$4,$H641&lt;=Settings!$C$5),$G641,0))</f>
        <v/>
      </c>
      <c r="AA641" s="34">
        <f>IF($A641="","",IF(AND($U641=1,OR($V641=1,$I641="Won")),$G641-$R641,0))</f>
        <v/>
      </c>
      <c r="AB641" s="34">
        <f>IF($A641="","",IF(AND($U641=1,$I641="Open",$V641=0),$R641,0))</f>
        <v/>
      </c>
      <c r="AC641" s="34">
        <f>IF($A641="","",IF(AND($U641=1,$I641="Lost"),$R641,0))</f>
        <v/>
      </c>
      <c r="AD641" s="34">
        <f>IF($A641="","",IF(AND($I641="Won",OR($U641=1,$Y641&gt;0,$Z641&gt;0)),$G641,0))</f>
        <v/>
      </c>
      <c r="AE641" s="33">
        <f>IF(OR($A641="",$P641=0),"",IFERROR(MATCH($Q641,Settings!$B$24:$B$31,0),""))</f>
        <v/>
      </c>
      <c r="AF641" s="33">
        <f>IF($A641="","",IFERROR(MATCH($F641,Settings!$B$24:$B$31,0),""))</f>
        <v/>
      </c>
      <c r="AG641" s="33">
        <f>IF($A641="","",IF($P641=0,IF($Y641&gt;0,IF($I641="Won","Created and won","Created"),IF($J641&gt;Settings!$C$6,"Created, outside period",IF($V641=1,"Not in last snapshot","Outside period"))),IF($T641&lt;&gt;"Open","Closed before",IF($U641=0,IF($Z641&gt;0,IF($I641="Won","Pulled in and won","Pulled in"),"Outside period"),IF($I641="Won","Won",IF($I641="Lost","Lost",IF($V641=0,"Slipped out",IF($AF641&gt;$AE641,"Advanced",IF($AF641&lt;$AE641,"Regressed",IF($G641&gt;$R641,"Amount up",IF($G641&lt;$R641,"Amount down","No change")))))))))))</f>
        <v/>
      </c>
      <c r="AH641" s="33">
        <f>IF($A641="","",IF($V641=1,Settings!$C$7-MAX($J641,$K641,$L641,$M641),""))</f>
        <v/>
      </c>
      <c r="AI641" s="33">
        <f>IF($A641="","",IF($V641=1,IF($AH641&gt;=Settings!$C$12,1,0),""))</f>
        <v/>
      </c>
      <c r="AJ641" s="33">
        <f>IF($A641="","",IF($V641=1,IF($N641&gt;=Settings!$C$13,1,0),""))</f>
        <v/>
      </c>
    </row>
    <row r="642">
      <c r="G642" s="31" t="n"/>
      <c r="H642" s="32" t="n"/>
      <c r="J642" s="32" t="n"/>
      <c r="K642" s="32" t="n"/>
      <c r="L642" s="32" t="n"/>
      <c r="M642" s="32" t="n"/>
      <c r="P642" s="33">
        <f>IF($A642="","",IFERROR(MATCH($A642,'Last week'!$A$2:$A$1001,0),0))</f>
        <v/>
      </c>
      <c r="Q642" s="33">
        <f>IF(OR($A642="",$P642=0),"",INDEX('Last week'!$F$2:$F$1001,$P642))</f>
        <v/>
      </c>
      <c r="R642" s="34">
        <f>IF(OR($A642="",$P642=0),"",INDEX('Last week'!$G$2:$G$1001,$P642))</f>
        <v/>
      </c>
      <c r="S642" s="35">
        <f>IF(OR($A642="",$P642=0),"",INDEX('Last week'!$H$2:$H$1001,$P642))</f>
        <v/>
      </c>
      <c r="T642" s="33">
        <f>IF(OR($A642="",$P642=0),"",INDEX('Last week'!$I$2:$I$1001,$P642))</f>
        <v/>
      </c>
      <c r="U642" s="33">
        <f>IF($A642="","",IF(AND($P642&gt;0,$T642="Open",$S642&gt;=Settings!$C$4,$S642&lt;=Settings!$C$5),1,0))</f>
        <v/>
      </c>
      <c r="V642" s="33">
        <f>IF($A642="","",IF(AND($I642="Open",$H642&gt;=Settings!$C$4,$H642&lt;=Settings!$C$5),1,0))</f>
        <v/>
      </c>
      <c r="W642" s="34">
        <f>IF($A642="","",IF($U642=1,$R642,0))</f>
        <v/>
      </c>
      <c r="X642" s="34">
        <f>IF($A642="","",IF($V642=1,$G642,0))</f>
        <v/>
      </c>
      <c r="Y642" s="34">
        <f>IF($A642="","",IF(AND($P642=0,OR($I642="Open",$I642="Won"),$H642&gt;=Settings!$C$4,$H642&lt;=Settings!$C$5,$J642&gt;Settings!$C$6),$G642,0))</f>
        <v/>
      </c>
      <c r="Z642" s="34">
        <f>IF($A642="","",IF(AND($P642&gt;0,$T642="Open",$U642=0,OR($I642="Open",$I642="Won"),$H642&gt;=Settings!$C$4,$H642&lt;=Settings!$C$5),$G642,0))</f>
        <v/>
      </c>
      <c r="AA642" s="34">
        <f>IF($A642="","",IF(AND($U642=1,OR($V642=1,$I642="Won")),$G642-$R642,0))</f>
        <v/>
      </c>
      <c r="AB642" s="34">
        <f>IF($A642="","",IF(AND($U642=1,$I642="Open",$V642=0),$R642,0))</f>
        <v/>
      </c>
      <c r="AC642" s="34">
        <f>IF($A642="","",IF(AND($U642=1,$I642="Lost"),$R642,0))</f>
        <v/>
      </c>
      <c r="AD642" s="34">
        <f>IF($A642="","",IF(AND($I642="Won",OR($U642=1,$Y642&gt;0,$Z642&gt;0)),$G642,0))</f>
        <v/>
      </c>
      <c r="AE642" s="33">
        <f>IF(OR($A642="",$P642=0),"",IFERROR(MATCH($Q642,Settings!$B$24:$B$31,0),""))</f>
        <v/>
      </c>
      <c r="AF642" s="33">
        <f>IF($A642="","",IFERROR(MATCH($F642,Settings!$B$24:$B$31,0),""))</f>
        <v/>
      </c>
      <c r="AG642" s="33">
        <f>IF($A642="","",IF($P642=0,IF($Y642&gt;0,IF($I642="Won","Created and won","Created"),IF($J642&gt;Settings!$C$6,"Created, outside period",IF($V642=1,"Not in last snapshot","Outside period"))),IF($T642&lt;&gt;"Open","Closed before",IF($U642=0,IF($Z642&gt;0,IF($I642="Won","Pulled in and won","Pulled in"),"Outside period"),IF($I642="Won","Won",IF($I642="Lost","Lost",IF($V642=0,"Slipped out",IF($AF642&gt;$AE642,"Advanced",IF($AF642&lt;$AE642,"Regressed",IF($G642&gt;$R642,"Amount up",IF($G642&lt;$R642,"Amount down","No change")))))))))))</f>
        <v/>
      </c>
      <c r="AH642" s="33">
        <f>IF($A642="","",IF($V642=1,Settings!$C$7-MAX($J642,$K642,$L642,$M642),""))</f>
        <v/>
      </c>
      <c r="AI642" s="33">
        <f>IF($A642="","",IF($V642=1,IF($AH642&gt;=Settings!$C$12,1,0),""))</f>
        <v/>
      </c>
      <c r="AJ642" s="33">
        <f>IF($A642="","",IF($V642=1,IF($N642&gt;=Settings!$C$13,1,0),""))</f>
        <v/>
      </c>
    </row>
    <row r="643">
      <c r="G643" s="31" t="n"/>
      <c r="H643" s="32" t="n"/>
      <c r="J643" s="32" t="n"/>
      <c r="K643" s="32" t="n"/>
      <c r="L643" s="32" t="n"/>
      <c r="M643" s="32" t="n"/>
      <c r="P643" s="33">
        <f>IF($A643="","",IFERROR(MATCH($A643,'Last week'!$A$2:$A$1001,0),0))</f>
        <v/>
      </c>
      <c r="Q643" s="33">
        <f>IF(OR($A643="",$P643=0),"",INDEX('Last week'!$F$2:$F$1001,$P643))</f>
        <v/>
      </c>
      <c r="R643" s="34">
        <f>IF(OR($A643="",$P643=0),"",INDEX('Last week'!$G$2:$G$1001,$P643))</f>
        <v/>
      </c>
      <c r="S643" s="35">
        <f>IF(OR($A643="",$P643=0),"",INDEX('Last week'!$H$2:$H$1001,$P643))</f>
        <v/>
      </c>
      <c r="T643" s="33">
        <f>IF(OR($A643="",$P643=0),"",INDEX('Last week'!$I$2:$I$1001,$P643))</f>
        <v/>
      </c>
      <c r="U643" s="33">
        <f>IF($A643="","",IF(AND($P643&gt;0,$T643="Open",$S643&gt;=Settings!$C$4,$S643&lt;=Settings!$C$5),1,0))</f>
        <v/>
      </c>
      <c r="V643" s="33">
        <f>IF($A643="","",IF(AND($I643="Open",$H643&gt;=Settings!$C$4,$H643&lt;=Settings!$C$5),1,0))</f>
        <v/>
      </c>
      <c r="W643" s="34">
        <f>IF($A643="","",IF($U643=1,$R643,0))</f>
        <v/>
      </c>
      <c r="X643" s="34">
        <f>IF($A643="","",IF($V643=1,$G643,0))</f>
        <v/>
      </c>
      <c r="Y643" s="34">
        <f>IF($A643="","",IF(AND($P643=0,OR($I643="Open",$I643="Won"),$H643&gt;=Settings!$C$4,$H643&lt;=Settings!$C$5,$J643&gt;Settings!$C$6),$G643,0))</f>
        <v/>
      </c>
      <c r="Z643" s="34">
        <f>IF($A643="","",IF(AND($P643&gt;0,$T643="Open",$U643=0,OR($I643="Open",$I643="Won"),$H643&gt;=Settings!$C$4,$H643&lt;=Settings!$C$5),$G643,0))</f>
        <v/>
      </c>
      <c r="AA643" s="34">
        <f>IF($A643="","",IF(AND($U643=1,OR($V643=1,$I643="Won")),$G643-$R643,0))</f>
        <v/>
      </c>
      <c r="AB643" s="34">
        <f>IF($A643="","",IF(AND($U643=1,$I643="Open",$V643=0),$R643,0))</f>
        <v/>
      </c>
      <c r="AC643" s="34">
        <f>IF($A643="","",IF(AND($U643=1,$I643="Lost"),$R643,0))</f>
        <v/>
      </c>
      <c r="AD643" s="34">
        <f>IF($A643="","",IF(AND($I643="Won",OR($U643=1,$Y643&gt;0,$Z643&gt;0)),$G643,0))</f>
        <v/>
      </c>
      <c r="AE643" s="33">
        <f>IF(OR($A643="",$P643=0),"",IFERROR(MATCH($Q643,Settings!$B$24:$B$31,0),""))</f>
        <v/>
      </c>
      <c r="AF643" s="33">
        <f>IF($A643="","",IFERROR(MATCH($F643,Settings!$B$24:$B$31,0),""))</f>
        <v/>
      </c>
      <c r="AG643" s="33">
        <f>IF($A643="","",IF($P643=0,IF($Y643&gt;0,IF($I643="Won","Created and won","Created"),IF($J643&gt;Settings!$C$6,"Created, outside period",IF($V643=1,"Not in last snapshot","Outside period"))),IF($T643&lt;&gt;"Open","Closed before",IF($U643=0,IF($Z643&gt;0,IF($I643="Won","Pulled in and won","Pulled in"),"Outside period"),IF($I643="Won","Won",IF($I643="Lost","Lost",IF($V643=0,"Slipped out",IF($AF643&gt;$AE643,"Advanced",IF($AF643&lt;$AE643,"Regressed",IF($G643&gt;$R643,"Amount up",IF($G643&lt;$R643,"Amount down","No change")))))))))))</f>
        <v/>
      </c>
      <c r="AH643" s="33">
        <f>IF($A643="","",IF($V643=1,Settings!$C$7-MAX($J643,$K643,$L643,$M643),""))</f>
        <v/>
      </c>
      <c r="AI643" s="33">
        <f>IF($A643="","",IF($V643=1,IF($AH643&gt;=Settings!$C$12,1,0),""))</f>
        <v/>
      </c>
      <c r="AJ643" s="33">
        <f>IF($A643="","",IF($V643=1,IF($N643&gt;=Settings!$C$13,1,0),""))</f>
        <v/>
      </c>
    </row>
    <row r="644">
      <c r="G644" s="31" t="n"/>
      <c r="H644" s="32" t="n"/>
      <c r="J644" s="32" t="n"/>
      <c r="K644" s="32" t="n"/>
      <c r="L644" s="32" t="n"/>
      <c r="M644" s="32" t="n"/>
      <c r="P644" s="33">
        <f>IF($A644="","",IFERROR(MATCH($A644,'Last week'!$A$2:$A$1001,0),0))</f>
        <v/>
      </c>
      <c r="Q644" s="33">
        <f>IF(OR($A644="",$P644=0),"",INDEX('Last week'!$F$2:$F$1001,$P644))</f>
        <v/>
      </c>
      <c r="R644" s="34">
        <f>IF(OR($A644="",$P644=0),"",INDEX('Last week'!$G$2:$G$1001,$P644))</f>
        <v/>
      </c>
      <c r="S644" s="35">
        <f>IF(OR($A644="",$P644=0),"",INDEX('Last week'!$H$2:$H$1001,$P644))</f>
        <v/>
      </c>
      <c r="T644" s="33">
        <f>IF(OR($A644="",$P644=0),"",INDEX('Last week'!$I$2:$I$1001,$P644))</f>
        <v/>
      </c>
      <c r="U644" s="33">
        <f>IF($A644="","",IF(AND($P644&gt;0,$T644="Open",$S644&gt;=Settings!$C$4,$S644&lt;=Settings!$C$5),1,0))</f>
        <v/>
      </c>
      <c r="V644" s="33">
        <f>IF($A644="","",IF(AND($I644="Open",$H644&gt;=Settings!$C$4,$H644&lt;=Settings!$C$5),1,0))</f>
        <v/>
      </c>
      <c r="W644" s="34">
        <f>IF($A644="","",IF($U644=1,$R644,0))</f>
        <v/>
      </c>
      <c r="X644" s="34">
        <f>IF($A644="","",IF($V644=1,$G644,0))</f>
        <v/>
      </c>
      <c r="Y644" s="34">
        <f>IF($A644="","",IF(AND($P644=0,OR($I644="Open",$I644="Won"),$H644&gt;=Settings!$C$4,$H644&lt;=Settings!$C$5,$J644&gt;Settings!$C$6),$G644,0))</f>
        <v/>
      </c>
      <c r="Z644" s="34">
        <f>IF($A644="","",IF(AND($P644&gt;0,$T644="Open",$U644=0,OR($I644="Open",$I644="Won"),$H644&gt;=Settings!$C$4,$H644&lt;=Settings!$C$5),$G644,0))</f>
        <v/>
      </c>
      <c r="AA644" s="34">
        <f>IF($A644="","",IF(AND($U644=1,OR($V644=1,$I644="Won")),$G644-$R644,0))</f>
        <v/>
      </c>
      <c r="AB644" s="34">
        <f>IF($A644="","",IF(AND($U644=1,$I644="Open",$V644=0),$R644,0))</f>
        <v/>
      </c>
      <c r="AC644" s="34">
        <f>IF($A644="","",IF(AND($U644=1,$I644="Lost"),$R644,0))</f>
        <v/>
      </c>
      <c r="AD644" s="34">
        <f>IF($A644="","",IF(AND($I644="Won",OR($U644=1,$Y644&gt;0,$Z644&gt;0)),$G644,0))</f>
        <v/>
      </c>
      <c r="AE644" s="33">
        <f>IF(OR($A644="",$P644=0),"",IFERROR(MATCH($Q644,Settings!$B$24:$B$31,0),""))</f>
        <v/>
      </c>
      <c r="AF644" s="33">
        <f>IF($A644="","",IFERROR(MATCH($F644,Settings!$B$24:$B$31,0),""))</f>
        <v/>
      </c>
      <c r="AG644" s="33">
        <f>IF($A644="","",IF($P644=0,IF($Y644&gt;0,IF($I644="Won","Created and won","Created"),IF($J644&gt;Settings!$C$6,"Created, outside period",IF($V644=1,"Not in last snapshot","Outside period"))),IF($T644&lt;&gt;"Open","Closed before",IF($U644=0,IF($Z644&gt;0,IF($I644="Won","Pulled in and won","Pulled in"),"Outside period"),IF($I644="Won","Won",IF($I644="Lost","Lost",IF($V644=0,"Slipped out",IF($AF644&gt;$AE644,"Advanced",IF($AF644&lt;$AE644,"Regressed",IF($G644&gt;$R644,"Amount up",IF($G644&lt;$R644,"Amount down","No change")))))))))))</f>
        <v/>
      </c>
      <c r="AH644" s="33">
        <f>IF($A644="","",IF($V644=1,Settings!$C$7-MAX($J644,$K644,$L644,$M644),""))</f>
        <v/>
      </c>
      <c r="AI644" s="33">
        <f>IF($A644="","",IF($V644=1,IF($AH644&gt;=Settings!$C$12,1,0),""))</f>
        <v/>
      </c>
      <c r="AJ644" s="33">
        <f>IF($A644="","",IF($V644=1,IF($N644&gt;=Settings!$C$13,1,0),""))</f>
        <v/>
      </c>
    </row>
    <row r="645">
      <c r="G645" s="31" t="n"/>
      <c r="H645" s="32" t="n"/>
      <c r="J645" s="32" t="n"/>
      <c r="K645" s="32" t="n"/>
      <c r="L645" s="32" t="n"/>
      <c r="M645" s="32" t="n"/>
      <c r="P645" s="33">
        <f>IF($A645="","",IFERROR(MATCH($A645,'Last week'!$A$2:$A$1001,0),0))</f>
        <v/>
      </c>
      <c r="Q645" s="33">
        <f>IF(OR($A645="",$P645=0),"",INDEX('Last week'!$F$2:$F$1001,$P645))</f>
        <v/>
      </c>
      <c r="R645" s="34">
        <f>IF(OR($A645="",$P645=0),"",INDEX('Last week'!$G$2:$G$1001,$P645))</f>
        <v/>
      </c>
      <c r="S645" s="35">
        <f>IF(OR($A645="",$P645=0),"",INDEX('Last week'!$H$2:$H$1001,$P645))</f>
        <v/>
      </c>
      <c r="T645" s="33">
        <f>IF(OR($A645="",$P645=0),"",INDEX('Last week'!$I$2:$I$1001,$P645))</f>
        <v/>
      </c>
      <c r="U645" s="33">
        <f>IF($A645="","",IF(AND($P645&gt;0,$T645="Open",$S645&gt;=Settings!$C$4,$S645&lt;=Settings!$C$5),1,0))</f>
        <v/>
      </c>
      <c r="V645" s="33">
        <f>IF($A645="","",IF(AND($I645="Open",$H645&gt;=Settings!$C$4,$H645&lt;=Settings!$C$5),1,0))</f>
        <v/>
      </c>
      <c r="W645" s="34">
        <f>IF($A645="","",IF($U645=1,$R645,0))</f>
        <v/>
      </c>
      <c r="X645" s="34">
        <f>IF($A645="","",IF($V645=1,$G645,0))</f>
        <v/>
      </c>
      <c r="Y645" s="34">
        <f>IF($A645="","",IF(AND($P645=0,OR($I645="Open",$I645="Won"),$H645&gt;=Settings!$C$4,$H645&lt;=Settings!$C$5,$J645&gt;Settings!$C$6),$G645,0))</f>
        <v/>
      </c>
      <c r="Z645" s="34">
        <f>IF($A645="","",IF(AND($P645&gt;0,$T645="Open",$U645=0,OR($I645="Open",$I645="Won"),$H645&gt;=Settings!$C$4,$H645&lt;=Settings!$C$5),$G645,0))</f>
        <v/>
      </c>
      <c r="AA645" s="34">
        <f>IF($A645="","",IF(AND($U645=1,OR($V645=1,$I645="Won")),$G645-$R645,0))</f>
        <v/>
      </c>
      <c r="AB645" s="34">
        <f>IF($A645="","",IF(AND($U645=1,$I645="Open",$V645=0),$R645,0))</f>
        <v/>
      </c>
      <c r="AC645" s="34">
        <f>IF($A645="","",IF(AND($U645=1,$I645="Lost"),$R645,0))</f>
        <v/>
      </c>
      <c r="AD645" s="34">
        <f>IF($A645="","",IF(AND($I645="Won",OR($U645=1,$Y645&gt;0,$Z645&gt;0)),$G645,0))</f>
        <v/>
      </c>
      <c r="AE645" s="33">
        <f>IF(OR($A645="",$P645=0),"",IFERROR(MATCH($Q645,Settings!$B$24:$B$31,0),""))</f>
        <v/>
      </c>
      <c r="AF645" s="33">
        <f>IF($A645="","",IFERROR(MATCH($F645,Settings!$B$24:$B$31,0),""))</f>
        <v/>
      </c>
      <c r="AG645" s="33">
        <f>IF($A645="","",IF($P645=0,IF($Y645&gt;0,IF($I645="Won","Created and won","Created"),IF($J645&gt;Settings!$C$6,"Created, outside period",IF($V645=1,"Not in last snapshot","Outside period"))),IF($T645&lt;&gt;"Open","Closed before",IF($U645=0,IF($Z645&gt;0,IF($I645="Won","Pulled in and won","Pulled in"),"Outside period"),IF($I645="Won","Won",IF($I645="Lost","Lost",IF($V645=0,"Slipped out",IF($AF645&gt;$AE645,"Advanced",IF($AF645&lt;$AE645,"Regressed",IF($G645&gt;$R645,"Amount up",IF($G645&lt;$R645,"Amount down","No change")))))))))))</f>
        <v/>
      </c>
      <c r="AH645" s="33">
        <f>IF($A645="","",IF($V645=1,Settings!$C$7-MAX($J645,$K645,$L645,$M645),""))</f>
        <v/>
      </c>
      <c r="AI645" s="33">
        <f>IF($A645="","",IF($V645=1,IF($AH645&gt;=Settings!$C$12,1,0),""))</f>
        <v/>
      </c>
      <c r="AJ645" s="33">
        <f>IF($A645="","",IF($V645=1,IF($N645&gt;=Settings!$C$13,1,0),""))</f>
        <v/>
      </c>
    </row>
    <row r="646">
      <c r="G646" s="31" t="n"/>
      <c r="H646" s="32" t="n"/>
      <c r="J646" s="32" t="n"/>
      <c r="K646" s="32" t="n"/>
      <c r="L646" s="32" t="n"/>
      <c r="M646" s="32" t="n"/>
      <c r="P646" s="33">
        <f>IF($A646="","",IFERROR(MATCH($A646,'Last week'!$A$2:$A$1001,0),0))</f>
        <v/>
      </c>
      <c r="Q646" s="33">
        <f>IF(OR($A646="",$P646=0),"",INDEX('Last week'!$F$2:$F$1001,$P646))</f>
        <v/>
      </c>
      <c r="R646" s="34">
        <f>IF(OR($A646="",$P646=0),"",INDEX('Last week'!$G$2:$G$1001,$P646))</f>
        <v/>
      </c>
      <c r="S646" s="35">
        <f>IF(OR($A646="",$P646=0),"",INDEX('Last week'!$H$2:$H$1001,$P646))</f>
        <v/>
      </c>
      <c r="T646" s="33">
        <f>IF(OR($A646="",$P646=0),"",INDEX('Last week'!$I$2:$I$1001,$P646))</f>
        <v/>
      </c>
      <c r="U646" s="33">
        <f>IF($A646="","",IF(AND($P646&gt;0,$T646="Open",$S646&gt;=Settings!$C$4,$S646&lt;=Settings!$C$5),1,0))</f>
        <v/>
      </c>
      <c r="V646" s="33">
        <f>IF($A646="","",IF(AND($I646="Open",$H646&gt;=Settings!$C$4,$H646&lt;=Settings!$C$5),1,0))</f>
        <v/>
      </c>
      <c r="W646" s="34">
        <f>IF($A646="","",IF($U646=1,$R646,0))</f>
        <v/>
      </c>
      <c r="X646" s="34">
        <f>IF($A646="","",IF($V646=1,$G646,0))</f>
        <v/>
      </c>
      <c r="Y646" s="34">
        <f>IF($A646="","",IF(AND($P646=0,OR($I646="Open",$I646="Won"),$H646&gt;=Settings!$C$4,$H646&lt;=Settings!$C$5,$J646&gt;Settings!$C$6),$G646,0))</f>
        <v/>
      </c>
      <c r="Z646" s="34">
        <f>IF($A646="","",IF(AND($P646&gt;0,$T646="Open",$U646=0,OR($I646="Open",$I646="Won"),$H646&gt;=Settings!$C$4,$H646&lt;=Settings!$C$5),$G646,0))</f>
        <v/>
      </c>
      <c r="AA646" s="34">
        <f>IF($A646="","",IF(AND($U646=1,OR($V646=1,$I646="Won")),$G646-$R646,0))</f>
        <v/>
      </c>
      <c r="AB646" s="34">
        <f>IF($A646="","",IF(AND($U646=1,$I646="Open",$V646=0),$R646,0))</f>
        <v/>
      </c>
      <c r="AC646" s="34">
        <f>IF($A646="","",IF(AND($U646=1,$I646="Lost"),$R646,0))</f>
        <v/>
      </c>
      <c r="AD646" s="34">
        <f>IF($A646="","",IF(AND($I646="Won",OR($U646=1,$Y646&gt;0,$Z646&gt;0)),$G646,0))</f>
        <v/>
      </c>
      <c r="AE646" s="33">
        <f>IF(OR($A646="",$P646=0),"",IFERROR(MATCH($Q646,Settings!$B$24:$B$31,0),""))</f>
        <v/>
      </c>
      <c r="AF646" s="33">
        <f>IF($A646="","",IFERROR(MATCH($F646,Settings!$B$24:$B$31,0),""))</f>
        <v/>
      </c>
      <c r="AG646" s="33">
        <f>IF($A646="","",IF($P646=0,IF($Y646&gt;0,IF($I646="Won","Created and won","Created"),IF($J646&gt;Settings!$C$6,"Created, outside period",IF($V646=1,"Not in last snapshot","Outside period"))),IF($T646&lt;&gt;"Open","Closed before",IF($U646=0,IF($Z646&gt;0,IF($I646="Won","Pulled in and won","Pulled in"),"Outside period"),IF($I646="Won","Won",IF($I646="Lost","Lost",IF($V646=0,"Slipped out",IF($AF646&gt;$AE646,"Advanced",IF($AF646&lt;$AE646,"Regressed",IF($G646&gt;$R646,"Amount up",IF($G646&lt;$R646,"Amount down","No change")))))))))))</f>
        <v/>
      </c>
      <c r="AH646" s="33">
        <f>IF($A646="","",IF($V646=1,Settings!$C$7-MAX($J646,$K646,$L646,$M646),""))</f>
        <v/>
      </c>
      <c r="AI646" s="33">
        <f>IF($A646="","",IF($V646=1,IF($AH646&gt;=Settings!$C$12,1,0),""))</f>
        <v/>
      </c>
      <c r="AJ646" s="33">
        <f>IF($A646="","",IF($V646=1,IF($N646&gt;=Settings!$C$13,1,0),""))</f>
        <v/>
      </c>
    </row>
    <row r="647">
      <c r="G647" s="31" t="n"/>
      <c r="H647" s="32" t="n"/>
      <c r="J647" s="32" t="n"/>
      <c r="K647" s="32" t="n"/>
      <c r="L647" s="32" t="n"/>
      <c r="M647" s="32" t="n"/>
      <c r="P647" s="33">
        <f>IF($A647="","",IFERROR(MATCH($A647,'Last week'!$A$2:$A$1001,0),0))</f>
        <v/>
      </c>
      <c r="Q647" s="33">
        <f>IF(OR($A647="",$P647=0),"",INDEX('Last week'!$F$2:$F$1001,$P647))</f>
        <v/>
      </c>
      <c r="R647" s="34">
        <f>IF(OR($A647="",$P647=0),"",INDEX('Last week'!$G$2:$G$1001,$P647))</f>
        <v/>
      </c>
      <c r="S647" s="35">
        <f>IF(OR($A647="",$P647=0),"",INDEX('Last week'!$H$2:$H$1001,$P647))</f>
        <v/>
      </c>
      <c r="T647" s="33">
        <f>IF(OR($A647="",$P647=0),"",INDEX('Last week'!$I$2:$I$1001,$P647))</f>
        <v/>
      </c>
      <c r="U647" s="33">
        <f>IF($A647="","",IF(AND($P647&gt;0,$T647="Open",$S647&gt;=Settings!$C$4,$S647&lt;=Settings!$C$5),1,0))</f>
        <v/>
      </c>
      <c r="V647" s="33">
        <f>IF($A647="","",IF(AND($I647="Open",$H647&gt;=Settings!$C$4,$H647&lt;=Settings!$C$5),1,0))</f>
        <v/>
      </c>
      <c r="W647" s="34">
        <f>IF($A647="","",IF($U647=1,$R647,0))</f>
        <v/>
      </c>
      <c r="X647" s="34">
        <f>IF($A647="","",IF($V647=1,$G647,0))</f>
        <v/>
      </c>
      <c r="Y647" s="34">
        <f>IF($A647="","",IF(AND($P647=0,OR($I647="Open",$I647="Won"),$H647&gt;=Settings!$C$4,$H647&lt;=Settings!$C$5,$J647&gt;Settings!$C$6),$G647,0))</f>
        <v/>
      </c>
      <c r="Z647" s="34">
        <f>IF($A647="","",IF(AND($P647&gt;0,$T647="Open",$U647=0,OR($I647="Open",$I647="Won"),$H647&gt;=Settings!$C$4,$H647&lt;=Settings!$C$5),$G647,0))</f>
        <v/>
      </c>
      <c r="AA647" s="34">
        <f>IF($A647="","",IF(AND($U647=1,OR($V647=1,$I647="Won")),$G647-$R647,0))</f>
        <v/>
      </c>
      <c r="AB647" s="34">
        <f>IF($A647="","",IF(AND($U647=1,$I647="Open",$V647=0),$R647,0))</f>
        <v/>
      </c>
      <c r="AC647" s="34">
        <f>IF($A647="","",IF(AND($U647=1,$I647="Lost"),$R647,0))</f>
        <v/>
      </c>
      <c r="AD647" s="34">
        <f>IF($A647="","",IF(AND($I647="Won",OR($U647=1,$Y647&gt;0,$Z647&gt;0)),$G647,0))</f>
        <v/>
      </c>
      <c r="AE647" s="33">
        <f>IF(OR($A647="",$P647=0),"",IFERROR(MATCH($Q647,Settings!$B$24:$B$31,0),""))</f>
        <v/>
      </c>
      <c r="AF647" s="33">
        <f>IF($A647="","",IFERROR(MATCH($F647,Settings!$B$24:$B$31,0),""))</f>
        <v/>
      </c>
      <c r="AG647" s="33">
        <f>IF($A647="","",IF($P647=0,IF($Y647&gt;0,IF($I647="Won","Created and won","Created"),IF($J647&gt;Settings!$C$6,"Created, outside period",IF($V647=1,"Not in last snapshot","Outside period"))),IF($T647&lt;&gt;"Open","Closed before",IF($U647=0,IF($Z647&gt;0,IF($I647="Won","Pulled in and won","Pulled in"),"Outside period"),IF($I647="Won","Won",IF($I647="Lost","Lost",IF($V647=0,"Slipped out",IF($AF647&gt;$AE647,"Advanced",IF($AF647&lt;$AE647,"Regressed",IF($G647&gt;$R647,"Amount up",IF($G647&lt;$R647,"Amount down","No change")))))))))))</f>
        <v/>
      </c>
      <c r="AH647" s="33">
        <f>IF($A647="","",IF($V647=1,Settings!$C$7-MAX($J647,$K647,$L647,$M647),""))</f>
        <v/>
      </c>
      <c r="AI647" s="33">
        <f>IF($A647="","",IF($V647=1,IF($AH647&gt;=Settings!$C$12,1,0),""))</f>
        <v/>
      </c>
      <c r="AJ647" s="33">
        <f>IF($A647="","",IF($V647=1,IF($N647&gt;=Settings!$C$13,1,0),""))</f>
        <v/>
      </c>
    </row>
    <row r="648">
      <c r="G648" s="31" t="n"/>
      <c r="H648" s="32" t="n"/>
      <c r="J648" s="32" t="n"/>
      <c r="K648" s="32" t="n"/>
      <c r="L648" s="32" t="n"/>
      <c r="M648" s="32" t="n"/>
      <c r="P648" s="33">
        <f>IF($A648="","",IFERROR(MATCH($A648,'Last week'!$A$2:$A$1001,0),0))</f>
        <v/>
      </c>
      <c r="Q648" s="33">
        <f>IF(OR($A648="",$P648=0),"",INDEX('Last week'!$F$2:$F$1001,$P648))</f>
        <v/>
      </c>
      <c r="R648" s="34">
        <f>IF(OR($A648="",$P648=0),"",INDEX('Last week'!$G$2:$G$1001,$P648))</f>
        <v/>
      </c>
      <c r="S648" s="35">
        <f>IF(OR($A648="",$P648=0),"",INDEX('Last week'!$H$2:$H$1001,$P648))</f>
        <v/>
      </c>
      <c r="T648" s="33">
        <f>IF(OR($A648="",$P648=0),"",INDEX('Last week'!$I$2:$I$1001,$P648))</f>
        <v/>
      </c>
      <c r="U648" s="33">
        <f>IF($A648="","",IF(AND($P648&gt;0,$T648="Open",$S648&gt;=Settings!$C$4,$S648&lt;=Settings!$C$5),1,0))</f>
        <v/>
      </c>
      <c r="V648" s="33">
        <f>IF($A648="","",IF(AND($I648="Open",$H648&gt;=Settings!$C$4,$H648&lt;=Settings!$C$5),1,0))</f>
        <v/>
      </c>
      <c r="W648" s="34">
        <f>IF($A648="","",IF($U648=1,$R648,0))</f>
        <v/>
      </c>
      <c r="X648" s="34">
        <f>IF($A648="","",IF($V648=1,$G648,0))</f>
        <v/>
      </c>
      <c r="Y648" s="34">
        <f>IF($A648="","",IF(AND($P648=0,OR($I648="Open",$I648="Won"),$H648&gt;=Settings!$C$4,$H648&lt;=Settings!$C$5,$J648&gt;Settings!$C$6),$G648,0))</f>
        <v/>
      </c>
      <c r="Z648" s="34">
        <f>IF($A648="","",IF(AND($P648&gt;0,$T648="Open",$U648=0,OR($I648="Open",$I648="Won"),$H648&gt;=Settings!$C$4,$H648&lt;=Settings!$C$5),$G648,0))</f>
        <v/>
      </c>
      <c r="AA648" s="34">
        <f>IF($A648="","",IF(AND($U648=1,OR($V648=1,$I648="Won")),$G648-$R648,0))</f>
        <v/>
      </c>
      <c r="AB648" s="34">
        <f>IF($A648="","",IF(AND($U648=1,$I648="Open",$V648=0),$R648,0))</f>
        <v/>
      </c>
      <c r="AC648" s="34">
        <f>IF($A648="","",IF(AND($U648=1,$I648="Lost"),$R648,0))</f>
        <v/>
      </c>
      <c r="AD648" s="34">
        <f>IF($A648="","",IF(AND($I648="Won",OR($U648=1,$Y648&gt;0,$Z648&gt;0)),$G648,0))</f>
        <v/>
      </c>
      <c r="AE648" s="33">
        <f>IF(OR($A648="",$P648=0),"",IFERROR(MATCH($Q648,Settings!$B$24:$B$31,0),""))</f>
        <v/>
      </c>
      <c r="AF648" s="33">
        <f>IF($A648="","",IFERROR(MATCH($F648,Settings!$B$24:$B$31,0),""))</f>
        <v/>
      </c>
      <c r="AG648" s="33">
        <f>IF($A648="","",IF($P648=0,IF($Y648&gt;0,IF($I648="Won","Created and won","Created"),IF($J648&gt;Settings!$C$6,"Created, outside period",IF($V648=1,"Not in last snapshot","Outside period"))),IF($T648&lt;&gt;"Open","Closed before",IF($U648=0,IF($Z648&gt;0,IF($I648="Won","Pulled in and won","Pulled in"),"Outside period"),IF($I648="Won","Won",IF($I648="Lost","Lost",IF($V648=0,"Slipped out",IF($AF648&gt;$AE648,"Advanced",IF($AF648&lt;$AE648,"Regressed",IF($G648&gt;$R648,"Amount up",IF($G648&lt;$R648,"Amount down","No change")))))))))))</f>
        <v/>
      </c>
      <c r="AH648" s="33">
        <f>IF($A648="","",IF($V648=1,Settings!$C$7-MAX($J648,$K648,$L648,$M648),""))</f>
        <v/>
      </c>
      <c r="AI648" s="33">
        <f>IF($A648="","",IF($V648=1,IF($AH648&gt;=Settings!$C$12,1,0),""))</f>
        <v/>
      </c>
      <c r="AJ648" s="33">
        <f>IF($A648="","",IF($V648=1,IF($N648&gt;=Settings!$C$13,1,0),""))</f>
        <v/>
      </c>
    </row>
    <row r="649">
      <c r="G649" s="31" t="n"/>
      <c r="H649" s="32" t="n"/>
      <c r="J649" s="32" t="n"/>
      <c r="K649" s="32" t="n"/>
      <c r="L649" s="32" t="n"/>
      <c r="M649" s="32" t="n"/>
      <c r="P649" s="33">
        <f>IF($A649="","",IFERROR(MATCH($A649,'Last week'!$A$2:$A$1001,0),0))</f>
        <v/>
      </c>
      <c r="Q649" s="33">
        <f>IF(OR($A649="",$P649=0),"",INDEX('Last week'!$F$2:$F$1001,$P649))</f>
        <v/>
      </c>
      <c r="R649" s="34">
        <f>IF(OR($A649="",$P649=0),"",INDEX('Last week'!$G$2:$G$1001,$P649))</f>
        <v/>
      </c>
      <c r="S649" s="35">
        <f>IF(OR($A649="",$P649=0),"",INDEX('Last week'!$H$2:$H$1001,$P649))</f>
        <v/>
      </c>
      <c r="T649" s="33">
        <f>IF(OR($A649="",$P649=0),"",INDEX('Last week'!$I$2:$I$1001,$P649))</f>
        <v/>
      </c>
      <c r="U649" s="33">
        <f>IF($A649="","",IF(AND($P649&gt;0,$T649="Open",$S649&gt;=Settings!$C$4,$S649&lt;=Settings!$C$5),1,0))</f>
        <v/>
      </c>
      <c r="V649" s="33">
        <f>IF($A649="","",IF(AND($I649="Open",$H649&gt;=Settings!$C$4,$H649&lt;=Settings!$C$5),1,0))</f>
        <v/>
      </c>
      <c r="W649" s="34">
        <f>IF($A649="","",IF($U649=1,$R649,0))</f>
        <v/>
      </c>
      <c r="X649" s="34">
        <f>IF($A649="","",IF($V649=1,$G649,0))</f>
        <v/>
      </c>
      <c r="Y649" s="34">
        <f>IF($A649="","",IF(AND($P649=0,OR($I649="Open",$I649="Won"),$H649&gt;=Settings!$C$4,$H649&lt;=Settings!$C$5,$J649&gt;Settings!$C$6),$G649,0))</f>
        <v/>
      </c>
      <c r="Z649" s="34">
        <f>IF($A649="","",IF(AND($P649&gt;0,$T649="Open",$U649=0,OR($I649="Open",$I649="Won"),$H649&gt;=Settings!$C$4,$H649&lt;=Settings!$C$5),$G649,0))</f>
        <v/>
      </c>
      <c r="AA649" s="34">
        <f>IF($A649="","",IF(AND($U649=1,OR($V649=1,$I649="Won")),$G649-$R649,0))</f>
        <v/>
      </c>
      <c r="AB649" s="34">
        <f>IF($A649="","",IF(AND($U649=1,$I649="Open",$V649=0),$R649,0))</f>
        <v/>
      </c>
      <c r="AC649" s="34">
        <f>IF($A649="","",IF(AND($U649=1,$I649="Lost"),$R649,0))</f>
        <v/>
      </c>
      <c r="AD649" s="34">
        <f>IF($A649="","",IF(AND($I649="Won",OR($U649=1,$Y649&gt;0,$Z649&gt;0)),$G649,0))</f>
        <v/>
      </c>
      <c r="AE649" s="33">
        <f>IF(OR($A649="",$P649=0),"",IFERROR(MATCH($Q649,Settings!$B$24:$B$31,0),""))</f>
        <v/>
      </c>
      <c r="AF649" s="33">
        <f>IF($A649="","",IFERROR(MATCH($F649,Settings!$B$24:$B$31,0),""))</f>
        <v/>
      </c>
      <c r="AG649" s="33">
        <f>IF($A649="","",IF($P649=0,IF($Y649&gt;0,IF($I649="Won","Created and won","Created"),IF($J649&gt;Settings!$C$6,"Created, outside period",IF($V649=1,"Not in last snapshot","Outside period"))),IF($T649&lt;&gt;"Open","Closed before",IF($U649=0,IF($Z649&gt;0,IF($I649="Won","Pulled in and won","Pulled in"),"Outside period"),IF($I649="Won","Won",IF($I649="Lost","Lost",IF($V649=0,"Slipped out",IF($AF649&gt;$AE649,"Advanced",IF($AF649&lt;$AE649,"Regressed",IF($G649&gt;$R649,"Amount up",IF($G649&lt;$R649,"Amount down","No change")))))))))))</f>
        <v/>
      </c>
      <c r="AH649" s="33">
        <f>IF($A649="","",IF($V649=1,Settings!$C$7-MAX($J649,$K649,$L649,$M649),""))</f>
        <v/>
      </c>
      <c r="AI649" s="33">
        <f>IF($A649="","",IF($V649=1,IF($AH649&gt;=Settings!$C$12,1,0),""))</f>
        <v/>
      </c>
      <c r="AJ649" s="33">
        <f>IF($A649="","",IF($V649=1,IF($N649&gt;=Settings!$C$13,1,0),""))</f>
        <v/>
      </c>
    </row>
    <row r="650">
      <c r="G650" s="31" t="n"/>
      <c r="H650" s="32" t="n"/>
      <c r="J650" s="32" t="n"/>
      <c r="K650" s="32" t="n"/>
      <c r="L650" s="32" t="n"/>
      <c r="M650" s="32" t="n"/>
      <c r="P650" s="33">
        <f>IF($A650="","",IFERROR(MATCH($A650,'Last week'!$A$2:$A$1001,0),0))</f>
        <v/>
      </c>
      <c r="Q650" s="33">
        <f>IF(OR($A650="",$P650=0),"",INDEX('Last week'!$F$2:$F$1001,$P650))</f>
        <v/>
      </c>
      <c r="R650" s="34">
        <f>IF(OR($A650="",$P650=0),"",INDEX('Last week'!$G$2:$G$1001,$P650))</f>
        <v/>
      </c>
      <c r="S650" s="35">
        <f>IF(OR($A650="",$P650=0),"",INDEX('Last week'!$H$2:$H$1001,$P650))</f>
        <v/>
      </c>
      <c r="T650" s="33">
        <f>IF(OR($A650="",$P650=0),"",INDEX('Last week'!$I$2:$I$1001,$P650))</f>
        <v/>
      </c>
      <c r="U650" s="33">
        <f>IF($A650="","",IF(AND($P650&gt;0,$T650="Open",$S650&gt;=Settings!$C$4,$S650&lt;=Settings!$C$5),1,0))</f>
        <v/>
      </c>
      <c r="V650" s="33">
        <f>IF($A650="","",IF(AND($I650="Open",$H650&gt;=Settings!$C$4,$H650&lt;=Settings!$C$5),1,0))</f>
        <v/>
      </c>
      <c r="W650" s="34">
        <f>IF($A650="","",IF($U650=1,$R650,0))</f>
        <v/>
      </c>
      <c r="X650" s="34">
        <f>IF($A650="","",IF($V650=1,$G650,0))</f>
        <v/>
      </c>
      <c r="Y650" s="34">
        <f>IF($A650="","",IF(AND($P650=0,OR($I650="Open",$I650="Won"),$H650&gt;=Settings!$C$4,$H650&lt;=Settings!$C$5,$J650&gt;Settings!$C$6),$G650,0))</f>
        <v/>
      </c>
      <c r="Z650" s="34">
        <f>IF($A650="","",IF(AND($P650&gt;0,$T650="Open",$U650=0,OR($I650="Open",$I650="Won"),$H650&gt;=Settings!$C$4,$H650&lt;=Settings!$C$5),$G650,0))</f>
        <v/>
      </c>
      <c r="AA650" s="34">
        <f>IF($A650="","",IF(AND($U650=1,OR($V650=1,$I650="Won")),$G650-$R650,0))</f>
        <v/>
      </c>
      <c r="AB650" s="34">
        <f>IF($A650="","",IF(AND($U650=1,$I650="Open",$V650=0),$R650,0))</f>
        <v/>
      </c>
      <c r="AC650" s="34">
        <f>IF($A650="","",IF(AND($U650=1,$I650="Lost"),$R650,0))</f>
        <v/>
      </c>
      <c r="AD650" s="34">
        <f>IF($A650="","",IF(AND($I650="Won",OR($U650=1,$Y650&gt;0,$Z650&gt;0)),$G650,0))</f>
        <v/>
      </c>
      <c r="AE650" s="33">
        <f>IF(OR($A650="",$P650=0),"",IFERROR(MATCH($Q650,Settings!$B$24:$B$31,0),""))</f>
        <v/>
      </c>
      <c r="AF650" s="33">
        <f>IF($A650="","",IFERROR(MATCH($F650,Settings!$B$24:$B$31,0),""))</f>
        <v/>
      </c>
      <c r="AG650" s="33">
        <f>IF($A650="","",IF($P650=0,IF($Y650&gt;0,IF($I650="Won","Created and won","Created"),IF($J650&gt;Settings!$C$6,"Created, outside period",IF($V650=1,"Not in last snapshot","Outside period"))),IF($T650&lt;&gt;"Open","Closed before",IF($U650=0,IF($Z650&gt;0,IF($I650="Won","Pulled in and won","Pulled in"),"Outside period"),IF($I650="Won","Won",IF($I650="Lost","Lost",IF($V650=0,"Slipped out",IF($AF650&gt;$AE650,"Advanced",IF($AF650&lt;$AE650,"Regressed",IF($G650&gt;$R650,"Amount up",IF($G650&lt;$R650,"Amount down","No change")))))))))))</f>
        <v/>
      </c>
      <c r="AH650" s="33">
        <f>IF($A650="","",IF($V650=1,Settings!$C$7-MAX($J650,$K650,$L650,$M650),""))</f>
        <v/>
      </c>
      <c r="AI650" s="33">
        <f>IF($A650="","",IF($V650=1,IF($AH650&gt;=Settings!$C$12,1,0),""))</f>
        <v/>
      </c>
      <c r="AJ650" s="33">
        <f>IF($A650="","",IF($V650=1,IF($N650&gt;=Settings!$C$13,1,0),""))</f>
        <v/>
      </c>
    </row>
    <row r="651">
      <c r="G651" s="31" t="n"/>
      <c r="H651" s="32" t="n"/>
      <c r="J651" s="32" t="n"/>
      <c r="K651" s="32" t="n"/>
      <c r="L651" s="32" t="n"/>
      <c r="M651" s="32" t="n"/>
      <c r="P651" s="33">
        <f>IF($A651="","",IFERROR(MATCH($A651,'Last week'!$A$2:$A$1001,0),0))</f>
        <v/>
      </c>
      <c r="Q651" s="33">
        <f>IF(OR($A651="",$P651=0),"",INDEX('Last week'!$F$2:$F$1001,$P651))</f>
        <v/>
      </c>
      <c r="R651" s="34">
        <f>IF(OR($A651="",$P651=0),"",INDEX('Last week'!$G$2:$G$1001,$P651))</f>
        <v/>
      </c>
      <c r="S651" s="35">
        <f>IF(OR($A651="",$P651=0),"",INDEX('Last week'!$H$2:$H$1001,$P651))</f>
        <v/>
      </c>
      <c r="T651" s="33">
        <f>IF(OR($A651="",$P651=0),"",INDEX('Last week'!$I$2:$I$1001,$P651))</f>
        <v/>
      </c>
      <c r="U651" s="33">
        <f>IF($A651="","",IF(AND($P651&gt;0,$T651="Open",$S651&gt;=Settings!$C$4,$S651&lt;=Settings!$C$5),1,0))</f>
        <v/>
      </c>
      <c r="V651" s="33">
        <f>IF($A651="","",IF(AND($I651="Open",$H651&gt;=Settings!$C$4,$H651&lt;=Settings!$C$5),1,0))</f>
        <v/>
      </c>
      <c r="W651" s="34">
        <f>IF($A651="","",IF($U651=1,$R651,0))</f>
        <v/>
      </c>
      <c r="X651" s="34">
        <f>IF($A651="","",IF($V651=1,$G651,0))</f>
        <v/>
      </c>
      <c r="Y651" s="34">
        <f>IF($A651="","",IF(AND($P651=0,OR($I651="Open",$I651="Won"),$H651&gt;=Settings!$C$4,$H651&lt;=Settings!$C$5,$J651&gt;Settings!$C$6),$G651,0))</f>
        <v/>
      </c>
      <c r="Z651" s="34">
        <f>IF($A651="","",IF(AND($P651&gt;0,$T651="Open",$U651=0,OR($I651="Open",$I651="Won"),$H651&gt;=Settings!$C$4,$H651&lt;=Settings!$C$5),$G651,0))</f>
        <v/>
      </c>
      <c r="AA651" s="34">
        <f>IF($A651="","",IF(AND($U651=1,OR($V651=1,$I651="Won")),$G651-$R651,0))</f>
        <v/>
      </c>
      <c r="AB651" s="34">
        <f>IF($A651="","",IF(AND($U651=1,$I651="Open",$V651=0),$R651,0))</f>
        <v/>
      </c>
      <c r="AC651" s="34">
        <f>IF($A651="","",IF(AND($U651=1,$I651="Lost"),$R651,0))</f>
        <v/>
      </c>
      <c r="AD651" s="34">
        <f>IF($A651="","",IF(AND($I651="Won",OR($U651=1,$Y651&gt;0,$Z651&gt;0)),$G651,0))</f>
        <v/>
      </c>
      <c r="AE651" s="33">
        <f>IF(OR($A651="",$P651=0),"",IFERROR(MATCH($Q651,Settings!$B$24:$B$31,0),""))</f>
        <v/>
      </c>
      <c r="AF651" s="33">
        <f>IF($A651="","",IFERROR(MATCH($F651,Settings!$B$24:$B$31,0),""))</f>
        <v/>
      </c>
      <c r="AG651" s="33">
        <f>IF($A651="","",IF($P651=0,IF($Y651&gt;0,IF($I651="Won","Created and won","Created"),IF($J651&gt;Settings!$C$6,"Created, outside period",IF($V651=1,"Not in last snapshot","Outside period"))),IF($T651&lt;&gt;"Open","Closed before",IF($U651=0,IF($Z651&gt;0,IF($I651="Won","Pulled in and won","Pulled in"),"Outside period"),IF($I651="Won","Won",IF($I651="Lost","Lost",IF($V651=0,"Slipped out",IF($AF651&gt;$AE651,"Advanced",IF($AF651&lt;$AE651,"Regressed",IF($G651&gt;$R651,"Amount up",IF($G651&lt;$R651,"Amount down","No change")))))))))))</f>
        <v/>
      </c>
      <c r="AH651" s="33">
        <f>IF($A651="","",IF($V651=1,Settings!$C$7-MAX($J651,$K651,$L651,$M651),""))</f>
        <v/>
      </c>
      <c r="AI651" s="33">
        <f>IF($A651="","",IF($V651=1,IF($AH651&gt;=Settings!$C$12,1,0),""))</f>
        <v/>
      </c>
      <c r="AJ651" s="33">
        <f>IF($A651="","",IF($V651=1,IF($N651&gt;=Settings!$C$13,1,0),""))</f>
        <v/>
      </c>
    </row>
    <row r="652">
      <c r="G652" s="31" t="n"/>
      <c r="H652" s="32" t="n"/>
      <c r="J652" s="32" t="n"/>
      <c r="K652" s="32" t="n"/>
      <c r="L652" s="32" t="n"/>
      <c r="M652" s="32" t="n"/>
      <c r="P652" s="33">
        <f>IF($A652="","",IFERROR(MATCH($A652,'Last week'!$A$2:$A$1001,0),0))</f>
        <v/>
      </c>
      <c r="Q652" s="33">
        <f>IF(OR($A652="",$P652=0),"",INDEX('Last week'!$F$2:$F$1001,$P652))</f>
        <v/>
      </c>
      <c r="R652" s="34">
        <f>IF(OR($A652="",$P652=0),"",INDEX('Last week'!$G$2:$G$1001,$P652))</f>
        <v/>
      </c>
      <c r="S652" s="35">
        <f>IF(OR($A652="",$P652=0),"",INDEX('Last week'!$H$2:$H$1001,$P652))</f>
        <v/>
      </c>
      <c r="T652" s="33">
        <f>IF(OR($A652="",$P652=0),"",INDEX('Last week'!$I$2:$I$1001,$P652))</f>
        <v/>
      </c>
      <c r="U652" s="33">
        <f>IF($A652="","",IF(AND($P652&gt;0,$T652="Open",$S652&gt;=Settings!$C$4,$S652&lt;=Settings!$C$5),1,0))</f>
        <v/>
      </c>
      <c r="V652" s="33">
        <f>IF($A652="","",IF(AND($I652="Open",$H652&gt;=Settings!$C$4,$H652&lt;=Settings!$C$5),1,0))</f>
        <v/>
      </c>
      <c r="W652" s="34">
        <f>IF($A652="","",IF($U652=1,$R652,0))</f>
        <v/>
      </c>
      <c r="X652" s="34">
        <f>IF($A652="","",IF($V652=1,$G652,0))</f>
        <v/>
      </c>
      <c r="Y652" s="34">
        <f>IF($A652="","",IF(AND($P652=0,OR($I652="Open",$I652="Won"),$H652&gt;=Settings!$C$4,$H652&lt;=Settings!$C$5,$J652&gt;Settings!$C$6),$G652,0))</f>
        <v/>
      </c>
      <c r="Z652" s="34">
        <f>IF($A652="","",IF(AND($P652&gt;0,$T652="Open",$U652=0,OR($I652="Open",$I652="Won"),$H652&gt;=Settings!$C$4,$H652&lt;=Settings!$C$5),$G652,0))</f>
        <v/>
      </c>
      <c r="AA652" s="34">
        <f>IF($A652="","",IF(AND($U652=1,OR($V652=1,$I652="Won")),$G652-$R652,0))</f>
        <v/>
      </c>
      <c r="AB652" s="34">
        <f>IF($A652="","",IF(AND($U652=1,$I652="Open",$V652=0),$R652,0))</f>
        <v/>
      </c>
      <c r="AC652" s="34">
        <f>IF($A652="","",IF(AND($U652=1,$I652="Lost"),$R652,0))</f>
        <v/>
      </c>
      <c r="AD652" s="34">
        <f>IF($A652="","",IF(AND($I652="Won",OR($U652=1,$Y652&gt;0,$Z652&gt;0)),$G652,0))</f>
        <v/>
      </c>
      <c r="AE652" s="33">
        <f>IF(OR($A652="",$P652=0),"",IFERROR(MATCH($Q652,Settings!$B$24:$B$31,0),""))</f>
        <v/>
      </c>
      <c r="AF652" s="33">
        <f>IF($A652="","",IFERROR(MATCH($F652,Settings!$B$24:$B$31,0),""))</f>
        <v/>
      </c>
      <c r="AG652" s="33">
        <f>IF($A652="","",IF($P652=0,IF($Y652&gt;0,IF($I652="Won","Created and won","Created"),IF($J652&gt;Settings!$C$6,"Created, outside period",IF($V652=1,"Not in last snapshot","Outside period"))),IF($T652&lt;&gt;"Open","Closed before",IF($U652=0,IF($Z652&gt;0,IF($I652="Won","Pulled in and won","Pulled in"),"Outside period"),IF($I652="Won","Won",IF($I652="Lost","Lost",IF($V652=0,"Slipped out",IF($AF652&gt;$AE652,"Advanced",IF($AF652&lt;$AE652,"Regressed",IF($G652&gt;$R652,"Amount up",IF($G652&lt;$R652,"Amount down","No change")))))))))))</f>
        <v/>
      </c>
      <c r="AH652" s="33">
        <f>IF($A652="","",IF($V652=1,Settings!$C$7-MAX($J652,$K652,$L652,$M652),""))</f>
        <v/>
      </c>
      <c r="AI652" s="33">
        <f>IF($A652="","",IF($V652=1,IF($AH652&gt;=Settings!$C$12,1,0),""))</f>
        <v/>
      </c>
      <c r="AJ652" s="33">
        <f>IF($A652="","",IF($V652=1,IF($N652&gt;=Settings!$C$13,1,0),""))</f>
        <v/>
      </c>
    </row>
    <row r="653">
      <c r="G653" s="31" t="n"/>
      <c r="H653" s="32" t="n"/>
      <c r="J653" s="32" t="n"/>
      <c r="K653" s="32" t="n"/>
      <c r="L653" s="32" t="n"/>
      <c r="M653" s="32" t="n"/>
      <c r="P653" s="33">
        <f>IF($A653="","",IFERROR(MATCH($A653,'Last week'!$A$2:$A$1001,0),0))</f>
        <v/>
      </c>
      <c r="Q653" s="33">
        <f>IF(OR($A653="",$P653=0),"",INDEX('Last week'!$F$2:$F$1001,$P653))</f>
        <v/>
      </c>
      <c r="R653" s="34">
        <f>IF(OR($A653="",$P653=0),"",INDEX('Last week'!$G$2:$G$1001,$P653))</f>
        <v/>
      </c>
      <c r="S653" s="35">
        <f>IF(OR($A653="",$P653=0),"",INDEX('Last week'!$H$2:$H$1001,$P653))</f>
        <v/>
      </c>
      <c r="T653" s="33">
        <f>IF(OR($A653="",$P653=0),"",INDEX('Last week'!$I$2:$I$1001,$P653))</f>
        <v/>
      </c>
      <c r="U653" s="33">
        <f>IF($A653="","",IF(AND($P653&gt;0,$T653="Open",$S653&gt;=Settings!$C$4,$S653&lt;=Settings!$C$5),1,0))</f>
        <v/>
      </c>
      <c r="V653" s="33">
        <f>IF($A653="","",IF(AND($I653="Open",$H653&gt;=Settings!$C$4,$H653&lt;=Settings!$C$5),1,0))</f>
        <v/>
      </c>
      <c r="W653" s="34">
        <f>IF($A653="","",IF($U653=1,$R653,0))</f>
        <v/>
      </c>
      <c r="X653" s="34">
        <f>IF($A653="","",IF($V653=1,$G653,0))</f>
        <v/>
      </c>
      <c r="Y653" s="34">
        <f>IF($A653="","",IF(AND($P653=0,OR($I653="Open",$I653="Won"),$H653&gt;=Settings!$C$4,$H653&lt;=Settings!$C$5,$J653&gt;Settings!$C$6),$G653,0))</f>
        <v/>
      </c>
      <c r="Z653" s="34">
        <f>IF($A653="","",IF(AND($P653&gt;0,$T653="Open",$U653=0,OR($I653="Open",$I653="Won"),$H653&gt;=Settings!$C$4,$H653&lt;=Settings!$C$5),$G653,0))</f>
        <v/>
      </c>
      <c r="AA653" s="34">
        <f>IF($A653="","",IF(AND($U653=1,OR($V653=1,$I653="Won")),$G653-$R653,0))</f>
        <v/>
      </c>
      <c r="AB653" s="34">
        <f>IF($A653="","",IF(AND($U653=1,$I653="Open",$V653=0),$R653,0))</f>
        <v/>
      </c>
      <c r="AC653" s="34">
        <f>IF($A653="","",IF(AND($U653=1,$I653="Lost"),$R653,0))</f>
        <v/>
      </c>
      <c r="AD653" s="34">
        <f>IF($A653="","",IF(AND($I653="Won",OR($U653=1,$Y653&gt;0,$Z653&gt;0)),$G653,0))</f>
        <v/>
      </c>
      <c r="AE653" s="33">
        <f>IF(OR($A653="",$P653=0),"",IFERROR(MATCH($Q653,Settings!$B$24:$B$31,0),""))</f>
        <v/>
      </c>
      <c r="AF653" s="33">
        <f>IF($A653="","",IFERROR(MATCH($F653,Settings!$B$24:$B$31,0),""))</f>
        <v/>
      </c>
      <c r="AG653" s="33">
        <f>IF($A653="","",IF($P653=0,IF($Y653&gt;0,IF($I653="Won","Created and won","Created"),IF($J653&gt;Settings!$C$6,"Created, outside period",IF($V653=1,"Not in last snapshot","Outside period"))),IF($T653&lt;&gt;"Open","Closed before",IF($U653=0,IF($Z653&gt;0,IF($I653="Won","Pulled in and won","Pulled in"),"Outside period"),IF($I653="Won","Won",IF($I653="Lost","Lost",IF($V653=0,"Slipped out",IF($AF653&gt;$AE653,"Advanced",IF($AF653&lt;$AE653,"Regressed",IF($G653&gt;$R653,"Amount up",IF($G653&lt;$R653,"Amount down","No change")))))))))))</f>
        <v/>
      </c>
      <c r="AH653" s="33">
        <f>IF($A653="","",IF($V653=1,Settings!$C$7-MAX($J653,$K653,$L653,$M653),""))</f>
        <v/>
      </c>
      <c r="AI653" s="33">
        <f>IF($A653="","",IF($V653=1,IF($AH653&gt;=Settings!$C$12,1,0),""))</f>
        <v/>
      </c>
      <c r="AJ653" s="33">
        <f>IF($A653="","",IF($V653=1,IF($N653&gt;=Settings!$C$13,1,0),""))</f>
        <v/>
      </c>
    </row>
    <row r="654">
      <c r="G654" s="31" t="n"/>
      <c r="H654" s="32" t="n"/>
      <c r="J654" s="32" t="n"/>
      <c r="K654" s="32" t="n"/>
      <c r="L654" s="32" t="n"/>
      <c r="M654" s="32" t="n"/>
      <c r="P654" s="33">
        <f>IF($A654="","",IFERROR(MATCH($A654,'Last week'!$A$2:$A$1001,0),0))</f>
        <v/>
      </c>
      <c r="Q654" s="33">
        <f>IF(OR($A654="",$P654=0),"",INDEX('Last week'!$F$2:$F$1001,$P654))</f>
        <v/>
      </c>
      <c r="R654" s="34">
        <f>IF(OR($A654="",$P654=0),"",INDEX('Last week'!$G$2:$G$1001,$P654))</f>
        <v/>
      </c>
      <c r="S654" s="35">
        <f>IF(OR($A654="",$P654=0),"",INDEX('Last week'!$H$2:$H$1001,$P654))</f>
        <v/>
      </c>
      <c r="T654" s="33">
        <f>IF(OR($A654="",$P654=0),"",INDEX('Last week'!$I$2:$I$1001,$P654))</f>
        <v/>
      </c>
      <c r="U654" s="33">
        <f>IF($A654="","",IF(AND($P654&gt;0,$T654="Open",$S654&gt;=Settings!$C$4,$S654&lt;=Settings!$C$5),1,0))</f>
        <v/>
      </c>
      <c r="V654" s="33">
        <f>IF($A654="","",IF(AND($I654="Open",$H654&gt;=Settings!$C$4,$H654&lt;=Settings!$C$5),1,0))</f>
        <v/>
      </c>
      <c r="W654" s="34">
        <f>IF($A654="","",IF($U654=1,$R654,0))</f>
        <v/>
      </c>
      <c r="X654" s="34">
        <f>IF($A654="","",IF($V654=1,$G654,0))</f>
        <v/>
      </c>
      <c r="Y654" s="34">
        <f>IF($A654="","",IF(AND($P654=0,OR($I654="Open",$I654="Won"),$H654&gt;=Settings!$C$4,$H654&lt;=Settings!$C$5,$J654&gt;Settings!$C$6),$G654,0))</f>
        <v/>
      </c>
      <c r="Z654" s="34">
        <f>IF($A654="","",IF(AND($P654&gt;0,$T654="Open",$U654=0,OR($I654="Open",$I654="Won"),$H654&gt;=Settings!$C$4,$H654&lt;=Settings!$C$5),$G654,0))</f>
        <v/>
      </c>
      <c r="AA654" s="34">
        <f>IF($A654="","",IF(AND($U654=1,OR($V654=1,$I654="Won")),$G654-$R654,0))</f>
        <v/>
      </c>
      <c r="AB654" s="34">
        <f>IF($A654="","",IF(AND($U654=1,$I654="Open",$V654=0),$R654,0))</f>
        <v/>
      </c>
      <c r="AC654" s="34">
        <f>IF($A654="","",IF(AND($U654=1,$I654="Lost"),$R654,0))</f>
        <v/>
      </c>
      <c r="AD654" s="34">
        <f>IF($A654="","",IF(AND($I654="Won",OR($U654=1,$Y654&gt;0,$Z654&gt;0)),$G654,0))</f>
        <v/>
      </c>
      <c r="AE654" s="33">
        <f>IF(OR($A654="",$P654=0),"",IFERROR(MATCH($Q654,Settings!$B$24:$B$31,0),""))</f>
        <v/>
      </c>
      <c r="AF654" s="33">
        <f>IF($A654="","",IFERROR(MATCH($F654,Settings!$B$24:$B$31,0),""))</f>
        <v/>
      </c>
      <c r="AG654" s="33">
        <f>IF($A654="","",IF($P654=0,IF($Y654&gt;0,IF($I654="Won","Created and won","Created"),IF($J654&gt;Settings!$C$6,"Created, outside period",IF($V654=1,"Not in last snapshot","Outside period"))),IF($T654&lt;&gt;"Open","Closed before",IF($U654=0,IF($Z654&gt;0,IF($I654="Won","Pulled in and won","Pulled in"),"Outside period"),IF($I654="Won","Won",IF($I654="Lost","Lost",IF($V654=0,"Slipped out",IF($AF654&gt;$AE654,"Advanced",IF($AF654&lt;$AE654,"Regressed",IF($G654&gt;$R654,"Amount up",IF($G654&lt;$R654,"Amount down","No change")))))))))))</f>
        <v/>
      </c>
      <c r="AH654" s="33">
        <f>IF($A654="","",IF($V654=1,Settings!$C$7-MAX($J654,$K654,$L654,$M654),""))</f>
        <v/>
      </c>
      <c r="AI654" s="33">
        <f>IF($A654="","",IF($V654=1,IF($AH654&gt;=Settings!$C$12,1,0),""))</f>
        <v/>
      </c>
      <c r="AJ654" s="33">
        <f>IF($A654="","",IF($V654=1,IF($N654&gt;=Settings!$C$13,1,0),""))</f>
        <v/>
      </c>
    </row>
    <row r="655">
      <c r="G655" s="31" t="n"/>
      <c r="H655" s="32" t="n"/>
      <c r="J655" s="32" t="n"/>
      <c r="K655" s="32" t="n"/>
      <c r="L655" s="32" t="n"/>
      <c r="M655" s="32" t="n"/>
      <c r="P655" s="33">
        <f>IF($A655="","",IFERROR(MATCH($A655,'Last week'!$A$2:$A$1001,0),0))</f>
        <v/>
      </c>
      <c r="Q655" s="33">
        <f>IF(OR($A655="",$P655=0),"",INDEX('Last week'!$F$2:$F$1001,$P655))</f>
        <v/>
      </c>
      <c r="R655" s="34">
        <f>IF(OR($A655="",$P655=0),"",INDEX('Last week'!$G$2:$G$1001,$P655))</f>
        <v/>
      </c>
      <c r="S655" s="35">
        <f>IF(OR($A655="",$P655=0),"",INDEX('Last week'!$H$2:$H$1001,$P655))</f>
        <v/>
      </c>
      <c r="T655" s="33">
        <f>IF(OR($A655="",$P655=0),"",INDEX('Last week'!$I$2:$I$1001,$P655))</f>
        <v/>
      </c>
      <c r="U655" s="33">
        <f>IF($A655="","",IF(AND($P655&gt;0,$T655="Open",$S655&gt;=Settings!$C$4,$S655&lt;=Settings!$C$5),1,0))</f>
        <v/>
      </c>
      <c r="V655" s="33">
        <f>IF($A655="","",IF(AND($I655="Open",$H655&gt;=Settings!$C$4,$H655&lt;=Settings!$C$5),1,0))</f>
        <v/>
      </c>
      <c r="W655" s="34">
        <f>IF($A655="","",IF($U655=1,$R655,0))</f>
        <v/>
      </c>
      <c r="X655" s="34">
        <f>IF($A655="","",IF($V655=1,$G655,0))</f>
        <v/>
      </c>
      <c r="Y655" s="34">
        <f>IF($A655="","",IF(AND($P655=0,OR($I655="Open",$I655="Won"),$H655&gt;=Settings!$C$4,$H655&lt;=Settings!$C$5,$J655&gt;Settings!$C$6),$G655,0))</f>
        <v/>
      </c>
      <c r="Z655" s="34">
        <f>IF($A655="","",IF(AND($P655&gt;0,$T655="Open",$U655=0,OR($I655="Open",$I655="Won"),$H655&gt;=Settings!$C$4,$H655&lt;=Settings!$C$5),$G655,0))</f>
        <v/>
      </c>
      <c r="AA655" s="34">
        <f>IF($A655="","",IF(AND($U655=1,OR($V655=1,$I655="Won")),$G655-$R655,0))</f>
        <v/>
      </c>
      <c r="AB655" s="34">
        <f>IF($A655="","",IF(AND($U655=1,$I655="Open",$V655=0),$R655,0))</f>
        <v/>
      </c>
      <c r="AC655" s="34">
        <f>IF($A655="","",IF(AND($U655=1,$I655="Lost"),$R655,0))</f>
        <v/>
      </c>
      <c r="AD655" s="34">
        <f>IF($A655="","",IF(AND($I655="Won",OR($U655=1,$Y655&gt;0,$Z655&gt;0)),$G655,0))</f>
        <v/>
      </c>
      <c r="AE655" s="33">
        <f>IF(OR($A655="",$P655=0),"",IFERROR(MATCH($Q655,Settings!$B$24:$B$31,0),""))</f>
        <v/>
      </c>
      <c r="AF655" s="33">
        <f>IF($A655="","",IFERROR(MATCH($F655,Settings!$B$24:$B$31,0),""))</f>
        <v/>
      </c>
      <c r="AG655" s="33">
        <f>IF($A655="","",IF($P655=0,IF($Y655&gt;0,IF($I655="Won","Created and won","Created"),IF($J655&gt;Settings!$C$6,"Created, outside period",IF($V655=1,"Not in last snapshot","Outside period"))),IF($T655&lt;&gt;"Open","Closed before",IF($U655=0,IF($Z655&gt;0,IF($I655="Won","Pulled in and won","Pulled in"),"Outside period"),IF($I655="Won","Won",IF($I655="Lost","Lost",IF($V655=0,"Slipped out",IF($AF655&gt;$AE655,"Advanced",IF($AF655&lt;$AE655,"Regressed",IF($G655&gt;$R655,"Amount up",IF($G655&lt;$R655,"Amount down","No change")))))))))))</f>
        <v/>
      </c>
      <c r="AH655" s="33">
        <f>IF($A655="","",IF($V655=1,Settings!$C$7-MAX($J655,$K655,$L655,$M655),""))</f>
        <v/>
      </c>
      <c r="AI655" s="33">
        <f>IF($A655="","",IF($V655=1,IF($AH655&gt;=Settings!$C$12,1,0),""))</f>
        <v/>
      </c>
      <c r="AJ655" s="33">
        <f>IF($A655="","",IF($V655=1,IF($N655&gt;=Settings!$C$13,1,0),""))</f>
        <v/>
      </c>
    </row>
    <row r="656">
      <c r="G656" s="31" t="n"/>
      <c r="H656" s="32" t="n"/>
      <c r="J656" s="32" t="n"/>
      <c r="K656" s="32" t="n"/>
      <c r="L656" s="32" t="n"/>
      <c r="M656" s="32" t="n"/>
      <c r="P656" s="33">
        <f>IF($A656="","",IFERROR(MATCH($A656,'Last week'!$A$2:$A$1001,0),0))</f>
        <v/>
      </c>
      <c r="Q656" s="33">
        <f>IF(OR($A656="",$P656=0),"",INDEX('Last week'!$F$2:$F$1001,$P656))</f>
        <v/>
      </c>
      <c r="R656" s="34">
        <f>IF(OR($A656="",$P656=0),"",INDEX('Last week'!$G$2:$G$1001,$P656))</f>
        <v/>
      </c>
      <c r="S656" s="35">
        <f>IF(OR($A656="",$P656=0),"",INDEX('Last week'!$H$2:$H$1001,$P656))</f>
        <v/>
      </c>
      <c r="T656" s="33">
        <f>IF(OR($A656="",$P656=0),"",INDEX('Last week'!$I$2:$I$1001,$P656))</f>
        <v/>
      </c>
      <c r="U656" s="33">
        <f>IF($A656="","",IF(AND($P656&gt;0,$T656="Open",$S656&gt;=Settings!$C$4,$S656&lt;=Settings!$C$5),1,0))</f>
        <v/>
      </c>
      <c r="V656" s="33">
        <f>IF($A656="","",IF(AND($I656="Open",$H656&gt;=Settings!$C$4,$H656&lt;=Settings!$C$5),1,0))</f>
        <v/>
      </c>
      <c r="W656" s="34">
        <f>IF($A656="","",IF($U656=1,$R656,0))</f>
        <v/>
      </c>
      <c r="X656" s="34">
        <f>IF($A656="","",IF($V656=1,$G656,0))</f>
        <v/>
      </c>
      <c r="Y656" s="34">
        <f>IF($A656="","",IF(AND($P656=0,OR($I656="Open",$I656="Won"),$H656&gt;=Settings!$C$4,$H656&lt;=Settings!$C$5,$J656&gt;Settings!$C$6),$G656,0))</f>
        <v/>
      </c>
      <c r="Z656" s="34">
        <f>IF($A656="","",IF(AND($P656&gt;0,$T656="Open",$U656=0,OR($I656="Open",$I656="Won"),$H656&gt;=Settings!$C$4,$H656&lt;=Settings!$C$5),$G656,0))</f>
        <v/>
      </c>
      <c r="AA656" s="34">
        <f>IF($A656="","",IF(AND($U656=1,OR($V656=1,$I656="Won")),$G656-$R656,0))</f>
        <v/>
      </c>
      <c r="AB656" s="34">
        <f>IF($A656="","",IF(AND($U656=1,$I656="Open",$V656=0),$R656,0))</f>
        <v/>
      </c>
      <c r="AC656" s="34">
        <f>IF($A656="","",IF(AND($U656=1,$I656="Lost"),$R656,0))</f>
        <v/>
      </c>
      <c r="AD656" s="34">
        <f>IF($A656="","",IF(AND($I656="Won",OR($U656=1,$Y656&gt;0,$Z656&gt;0)),$G656,0))</f>
        <v/>
      </c>
      <c r="AE656" s="33">
        <f>IF(OR($A656="",$P656=0),"",IFERROR(MATCH($Q656,Settings!$B$24:$B$31,0),""))</f>
        <v/>
      </c>
      <c r="AF656" s="33">
        <f>IF($A656="","",IFERROR(MATCH($F656,Settings!$B$24:$B$31,0),""))</f>
        <v/>
      </c>
      <c r="AG656" s="33">
        <f>IF($A656="","",IF($P656=0,IF($Y656&gt;0,IF($I656="Won","Created and won","Created"),IF($J656&gt;Settings!$C$6,"Created, outside period",IF($V656=1,"Not in last snapshot","Outside period"))),IF($T656&lt;&gt;"Open","Closed before",IF($U656=0,IF($Z656&gt;0,IF($I656="Won","Pulled in and won","Pulled in"),"Outside period"),IF($I656="Won","Won",IF($I656="Lost","Lost",IF($V656=0,"Slipped out",IF($AF656&gt;$AE656,"Advanced",IF($AF656&lt;$AE656,"Regressed",IF($G656&gt;$R656,"Amount up",IF($G656&lt;$R656,"Amount down","No change")))))))))))</f>
        <v/>
      </c>
      <c r="AH656" s="33">
        <f>IF($A656="","",IF($V656=1,Settings!$C$7-MAX($J656,$K656,$L656,$M656),""))</f>
        <v/>
      </c>
      <c r="AI656" s="33">
        <f>IF($A656="","",IF($V656=1,IF($AH656&gt;=Settings!$C$12,1,0),""))</f>
        <v/>
      </c>
      <c r="AJ656" s="33">
        <f>IF($A656="","",IF($V656=1,IF($N656&gt;=Settings!$C$13,1,0),""))</f>
        <v/>
      </c>
    </row>
    <row r="657">
      <c r="G657" s="31" t="n"/>
      <c r="H657" s="32" t="n"/>
      <c r="J657" s="32" t="n"/>
      <c r="K657" s="32" t="n"/>
      <c r="L657" s="32" t="n"/>
      <c r="M657" s="32" t="n"/>
      <c r="P657" s="33">
        <f>IF($A657="","",IFERROR(MATCH($A657,'Last week'!$A$2:$A$1001,0),0))</f>
        <v/>
      </c>
      <c r="Q657" s="33">
        <f>IF(OR($A657="",$P657=0),"",INDEX('Last week'!$F$2:$F$1001,$P657))</f>
        <v/>
      </c>
      <c r="R657" s="34">
        <f>IF(OR($A657="",$P657=0),"",INDEX('Last week'!$G$2:$G$1001,$P657))</f>
        <v/>
      </c>
      <c r="S657" s="35">
        <f>IF(OR($A657="",$P657=0),"",INDEX('Last week'!$H$2:$H$1001,$P657))</f>
        <v/>
      </c>
      <c r="T657" s="33">
        <f>IF(OR($A657="",$P657=0),"",INDEX('Last week'!$I$2:$I$1001,$P657))</f>
        <v/>
      </c>
      <c r="U657" s="33">
        <f>IF($A657="","",IF(AND($P657&gt;0,$T657="Open",$S657&gt;=Settings!$C$4,$S657&lt;=Settings!$C$5),1,0))</f>
        <v/>
      </c>
      <c r="V657" s="33">
        <f>IF($A657="","",IF(AND($I657="Open",$H657&gt;=Settings!$C$4,$H657&lt;=Settings!$C$5),1,0))</f>
        <v/>
      </c>
      <c r="W657" s="34">
        <f>IF($A657="","",IF($U657=1,$R657,0))</f>
        <v/>
      </c>
      <c r="X657" s="34">
        <f>IF($A657="","",IF($V657=1,$G657,0))</f>
        <v/>
      </c>
      <c r="Y657" s="34">
        <f>IF($A657="","",IF(AND($P657=0,OR($I657="Open",$I657="Won"),$H657&gt;=Settings!$C$4,$H657&lt;=Settings!$C$5,$J657&gt;Settings!$C$6),$G657,0))</f>
        <v/>
      </c>
      <c r="Z657" s="34">
        <f>IF($A657="","",IF(AND($P657&gt;0,$T657="Open",$U657=0,OR($I657="Open",$I657="Won"),$H657&gt;=Settings!$C$4,$H657&lt;=Settings!$C$5),$G657,0))</f>
        <v/>
      </c>
      <c r="AA657" s="34">
        <f>IF($A657="","",IF(AND($U657=1,OR($V657=1,$I657="Won")),$G657-$R657,0))</f>
        <v/>
      </c>
      <c r="AB657" s="34">
        <f>IF($A657="","",IF(AND($U657=1,$I657="Open",$V657=0),$R657,0))</f>
        <v/>
      </c>
      <c r="AC657" s="34">
        <f>IF($A657="","",IF(AND($U657=1,$I657="Lost"),$R657,0))</f>
        <v/>
      </c>
      <c r="AD657" s="34">
        <f>IF($A657="","",IF(AND($I657="Won",OR($U657=1,$Y657&gt;0,$Z657&gt;0)),$G657,0))</f>
        <v/>
      </c>
      <c r="AE657" s="33">
        <f>IF(OR($A657="",$P657=0),"",IFERROR(MATCH($Q657,Settings!$B$24:$B$31,0),""))</f>
        <v/>
      </c>
      <c r="AF657" s="33">
        <f>IF($A657="","",IFERROR(MATCH($F657,Settings!$B$24:$B$31,0),""))</f>
        <v/>
      </c>
      <c r="AG657" s="33">
        <f>IF($A657="","",IF($P657=0,IF($Y657&gt;0,IF($I657="Won","Created and won","Created"),IF($J657&gt;Settings!$C$6,"Created, outside period",IF($V657=1,"Not in last snapshot","Outside period"))),IF($T657&lt;&gt;"Open","Closed before",IF($U657=0,IF($Z657&gt;0,IF($I657="Won","Pulled in and won","Pulled in"),"Outside period"),IF($I657="Won","Won",IF($I657="Lost","Lost",IF($V657=0,"Slipped out",IF($AF657&gt;$AE657,"Advanced",IF($AF657&lt;$AE657,"Regressed",IF($G657&gt;$R657,"Amount up",IF($G657&lt;$R657,"Amount down","No change")))))))))))</f>
        <v/>
      </c>
      <c r="AH657" s="33">
        <f>IF($A657="","",IF($V657=1,Settings!$C$7-MAX($J657,$K657,$L657,$M657),""))</f>
        <v/>
      </c>
      <c r="AI657" s="33">
        <f>IF($A657="","",IF($V657=1,IF($AH657&gt;=Settings!$C$12,1,0),""))</f>
        <v/>
      </c>
      <c r="AJ657" s="33">
        <f>IF($A657="","",IF($V657=1,IF($N657&gt;=Settings!$C$13,1,0),""))</f>
        <v/>
      </c>
    </row>
    <row r="658">
      <c r="G658" s="31" t="n"/>
      <c r="H658" s="32" t="n"/>
      <c r="J658" s="32" t="n"/>
      <c r="K658" s="32" t="n"/>
      <c r="L658" s="32" t="n"/>
      <c r="M658" s="32" t="n"/>
      <c r="P658" s="33">
        <f>IF($A658="","",IFERROR(MATCH($A658,'Last week'!$A$2:$A$1001,0),0))</f>
        <v/>
      </c>
      <c r="Q658" s="33">
        <f>IF(OR($A658="",$P658=0),"",INDEX('Last week'!$F$2:$F$1001,$P658))</f>
        <v/>
      </c>
      <c r="R658" s="34">
        <f>IF(OR($A658="",$P658=0),"",INDEX('Last week'!$G$2:$G$1001,$P658))</f>
        <v/>
      </c>
      <c r="S658" s="35">
        <f>IF(OR($A658="",$P658=0),"",INDEX('Last week'!$H$2:$H$1001,$P658))</f>
        <v/>
      </c>
      <c r="T658" s="33">
        <f>IF(OR($A658="",$P658=0),"",INDEX('Last week'!$I$2:$I$1001,$P658))</f>
        <v/>
      </c>
      <c r="U658" s="33">
        <f>IF($A658="","",IF(AND($P658&gt;0,$T658="Open",$S658&gt;=Settings!$C$4,$S658&lt;=Settings!$C$5),1,0))</f>
        <v/>
      </c>
      <c r="V658" s="33">
        <f>IF($A658="","",IF(AND($I658="Open",$H658&gt;=Settings!$C$4,$H658&lt;=Settings!$C$5),1,0))</f>
        <v/>
      </c>
      <c r="W658" s="34">
        <f>IF($A658="","",IF($U658=1,$R658,0))</f>
        <v/>
      </c>
      <c r="X658" s="34">
        <f>IF($A658="","",IF($V658=1,$G658,0))</f>
        <v/>
      </c>
      <c r="Y658" s="34">
        <f>IF($A658="","",IF(AND($P658=0,OR($I658="Open",$I658="Won"),$H658&gt;=Settings!$C$4,$H658&lt;=Settings!$C$5,$J658&gt;Settings!$C$6),$G658,0))</f>
        <v/>
      </c>
      <c r="Z658" s="34">
        <f>IF($A658="","",IF(AND($P658&gt;0,$T658="Open",$U658=0,OR($I658="Open",$I658="Won"),$H658&gt;=Settings!$C$4,$H658&lt;=Settings!$C$5),$G658,0))</f>
        <v/>
      </c>
      <c r="AA658" s="34">
        <f>IF($A658="","",IF(AND($U658=1,OR($V658=1,$I658="Won")),$G658-$R658,0))</f>
        <v/>
      </c>
      <c r="AB658" s="34">
        <f>IF($A658="","",IF(AND($U658=1,$I658="Open",$V658=0),$R658,0))</f>
        <v/>
      </c>
      <c r="AC658" s="34">
        <f>IF($A658="","",IF(AND($U658=1,$I658="Lost"),$R658,0))</f>
        <v/>
      </c>
      <c r="AD658" s="34">
        <f>IF($A658="","",IF(AND($I658="Won",OR($U658=1,$Y658&gt;0,$Z658&gt;0)),$G658,0))</f>
        <v/>
      </c>
      <c r="AE658" s="33">
        <f>IF(OR($A658="",$P658=0),"",IFERROR(MATCH($Q658,Settings!$B$24:$B$31,0),""))</f>
        <v/>
      </c>
      <c r="AF658" s="33">
        <f>IF($A658="","",IFERROR(MATCH($F658,Settings!$B$24:$B$31,0),""))</f>
        <v/>
      </c>
      <c r="AG658" s="33">
        <f>IF($A658="","",IF($P658=0,IF($Y658&gt;0,IF($I658="Won","Created and won","Created"),IF($J658&gt;Settings!$C$6,"Created, outside period",IF($V658=1,"Not in last snapshot","Outside period"))),IF($T658&lt;&gt;"Open","Closed before",IF($U658=0,IF($Z658&gt;0,IF($I658="Won","Pulled in and won","Pulled in"),"Outside period"),IF($I658="Won","Won",IF($I658="Lost","Lost",IF($V658=0,"Slipped out",IF($AF658&gt;$AE658,"Advanced",IF($AF658&lt;$AE658,"Regressed",IF($G658&gt;$R658,"Amount up",IF($G658&lt;$R658,"Amount down","No change")))))))))))</f>
        <v/>
      </c>
      <c r="AH658" s="33">
        <f>IF($A658="","",IF($V658=1,Settings!$C$7-MAX($J658,$K658,$L658,$M658),""))</f>
        <v/>
      </c>
      <c r="AI658" s="33">
        <f>IF($A658="","",IF($V658=1,IF($AH658&gt;=Settings!$C$12,1,0),""))</f>
        <v/>
      </c>
      <c r="AJ658" s="33">
        <f>IF($A658="","",IF($V658=1,IF($N658&gt;=Settings!$C$13,1,0),""))</f>
        <v/>
      </c>
    </row>
    <row r="659">
      <c r="G659" s="31" t="n"/>
      <c r="H659" s="32" t="n"/>
      <c r="J659" s="32" t="n"/>
      <c r="K659" s="32" t="n"/>
      <c r="L659" s="32" t="n"/>
      <c r="M659" s="32" t="n"/>
      <c r="P659" s="33">
        <f>IF($A659="","",IFERROR(MATCH($A659,'Last week'!$A$2:$A$1001,0),0))</f>
        <v/>
      </c>
      <c r="Q659" s="33">
        <f>IF(OR($A659="",$P659=0),"",INDEX('Last week'!$F$2:$F$1001,$P659))</f>
        <v/>
      </c>
      <c r="R659" s="34">
        <f>IF(OR($A659="",$P659=0),"",INDEX('Last week'!$G$2:$G$1001,$P659))</f>
        <v/>
      </c>
      <c r="S659" s="35">
        <f>IF(OR($A659="",$P659=0),"",INDEX('Last week'!$H$2:$H$1001,$P659))</f>
        <v/>
      </c>
      <c r="T659" s="33">
        <f>IF(OR($A659="",$P659=0),"",INDEX('Last week'!$I$2:$I$1001,$P659))</f>
        <v/>
      </c>
      <c r="U659" s="33">
        <f>IF($A659="","",IF(AND($P659&gt;0,$T659="Open",$S659&gt;=Settings!$C$4,$S659&lt;=Settings!$C$5),1,0))</f>
        <v/>
      </c>
      <c r="V659" s="33">
        <f>IF($A659="","",IF(AND($I659="Open",$H659&gt;=Settings!$C$4,$H659&lt;=Settings!$C$5),1,0))</f>
        <v/>
      </c>
      <c r="W659" s="34">
        <f>IF($A659="","",IF($U659=1,$R659,0))</f>
        <v/>
      </c>
      <c r="X659" s="34">
        <f>IF($A659="","",IF($V659=1,$G659,0))</f>
        <v/>
      </c>
      <c r="Y659" s="34">
        <f>IF($A659="","",IF(AND($P659=0,OR($I659="Open",$I659="Won"),$H659&gt;=Settings!$C$4,$H659&lt;=Settings!$C$5,$J659&gt;Settings!$C$6),$G659,0))</f>
        <v/>
      </c>
      <c r="Z659" s="34">
        <f>IF($A659="","",IF(AND($P659&gt;0,$T659="Open",$U659=0,OR($I659="Open",$I659="Won"),$H659&gt;=Settings!$C$4,$H659&lt;=Settings!$C$5),$G659,0))</f>
        <v/>
      </c>
      <c r="AA659" s="34">
        <f>IF($A659="","",IF(AND($U659=1,OR($V659=1,$I659="Won")),$G659-$R659,0))</f>
        <v/>
      </c>
      <c r="AB659" s="34">
        <f>IF($A659="","",IF(AND($U659=1,$I659="Open",$V659=0),$R659,0))</f>
        <v/>
      </c>
      <c r="AC659" s="34">
        <f>IF($A659="","",IF(AND($U659=1,$I659="Lost"),$R659,0))</f>
        <v/>
      </c>
      <c r="AD659" s="34">
        <f>IF($A659="","",IF(AND($I659="Won",OR($U659=1,$Y659&gt;0,$Z659&gt;0)),$G659,0))</f>
        <v/>
      </c>
      <c r="AE659" s="33">
        <f>IF(OR($A659="",$P659=0),"",IFERROR(MATCH($Q659,Settings!$B$24:$B$31,0),""))</f>
        <v/>
      </c>
      <c r="AF659" s="33">
        <f>IF($A659="","",IFERROR(MATCH($F659,Settings!$B$24:$B$31,0),""))</f>
        <v/>
      </c>
      <c r="AG659" s="33">
        <f>IF($A659="","",IF($P659=0,IF($Y659&gt;0,IF($I659="Won","Created and won","Created"),IF($J659&gt;Settings!$C$6,"Created, outside period",IF($V659=1,"Not in last snapshot","Outside period"))),IF($T659&lt;&gt;"Open","Closed before",IF($U659=0,IF($Z659&gt;0,IF($I659="Won","Pulled in and won","Pulled in"),"Outside period"),IF($I659="Won","Won",IF($I659="Lost","Lost",IF($V659=0,"Slipped out",IF($AF659&gt;$AE659,"Advanced",IF($AF659&lt;$AE659,"Regressed",IF($G659&gt;$R659,"Amount up",IF($G659&lt;$R659,"Amount down","No change")))))))))))</f>
        <v/>
      </c>
      <c r="AH659" s="33">
        <f>IF($A659="","",IF($V659=1,Settings!$C$7-MAX($J659,$K659,$L659,$M659),""))</f>
        <v/>
      </c>
      <c r="AI659" s="33">
        <f>IF($A659="","",IF($V659=1,IF($AH659&gt;=Settings!$C$12,1,0),""))</f>
        <v/>
      </c>
      <c r="AJ659" s="33">
        <f>IF($A659="","",IF($V659=1,IF($N659&gt;=Settings!$C$13,1,0),""))</f>
        <v/>
      </c>
    </row>
    <row r="660">
      <c r="G660" s="31" t="n"/>
      <c r="H660" s="32" t="n"/>
      <c r="J660" s="32" t="n"/>
      <c r="K660" s="32" t="n"/>
      <c r="L660" s="32" t="n"/>
      <c r="M660" s="32" t="n"/>
      <c r="P660" s="33">
        <f>IF($A660="","",IFERROR(MATCH($A660,'Last week'!$A$2:$A$1001,0),0))</f>
        <v/>
      </c>
      <c r="Q660" s="33">
        <f>IF(OR($A660="",$P660=0),"",INDEX('Last week'!$F$2:$F$1001,$P660))</f>
        <v/>
      </c>
      <c r="R660" s="34">
        <f>IF(OR($A660="",$P660=0),"",INDEX('Last week'!$G$2:$G$1001,$P660))</f>
        <v/>
      </c>
      <c r="S660" s="35">
        <f>IF(OR($A660="",$P660=0),"",INDEX('Last week'!$H$2:$H$1001,$P660))</f>
        <v/>
      </c>
      <c r="T660" s="33">
        <f>IF(OR($A660="",$P660=0),"",INDEX('Last week'!$I$2:$I$1001,$P660))</f>
        <v/>
      </c>
      <c r="U660" s="33">
        <f>IF($A660="","",IF(AND($P660&gt;0,$T660="Open",$S660&gt;=Settings!$C$4,$S660&lt;=Settings!$C$5),1,0))</f>
        <v/>
      </c>
      <c r="V660" s="33">
        <f>IF($A660="","",IF(AND($I660="Open",$H660&gt;=Settings!$C$4,$H660&lt;=Settings!$C$5),1,0))</f>
        <v/>
      </c>
      <c r="W660" s="34">
        <f>IF($A660="","",IF($U660=1,$R660,0))</f>
        <v/>
      </c>
      <c r="X660" s="34">
        <f>IF($A660="","",IF($V660=1,$G660,0))</f>
        <v/>
      </c>
      <c r="Y660" s="34">
        <f>IF($A660="","",IF(AND($P660=0,OR($I660="Open",$I660="Won"),$H660&gt;=Settings!$C$4,$H660&lt;=Settings!$C$5,$J660&gt;Settings!$C$6),$G660,0))</f>
        <v/>
      </c>
      <c r="Z660" s="34">
        <f>IF($A660="","",IF(AND($P660&gt;0,$T660="Open",$U660=0,OR($I660="Open",$I660="Won"),$H660&gt;=Settings!$C$4,$H660&lt;=Settings!$C$5),$G660,0))</f>
        <v/>
      </c>
      <c r="AA660" s="34">
        <f>IF($A660="","",IF(AND($U660=1,OR($V660=1,$I660="Won")),$G660-$R660,0))</f>
        <v/>
      </c>
      <c r="AB660" s="34">
        <f>IF($A660="","",IF(AND($U660=1,$I660="Open",$V660=0),$R660,0))</f>
        <v/>
      </c>
      <c r="AC660" s="34">
        <f>IF($A660="","",IF(AND($U660=1,$I660="Lost"),$R660,0))</f>
        <v/>
      </c>
      <c r="AD660" s="34">
        <f>IF($A660="","",IF(AND($I660="Won",OR($U660=1,$Y660&gt;0,$Z660&gt;0)),$G660,0))</f>
        <v/>
      </c>
      <c r="AE660" s="33">
        <f>IF(OR($A660="",$P660=0),"",IFERROR(MATCH($Q660,Settings!$B$24:$B$31,0),""))</f>
        <v/>
      </c>
      <c r="AF660" s="33">
        <f>IF($A660="","",IFERROR(MATCH($F660,Settings!$B$24:$B$31,0),""))</f>
        <v/>
      </c>
      <c r="AG660" s="33">
        <f>IF($A660="","",IF($P660=0,IF($Y660&gt;0,IF($I660="Won","Created and won","Created"),IF($J660&gt;Settings!$C$6,"Created, outside period",IF($V660=1,"Not in last snapshot","Outside period"))),IF($T660&lt;&gt;"Open","Closed before",IF($U660=0,IF($Z660&gt;0,IF($I660="Won","Pulled in and won","Pulled in"),"Outside period"),IF($I660="Won","Won",IF($I660="Lost","Lost",IF($V660=0,"Slipped out",IF($AF660&gt;$AE660,"Advanced",IF($AF660&lt;$AE660,"Regressed",IF($G660&gt;$R660,"Amount up",IF($G660&lt;$R660,"Amount down","No change")))))))))))</f>
        <v/>
      </c>
      <c r="AH660" s="33">
        <f>IF($A660="","",IF($V660=1,Settings!$C$7-MAX($J660,$K660,$L660,$M660),""))</f>
        <v/>
      </c>
      <c r="AI660" s="33">
        <f>IF($A660="","",IF($V660=1,IF($AH660&gt;=Settings!$C$12,1,0),""))</f>
        <v/>
      </c>
      <c r="AJ660" s="33">
        <f>IF($A660="","",IF($V660=1,IF($N660&gt;=Settings!$C$13,1,0),""))</f>
        <v/>
      </c>
    </row>
    <row r="661">
      <c r="G661" s="31" t="n"/>
      <c r="H661" s="32" t="n"/>
      <c r="J661" s="32" t="n"/>
      <c r="K661" s="32" t="n"/>
      <c r="L661" s="32" t="n"/>
      <c r="M661" s="32" t="n"/>
      <c r="P661" s="33">
        <f>IF($A661="","",IFERROR(MATCH($A661,'Last week'!$A$2:$A$1001,0),0))</f>
        <v/>
      </c>
      <c r="Q661" s="33">
        <f>IF(OR($A661="",$P661=0),"",INDEX('Last week'!$F$2:$F$1001,$P661))</f>
        <v/>
      </c>
      <c r="R661" s="34">
        <f>IF(OR($A661="",$P661=0),"",INDEX('Last week'!$G$2:$G$1001,$P661))</f>
        <v/>
      </c>
      <c r="S661" s="35">
        <f>IF(OR($A661="",$P661=0),"",INDEX('Last week'!$H$2:$H$1001,$P661))</f>
        <v/>
      </c>
      <c r="T661" s="33">
        <f>IF(OR($A661="",$P661=0),"",INDEX('Last week'!$I$2:$I$1001,$P661))</f>
        <v/>
      </c>
      <c r="U661" s="33">
        <f>IF($A661="","",IF(AND($P661&gt;0,$T661="Open",$S661&gt;=Settings!$C$4,$S661&lt;=Settings!$C$5),1,0))</f>
        <v/>
      </c>
      <c r="V661" s="33">
        <f>IF($A661="","",IF(AND($I661="Open",$H661&gt;=Settings!$C$4,$H661&lt;=Settings!$C$5),1,0))</f>
        <v/>
      </c>
      <c r="W661" s="34">
        <f>IF($A661="","",IF($U661=1,$R661,0))</f>
        <v/>
      </c>
      <c r="X661" s="34">
        <f>IF($A661="","",IF($V661=1,$G661,0))</f>
        <v/>
      </c>
      <c r="Y661" s="34">
        <f>IF($A661="","",IF(AND($P661=0,OR($I661="Open",$I661="Won"),$H661&gt;=Settings!$C$4,$H661&lt;=Settings!$C$5,$J661&gt;Settings!$C$6),$G661,0))</f>
        <v/>
      </c>
      <c r="Z661" s="34">
        <f>IF($A661="","",IF(AND($P661&gt;0,$T661="Open",$U661=0,OR($I661="Open",$I661="Won"),$H661&gt;=Settings!$C$4,$H661&lt;=Settings!$C$5),$G661,0))</f>
        <v/>
      </c>
      <c r="AA661" s="34">
        <f>IF($A661="","",IF(AND($U661=1,OR($V661=1,$I661="Won")),$G661-$R661,0))</f>
        <v/>
      </c>
      <c r="AB661" s="34">
        <f>IF($A661="","",IF(AND($U661=1,$I661="Open",$V661=0),$R661,0))</f>
        <v/>
      </c>
      <c r="AC661" s="34">
        <f>IF($A661="","",IF(AND($U661=1,$I661="Lost"),$R661,0))</f>
        <v/>
      </c>
      <c r="AD661" s="34">
        <f>IF($A661="","",IF(AND($I661="Won",OR($U661=1,$Y661&gt;0,$Z661&gt;0)),$G661,0))</f>
        <v/>
      </c>
      <c r="AE661" s="33">
        <f>IF(OR($A661="",$P661=0),"",IFERROR(MATCH($Q661,Settings!$B$24:$B$31,0),""))</f>
        <v/>
      </c>
      <c r="AF661" s="33">
        <f>IF($A661="","",IFERROR(MATCH($F661,Settings!$B$24:$B$31,0),""))</f>
        <v/>
      </c>
      <c r="AG661" s="33">
        <f>IF($A661="","",IF($P661=0,IF($Y661&gt;0,IF($I661="Won","Created and won","Created"),IF($J661&gt;Settings!$C$6,"Created, outside period",IF($V661=1,"Not in last snapshot","Outside period"))),IF($T661&lt;&gt;"Open","Closed before",IF($U661=0,IF($Z661&gt;0,IF($I661="Won","Pulled in and won","Pulled in"),"Outside period"),IF($I661="Won","Won",IF($I661="Lost","Lost",IF($V661=0,"Slipped out",IF($AF661&gt;$AE661,"Advanced",IF($AF661&lt;$AE661,"Regressed",IF($G661&gt;$R661,"Amount up",IF($G661&lt;$R661,"Amount down","No change")))))))))))</f>
        <v/>
      </c>
      <c r="AH661" s="33">
        <f>IF($A661="","",IF($V661=1,Settings!$C$7-MAX($J661,$K661,$L661,$M661),""))</f>
        <v/>
      </c>
      <c r="AI661" s="33">
        <f>IF($A661="","",IF($V661=1,IF($AH661&gt;=Settings!$C$12,1,0),""))</f>
        <v/>
      </c>
      <c r="AJ661" s="33">
        <f>IF($A661="","",IF($V661=1,IF($N661&gt;=Settings!$C$13,1,0),""))</f>
        <v/>
      </c>
    </row>
    <row r="662">
      <c r="G662" s="31" t="n"/>
      <c r="H662" s="32" t="n"/>
      <c r="J662" s="32" t="n"/>
      <c r="K662" s="32" t="n"/>
      <c r="L662" s="32" t="n"/>
      <c r="M662" s="32" t="n"/>
      <c r="P662" s="33">
        <f>IF($A662="","",IFERROR(MATCH($A662,'Last week'!$A$2:$A$1001,0),0))</f>
        <v/>
      </c>
      <c r="Q662" s="33">
        <f>IF(OR($A662="",$P662=0),"",INDEX('Last week'!$F$2:$F$1001,$P662))</f>
        <v/>
      </c>
      <c r="R662" s="34">
        <f>IF(OR($A662="",$P662=0),"",INDEX('Last week'!$G$2:$G$1001,$P662))</f>
        <v/>
      </c>
      <c r="S662" s="35">
        <f>IF(OR($A662="",$P662=0),"",INDEX('Last week'!$H$2:$H$1001,$P662))</f>
        <v/>
      </c>
      <c r="T662" s="33">
        <f>IF(OR($A662="",$P662=0),"",INDEX('Last week'!$I$2:$I$1001,$P662))</f>
        <v/>
      </c>
      <c r="U662" s="33">
        <f>IF($A662="","",IF(AND($P662&gt;0,$T662="Open",$S662&gt;=Settings!$C$4,$S662&lt;=Settings!$C$5),1,0))</f>
        <v/>
      </c>
      <c r="V662" s="33">
        <f>IF($A662="","",IF(AND($I662="Open",$H662&gt;=Settings!$C$4,$H662&lt;=Settings!$C$5),1,0))</f>
        <v/>
      </c>
      <c r="W662" s="34">
        <f>IF($A662="","",IF($U662=1,$R662,0))</f>
        <v/>
      </c>
      <c r="X662" s="34">
        <f>IF($A662="","",IF($V662=1,$G662,0))</f>
        <v/>
      </c>
      <c r="Y662" s="34">
        <f>IF($A662="","",IF(AND($P662=0,OR($I662="Open",$I662="Won"),$H662&gt;=Settings!$C$4,$H662&lt;=Settings!$C$5,$J662&gt;Settings!$C$6),$G662,0))</f>
        <v/>
      </c>
      <c r="Z662" s="34">
        <f>IF($A662="","",IF(AND($P662&gt;0,$T662="Open",$U662=0,OR($I662="Open",$I662="Won"),$H662&gt;=Settings!$C$4,$H662&lt;=Settings!$C$5),$G662,0))</f>
        <v/>
      </c>
      <c r="AA662" s="34">
        <f>IF($A662="","",IF(AND($U662=1,OR($V662=1,$I662="Won")),$G662-$R662,0))</f>
        <v/>
      </c>
      <c r="AB662" s="34">
        <f>IF($A662="","",IF(AND($U662=1,$I662="Open",$V662=0),$R662,0))</f>
        <v/>
      </c>
      <c r="AC662" s="34">
        <f>IF($A662="","",IF(AND($U662=1,$I662="Lost"),$R662,0))</f>
        <v/>
      </c>
      <c r="AD662" s="34">
        <f>IF($A662="","",IF(AND($I662="Won",OR($U662=1,$Y662&gt;0,$Z662&gt;0)),$G662,0))</f>
        <v/>
      </c>
      <c r="AE662" s="33">
        <f>IF(OR($A662="",$P662=0),"",IFERROR(MATCH($Q662,Settings!$B$24:$B$31,0),""))</f>
        <v/>
      </c>
      <c r="AF662" s="33">
        <f>IF($A662="","",IFERROR(MATCH($F662,Settings!$B$24:$B$31,0),""))</f>
        <v/>
      </c>
      <c r="AG662" s="33">
        <f>IF($A662="","",IF($P662=0,IF($Y662&gt;0,IF($I662="Won","Created and won","Created"),IF($J662&gt;Settings!$C$6,"Created, outside period",IF($V662=1,"Not in last snapshot","Outside period"))),IF($T662&lt;&gt;"Open","Closed before",IF($U662=0,IF($Z662&gt;0,IF($I662="Won","Pulled in and won","Pulled in"),"Outside period"),IF($I662="Won","Won",IF($I662="Lost","Lost",IF($V662=0,"Slipped out",IF($AF662&gt;$AE662,"Advanced",IF($AF662&lt;$AE662,"Regressed",IF($G662&gt;$R662,"Amount up",IF($G662&lt;$R662,"Amount down","No change")))))))))))</f>
        <v/>
      </c>
      <c r="AH662" s="33">
        <f>IF($A662="","",IF($V662=1,Settings!$C$7-MAX($J662,$K662,$L662,$M662),""))</f>
        <v/>
      </c>
      <c r="AI662" s="33">
        <f>IF($A662="","",IF($V662=1,IF($AH662&gt;=Settings!$C$12,1,0),""))</f>
        <v/>
      </c>
      <c r="AJ662" s="33">
        <f>IF($A662="","",IF($V662=1,IF($N662&gt;=Settings!$C$13,1,0),""))</f>
        <v/>
      </c>
    </row>
    <row r="663">
      <c r="G663" s="31" t="n"/>
      <c r="H663" s="32" t="n"/>
      <c r="J663" s="32" t="n"/>
      <c r="K663" s="32" t="n"/>
      <c r="L663" s="32" t="n"/>
      <c r="M663" s="32" t="n"/>
      <c r="P663" s="33">
        <f>IF($A663="","",IFERROR(MATCH($A663,'Last week'!$A$2:$A$1001,0),0))</f>
        <v/>
      </c>
      <c r="Q663" s="33">
        <f>IF(OR($A663="",$P663=0),"",INDEX('Last week'!$F$2:$F$1001,$P663))</f>
        <v/>
      </c>
      <c r="R663" s="34">
        <f>IF(OR($A663="",$P663=0),"",INDEX('Last week'!$G$2:$G$1001,$P663))</f>
        <v/>
      </c>
      <c r="S663" s="35">
        <f>IF(OR($A663="",$P663=0),"",INDEX('Last week'!$H$2:$H$1001,$P663))</f>
        <v/>
      </c>
      <c r="T663" s="33">
        <f>IF(OR($A663="",$P663=0),"",INDEX('Last week'!$I$2:$I$1001,$P663))</f>
        <v/>
      </c>
      <c r="U663" s="33">
        <f>IF($A663="","",IF(AND($P663&gt;0,$T663="Open",$S663&gt;=Settings!$C$4,$S663&lt;=Settings!$C$5),1,0))</f>
        <v/>
      </c>
      <c r="V663" s="33">
        <f>IF($A663="","",IF(AND($I663="Open",$H663&gt;=Settings!$C$4,$H663&lt;=Settings!$C$5),1,0))</f>
        <v/>
      </c>
      <c r="W663" s="34">
        <f>IF($A663="","",IF($U663=1,$R663,0))</f>
        <v/>
      </c>
      <c r="X663" s="34">
        <f>IF($A663="","",IF($V663=1,$G663,0))</f>
        <v/>
      </c>
      <c r="Y663" s="34">
        <f>IF($A663="","",IF(AND($P663=0,OR($I663="Open",$I663="Won"),$H663&gt;=Settings!$C$4,$H663&lt;=Settings!$C$5,$J663&gt;Settings!$C$6),$G663,0))</f>
        <v/>
      </c>
      <c r="Z663" s="34">
        <f>IF($A663="","",IF(AND($P663&gt;0,$T663="Open",$U663=0,OR($I663="Open",$I663="Won"),$H663&gt;=Settings!$C$4,$H663&lt;=Settings!$C$5),$G663,0))</f>
        <v/>
      </c>
      <c r="AA663" s="34">
        <f>IF($A663="","",IF(AND($U663=1,OR($V663=1,$I663="Won")),$G663-$R663,0))</f>
        <v/>
      </c>
      <c r="AB663" s="34">
        <f>IF($A663="","",IF(AND($U663=1,$I663="Open",$V663=0),$R663,0))</f>
        <v/>
      </c>
      <c r="AC663" s="34">
        <f>IF($A663="","",IF(AND($U663=1,$I663="Lost"),$R663,0))</f>
        <v/>
      </c>
      <c r="AD663" s="34">
        <f>IF($A663="","",IF(AND($I663="Won",OR($U663=1,$Y663&gt;0,$Z663&gt;0)),$G663,0))</f>
        <v/>
      </c>
      <c r="AE663" s="33">
        <f>IF(OR($A663="",$P663=0),"",IFERROR(MATCH($Q663,Settings!$B$24:$B$31,0),""))</f>
        <v/>
      </c>
      <c r="AF663" s="33">
        <f>IF($A663="","",IFERROR(MATCH($F663,Settings!$B$24:$B$31,0),""))</f>
        <v/>
      </c>
      <c r="AG663" s="33">
        <f>IF($A663="","",IF($P663=0,IF($Y663&gt;0,IF($I663="Won","Created and won","Created"),IF($J663&gt;Settings!$C$6,"Created, outside period",IF($V663=1,"Not in last snapshot","Outside period"))),IF($T663&lt;&gt;"Open","Closed before",IF($U663=0,IF($Z663&gt;0,IF($I663="Won","Pulled in and won","Pulled in"),"Outside period"),IF($I663="Won","Won",IF($I663="Lost","Lost",IF($V663=0,"Slipped out",IF($AF663&gt;$AE663,"Advanced",IF($AF663&lt;$AE663,"Regressed",IF($G663&gt;$R663,"Amount up",IF($G663&lt;$R663,"Amount down","No change")))))))))))</f>
        <v/>
      </c>
      <c r="AH663" s="33">
        <f>IF($A663="","",IF($V663=1,Settings!$C$7-MAX($J663,$K663,$L663,$M663),""))</f>
        <v/>
      </c>
      <c r="AI663" s="33">
        <f>IF($A663="","",IF($V663=1,IF($AH663&gt;=Settings!$C$12,1,0),""))</f>
        <v/>
      </c>
      <c r="AJ663" s="33">
        <f>IF($A663="","",IF($V663=1,IF($N663&gt;=Settings!$C$13,1,0),""))</f>
        <v/>
      </c>
    </row>
    <row r="664">
      <c r="G664" s="31" t="n"/>
      <c r="H664" s="32" t="n"/>
      <c r="J664" s="32" t="n"/>
      <c r="K664" s="32" t="n"/>
      <c r="L664" s="32" t="n"/>
      <c r="M664" s="32" t="n"/>
      <c r="P664" s="33">
        <f>IF($A664="","",IFERROR(MATCH($A664,'Last week'!$A$2:$A$1001,0),0))</f>
        <v/>
      </c>
      <c r="Q664" s="33">
        <f>IF(OR($A664="",$P664=0),"",INDEX('Last week'!$F$2:$F$1001,$P664))</f>
        <v/>
      </c>
      <c r="R664" s="34">
        <f>IF(OR($A664="",$P664=0),"",INDEX('Last week'!$G$2:$G$1001,$P664))</f>
        <v/>
      </c>
      <c r="S664" s="35">
        <f>IF(OR($A664="",$P664=0),"",INDEX('Last week'!$H$2:$H$1001,$P664))</f>
        <v/>
      </c>
      <c r="T664" s="33">
        <f>IF(OR($A664="",$P664=0),"",INDEX('Last week'!$I$2:$I$1001,$P664))</f>
        <v/>
      </c>
      <c r="U664" s="33">
        <f>IF($A664="","",IF(AND($P664&gt;0,$T664="Open",$S664&gt;=Settings!$C$4,$S664&lt;=Settings!$C$5),1,0))</f>
        <v/>
      </c>
      <c r="V664" s="33">
        <f>IF($A664="","",IF(AND($I664="Open",$H664&gt;=Settings!$C$4,$H664&lt;=Settings!$C$5),1,0))</f>
        <v/>
      </c>
      <c r="W664" s="34">
        <f>IF($A664="","",IF($U664=1,$R664,0))</f>
        <v/>
      </c>
      <c r="X664" s="34">
        <f>IF($A664="","",IF($V664=1,$G664,0))</f>
        <v/>
      </c>
      <c r="Y664" s="34">
        <f>IF($A664="","",IF(AND($P664=0,OR($I664="Open",$I664="Won"),$H664&gt;=Settings!$C$4,$H664&lt;=Settings!$C$5,$J664&gt;Settings!$C$6),$G664,0))</f>
        <v/>
      </c>
      <c r="Z664" s="34">
        <f>IF($A664="","",IF(AND($P664&gt;0,$T664="Open",$U664=0,OR($I664="Open",$I664="Won"),$H664&gt;=Settings!$C$4,$H664&lt;=Settings!$C$5),$G664,0))</f>
        <v/>
      </c>
      <c r="AA664" s="34">
        <f>IF($A664="","",IF(AND($U664=1,OR($V664=1,$I664="Won")),$G664-$R664,0))</f>
        <v/>
      </c>
      <c r="AB664" s="34">
        <f>IF($A664="","",IF(AND($U664=1,$I664="Open",$V664=0),$R664,0))</f>
        <v/>
      </c>
      <c r="AC664" s="34">
        <f>IF($A664="","",IF(AND($U664=1,$I664="Lost"),$R664,0))</f>
        <v/>
      </c>
      <c r="AD664" s="34">
        <f>IF($A664="","",IF(AND($I664="Won",OR($U664=1,$Y664&gt;0,$Z664&gt;0)),$G664,0))</f>
        <v/>
      </c>
      <c r="AE664" s="33">
        <f>IF(OR($A664="",$P664=0),"",IFERROR(MATCH($Q664,Settings!$B$24:$B$31,0),""))</f>
        <v/>
      </c>
      <c r="AF664" s="33">
        <f>IF($A664="","",IFERROR(MATCH($F664,Settings!$B$24:$B$31,0),""))</f>
        <v/>
      </c>
      <c r="AG664" s="33">
        <f>IF($A664="","",IF($P664=0,IF($Y664&gt;0,IF($I664="Won","Created and won","Created"),IF($J664&gt;Settings!$C$6,"Created, outside period",IF($V664=1,"Not in last snapshot","Outside period"))),IF($T664&lt;&gt;"Open","Closed before",IF($U664=0,IF($Z664&gt;0,IF($I664="Won","Pulled in and won","Pulled in"),"Outside period"),IF($I664="Won","Won",IF($I664="Lost","Lost",IF($V664=0,"Slipped out",IF($AF664&gt;$AE664,"Advanced",IF($AF664&lt;$AE664,"Regressed",IF($G664&gt;$R664,"Amount up",IF($G664&lt;$R664,"Amount down","No change")))))))))))</f>
        <v/>
      </c>
      <c r="AH664" s="33">
        <f>IF($A664="","",IF($V664=1,Settings!$C$7-MAX($J664,$K664,$L664,$M664),""))</f>
        <v/>
      </c>
      <c r="AI664" s="33">
        <f>IF($A664="","",IF($V664=1,IF($AH664&gt;=Settings!$C$12,1,0),""))</f>
        <v/>
      </c>
      <c r="AJ664" s="33">
        <f>IF($A664="","",IF($V664=1,IF($N664&gt;=Settings!$C$13,1,0),""))</f>
        <v/>
      </c>
    </row>
    <row r="665">
      <c r="G665" s="31" t="n"/>
      <c r="H665" s="32" t="n"/>
      <c r="J665" s="32" t="n"/>
      <c r="K665" s="32" t="n"/>
      <c r="L665" s="32" t="n"/>
      <c r="M665" s="32" t="n"/>
      <c r="P665" s="33">
        <f>IF($A665="","",IFERROR(MATCH($A665,'Last week'!$A$2:$A$1001,0),0))</f>
        <v/>
      </c>
      <c r="Q665" s="33">
        <f>IF(OR($A665="",$P665=0),"",INDEX('Last week'!$F$2:$F$1001,$P665))</f>
        <v/>
      </c>
      <c r="R665" s="34">
        <f>IF(OR($A665="",$P665=0),"",INDEX('Last week'!$G$2:$G$1001,$P665))</f>
        <v/>
      </c>
      <c r="S665" s="35">
        <f>IF(OR($A665="",$P665=0),"",INDEX('Last week'!$H$2:$H$1001,$P665))</f>
        <v/>
      </c>
      <c r="T665" s="33">
        <f>IF(OR($A665="",$P665=0),"",INDEX('Last week'!$I$2:$I$1001,$P665))</f>
        <v/>
      </c>
      <c r="U665" s="33">
        <f>IF($A665="","",IF(AND($P665&gt;0,$T665="Open",$S665&gt;=Settings!$C$4,$S665&lt;=Settings!$C$5),1,0))</f>
        <v/>
      </c>
      <c r="V665" s="33">
        <f>IF($A665="","",IF(AND($I665="Open",$H665&gt;=Settings!$C$4,$H665&lt;=Settings!$C$5),1,0))</f>
        <v/>
      </c>
      <c r="W665" s="34">
        <f>IF($A665="","",IF($U665=1,$R665,0))</f>
        <v/>
      </c>
      <c r="X665" s="34">
        <f>IF($A665="","",IF($V665=1,$G665,0))</f>
        <v/>
      </c>
      <c r="Y665" s="34">
        <f>IF($A665="","",IF(AND($P665=0,OR($I665="Open",$I665="Won"),$H665&gt;=Settings!$C$4,$H665&lt;=Settings!$C$5,$J665&gt;Settings!$C$6),$G665,0))</f>
        <v/>
      </c>
      <c r="Z665" s="34">
        <f>IF($A665="","",IF(AND($P665&gt;0,$T665="Open",$U665=0,OR($I665="Open",$I665="Won"),$H665&gt;=Settings!$C$4,$H665&lt;=Settings!$C$5),$G665,0))</f>
        <v/>
      </c>
      <c r="AA665" s="34">
        <f>IF($A665="","",IF(AND($U665=1,OR($V665=1,$I665="Won")),$G665-$R665,0))</f>
        <v/>
      </c>
      <c r="AB665" s="34">
        <f>IF($A665="","",IF(AND($U665=1,$I665="Open",$V665=0),$R665,0))</f>
        <v/>
      </c>
      <c r="AC665" s="34">
        <f>IF($A665="","",IF(AND($U665=1,$I665="Lost"),$R665,0))</f>
        <v/>
      </c>
      <c r="AD665" s="34">
        <f>IF($A665="","",IF(AND($I665="Won",OR($U665=1,$Y665&gt;0,$Z665&gt;0)),$G665,0))</f>
        <v/>
      </c>
      <c r="AE665" s="33">
        <f>IF(OR($A665="",$P665=0),"",IFERROR(MATCH($Q665,Settings!$B$24:$B$31,0),""))</f>
        <v/>
      </c>
      <c r="AF665" s="33">
        <f>IF($A665="","",IFERROR(MATCH($F665,Settings!$B$24:$B$31,0),""))</f>
        <v/>
      </c>
      <c r="AG665" s="33">
        <f>IF($A665="","",IF($P665=0,IF($Y665&gt;0,IF($I665="Won","Created and won","Created"),IF($J665&gt;Settings!$C$6,"Created, outside period",IF($V665=1,"Not in last snapshot","Outside period"))),IF($T665&lt;&gt;"Open","Closed before",IF($U665=0,IF($Z665&gt;0,IF($I665="Won","Pulled in and won","Pulled in"),"Outside period"),IF($I665="Won","Won",IF($I665="Lost","Lost",IF($V665=0,"Slipped out",IF($AF665&gt;$AE665,"Advanced",IF($AF665&lt;$AE665,"Regressed",IF($G665&gt;$R665,"Amount up",IF($G665&lt;$R665,"Amount down","No change")))))))))))</f>
        <v/>
      </c>
      <c r="AH665" s="33">
        <f>IF($A665="","",IF($V665=1,Settings!$C$7-MAX($J665,$K665,$L665,$M665),""))</f>
        <v/>
      </c>
      <c r="AI665" s="33">
        <f>IF($A665="","",IF($V665=1,IF($AH665&gt;=Settings!$C$12,1,0),""))</f>
        <v/>
      </c>
      <c r="AJ665" s="33">
        <f>IF($A665="","",IF($V665=1,IF($N665&gt;=Settings!$C$13,1,0),""))</f>
        <v/>
      </c>
    </row>
    <row r="666">
      <c r="G666" s="31" t="n"/>
      <c r="H666" s="32" t="n"/>
      <c r="J666" s="32" t="n"/>
      <c r="K666" s="32" t="n"/>
      <c r="L666" s="32" t="n"/>
      <c r="M666" s="32" t="n"/>
      <c r="P666" s="33">
        <f>IF($A666="","",IFERROR(MATCH($A666,'Last week'!$A$2:$A$1001,0),0))</f>
        <v/>
      </c>
      <c r="Q666" s="33">
        <f>IF(OR($A666="",$P666=0),"",INDEX('Last week'!$F$2:$F$1001,$P666))</f>
        <v/>
      </c>
      <c r="R666" s="34">
        <f>IF(OR($A666="",$P666=0),"",INDEX('Last week'!$G$2:$G$1001,$P666))</f>
        <v/>
      </c>
      <c r="S666" s="35">
        <f>IF(OR($A666="",$P666=0),"",INDEX('Last week'!$H$2:$H$1001,$P666))</f>
        <v/>
      </c>
      <c r="T666" s="33">
        <f>IF(OR($A666="",$P666=0),"",INDEX('Last week'!$I$2:$I$1001,$P666))</f>
        <v/>
      </c>
      <c r="U666" s="33">
        <f>IF($A666="","",IF(AND($P666&gt;0,$T666="Open",$S666&gt;=Settings!$C$4,$S666&lt;=Settings!$C$5),1,0))</f>
        <v/>
      </c>
      <c r="V666" s="33">
        <f>IF($A666="","",IF(AND($I666="Open",$H666&gt;=Settings!$C$4,$H666&lt;=Settings!$C$5),1,0))</f>
        <v/>
      </c>
      <c r="W666" s="34">
        <f>IF($A666="","",IF($U666=1,$R666,0))</f>
        <v/>
      </c>
      <c r="X666" s="34">
        <f>IF($A666="","",IF($V666=1,$G666,0))</f>
        <v/>
      </c>
      <c r="Y666" s="34">
        <f>IF($A666="","",IF(AND($P666=0,OR($I666="Open",$I666="Won"),$H666&gt;=Settings!$C$4,$H666&lt;=Settings!$C$5,$J666&gt;Settings!$C$6),$G666,0))</f>
        <v/>
      </c>
      <c r="Z666" s="34">
        <f>IF($A666="","",IF(AND($P666&gt;0,$T666="Open",$U666=0,OR($I666="Open",$I666="Won"),$H666&gt;=Settings!$C$4,$H666&lt;=Settings!$C$5),$G666,0))</f>
        <v/>
      </c>
      <c r="AA666" s="34">
        <f>IF($A666="","",IF(AND($U666=1,OR($V666=1,$I666="Won")),$G666-$R666,0))</f>
        <v/>
      </c>
      <c r="AB666" s="34">
        <f>IF($A666="","",IF(AND($U666=1,$I666="Open",$V666=0),$R666,0))</f>
        <v/>
      </c>
      <c r="AC666" s="34">
        <f>IF($A666="","",IF(AND($U666=1,$I666="Lost"),$R666,0))</f>
        <v/>
      </c>
      <c r="AD666" s="34">
        <f>IF($A666="","",IF(AND($I666="Won",OR($U666=1,$Y666&gt;0,$Z666&gt;0)),$G666,0))</f>
        <v/>
      </c>
      <c r="AE666" s="33">
        <f>IF(OR($A666="",$P666=0),"",IFERROR(MATCH($Q666,Settings!$B$24:$B$31,0),""))</f>
        <v/>
      </c>
      <c r="AF666" s="33">
        <f>IF($A666="","",IFERROR(MATCH($F666,Settings!$B$24:$B$31,0),""))</f>
        <v/>
      </c>
      <c r="AG666" s="33">
        <f>IF($A666="","",IF($P666=0,IF($Y666&gt;0,IF($I666="Won","Created and won","Created"),IF($J666&gt;Settings!$C$6,"Created, outside period",IF($V666=1,"Not in last snapshot","Outside period"))),IF($T666&lt;&gt;"Open","Closed before",IF($U666=0,IF($Z666&gt;0,IF($I666="Won","Pulled in and won","Pulled in"),"Outside period"),IF($I666="Won","Won",IF($I666="Lost","Lost",IF($V666=0,"Slipped out",IF($AF666&gt;$AE666,"Advanced",IF($AF666&lt;$AE666,"Regressed",IF($G666&gt;$R666,"Amount up",IF($G666&lt;$R666,"Amount down","No change")))))))))))</f>
        <v/>
      </c>
      <c r="AH666" s="33">
        <f>IF($A666="","",IF($V666=1,Settings!$C$7-MAX($J666,$K666,$L666,$M666),""))</f>
        <v/>
      </c>
      <c r="AI666" s="33">
        <f>IF($A666="","",IF($V666=1,IF($AH666&gt;=Settings!$C$12,1,0),""))</f>
        <v/>
      </c>
      <c r="AJ666" s="33">
        <f>IF($A666="","",IF($V666=1,IF($N666&gt;=Settings!$C$13,1,0),""))</f>
        <v/>
      </c>
    </row>
    <row r="667">
      <c r="G667" s="31" t="n"/>
      <c r="H667" s="32" t="n"/>
      <c r="J667" s="32" t="n"/>
      <c r="K667" s="32" t="n"/>
      <c r="L667" s="32" t="n"/>
      <c r="M667" s="32" t="n"/>
      <c r="P667" s="33">
        <f>IF($A667="","",IFERROR(MATCH($A667,'Last week'!$A$2:$A$1001,0),0))</f>
        <v/>
      </c>
      <c r="Q667" s="33">
        <f>IF(OR($A667="",$P667=0),"",INDEX('Last week'!$F$2:$F$1001,$P667))</f>
        <v/>
      </c>
      <c r="R667" s="34">
        <f>IF(OR($A667="",$P667=0),"",INDEX('Last week'!$G$2:$G$1001,$P667))</f>
        <v/>
      </c>
      <c r="S667" s="35">
        <f>IF(OR($A667="",$P667=0),"",INDEX('Last week'!$H$2:$H$1001,$P667))</f>
        <v/>
      </c>
      <c r="T667" s="33">
        <f>IF(OR($A667="",$P667=0),"",INDEX('Last week'!$I$2:$I$1001,$P667))</f>
        <v/>
      </c>
      <c r="U667" s="33">
        <f>IF($A667="","",IF(AND($P667&gt;0,$T667="Open",$S667&gt;=Settings!$C$4,$S667&lt;=Settings!$C$5),1,0))</f>
        <v/>
      </c>
      <c r="V667" s="33">
        <f>IF($A667="","",IF(AND($I667="Open",$H667&gt;=Settings!$C$4,$H667&lt;=Settings!$C$5),1,0))</f>
        <v/>
      </c>
      <c r="W667" s="34">
        <f>IF($A667="","",IF($U667=1,$R667,0))</f>
        <v/>
      </c>
      <c r="X667" s="34">
        <f>IF($A667="","",IF($V667=1,$G667,0))</f>
        <v/>
      </c>
      <c r="Y667" s="34">
        <f>IF($A667="","",IF(AND($P667=0,OR($I667="Open",$I667="Won"),$H667&gt;=Settings!$C$4,$H667&lt;=Settings!$C$5,$J667&gt;Settings!$C$6),$G667,0))</f>
        <v/>
      </c>
      <c r="Z667" s="34">
        <f>IF($A667="","",IF(AND($P667&gt;0,$T667="Open",$U667=0,OR($I667="Open",$I667="Won"),$H667&gt;=Settings!$C$4,$H667&lt;=Settings!$C$5),$G667,0))</f>
        <v/>
      </c>
      <c r="AA667" s="34">
        <f>IF($A667="","",IF(AND($U667=1,OR($V667=1,$I667="Won")),$G667-$R667,0))</f>
        <v/>
      </c>
      <c r="AB667" s="34">
        <f>IF($A667="","",IF(AND($U667=1,$I667="Open",$V667=0),$R667,0))</f>
        <v/>
      </c>
      <c r="AC667" s="34">
        <f>IF($A667="","",IF(AND($U667=1,$I667="Lost"),$R667,0))</f>
        <v/>
      </c>
      <c r="AD667" s="34">
        <f>IF($A667="","",IF(AND($I667="Won",OR($U667=1,$Y667&gt;0,$Z667&gt;0)),$G667,0))</f>
        <v/>
      </c>
      <c r="AE667" s="33">
        <f>IF(OR($A667="",$P667=0),"",IFERROR(MATCH($Q667,Settings!$B$24:$B$31,0),""))</f>
        <v/>
      </c>
      <c r="AF667" s="33">
        <f>IF($A667="","",IFERROR(MATCH($F667,Settings!$B$24:$B$31,0),""))</f>
        <v/>
      </c>
      <c r="AG667" s="33">
        <f>IF($A667="","",IF($P667=0,IF($Y667&gt;0,IF($I667="Won","Created and won","Created"),IF($J667&gt;Settings!$C$6,"Created, outside period",IF($V667=1,"Not in last snapshot","Outside period"))),IF($T667&lt;&gt;"Open","Closed before",IF($U667=0,IF($Z667&gt;0,IF($I667="Won","Pulled in and won","Pulled in"),"Outside period"),IF($I667="Won","Won",IF($I667="Lost","Lost",IF($V667=0,"Slipped out",IF($AF667&gt;$AE667,"Advanced",IF($AF667&lt;$AE667,"Regressed",IF($G667&gt;$R667,"Amount up",IF($G667&lt;$R667,"Amount down","No change")))))))))))</f>
        <v/>
      </c>
      <c r="AH667" s="33">
        <f>IF($A667="","",IF($V667=1,Settings!$C$7-MAX($J667,$K667,$L667,$M667),""))</f>
        <v/>
      </c>
      <c r="AI667" s="33">
        <f>IF($A667="","",IF($V667=1,IF($AH667&gt;=Settings!$C$12,1,0),""))</f>
        <v/>
      </c>
      <c r="AJ667" s="33">
        <f>IF($A667="","",IF($V667=1,IF($N667&gt;=Settings!$C$13,1,0),""))</f>
        <v/>
      </c>
    </row>
    <row r="668">
      <c r="G668" s="31" t="n"/>
      <c r="H668" s="32" t="n"/>
      <c r="J668" s="32" t="n"/>
      <c r="K668" s="32" t="n"/>
      <c r="L668" s="32" t="n"/>
      <c r="M668" s="32" t="n"/>
      <c r="P668" s="33">
        <f>IF($A668="","",IFERROR(MATCH($A668,'Last week'!$A$2:$A$1001,0),0))</f>
        <v/>
      </c>
      <c r="Q668" s="33">
        <f>IF(OR($A668="",$P668=0),"",INDEX('Last week'!$F$2:$F$1001,$P668))</f>
        <v/>
      </c>
      <c r="R668" s="34">
        <f>IF(OR($A668="",$P668=0),"",INDEX('Last week'!$G$2:$G$1001,$P668))</f>
        <v/>
      </c>
      <c r="S668" s="35">
        <f>IF(OR($A668="",$P668=0),"",INDEX('Last week'!$H$2:$H$1001,$P668))</f>
        <v/>
      </c>
      <c r="T668" s="33">
        <f>IF(OR($A668="",$P668=0),"",INDEX('Last week'!$I$2:$I$1001,$P668))</f>
        <v/>
      </c>
      <c r="U668" s="33">
        <f>IF($A668="","",IF(AND($P668&gt;0,$T668="Open",$S668&gt;=Settings!$C$4,$S668&lt;=Settings!$C$5),1,0))</f>
        <v/>
      </c>
      <c r="V668" s="33">
        <f>IF($A668="","",IF(AND($I668="Open",$H668&gt;=Settings!$C$4,$H668&lt;=Settings!$C$5),1,0))</f>
        <v/>
      </c>
      <c r="W668" s="34">
        <f>IF($A668="","",IF($U668=1,$R668,0))</f>
        <v/>
      </c>
      <c r="X668" s="34">
        <f>IF($A668="","",IF($V668=1,$G668,0))</f>
        <v/>
      </c>
      <c r="Y668" s="34">
        <f>IF($A668="","",IF(AND($P668=0,OR($I668="Open",$I668="Won"),$H668&gt;=Settings!$C$4,$H668&lt;=Settings!$C$5,$J668&gt;Settings!$C$6),$G668,0))</f>
        <v/>
      </c>
      <c r="Z668" s="34">
        <f>IF($A668="","",IF(AND($P668&gt;0,$T668="Open",$U668=0,OR($I668="Open",$I668="Won"),$H668&gt;=Settings!$C$4,$H668&lt;=Settings!$C$5),$G668,0))</f>
        <v/>
      </c>
      <c r="AA668" s="34">
        <f>IF($A668="","",IF(AND($U668=1,OR($V668=1,$I668="Won")),$G668-$R668,0))</f>
        <v/>
      </c>
      <c r="AB668" s="34">
        <f>IF($A668="","",IF(AND($U668=1,$I668="Open",$V668=0),$R668,0))</f>
        <v/>
      </c>
      <c r="AC668" s="34">
        <f>IF($A668="","",IF(AND($U668=1,$I668="Lost"),$R668,0))</f>
        <v/>
      </c>
      <c r="AD668" s="34">
        <f>IF($A668="","",IF(AND($I668="Won",OR($U668=1,$Y668&gt;0,$Z668&gt;0)),$G668,0))</f>
        <v/>
      </c>
      <c r="AE668" s="33">
        <f>IF(OR($A668="",$P668=0),"",IFERROR(MATCH($Q668,Settings!$B$24:$B$31,0),""))</f>
        <v/>
      </c>
      <c r="AF668" s="33">
        <f>IF($A668="","",IFERROR(MATCH($F668,Settings!$B$24:$B$31,0),""))</f>
        <v/>
      </c>
      <c r="AG668" s="33">
        <f>IF($A668="","",IF($P668=0,IF($Y668&gt;0,IF($I668="Won","Created and won","Created"),IF($J668&gt;Settings!$C$6,"Created, outside period",IF($V668=1,"Not in last snapshot","Outside period"))),IF($T668&lt;&gt;"Open","Closed before",IF($U668=0,IF($Z668&gt;0,IF($I668="Won","Pulled in and won","Pulled in"),"Outside period"),IF($I668="Won","Won",IF($I668="Lost","Lost",IF($V668=0,"Slipped out",IF($AF668&gt;$AE668,"Advanced",IF($AF668&lt;$AE668,"Regressed",IF($G668&gt;$R668,"Amount up",IF($G668&lt;$R668,"Amount down","No change")))))))))))</f>
        <v/>
      </c>
      <c r="AH668" s="33">
        <f>IF($A668="","",IF($V668=1,Settings!$C$7-MAX($J668,$K668,$L668,$M668),""))</f>
        <v/>
      </c>
      <c r="AI668" s="33">
        <f>IF($A668="","",IF($V668=1,IF($AH668&gt;=Settings!$C$12,1,0),""))</f>
        <v/>
      </c>
      <c r="AJ668" s="33">
        <f>IF($A668="","",IF($V668=1,IF($N668&gt;=Settings!$C$13,1,0),""))</f>
        <v/>
      </c>
    </row>
    <row r="669">
      <c r="G669" s="31" t="n"/>
      <c r="H669" s="32" t="n"/>
      <c r="J669" s="32" t="n"/>
      <c r="K669" s="32" t="n"/>
      <c r="L669" s="32" t="n"/>
      <c r="M669" s="32" t="n"/>
      <c r="P669" s="33">
        <f>IF($A669="","",IFERROR(MATCH($A669,'Last week'!$A$2:$A$1001,0),0))</f>
        <v/>
      </c>
      <c r="Q669" s="33">
        <f>IF(OR($A669="",$P669=0),"",INDEX('Last week'!$F$2:$F$1001,$P669))</f>
        <v/>
      </c>
      <c r="R669" s="34">
        <f>IF(OR($A669="",$P669=0),"",INDEX('Last week'!$G$2:$G$1001,$P669))</f>
        <v/>
      </c>
      <c r="S669" s="35">
        <f>IF(OR($A669="",$P669=0),"",INDEX('Last week'!$H$2:$H$1001,$P669))</f>
        <v/>
      </c>
      <c r="T669" s="33">
        <f>IF(OR($A669="",$P669=0),"",INDEX('Last week'!$I$2:$I$1001,$P669))</f>
        <v/>
      </c>
      <c r="U669" s="33">
        <f>IF($A669="","",IF(AND($P669&gt;0,$T669="Open",$S669&gt;=Settings!$C$4,$S669&lt;=Settings!$C$5),1,0))</f>
        <v/>
      </c>
      <c r="V669" s="33">
        <f>IF($A669="","",IF(AND($I669="Open",$H669&gt;=Settings!$C$4,$H669&lt;=Settings!$C$5),1,0))</f>
        <v/>
      </c>
      <c r="W669" s="34">
        <f>IF($A669="","",IF($U669=1,$R669,0))</f>
        <v/>
      </c>
      <c r="X669" s="34">
        <f>IF($A669="","",IF($V669=1,$G669,0))</f>
        <v/>
      </c>
      <c r="Y669" s="34">
        <f>IF($A669="","",IF(AND($P669=0,OR($I669="Open",$I669="Won"),$H669&gt;=Settings!$C$4,$H669&lt;=Settings!$C$5,$J669&gt;Settings!$C$6),$G669,0))</f>
        <v/>
      </c>
      <c r="Z669" s="34">
        <f>IF($A669="","",IF(AND($P669&gt;0,$T669="Open",$U669=0,OR($I669="Open",$I669="Won"),$H669&gt;=Settings!$C$4,$H669&lt;=Settings!$C$5),$G669,0))</f>
        <v/>
      </c>
      <c r="AA669" s="34">
        <f>IF($A669="","",IF(AND($U669=1,OR($V669=1,$I669="Won")),$G669-$R669,0))</f>
        <v/>
      </c>
      <c r="AB669" s="34">
        <f>IF($A669="","",IF(AND($U669=1,$I669="Open",$V669=0),$R669,0))</f>
        <v/>
      </c>
      <c r="AC669" s="34">
        <f>IF($A669="","",IF(AND($U669=1,$I669="Lost"),$R669,0))</f>
        <v/>
      </c>
      <c r="AD669" s="34">
        <f>IF($A669="","",IF(AND($I669="Won",OR($U669=1,$Y669&gt;0,$Z669&gt;0)),$G669,0))</f>
        <v/>
      </c>
      <c r="AE669" s="33">
        <f>IF(OR($A669="",$P669=0),"",IFERROR(MATCH($Q669,Settings!$B$24:$B$31,0),""))</f>
        <v/>
      </c>
      <c r="AF669" s="33">
        <f>IF($A669="","",IFERROR(MATCH($F669,Settings!$B$24:$B$31,0),""))</f>
        <v/>
      </c>
      <c r="AG669" s="33">
        <f>IF($A669="","",IF($P669=0,IF($Y669&gt;0,IF($I669="Won","Created and won","Created"),IF($J669&gt;Settings!$C$6,"Created, outside period",IF($V669=1,"Not in last snapshot","Outside period"))),IF($T669&lt;&gt;"Open","Closed before",IF($U669=0,IF($Z669&gt;0,IF($I669="Won","Pulled in and won","Pulled in"),"Outside period"),IF($I669="Won","Won",IF($I669="Lost","Lost",IF($V669=0,"Slipped out",IF($AF669&gt;$AE669,"Advanced",IF($AF669&lt;$AE669,"Regressed",IF($G669&gt;$R669,"Amount up",IF($G669&lt;$R669,"Amount down","No change")))))))))))</f>
        <v/>
      </c>
      <c r="AH669" s="33">
        <f>IF($A669="","",IF($V669=1,Settings!$C$7-MAX($J669,$K669,$L669,$M669),""))</f>
        <v/>
      </c>
      <c r="AI669" s="33">
        <f>IF($A669="","",IF($V669=1,IF($AH669&gt;=Settings!$C$12,1,0),""))</f>
        <v/>
      </c>
      <c r="AJ669" s="33">
        <f>IF($A669="","",IF($V669=1,IF($N669&gt;=Settings!$C$13,1,0),""))</f>
        <v/>
      </c>
    </row>
    <row r="670">
      <c r="G670" s="31" t="n"/>
      <c r="H670" s="32" t="n"/>
      <c r="J670" s="32" t="n"/>
      <c r="K670" s="32" t="n"/>
      <c r="L670" s="32" t="n"/>
      <c r="M670" s="32" t="n"/>
      <c r="P670" s="33">
        <f>IF($A670="","",IFERROR(MATCH($A670,'Last week'!$A$2:$A$1001,0),0))</f>
        <v/>
      </c>
      <c r="Q670" s="33">
        <f>IF(OR($A670="",$P670=0),"",INDEX('Last week'!$F$2:$F$1001,$P670))</f>
        <v/>
      </c>
      <c r="R670" s="34">
        <f>IF(OR($A670="",$P670=0),"",INDEX('Last week'!$G$2:$G$1001,$P670))</f>
        <v/>
      </c>
      <c r="S670" s="35">
        <f>IF(OR($A670="",$P670=0),"",INDEX('Last week'!$H$2:$H$1001,$P670))</f>
        <v/>
      </c>
      <c r="T670" s="33">
        <f>IF(OR($A670="",$P670=0),"",INDEX('Last week'!$I$2:$I$1001,$P670))</f>
        <v/>
      </c>
      <c r="U670" s="33">
        <f>IF($A670="","",IF(AND($P670&gt;0,$T670="Open",$S670&gt;=Settings!$C$4,$S670&lt;=Settings!$C$5),1,0))</f>
        <v/>
      </c>
      <c r="V670" s="33">
        <f>IF($A670="","",IF(AND($I670="Open",$H670&gt;=Settings!$C$4,$H670&lt;=Settings!$C$5),1,0))</f>
        <v/>
      </c>
      <c r="W670" s="34">
        <f>IF($A670="","",IF($U670=1,$R670,0))</f>
        <v/>
      </c>
      <c r="X670" s="34">
        <f>IF($A670="","",IF($V670=1,$G670,0))</f>
        <v/>
      </c>
      <c r="Y670" s="34">
        <f>IF($A670="","",IF(AND($P670=0,OR($I670="Open",$I670="Won"),$H670&gt;=Settings!$C$4,$H670&lt;=Settings!$C$5,$J670&gt;Settings!$C$6),$G670,0))</f>
        <v/>
      </c>
      <c r="Z670" s="34">
        <f>IF($A670="","",IF(AND($P670&gt;0,$T670="Open",$U670=0,OR($I670="Open",$I670="Won"),$H670&gt;=Settings!$C$4,$H670&lt;=Settings!$C$5),$G670,0))</f>
        <v/>
      </c>
      <c r="AA670" s="34">
        <f>IF($A670="","",IF(AND($U670=1,OR($V670=1,$I670="Won")),$G670-$R670,0))</f>
        <v/>
      </c>
      <c r="AB670" s="34">
        <f>IF($A670="","",IF(AND($U670=1,$I670="Open",$V670=0),$R670,0))</f>
        <v/>
      </c>
      <c r="AC670" s="34">
        <f>IF($A670="","",IF(AND($U670=1,$I670="Lost"),$R670,0))</f>
        <v/>
      </c>
      <c r="AD670" s="34">
        <f>IF($A670="","",IF(AND($I670="Won",OR($U670=1,$Y670&gt;0,$Z670&gt;0)),$G670,0))</f>
        <v/>
      </c>
      <c r="AE670" s="33">
        <f>IF(OR($A670="",$P670=0),"",IFERROR(MATCH($Q670,Settings!$B$24:$B$31,0),""))</f>
        <v/>
      </c>
      <c r="AF670" s="33">
        <f>IF($A670="","",IFERROR(MATCH($F670,Settings!$B$24:$B$31,0),""))</f>
        <v/>
      </c>
      <c r="AG670" s="33">
        <f>IF($A670="","",IF($P670=0,IF($Y670&gt;0,IF($I670="Won","Created and won","Created"),IF($J670&gt;Settings!$C$6,"Created, outside period",IF($V670=1,"Not in last snapshot","Outside period"))),IF($T670&lt;&gt;"Open","Closed before",IF($U670=0,IF($Z670&gt;0,IF($I670="Won","Pulled in and won","Pulled in"),"Outside period"),IF($I670="Won","Won",IF($I670="Lost","Lost",IF($V670=0,"Slipped out",IF($AF670&gt;$AE670,"Advanced",IF($AF670&lt;$AE670,"Regressed",IF($G670&gt;$R670,"Amount up",IF($G670&lt;$R670,"Amount down","No change")))))))))))</f>
        <v/>
      </c>
      <c r="AH670" s="33">
        <f>IF($A670="","",IF($V670=1,Settings!$C$7-MAX($J670,$K670,$L670,$M670),""))</f>
        <v/>
      </c>
      <c r="AI670" s="33">
        <f>IF($A670="","",IF($V670=1,IF($AH670&gt;=Settings!$C$12,1,0),""))</f>
        <v/>
      </c>
      <c r="AJ670" s="33">
        <f>IF($A670="","",IF($V670=1,IF($N670&gt;=Settings!$C$13,1,0),""))</f>
        <v/>
      </c>
    </row>
    <row r="671">
      <c r="G671" s="31" t="n"/>
      <c r="H671" s="32" t="n"/>
      <c r="J671" s="32" t="n"/>
      <c r="K671" s="32" t="n"/>
      <c r="L671" s="32" t="n"/>
      <c r="M671" s="32" t="n"/>
      <c r="P671" s="33">
        <f>IF($A671="","",IFERROR(MATCH($A671,'Last week'!$A$2:$A$1001,0),0))</f>
        <v/>
      </c>
      <c r="Q671" s="33">
        <f>IF(OR($A671="",$P671=0),"",INDEX('Last week'!$F$2:$F$1001,$P671))</f>
        <v/>
      </c>
      <c r="R671" s="34">
        <f>IF(OR($A671="",$P671=0),"",INDEX('Last week'!$G$2:$G$1001,$P671))</f>
        <v/>
      </c>
      <c r="S671" s="35">
        <f>IF(OR($A671="",$P671=0),"",INDEX('Last week'!$H$2:$H$1001,$P671))</f>
        <v/>
      </c>
      <c r="T671" s="33">
        <f>IF(OR($A671="",$P671=0),"",INDEX('Last week'!$I$2:$I$1001,$P671))</f>
        <v/>
      </c>
      <c r="U671" s="33">
        <f>IF($A671="","",IF(AND($P671&gt;0,$T671="Open",$S671&gt;=Settings!$C$4,$S671&lt;=Settings!$C$5),1,0))</f>
        <v/>
      </c>
      <c r="V671" s="33">
        <f>IF($A671="","",IF(AND($I671="Open",$H671&gt;=Settings!$C$4,$H671&lt;=Settings!$C$5),1,0))</f>
        <v/>
      </c>
      <c r="W671" s="34">
        <f>IF($A671="","",IF($U671=1,$R671,0))</f>
        <v/>
      </c>
      <c r="X671" s="34">
        <f>IF($A671="","",IF($V671=1,$G671,0))</f>
        <v/>
      </c>
      <c r="Y671" s="34">
        <f>IF($A671="","",IF(AND($P671=0,OR($I671="Open",$I671="Won"),$H671&gt;=Settings!$C$4,$H671&lt;=Settings!$C$5,$J671&gt;Settings!$C$6),$G671,0))</f>
        <v/>
      </c>
      <c r="Z671" s="34">
        <f>IF($A671="","",IF(AND($P671&gt;0,$T671="Open",$U671=0,OR($I671="Open",$I671="Won"),$H671&gt;=Settings!$C$4,$H671&lt;=Settings!$C$5),$G671,0))</f>
        <v/>
      </c>
      <c r="AA671" s="34">
        <f>IF($A671="","",IF(AND($U671=1,OR($V671=1,$I671="Won")),$G671-$R671,0))</f>
        <v/>
      </c>
      <c r="AB671" s="34">
        <f>IF($A671="","",IF(AND($U671=1,$I671="Open",$V671=0),$R671,0))</f>
        <v/>
      </c>
      <c r="AC671" s="34">
        <f>IF($A671="","",IF(AND($U671=1,$I671="Lost"),$R671,0))</f>
        <v/>
      </c>
      <c r="AD671" s="34">
        <f>IF($A671="","",IF(AND($I671="Won",OR($U671=1,$Y671&gt;0,$Z671&gt;0)),$G671,0))</f>
        <v/>
      </c>
      <c r="AE671" s="33">
        <f>IF(OR($A671="",$P671=0),"",IFERROR(MATCH($Q671,Settings!$B$24:$B$31,0),""))</f>
        <v/>
      </c>
      <c r="AF671" s="33">
        <f>IF($A671="","",IFERROR(MATCH($F671,Settings!$B$24:$B$31,0),""))</f>
        <v/>
      </c>
      <c r="AG671" s="33">
        <f>IF($A671="","",IF($P671=0,IF($Y671&gt;0,IF($I671="Won","Created and won","Created"),IF($J671&gt;Settings!$C$6,"Created, outside period",IF($V671=1,"Not in last snapshot","Outside period"))),IF($T671&lt;&gt;"Open","Closed before",IF($U671=0,IF($Z671&gt;0,IF($I671="Won","Pulled in and won","Pulled in"),"Outside period"),IF($I671="Won","Won",IF($I671="Lost","Lost",IF($V671=0,"Slipped out",IF($AF671&gt;$AE671,"Advanced",IF($AF671&lt;$AE671,"Regressed",IF($G671&gt;$R671,"Amount up",IF($G671&lt;$R671,"Amount down","No change")))))))))))</f>
        <v/>
      </c>
      <c r="AH671" s="33">
        <f>IF($A671="","",IF($V671=1,Settings!$C$7-MAX($J671,$K671,$L671,$M671),""))</f>
        <v/>
      </c>
      <c r="AI671" s="33">
        <f>IF($A671="","",IF($V671=1,IF($AH671&gt;=Settings!$C$12,1,0),""))</f>
        <v/>
      </c>
      <c r="AJ671" s="33">
        <f>IF($A671="","",IF($V671=1,IF($N671&gt;=Settings!$C$13,1,0),""))</f>
        <v/>
      </c>
    </row>
    <row r="672">
      <c r="G672" s="31" t="n"/>
      <c r="H672" s="32" t="n"/>
      <c r="J672" s="32" t="n"/>
      <c r="K672" s="32" t="n"/>
      <c r="L672" s="32" t="n"/>
      <c r="M672" s="32" t="n"/>
      <c r="P672" s="33">
        <f>IF($A672="","",IFERROR(MATCH($A672,'Last week'!$A$2:$A$1001,0),0))</f>
        <v/>
      </c>
      <c r="Q672" s="33">
        <f>IF(OR($A672="",$P672=0),"",INDEX('Last week'!$F$2:$F$1001,$P672))</f>
        <v/>
      </c>
      <c r="R672" s="34">
        <f>IF(OR($A672="",$P672=0),"",INDEX('Last week'!$G$2:$G$1001,$P672))</f>
        <v/>
      </c>
      <c r="S672" s="35">
        <f>IF(OR($A672="",$P672=0),"",INDEX('Last week'!$H$2:$H$1001,$P672))</f>
        <v/>
      </c>
      <c r="T672" s="33">
        <f>IF(OR($A672="",$P672=0),"",INDEX('Last week'!$I$2:$I$1001,$P672))</f>
        <v/>
      </c>
      <c r="U672" s="33">
        <f>IF($A672="","",IF(AND($P672&gt;0,$T672="Open",$S672&gt;=Settings!$C$4,$S672&lt;=Settings!$C$5),1,0))</f>
        <v/>
      </c>
      <c r="V672" s="33">
        <f>IF($A672="","",IF(AND($I672="Open",$H672&gt;=Settings!$C$4,$H672&lt;=Settings!$C$5),1,0))</f>
        <v/>
      </c>
      <c r="W672" s="34">
        <f>IF($A672="","",IF($U672=1,$R672,0))</f>
        <v/>
      </c>
      <c r="X672" s="34">
        <f>IF($A672="","",IF($V672=1,$G672,0))</f>
        <v/>
      </c>
      <c r="Y672" s="34">
        <f>IF($A672="","",IF(AND($P672=0,OR($I672="Open",$I672="Won"),$H672&gt;=Settings!$C$4,$H672&lt;=Settings!$C$5,$J672&gt;Settings!$C$6),$G672,0))</f>
        <v/>
      </c>
      <c r="Z672" s="34">
        <f>IF($A672="","",IF(AND($P672&gt;0,$T672="Open",$U672=0,OR($I672="Open",$I672="Won"),$H672&gt;=Settings!$C$4,$H672&lt;=Settings!$C$5),$G672,0))</f>
        <v/>
      </c>
      <c r="AA672" s="34">
        <f>IF($A672="","",IF(AND($U672=1,OR($V672=1,$I672="Won")),$G672-$R672,0))</f>
        <v/>
      </c>
      <c r="AB672" s="34">
        <f>IF($A672="","",IF(AND($U672=1,$I672="Open",$V672=0),$R672,0))</f>
        <v/>
      </c>
      <c r="AC672" s="34">
        <f>IF($A672="","",IF(AND($U672=1,$I672="Lost"),$R672,0))</f>
        <v/>
      </c>
      <c r="AD672" s="34">
        <f>IF($A672="","",IF(AND($I672="Won",OR($U672=1,$Y672&gt;0,$Z672&gt;0)),$G672,0))</f>
        <v/>
      </c>
      <c r="AE672" s="33">
        <f>IF(OR($A672="",$P672=0),"",IFERROR(MATCH($Q672,Settings!$B$24:$B$31,0),""))</f>
        <v/>
      </c>
      <c r="AF672" s="33">
        <f>IF($A672="","",IFERROR(MATCH($F672,Settings!$B$24:$B$31,0),""))</f>
        <v/>
      </c>
      <c r="AG672" s="33">
        <f>IF($A672="","",IF($P672=0,IF($Y672&gt;0,IF($I672="Won","Created and won","Created"),IF($J672&gt;Settings!$C$6,"Created, outside period",IF($V672=1,"Not in last snapshot","Outside period"))),IF($T672&lt;&gt;"Open","Closed before",IF($U672=0,IF($Z672&gt;0,IF($I672="Won","Pulled in and won","Pulled in"),"Outside period"),IF($I672="Won","Won",IF($I672="Lost","Lost",IF($V672=0,"Slipped out",IF($AF672&gt;$AE672,"Advanced",IF($AF672&lt;$AE672,"Regressed",IF($G672&gt;$R672,"Amount up",IF($G672&lt;$R672,"Amount down","No change")))))))))))</f>
        <v/>
      </c>
      <c r="AH672" s="33">
        <f>IF($A672="","",IF($V672=1,Settings!$C$7-MAX($J672,$K672,$L672,$M672),""))</f>
        <v/>
      </c>
      <c r="AI672" s="33">
        <f>IF($A672="","",IF($V672=1,IF($AH672&gt;=Settings!$C$12,1,0),""))</f>
        <v/>
      </c>
      <c r="AJ672" s="33">
        <f>IF($A672="","",IF($V672=1,IF($N672&gt;=Settings!$C$13,1,0),""))</f>
        <v/>
      </c>
    </row>
    <row r="673">
      <c r="G673" s="31" t="n"/>
      <c r="H673" s="32" t="n"/>
      <c r="J673" s="32" t="n"/>
      <c r="K673" s="32" t="n"/>
      <c r="L673" s="32" t="n"/>
      <c r="M673" s="32" t="n"/>
      <c r="P673" s="33">
        <f>IF($A673="","",IFERROR(MATCH($A673,'Last week'!$A$2:$A$1001,0),0))</f>
        <v/>
      </c>
      <c r="Q673" s="33">
        <f>IF(OR($A673="",$P673=0),"",INDEX('Last week'!$F$2:$F$1001,$P673))</f>
        <v/>
      </c>
      <c r="R673" s="34">
        <f>IF(OR($A673="",$P673=0),"",INDEX('Last week'!$G$2:$G$1001,$P673))</f>
        <v/>
      </c>
      <c r="S673" s="35">
        <f>IF(OR($A673="",$P673=0),"",INDEX('Last week'!$H$2:$H$1001,$P673))</f>
        <v/>
      </c>
      <c r="T673" s="33">
        <f>IF(OR($A673="",$P673=0),"",INDEX('Last week'!$I$2:$I$1001,$P673))</f>
        <v/>
      </c>
      <c r="U673" s="33">
        <f>IF($A673="","",IF(AND($P673&gt;0,$T673="Open",$S673&gt;=Settings!$C$4,$S673&lt;=Settings!$C$5),1,0))</f>
        <v/>
      </c>
      <c r="V673" s="33">
        <f>IF($A673="","",IF(AND($I673="Open",$H673&gt;=Settings!$C$4,$H673&lt;=Settings!$C$5),1,0))</f>
        <v/>
      </c>
      <c r="W673" s="34">
        <f>IF($A673="","",IF($U673=1,$R673,0))</f>
        <v/>
      </c>
      <c r="X673" s="34">
        <f>IF($A673="","",IF($V673=1,$G673,0))</f>
        <v/>
      </c>
      <c r="Y673" s="34">
        <f>IF($A673="","",IF(AND($P673=0,OR($I673="Open",$I673="Won"),$H673&gt;=Settings!$C$4,$H673&lt;=Settings!$C$5,$J673&gt;Settings!$C$6),$G673,0))</f>
        <v/>
      </c>
      <c r="Z673" s="34">
        <f>IF($A673="","",IF(AND($P673&gt;0,$T673="Open",$U673=0,OR($I673="Open",$I673="Won"),$H673&gt;=Settings!$C$4,$H673&lt;=Settings!$C$5),$G673,0))</f>
        <v/>
      </c>
      <c r="AA673" s="34">
        <f>IF($A673="","",IF(AND($U673=1,OR($V673=1,$I673="Won")),$G673-$R673,0))</f>
        <v/>
      </c>
      <c r="AB673" s="34">
        <f>IF($A673="","",IF(AND($U673=1,$I673="Open",$V673=0),$R673,0))</f>
        <v/>
      </c>
      <c r="AC673" s="34">
        <f>IF($A673="","",IF(AND($U673=1,$I673="Lost"),$R673,0))</f>
        <v/>
      </c>
      <c r="AD673" s="34">
        <f>IF($A673="","",IF(AND($I673="Won",OR($U673=1,$Y673&gt;0,$Z673&gt;0)),$G673,0))</f>
        <v/>
      </c>
      <c r="AE673" s="33">
        <f>IF(OR($A673="",$P673=0),"",IFERROR(MATCH($Q673,Settings!$B$24:$B$31,0),""))</f>
        <v/>
      </c>
      <c r="AF673" s="33">
        <f>IF($A673="","",IFERROR(MATCH($F673,Settings!$B$24:$B$31,0),""))</f>
        <v/>
      </c>
      <c r="AG673" s="33">
        <f>IF($A673="","",IF($P673=0,IF($Y673&gt;0,IF($I673="Won","Created and won","Created"),IF($J673&gt;Settings!$C$6,"Created, outside period",IF($V673=1,"Not in last snapshot","Outside period"))),IF($T673&lt;&gt;"Open","Closed before",IF($U673=0,IF($Z673&gt;0,IF($I673="Won","Pulled in and won","Pulled in"),"Outside period"),IF($I673="Won","Won",IF($I673="Lost","Lost",IF($V673=0,"Slipped out",IF($AF673&gt;$AE673,"Advanced",IF($AF673&lt;$AE673,"Regressed",IF($G673&gt;$R673,"Amount up",IF($G673&lt;$R673,"Amount down","No change")))))))))))</f>
        <v/>
      </c>
      <c r="AH673" s="33">
        <f>IF($A673="","",IF($V673=1,Settings!$C$7-MAX($J673,$K673,$L673,$M673),""))</f>
        <v/>
      </c>
      <c r="AI673" s="33">
        <f>IF($A673="","",IF($V673=1,IF($AH673&gt;=Settings!$C$12,1,0),""))</f>
        <v/>
      </c>
      <c r="AJ673" s="33">
        <f>IF($A673="","",IF($V673=1,IF($N673&gt;=Settings!$C$13,1,0),""))</f>
        <v/>
      </c>
    </row>
    <row r="674">
      <c r="G674" s="31" t="n"/>
      <c r="H674" s="32" t="n"/>
      <c r="J674" s="32" t="n"/>
      <c r="K674" s="32" t="n"/>
      <c r="L674" s="32" t="n"/>
      <c r="M674" s="32" t="n"/>
      <c r="P674" s="33">
        <f>IF($A674="","",IFERROR(MATCH($A674,'Last week'!$A$2:$A$1001,0),0))</f>
        <v/>
      </c>
      <c r="Q674" s="33">
        <f>IF(OR($A674="",$P674=0),"",INDEX('Last week'!$F$2:$F$1001,$P674))</f>
        <v/>
      </c>
      <c r="R674" s="34">
        <f>IF(OR($A674="",$P674=0),"",INDEX('Last week'!$G$2:$G$1001,$P674))</f>
        <v/>
      </c>
      <c r="S674" s="35">
        <f>IF(OR($A674="",$P674=0),"",INDEX('Last week'!$H$2:$H$1001,$P674))</f>
        <v/>
      </c>
      <c r="T674" s="33">
        <f>IF(OR($A674="",$P674=0),"",INDEX('Last week'!$I$2:$I$1001,$P674))</f>
        <v/>
      </c>
      <c r="U674" s="33">
        <f>IF($A674="","",IF(AND($P674&gt;0,$T674="Open",$S674&gt;=Settings!$C$4,$S674&lt;=Settings!$C$5),1,0))</f>
        <v/>
      </c>
      <c r="V674" s="33">
        <f>IF($A674="","",IF(AND($I674="Open",$H674&gt;=Settings!$C$4,$H674&lt;=Settings!$C$5),1,0))</f>
        <v/>
      </c>
      <c r="W674" s="34">
        <f>IF($A674="","",IF($U674=1,$R674,0))</f>
        <v/>
      </c>
      <c r="X674" s="34">
        <f>IF($A674="","",IF($V674=1,$G674,0))</f>
        <v/>
      </c>
      <c r="Y674" s="34">
        <f>IF($A674="","",IF(AND($P674=0,OR($I674="Open",$I674="Won"),$H674&gt;=Settings!$C$4,$H674&lt;=Settings!$C$5,$J674&gt;Settings!$C$6),$G674,0))</f>
        <v/>
      </c>
      <c r="Z674" s="34">
        <f>IF($A674="","",IF(AND($P674&gt;0,$T674="Open",$U674=0,OR($I674="Open",$I674="Won"),$H674&gt;=Settings!$C$4,$H674&lt;=Settings!$C$5),$G674,0))</f>
        <v/>
      </c>
      <c r="AA674" s="34">
        <f>IF($A674="","",IF(AND($U674=1,OR($V674=1,$I674="Won")),$G674-$R674,0))</f>
        <v/>
      </c>
      <c r="AB674" s="34">
        <f>IF($A674="","",IF(AND($U674=1,$I674="Open",$V674=0),$R674,0))</f>
        <v/>
      </c>
      <c r="AC674" s="34">
        <f>IF($A674="","",IF(AND($U674=1,$I674="Lost"),$R674,0))</f>
        <v/>
      </c>
      <c r="AD674" s="34">
        <f>IF($A674="","",IF(AND($I674="Won",OR($U674=1,$Y674&gt;0,$Z674&gt;0)),$G674,0))</f>
        <v/>
      </c>
      <c r="AE674" s="33">
        <f>IF(OR($A674="",$P674=0),"",IFERROR(MATCH($Q674,Settings!$B$24:$B$31,0),""))</f>
        <v/>
      </c>
      <c r="AF674" s="33">
        <f>IF($A674="","",IFERROR(MATCH($F674,Settings!$B$24:$B$31,0),""))</f>
        <v/>
      </c>
      <c r="AG674" s="33">
        <f>IF($A674="","",IF($P674=0,IF($Y674&gt;0,IF($I674="Won","Created and won","Created"),IF($J674&gt;Settings!$C$6,"Created, outside period",IF($V674=1,"Not in last snapshot","Outside period"))),IF($T674&lt;&gt;"Open","Closed before",IF($U674=0,IF($Z674&gt;0,IF($I674="Won","Pulled in and won","Pulled in"),"Outside period"),IF($I674="Won","Won",IF($I674="Lost","Lost",IF($V674=0,"Slipped out",IF($AF674&gt;$AE674,"Advanced",IF($AF674&lt;$AE674,"Regressed",IF($G674&gt;$R674,"Amount up",IF($G674&lt;$R674,"Amount down","No change")))))))))))</f>
        <v/>
      </c>
      <c r="AH674" s="33">
        <f>IF($A674="","",IF($V674=1,Settings!$C$7-MAX($J674,$K674,$L674,$M674),""))</f>
        <v/>
      </c>
      <c r="AI674" s="33">
        <f>IF($A674="","",IF($V674=1,IF($AH674&gt;=Settings!$C$12,1,0),""))</f>
        <v/>
      </c>
      <c r="AJ674" s="33">
        <f>IF($A674="","",IF($V674=1,IF($N674&gt;=Settings!$C$13,1,0),""))</f>
        <v/>
      </c>
    </row>
    <row r="675">
      <c r="G675" s="31" t="n"/>
      <c r="H675" s="32" t="n"/>
      <c r="J675" s="32" t="n"/>
      <c r="K675" s="32" t="n"/>
      <c r="L675" s="32" t="n"/>
      <c r="M675" s="32" t="n"/>
      <c r="P675" s="33">
        <f>IF($A675="","",IFERROR(MATCH($A675,'Last week'!$A$2:$A$1001,0),0))</f>
        <v/>
      </c>
      <c r="Q675" s="33">
        <f>IF(OR($A675="",$P675=0),"",INDEX('Last week'!$F$2:$F$1001,$P675))</f>
        <v/>
      </c>
      <c r="R675" s="34">
        <f>IF(OR($A675="",$P675=0),"",INDEX('Last week'!$G$2:$G$1001,$P675))</f>
        <v/>
      </c>
      <c r="S675" s="35">
        <f>IF(OR($A675="",$P675=0),"",INDEX('Last week'!$H$2:$H$1001,$P675))</f>
        <v/>
      </c>
      <c r="T675" s="33">
        <f>IF(OR($A675="",$P675=0),"",INDEX('Last week'!$I$2:$I$1001,$P675))</f>
        <v/>
      </c>
      <c r="U675" s="33">
        <f>IF($A675="","",IF(AND($P675&gt;0,$T675="Open",$S675&gt;=Settings!$C$4,$S675&lt;=Settings!$C$5),1,0))</f>
        <v/>
      </c>
      <c r="V675" s="33">
        <f>IF($A675="","",IF(AND($I675="Open",$H675&gt;=Settings!$C$4,$H675&lt;=Settings!$C$5),1,0))</f>
        <v/>
      </c>
      <c r="W675" s="34">
        <f>IF($A675="","",IF($U675=1,$R675,0))</f>
        <v/>
      </c>
      <c r="X675" s="34">
        <f>IF($A675="","",IF($V675=1,$G675,0))</f>
        <v/>
      </c>
      <c r="Y675" s="34">
        <f>IF($A675="","",IF(AND($P675=0,OR($I675="Open",$I675="Won"),$H675&gt;=Settings!$C$4,$H675&lt;=Settings!$C$5,$J675&gt;Settings!$C$6),$G675,0))</f>
        <v/>
      </c>
      <c r="Z675" s="34">
        <f>IF($A675="","",IF(AND($P675&gt;0,$T675="Open",$U675=0,OR($I675="Open",$I675="Won"),$H675&gt;=Settings!$C$4,$H675&lt;=Settings!$C$5),$G675,0))</f>
        <v/>
      </c>
      <c r="AA675" s="34">
        <f>IF($A675="","",IF(AND($U675=1,OR($V675=1,$I675="Won")),$G675-$R675,0))</f>
        <v/>
      </c>
      <c r="AB675" s="34">
        <f>IF($A675="","",IF(AND($U675=1,$I675="Open",$V675=0),$R675,0))</f>
        <v/>
      </c>
      <c r="AC675" s="34">
        <f>IF($A675="","",IF(AND($U675=1,$I675="Lost"),$R675,0))</f>
        <v/>
      </c>
      <c r="AD675" s="34">
        <f>IF($A675="","",IF(AND($I675="Won",OR($U675=1,$Y675&gt;0,$Z675&gt;0)),$G675,0))</f>
        <v/>
      </c>
      <c r="AE675" s="33">
        <f>IF(OR($A675="",$P675=0),"",IFERROR(MATCH($Q675,Settings!$B$24:$B$31,0),""))</f>
        <v/>
      </c>
      <c r="AF675" s="33">
        <f>IF($A675="","",IFERROR(MATCH($F675,Settings!$B$24:$B$31,0),""))</f>
        <v/>
      </c>
      <c r="AG675" s="33">
        <f>IF($A675="","",IF($P675=0,IF($Y675&gt;0,IF($I675="Won","Created and won","Created"),IF($J675&gt;Settings!$C$6,"Created, outside period",IF($V675=1,"Not in last snapshot","Outside period"))),IF($T675&lt;&gt;"Open","Closed before",IF($U675=0,IF($Z675&gt;0,IF($I675="Won","Pulled in and won","Pulled in"),"Outside period"),IF($I675="Won","Won",IF($I675="Lost","Lost",IF($V675=0,"Slipped out",IF($AF675&gt;$AE675,"Advanced",IF($AF675&lt;$AE675,"Regressed",IF($G675&gt;$R675,"Amount up",IF($G675&lt;$R675,"Amount down","No change")))))))))))</f>
        <v/>
      </c>
      <c r="AH675" s="33">
        <f>IF($A675="","",IF($V675=1,Settings!$C$7-MAX($J675,$K675,$L675,$M675),""))</f>
        <v/>
      </c>
      <c r="AI675" s="33">
        <f>IF($A675="","",IF($V675=1,IF($AH675&gt;=Settings!$C$12,1,0),""))</f>
        <v/>
      </c>
      <c r="AJ675" s="33">
        <f>IF($A675="","",IF($V675=1,IF($N675&gt;=Settings!$C$13,1,0),""))</f>
        <v/>
      </c>
    </row>
    <row r="676">
      <c r="G676" s="31" t="n"/>
      <c r="H676" s="32" t="n"/>
      <c r="J676" s="32" t="n"/>
      <c r="K676" s="32" t="n"/>
      <c r="L676" s="32" t="n"/>
      <c r="M676" s="32" t="n"/>
      <c r="P676" s="33">
        <f>IF($A676="","",IFERROR(MATCH($A676,'Last week'!$A$2:$A$1001,0),0))</f>
        <v/>
      </c>
      <c r="Q676" s="33">
        <f>IF(OR($A676="",$P676=0),"",INDEX('Last week'!$F$2:$F$1001,$P676))</f>
        <v/>
      </c>
      <c r="R676" s="34">
        <f>IF(OR($A676="",$P676=0),"",INDEX('Last week'!$G$2:$G$1001,$P676))</f>
        <v/>
      </c>
      <c r="S676" s="35">
        <f>IF(OR($A676="",$P676=0),"",INDEX('Last week'!$H$2:$H$1001,$P676))</f>
        <v/>
      </c>
      <c r="T676" s="33">
        <f>IF(OR($A676="",$P676=0),"",INDEX('Last week'!$I$2:$I$1001,$P676))</f>
        <v/>
      </c>
      <c r="U676" s="33">
        <f>IF($A676="","",IF(AND($P676&gt;0,$T676="Open",$S676&gt;=Settings!$C$4,$S676&lt;=Settings!$C$5),1,0))</f>
        <v/>
      </c>
      <c r="V676" s="33">
        <f>IF($A676="","",IF(AND($I676="Open",$H676&gt;=Settings!$C$4,$H676&lt;=Settings!$C$5),1,0))</f>
        <v/>
      </c>
      <c r="W676" s="34">
        <f>IF($A676="","",IF($U676=1,$R676,0))</f>
        <v/>
      </c>
      <c r="X676" s="34">
        <f>IF($A676="","",IF($V676=1,$G676,0))</f>
        <v/>
      </c>
      <c r="Y676" s="34">
        <f>IF($A676="","",IF(AND($P676=0,OR($I676="Open",$I676="Won"),$H676&gt;=Settings!$C$4,$H676&lt;=Settings!$C$5,$J676&gt;Settings!$C$6),$G676,0))</f>
        <v/>
      </c>
      <c r="Z676" s="34">
        <f>IF($A676="","",IF(AND($P676&gt;0,$T676="Open",$U676=0,OR($I676="Open",$I676="Won"),$H676&gt;=Settings!$C$4,$H676&lt;=Settings!$C$5),$G676,0))</f>
        <v/>
      </c>
      <c r="AA676" s="34">
        <f>IF($A676="","",IF(AND($U676=1,OR($V676=1,$I676="Won")),$G676-$R676,0))</f>
        <v/>
      </c>
      <c r="AB676" s="34">
        <f>IF($A676="","",IF(AND($U676=1,$I676="Open",$V676=0),$R676,0))</f>
        <v/>
      </c>
      <c r="AC676" s="34">
        <f>IF($A676="","",IF(AND($U676=1,$I676="Lost"),$R676,0))</f>
        <v/>
      </c>
      <c r="AD676" s="34">
        <f>IF($A676="","",IF(AND($I676="Won",OR($U676=1,$Y676&gt;0,$Z676&gt;0)),$G676,0))</f>
        <v/>
      </c>
      <c r="AE676" s="33">
        <f>IF(OR($A676="",$P676=0),"",IFERROR(MATCH($Q676,Settings!$B$24:$B$31,0),""))</f>
        <v/>
      </c>
      <c r="AF676" s="33">
        <f>IF($A676="","",IFERROR(MATCH($F676,Settings!$B$24:$B$31,0),""))</f>
        <v/>
      </c>
      <c r="AG676" s="33">
        <f>IF($A676="","",IF($P676=0,IF($Y676&gt;0,IF($I676="Won","Created and won","Created"),IF($J676&gt;Settings!$C$6,"Created, outside period",IF($V676=1,"Not in last snapshot","Outside period"))),IF($T676&lt;&gt;"Open","Closed before",IF($U676=0,IF($Z676&gt;0,IF($I676="Won","Pulled in and won","Pulled in"),"Outside period"),IF($I676="Won","Won",IF($I676="Lost","Lost",IF($V676=0,"Slipped out",IF($AF676&gt;$AE676,"Advanced",IF($AF676&lt;$AE676,"Regressed",IF($G676&gt;$R676,"Amount up",IF($G676&lt;$R676,"Amount down","No change")))))))))))</f>
        <v/>
      </c>
      <c r="AH676" s="33">
        <f>IF($A676="","",IF($V676=1,Settings!$C$7-MAX($J676,$K676,$L676,$M676),""))</f>
        <v/>
      </c>
      <c r="AI676" s="33">
        <f>IF($A676="","",IF($V676=1,IF($AH676&gt;=Settings!$C$12,1,0),""))</f>
        <v/>
      </c>
      <c r="AJ676" s="33">
        <f>IF($A676="","",IF($V676=1,IF($N676&gt;=Settings!$C$13,1,0),""))</f>
        <v/>
      </c>
    </row>
    <row r="677">
      <c r="G677" s="31" t="n"/>
      <c r="H677" s="32" t="n"/>
      <c r="J677" s="32" t="n"/>
      <c r="K677" s="32" t="n"/>
      <c r="L677" s="32" t="n"/>
      <c r="M677" s="32" t="n"/>
      <c r="P677" s="33">
        <f>IF($A677="","",IFERROR(MATCH($A677,'Last week'!$A$2:$A$1001,0),0))</f>
        <v/>
      </c>
      <c r="Q677" s="33">
        <f>IF(OR($A677="",$P677=0),"",INDEX('Last week'!$F$2:$F$1001,$P677))</f>
        <v/>
      </c>
      <c r="R677" s="34">
        <f>IF(OR($A677="",$P677=0),"",INDEX('Last week'!$G$2:$G$1001,$P677))</f>
        <v/>
      </c>
      <c r="S677" s="35">
        <f>IF(OR($A677="",$P677=0),"",INDEX('Last week'!$H$2:$H$1001,$P677))</f>
        <v/>
      </c>
      <c r="T677" s="33">
        <f>IF(OR($A677="",$P677=0),"",INDEX('Last week'!$I$2:$I$1001,$P677))</f>
        <v/>
      </c>
      <c r="U677" s="33">
        <f>IF($A677="","",IF(AND($P677&gt;0,$T677="Open",$S677&gt;=Settings!$C$4,$S677&lt;=Settings!$C$5),1,0))</f>
        <v/>
      </c>
      <c r="V677" s="33">
        <f>IF($A677="","",IF(AND($I677="Open",$H677&gt;=Settings!$C$4,$H677&lt;=Settings!$C$5),1,0))</f>
        <v/>
      </c>
      <c r="W677" s="34">
        <f>IF($A677="","",IF($U677=1,$R677,0))</f>
        <v/>
      </c>
      <c r="X677" s="34">
        <f>IF($A677="","",IF($V677=1,$G677,0))</f>
        <v/>
      </c>
      <c r="Y677" s="34">
        <f>IF($A677="","",IF(AND($P677=0,OR($I677="Open",$I677="Won"),$H677&gt;=Settings!$C$4,$H677&lt;=Settings!$C$5,$J677&gt;Settings!$C$6),$G677,0))</f>
        <v/>
      </c>
      <c r="Z677" s="34">
        <f>IF($A677="","",IF(AND($P677&gt;0,$T677="Open",$U677=0,OR($I677="Open",$I677="Won"),$H677&gt;=Settings!$C$4,$H677&lt;=Settings!$C$5),$G677,0))</f>
        <v/>
      </c>
      <c r="AA677" s="34">
        <f>IF($A677="","",IF(AND($U677=1,OR($V677=1,$I677="Won")),$G677-$R677,0))</f>
        <v/>
      </c>
      <c r="AB677" s="34">
        <f>IF($A677="","",IF(AND($U677=1,$I677="Open",$V677=0),$R677,0))</f>
        <v/>
      </c>
      <c r="AC677" s="34">
        <f>IF($A677="","",IF(AND($U677=1,$I677="Lost"),$R677,0))</f>
        <v/>
      </c>
      <c r="AD677" s="34">
        <f>IF($A677="","",IF(AND($I677="Won",OR($U677=1,$Y677&gt;0,$Z677&gt;0)),$G677,0))</f>
        <v/>
      </c>
      <c r="AE677" s="33">
        <f>IF(OR($A677="",$P677=0),"",IFERROR(MATCH($Q677,Settings!$B$24:$B$31,0),""))</f>
        <v/>
      </c>
      <c r="AF677" s="33">
        <f>IF($A677="","",IFERROR(MATCH($F677,Settings!$B$24:$B$31,0),""))</f>
        <v/>
      </c>
      <c r="AG677" s="33">
        <f>IF($A677="","",IF($P677=0,IF($Y677&gt;0,IF($I677="Won","Created and won","Created"),IF($J677&gt;Settings!$C$6,"Created, outside period",IF($V677=1,"Not in last snapshot","Outside period"))),IF($T677&lt;&gt;"Open","Closed before",IF($U677=0,IF($Z677&gt;0,IF($I677="Won","Pulled in and won","Pulled in"),"Outside period"),IF($I677="Won","Won",IF($I677="Lost","Lost",IF($V677=0,"Slipped out",IF($AF677&gt;$AE677,"Advanced",IF($AF677&lt;$AE677,"Regressed",IF($G677&gt;$R677,"Amount up",IF($G677&lt;$R677,"Amount down","No change")))))))))))</f>
        <v/>
      </c>
      <c r="AH677" s="33">
        <f>IF($A677="","",IF($V677=1,Settings!$C$7-MAX($J677,$K677,$L677,$M677),""))</f>
        <v/>
      </c>
      <c r="AI677" s="33">
        <f>IF($A677="","",IF($V677=1,IF($AH677&gt;=Settings!$C$12,1,0),""))</f>
        <v/>
      </c>
      <c r="AJ677" s="33">
        <f>IF($A677="","",IF($V677=1,IF($N677&gt;=Settings!$C$13,1,0),""))</f>
        <v/>
      </c>
    </row>
    <row r="678">
      <c r="G678" s="31" t="n"/>
      <c r="H678" s="32" t="n"/>
      <c r="J678" s="32" t="n"/>
      <c r="K678" s="32" t="n"/>
      <c r="L678" s="32" t="n"/>
      <c r="M678" s="32" t="n"/>
      <c r="P678" s="33">
        <f>IF($A678="","",IFERROR(MATCH($A678,'Last week'!$A$2:$A$1001,0),0))</f>
        <v/>
      </c>
      <c r="Q678" s="33">
        <f>IF(OR($A678="",$P678=0),"",INDEX('Last week'!$F$2:$F$1001,$P678))</f>
        <v/>
      </c>
      <c r="R678" s="34">
        <f>IF(OR($A678="",$P678=0),"",INDEX('Last week'!$G$2:$G$1001,$P678))</f>
        <v/>
      </c>
      <c r="S678" s="35">
        <f>IF(OR($A678="",$P678=0),"",INDEX('Last week'!$H$2:$H$1001,$P678))</f>
        <v/>
      </c>
      <c r="T678" s="33">
        <f>IF(OR($A678="",$P678=0),"",INDEX('Last week'!$I$2:$I$1001,$P678))</f>
        <v/>
      </c>
      <c r="U678" s="33">
        <f>IF($A678="","",IF(AND($P678&gt;0,$T678="Open",$S678&gt;=Settings!$C$4,$S678&lt;=Settings!$C$5),1,0))</f>
        <v/>
      </c>
      <c r="V678" s="33">
        <f>IF($A678="","",IF(AND($I678="Open",$H678&gt;=Settings!$C$4,$H678&lt;=Settings!$C$5),1,0))</f>
        <v/>
      </c>
      <c r="W678" s="34">
        <f>IF($A678="","",IF($U678=1,$R678,0))</f>
        <v/>
      </c>
      <c r="X678" s="34">
        <f>IF($A678="","",IF($V678=1,$G678,0))</f>
        <v/>
      </c>
      <c r="Y678" s="34">
        <f>IF($A678="","",IF(AND($P678=0,OR($I678="Open",$I678="Won"),$H678&gt;=Settings!$C$4,$H678&lt;=Settings!$C$5,$J678&gt;Settings!$C$6),$G678,0))</f>
        <v/>
      </c>
      <c r="Z678" s="34">
        <f>IF($A678="","",IF(AND($P678&gt;0,$T678="Open",$U678=0,OR($I678="Open",$I678="Won"),$H678&gt;=Settings!$C$4,$H678&lt;=Settings!$C$5),$G678,0))</f>
        <v/>
      </c>
      <c r="AA678" s="34">
        <f>IF($A678="","",IF(AND($U678=1,OR($V678=1,$I678="Won")),$G678-$R678,0))</f>
        <v/>
      </c>
      <c r="AB678" s="34">
        <f>IF($A678="","",IF(AND($U678=1,$I678="Open",$V678=0),$R678,0))</f>
        <v/>
      </c>
      <c r="AC678" s="34">
        <f>IF($A678="","",IF(AND($U678=1,$I678="Lost"),$R678,0))</f>
        <v/>
      </c>
      <c r="AD678" s="34">
        <f>IF($A678="","",IF(AND($I678="Won",OR($U678=1,$Y678&gt;0,$Z678&gt;0)),$G678,0))</f>
        <v/>
      </c>
      <c r="AE678" s="33">
        <f>IF(OR($A678="",$P678=0),"",IFERROR(MATCH($Q678,Settings!$B$24:$B$31,0),""))</f>
        <v/>
      </c>
      <c r="AF678" s="33">
        <f>IF($A678="","",IFERROR(MATCH($F678,Settings!$B$24:$B$31,0),""))</f>
        <v/>
      </c>
      <c r="AG678" s="33">
        <f>IF($A678="","",IF($P678=0,IF($Y678&gt;0,IF($I678="Won","Created and won","Created"),IF($J678&gt;Settings!$C$6,"Created, outside period",IF($V678=1,"Not in last snapshot","Outside period"))),IF($T678&lt;&gt;"Open","Closed before",IF($U678=0,IF($Z678&gt;0,IF($I678="Won","Pulled in and won","Pulled in"),"Outside period"),IF($I678="Won","Won",IF($I678="Lost","Lost",IF($V678=0,"Slipped out",IF($AF678&gt;$AE678,"Advanced",IF($AF678&lt;$AE678,"Regressed",IF($G678&gt;$R678,"Amount up",IF($G678&lt;$R678,"Amount down","No change")))))))))))</f>
        <v/>
      </c>
      <c r="AH678" s="33">
        <f>IF($A678="","",IF($V678=1,Settings!$C$7-MAX($J678,$K678,$L678,$M678),""))</f>
        <v/>
      </c>
      <c r="AI678" s="33">
        <f>IF($A678="","",IF($V678=1,IF($AH678&gt;=Settings!$C$12,1,0),""))</f>
        <v/>
      </c>
      <c r="AJ678" s="33">
        <f>IF($A678="","",IF($V678=1,IF($N678&gt;=Settings!$C$13,1,0),""))</f>
        <v/>
      </c>
    </row>
    <row r="679">
      <c r="G679" s="31" t="n"/>
      <c r="H679" s="32" t="n"/>
      <c r="J679" s="32" t="n"/>
      <c r="K679" s="32" t="n"/>
      <c r="L679" s="32" t="n"/>
      <c r="M679" s="32" t="n"/>
      <c r="P679" s="33">
        <f>IF($A679="","",IFERROR(MATCH($A679,'Last week'!$A$2:$A$1001,0),0))</f>
        <v/>
      </c>
      <c r="Q679" s="33">
        <f>IF(OR($A679="",$P679=0),"",INDEX('Last week'!$F$2:$F$1001,$P679))</f>
        <v/>
      </c>
      <c r="R679" s="34">
        <f>IF(OR($A679="",$P679=0),"",INDEX('Last week'!$G$2:$G$1001,$P679))</f>
        <v/>
      </c>
      <c r="S679" s="35">
        <f>IF(OR($A679="",$P679=0),"",INDEX('Last week'!$H$2:$H$1001,$P679))</f>
        <v/>
      </c>
      <c r="T679" s="33">
        <f>IF(OR($A679="",$P679=0),"",INDEX('Last week'!$I$2:$I$1001,$P679))</f>
        <v/>
      </c>
      <c r="U679" s="33">
        <f>IF($A679="","",IF(AND($P679&gt;0,$T679="Open",$S679&gt;=Settings!$C$4,$S679&lt;=Settings!$C$5),1,0))</f>
        <v/>
      </c>
      <c r="V679" s="33">
        <f>IF($A679="","",IF(AND($I679="Open",$H679&gt;=Settings!$C$4,$H679&lt;=Settings!$C$5),1,0))</f>
        <v/>
      </c>
      <c r="W679" s="34">
        <f>IF($A679="","",IF($U679=1,$R679,0))</f>
        <v/>
      </c>
      <c r="X679" s="34">
        <f>IF($A679="","",IF($V679=1,$G679,0))</f>
        <v/>
      </c>
      <c r="Y679" s="34">
        <f>IF($A679="","",IF(AND($P679=0,OR($I679="Open",$I679="Won"),$H679&gt;=Settings!$C$4,$H679&lt;=Settings!$C$5,$J679&gt;Settings!$C$6),$G679,0))</f>
        <v/>
      </c>
      <c r="Z679" s="34">
        <f>IF($A679="","",IF(AND($P679&gt;0,$T679="Open",$U679=0,OR($I679="Open",$I679="Won"),$H679&gt;=Settings!$C$4,$H679&lt;=Settings!$C$5),$G679,0))</f>
        <v/>
      </c>
      <c r="AA679" s="34">
        <f>IF($A679="","",IF(AND($U679=1,OR($V679=1,$I679="Won")),$G679-$R679,0))</f>
        <v/>
      </c>
      <c r="AB679" s="34">
        <f>IF($A679="","",IF(AND($U679=1,$I679="Open",$V679=0),$R679,0))</f>
        <v/>
      </c>
      <c r="AC679" s="34">
        <f>IF($A679="","",IF(AND($U679=1,$I679="Lost"),$R679,0))</f>
        <v/>
      </c>
      <c r="AD679" s="34">
        <f>IF($A679="","",IF(AND($I679="Won",OR($U679=1,$Y679&gt;0,$Z679&gt;0)),$G679,0))</f>
        <v/>
      </c>
      <c r="AE679" s="33">
        <f>IF(OR($A679="",$P679=0),"",IFERROR(MATCH($Q679,Settings!$B$24:$B$31,0),""))</f>
        <v/>
      </c>
      <c r="AF679" s="33">
        <f>IF($A679="","",IFERROR(MATCH($F679,Settings!$B$24:$B$31,0),""))</f>
        <v/>
      </c>
      <c r="AG679" s="33">
        <f>IF($A679="","",IF($P679=0,IF($Y679&gt;0,IF($I679="Won","Created and won","Created"),IF($J679&gt;Settings!$C$6,"Created, outside period",IF($V679=1,"Not in last snapshot","Outside period"))),IF($T679&lt;&gt;"Open","Closed before",IF($U679=0,IF($Z679&gt;0,IF($I679="Won","Pulled in and won","Pulled in"),"Outside period"),IF($I679="Won","Won",IF($I679="Lost","Lost",IF($V679=0,"Slipped out",IF($AF679&gt;$AE679,"Advanced",IF($AF679&lt;$AE679,"Regressed",IF($G679&gt;$R679,"Amount up",IF($G679&lt;$R679,"Amount down","No change")))))))))))</f>
        <v/>
      </c>
      <c r="AH679" s="33">
        <f>IF($A679="","",IF($V679=1,Settings!$C$7-MAX($J679,$K679,$L679,$M679),""))</f>
        <v/>
      </c>
      <c r="AI679" s="33">
        <f>IF($A679="","",IF($V679=1,IF($AH679&gt;=Settings!$C$12,1,0),""))</f>
        <v/>
      </c>
      <c r="AJ679" s="33">
        <f>IF($A679="","",IF($V679=1,IF($N679&gt;=Settings!$C$13,1,0),""))</f>
        <v/>
      </c>
    </row>
    <row r="680">
      <c r="G680" s="31" t="n"/>
      <c r="H680" s="32" t="n"/>
      <c r="J680" s="32" t="n"/>
      <c r="K680" s="32" t="n"/>
      <c r="L680" s="32" t="n"/>
      <c r="M680" s="32" t="n"/>
      <c r="P680" s="33">
        <f>IF($A680="","",IFERROR(MATCH($A680,'Last week'!$A$2:$A$1001,0),0))</f>
        <v/>
      </c>
      <c r="Q680" s="33">
        <f>IF(OR($A680="",$P680=0),"",INDEX('Last week'!$F$2:$F$1001,$P680))</f>
        <v/>
      </c>
      <c r="R680" s="34">
        <f>IF(OR($A680="",$P680=0),"",INDEX('Last week'!$G$2:$G$1001,$P680))</f>
        <v/>
      </c>
      <c r="S680" s="35">
        <f>IF(OR($A680="",$P680=0),"",INDEX('Last week'!$H$2:$H$1001,$P680))</f>
        <v/>
      </c>
      <c r="T680" s="33">
        <f>IF(OR($A680="",$P680=0),"",INDEX('Last week'!$I$2:$I$1001,$P680))</f>
        <v/>
      </c>
      <c r="U680" s="33">
        <f>IF($A680="","",IF(AND($P680&gt;0,$T680="Open",$S680&gt;=Settings!$C$4,$S680&lt;=Settings!$C$5),1,0))</f>
        <v/>
      </c>
      <c r="V680" s="33">
        <f>IF($A680="","",IF(AND($I680="Open",$H680&gt;=Settings!$C$4,$H680&lt;=Settings!$C$5),1,0))</f>
        <v/>
      </c>
      <c r="W680" s="34">
        <f>IF($A680="","",IF($U680=1,$R680,0))</f>
        <v/>
      </c>
      <c r="X680" s="34">
        <f>IF($A680="","",IF($V680=1,$G680,0))</f>
        <v/>
      </c>
      <c r="Y680" s="34">
        <f>IF($A680="","",IF(AND($P680=0,OR($I680="Open",$I680="Won"),$H680&gt;=Settings!$C$4,$H680&lt;=Settings!$C$5,$J680&gt;Settings!$C$6),$G680,0))</f>
        <v/>
      </c>
      <c r="Z680" s="34">
        <f>IF($A680="","",IF(AND($P680&gt;0,$T680="Open",$U680=0,OR($I680="Open",$I680="Won"),$H680&gt;=Settings!$C$4,$H680&lt;=Settings!$C$5),$G680,0))</f>
        <v/>
      </c>
      <c r="AA680" s="34">
        <f>IF($A680="","",IF(AND($U680=1,OR($V680=1,$I680="Won")),$G680-$R680,0))</f>
        <v/>
      </c>
      <c r="AB680" s="34">
        <f>IF($A680="","",IF(AND($U680=1,$I680="Open",$V680=0),$R680,0))</f>
        <v/>
      </c>
      <c r="AC680" s="34">
        <f>IF($A680="","",IF(AND($U680=1,$I680="Lost"),$R680,0))</f>
        <v/>
      </c>
      <c r="AD680" s="34">
        <f>IF($A680="","",IF(AND($I680="Won",OR($U680=1,$Y680&gt;0,$Z680&gt;0)),$G680,0))</f>
        <v/>
      </c>
      <c r="AE680" s="33">
        <f>IF(OR($A680="",$P680=0),"",IFERROR(MATCH($Q680,Settings!$B$24:$B$31,0),""))</f>
        <v/>
      </c>
      <c r="AF680" s="33">
        <f>IF($A680="","",IFERROR(MATCH($F680,Settings!$B$24:$B$31,0),""))</f>
        <v/>
      </c>
      <c r="AG680" s="33">
        <f>IF($A680="","",IF($P680=0,IF($Y680&gt;0,IF($I680="Won","Created and won","Created"),IF($J680&gt;Settings!$C$6,"Created, outside period",IF($V680=1,"Not in last snapshot","Outside period"))),IF($T680&lt;&gt;"Open","Closed before",IF($U680=0,IF($Z680&gt;0,IF($I680="Won","Pulled in and won","Pulled in"),"Outside period"),IF($I680="Won","Won",IF($I680="Lost","Lost",IF($V680=0,"Slipped out",IF($AF680&gt;$AE680,"Advanced",IF($AF680&lt;$AE680,"Regressed",IF($G680&gt;$R680,"Amount up",IF($G680&lt;$R680,"Amount down","No change")))))))))))</f>
        <v/>
      </c>
      <c r="AH680" s="33">
        <f>IF($A680="","",IF($V680=1,Settings!$C$7-MAX($J680,$K680,$L680,$M680),""))</f>
        <v/>
      </c>
      <c r="AI680" s="33">
        <f>IF($A680="","",IF($V680=1,IF($AH680&gt;=Settings!$C$12,1,0),""))</f>
        <v/>
      </c>
      <c r="AJ680" s="33">
        <f>IF($A680="","",IF($V680=1,IF($N680&gt;=Settings!$C$13,1,0),""))</f>
        <v/>
      </c>
    </row>
    <row r="681">
      <c r="G681" s="31" t="n"/>
      <c r="H681" s="32" t="n"/>
      <c r="J681" s="32" t="n"/>
      <c r="K681" s="32" t="n"/>
      <c r="L681" s="32" t="n"/>
      <c r="M681" s="32" t="n"/>
      <c r="P681" s="33">
        <f>IF($A681="","",IFERROR(MATCH($A681,'Last week'!$A$2:$A$1001,0),0))</f>
        <v/>
      </c>
      <c r="Q681" s="33">
        <f>IF(OR($A681="",$P681=0),"",INDEX('Last week'!$F$2:$F$1001,$P681))</f>
        <v/>
      </c>
      <c r="R681" s="34">
        <f>IF(OR($A681="",$P681=0),"",INDEX('Last week'!$G$2:$G$1001,$P681))</f>
        <v/>
      </c>
      <c r="S681" s="35">
        <f>IF(OR($A681="",$P681=0),"",INDEX('Last week'!$H$2:$H$1001,$P681))</f>
        <v/>
      </c>
      <c r="T681" s="33">
        <f>IF(OR($A681="",$P681=0),"",INDEX('Last week'!$I$2:$I$1001,$P681))</f>
        <v/>
      </c>
      <c r="U681" s="33">
        <f>IF($A681="","",IF(AND($P681&gt;0,$T681="Open",$S681&gt;=Settings!$C$4,$S681&lt;=Settings!$C$5),1,0))</f>
        <v/>
      </c>
      <c r="V681" s="33">
        <f>IF($A681="","",IF(AND($I681="Open",$H681&gt;=Settings!$C$4,$H681&lt;=Settings!$C$5),1,0))</f>
        <v/>
      </c>
      <c r="W681" s="34">
        <f>IF($A681="","",IF($U681=1,$R681,0))</f>
        <v/>
      </c>
      <c r="X681" s="34">
        <f>IF($A681="","",IF($V681=1,$G681,0))</f>
        <v/>
      </c>
      <c r="Y681" s="34">
        <f>IF($A681="","",IF(AND($P681=0,OR($I681="Open",$I681="Won"),$H681&gt;=Settings!$C$4,$H681&lt;=Settings!$C$5,$J681&gt;Settings!$C$6),$G681,0))</f>
        <v/>
      </c>
      <c r="Z681" s="34">
        <f>IF($A681="","",IF(AND($P681&gt;0,$T681="Open",$U681=0,OR($I681="Open",$I681="Won"),$H681&gt;=Settings!$C$4,$H681&lt;=Settings!$C$5),$G681,0))</f>
        <v/>
      </c>
      <c r="AA681" s="34">
        <f>IF($A681="","",IF(AND($U681=1,OR($V681=1,$I681="Won")),$G681-$R681,0))</f>
        <v/>
      </c>
      <c r="AB681" s="34">
        <f>IF($A681="","",IF(AND($U681=1,$I681="Open",$V681=0),$R681,0))</f>
        <v/>
      </c>
      <c r="AC681" s="34">
        <f>IF($A681="","",IF(AND($U681=1,$I681="Lost"),$R681,0))</f>
        <v/>
      </c>
      <c r="AD681" s="34">
        <f>IF($A681="","",IF(AND($I681="Won",OR($U681=1,$Y681&gt;0,$Z681&gt;0)),$G681,0))</f>
        <v/>
      </c>
      <c r="AE681" s="33">
        <f>IF(OR($A681="",$P681=0),"",IFERROR(MATCH($Q681,Settings!$B$24:$B$31,0),""))</f>
        <v/>
      </c>
      <c r="AF681" s="33">
        <f>IF($A681="","",IFERROR(MATCH($F681,Settings!$B$24:$B$31,0),""))</f>
        <v/>
      </c>
      <c r="AG681" s="33">
        <f>IF($A681="","",IF($P681=0,IF($Y681&gt;0,IF($I681="Won","Created and won","Created"),IF($J681&gt;Settings!$C$6,"Created, outside period",IF($V681=1,"Not in last snapshot","Outside period"))),IF($T681&lt;&gt;"Open","Closed before",IF($U681=0,IF($Z681&gt;0,IF($I681="Won","Pulled in and won","Pulled in"),"Outside period"),IF($I681="Won","Won",IF($I681="Lost","Lost",IF($V681=0,"Slipped out",IF($AF681&gt;$AE681,"Advanced",IF($AF681&lt;$AE681,"Regressed",IF($G681&gt;$R681,"Amount up",IF($G681&lt;$R681,"Amount down","No change")))))))))))</f>
        <v/>
      </c>
      <c r="AH681" s="33">
        <f>IF($A681="","",IF($V681=1,Settings!$C$7-MAX($J681,$K681,$L681,$M681),""))</f>
        <v/>
      </c>
      <c r="AI681" s="33">
        <f>IF($A681="","",IF($V681=1,IF($AH681&gt;=Settings!$C$12,1,0),""))</f>
        <v/>
      </c>
      <c r="AJ681" s="33">
        <f>IF($A681="","",IF($V681=1,IF($N681&gt;=Settings!$C$13,1,0),""))</f>
        <v/>
      </c>
    </row>
    <row r="682">
      <c r="G682" s="31" t="n"/>
      <c r="H682" s="32" t="n"/>
      <c r="J682" s="32" t="n"/>
      <c r="K682" s="32" t="n"/>
      <c r="L682" s="32" t="n"/>
      <c r="M682" s="32" t="n"/>
      <c r="P682" s="33">
        <f>IF($A682="","",IFERROR(MATCH($A682,'Last week'!$A$2:$A$1001,0),0))</f>
        <v/>
      </c>
      <c r="Q682" s="33">
        <f>IF(OR($A682="",$P682=0),"",INDEX('Last week'!$F$2:$F$1001,$P682))</f>
        <v/>
      </c>
      <c r="R682" s="34">
        <f>IF(OR($A682="",$P682=0),"",INDEX('Last week'!$G$2:$G$1001,$P682))</f>
        <v/>
      </c>
      <c r="S682" s="35">
        <f>IF(OR($A682="",$P682=0),"",INDEX('Last week'!$H$2:$H$1001,$P682))</f>
        <v/>
      </c>
      <c r="T682" s="33">
        <f>IF(OR($A682="",$P682=0),"",INDEX('Last week'!$I$2:$I$1001,$P682))</f>
        <v/>
      </c>
      <c r="U682" s="33">
        <f>IF($A682="","",IF(AND($P682&gt;0,$T682="Open",$S682&gt;=Settings!$C$4,$S682&lt;=Settings!$C$5),1,0))</f>
        <v/>
      </c>
      <c r="V682" s="33">
        <f>IF($A682="","",IF(AND($I682="Open",$H682&gt;=Settings!$C$4,$H682&lt;=Settings!$C$5),1,0))</f>
        <v/>
      </c>
      <c r="W682" s="34">
        <f>IF($A682="","",IF($U682=1,$R682,0))</f>
        <v/>
      </c>
      <c r="X682" s="34">
        <f>IF($A682="","",IF($V682=1,$G682,0))</f>
        <v/>
      </c>
      <c r="Y682" s="34">
        <f>IF($A682="","",IF(AND($P682=0,OR($I682="Open",$I682="Won"),$H682&gt;=Settings!$C$4,$H682&lt;=Settings!$C$5,$J682&gt;Settings!$C$6),$G682,0))</f>
        <v/>
      </c>
      <c r="Z682" s="34">
        <f>IF($A682="","",IF(AND($P682&gt;0,$T682="Open",$U682=0,OR($I682="Open",$I682="Won"),$H682&gt;=Settings!$C$4,$H682&lt;=Settings!$C$5),$G682,0))</f>
        <v/>
      </c>
      <c r="AA682" s="34">
        <f>IF($A682="","",IF(AND($U682=1,OR($V682=1,$I682="Won")),$G682-$R682,0))</f>
        <v/>
      </c>
      <c r="AB682" s="34">
        <f>IF($A682="","",IF(AND($U682=1,$I682="Open",$V682=0),$R682,0))</f>
        <v/>
      </c>
      <c r="AC682" s="34">
        <f>IF($A682="","",IF(AND($U682=1,$I682="Lost"),$R682,0))</f>
        <v/>
      </c>
      <c r="AD682" s="34">
        <f>IF($A682="","",IF(AND($I682="Won",OR($U682=1,$Y682&gt;0,$Z682&gt;0)),$G682,0))</f>
        <v/>
      </c>
      <c r="AE682" s="33">
        <f>IF(OR($A682="",$P682=0),"",IFERROR(MATCH($Q682,Settings!$B$24:$B$31,0),""))</f>
        <v/>
      </c>
      <c r="AF682" s="33">
        <f>IF($A682="","",IFERROR(MATCH($F682,Settings!$B$24:$B$31,0),""))</f>
        <v/>
      </c>
      <c r="AG682" s="33">
        <f>IF($A682="","",IF($P682=0,IF($Y682&gt;0,IF($I682="Won","Created and won","Created"),IF($J682&gt;Settings!$C$6,"Created, outside period",IF($V682=1,"Not in last snapshot","Outside period"))),IF($T682&lt;&gt;"Open","Closed before",IF($U682=0,IF($Z682&gt;0,IF($I682="Won","Pulled in and won","Pulled in"),"Outside period"),IF($I682="Won","Won",IF($I682="Lost","Lost",IF($V682=0,"Slipped out",IF($AF682&gt;$AE682,"Advanced",IF($AF682&lt;$AE682,"Regressed",IF($G682&gt;$R682,"Amount up",IF($G682&lt;$R682,"Amount down","No change")))))))))))</f>
        <v/>
      </c>
      <c r="AH682" s="33">
        <f>IF($A682="","",IF($V682=1,Settings!$C$7-MAX($J682,$K682,$L682,$M682),""))</f>
        <v/>
      </c>
      <c r="AI682" s="33">
        <f>IF($A682="","",IF($V682=1,IF($AH682&gt;=Settings!$C$12,1,0),""))</f>
        <v/>
      </c>
      <c r="AJ682" s="33">
        <f>IF($A682="","",IF($V682=1,IF($N682&gt;=Settings!$C$13,1,0),""))</f>
        <v/>
      </c>
    </row>
    <row r="683">
      <c r="G683" s="31" t="n"/>
      <c r="H683" s="32" t="n"/>
      <c r="J683" s="32" t="n"/>
      <c r="K683" s="32" t="n"/>
      <c r="L683" s="32" t="n"/>
      <c r="M683" s="32" t="n"/>
      <c r="P683" s="33">
        <f>IF($A683="","",IFERROR(MATCH($A683,'Last week'!$A$2:$A$1001,0),0))</f>
        <v/>
      </c>
      <c r="Q683" s="33">
        <f>IF(OR($A683="",$P683=0),"",INDEX('Last week'!$F$2:$F$1001,$P683))</f>
        <v/>
      </c>
      <c r="R683" s="34">
        <f>IF(OR($A683="",$P683=0),"",INDEX('Last week'!$G$2:$G$1001,$P683))</f>
        <v/>
      </c>
      <c r="S683" s="35">
        <f>IF(OR($A683="",$P683=0),"",INDEX('Last week'!$H$2:$H$1001,$P683))</f>
        <v/>
      </c>
      <c r="T683" s="33">
        <f>IF(OR($A683="",$P683=0),"",INDEX('Last week'!$I$2:$I$1001,$P683))</f>
        <v/>
      </c>
      <c r="U683" s="33">
        <f>IF($A683="","",IF(AND($P683&gt;0,$T683="Open",$S683&gt;=Settings!$C$4,$S683&lt;=Settings!$C$5),1,0))</f>
        <v/>
      </c>
      <c r="V683" s="33">
        <f>IF($A683="","",IF(AND($I683="Open",$H683&gt;=Settings!$C$4,$H683&lt;=Settings!$C$5),1,0))</f>
        <v/>
      </c>
      <c r="W683" s="34">
        <f>IF($A683="","",IF($U683=1,$R683,0))</f>
        <v/>
      </c>
      <c r="X683" s="34">
        <f>IF($A683="","",IF($V683=1,$G683,0))</f>
        <v/>
      </c>
      <c r="Y683" s="34">
        <f>IF($A683="","",IF(AND($P683=0,OR($I683="Open",$I683="Won"),$H683&gt;=Settings!$C$4,$H683&lt;=Settings!$C$5,$J683&gt;Settings!$C$6),$G683,0))</f>
        <v/>
      </c>
      <c r="Z683" s="34">
        <f>IF($A683="","",IF(AND($P683&gt;0,$T683="Open",$U683=0,OR($I683="Open",$I683="Won"),$H683&gt;=Settings!$C$4,$H683&lt;=Settings!$C$5),$G683,0))</f>
        <v/>
      </c>
      <c r="AA683" s="34">
        <f>IF($A683="","",IF(AND($U683=1,OR($V683=1,$I683="Won")),$G683-$R683,0))</f>
        <v/>
      </c>
      <c r="AB683" s="34">
        <f>IF($A683="","",IF(AND($U683=1,$I683="Open",$V683=0),$R683,0))</f>
        <v/>
      </c>
      <c r="AC683" s="34">
        <f>IF($A683="","",IF(AND($U683=1,$I683="Lost"),$R683,0))</f>
        <v/>
      </c>
      <c r="AD683" s="34">
        <f>IF($A683="","",IF(AND($I683="Won",OR($U683=1,$Y683&gt;0,$Z683&gt;0)),$G683,0))</f>
        <v/>
      </c>
      <c r="AE683" s="33">
        <f>IF(OR($A683="",$P683=0),"",IFERROR(MATCH($Q683,Settings!$B$24:$B$31,0),""))</f>
        <v/>
      </c>
      <c r="AF683" s="33">
        <f>IF($A683="","",IFERROR(MATCH($F683,Settings!$B$24:$B$31,0),""))</f>
        <v/>
      </c>
      <c r="AG683" s="33">
        <f>IF($A683="","",IF($P683=0,IF($Y683&gt;0,IF($I683="Won","Created and won","Created"),IF($J683&gt;Settings!$C$6,"Created, outside period",IF($V683=1,"Not in last snapshot","Outside period"))),IF($T683&lt;&gt;"Open","Closed before",IF($U683=0,IF($Z683&gt;0,IF($I683="Won","Pulled in and won","Pulled in"),"Outside period"),IF($I683="Won","Won",IF($I683="Lost","Lost",IF($V683=0,"Slipped out",IF($AF683&gt;$AE683,"Advanced",IF($AF683&lt;$AE683,"Regressed",IF($G683&gt;$R683,"Amount up",IF($G683&lt;$R683,"Amount down","No change")))))))))))</f>
        <v/>
      </c>
      <c r="AH683" s="33">
        <f>IF($A683="","",IF($V683=1,Settings!$C$7-MAX($J683,$K683,$L683,$M683),""))</f>
        <v/>
      </c>
      <c r="AI683" s="33">
        <f>IF($A683="","",IF($V683=1,IF($AH683&gt;=Settings!$C$12,1,0),""))</f>
        <v/>
      </c>
      <c r="AJ683" s="33">
        <f>IF($A683="","",IF($V683=1,IF($N683&gt;=Settings!$C$13,1,0),""))</f>
        <v/>
      </c>
    </row>
    <row r="684">
      <c r="G684" s="31" t="n"/>
      <c r="H684" s="32" t="n"/>
      <c r="J684" s="32" t="n"/>
      <c r="K684" s="32" t="n"/>
      <c r="L684" s="32" t="n"/>
      <c r="M684" s="32" t="n"/>
      <c r="P684" s="33">
        <f>IF($A684="","",IFERROR(MATCH($A684,'Last week'!$A$2:$A$1001,0),0))</f>
        <v/>
      </c>
      <c r="Q684" s="33">
        <f>IF(OR($A684="",$P684=0),"",INDEX('Last week'!$F$2:$F$1001,$P684))</f>
        <v/>
      </c>
      <c r="R684" s="34">
        <f>IF(OR($A684="",$P684=0),"",INDEX('Last week'!$G$2:$G$1001,$P684))</f>
        <v/>
      </c>
      <c r="S684" s="35">
        <f>IF(OR($A684="",$P684=0),"",INDEX('Last week'!$H$2:$H$1001,$P684))</f>
        <v/>
      </c>
      <c r="T684" s="33">
        <f>IF(OR($A684="",$P684=0),"",INDEX('Last week'!$I$2:$I$1001,$P684))</f>
        <v/>
      </c>
      <c r="U684" s="33">
        <f>IF($A684="","",IF(AND($P684&gt;0,$T684="Open",$S684&gt;=Settings!$C$4,$S684&lt;=Settings!$C$5),1,0))</f>
        <v/>
      </c>
      <c r="V684" s="33">
        <f>IF($A684="","",IF(AND($I684="Open",$H684&gt;=Settings!$C$4,$H684&lt;=Settings!$C$5),1,0))</f>
        <v/>
      </c>
      <c r="W684" s="34">
        <f>IF($A684="","",IF($U684=1,$R684,0))</f>
        <v/>
      </c>
      <c r="X684" s="34">
        <f>IF($A684="","",IF($V684=1,$G684,0))</f>
        <v/>
      </c>
      <c r="Y684" s="34">
        <f>IF($A684="","",IF(AND($P684=0,OR($I684="Open",$I684="Won"),$H684&gt;=Settings!$C$4,$H684&lt;=Settings!$C$5,$J684&gt;Settings!$C$6),$G684,0))</f>
        <v/>
      </c>
      <c r="Z684" s="34">
        <f>IF($A684="","",IF(AND($P684&gt;0,$T684="Open",$U684=0,OR($I684="Open",$I684="Won"),$H684&gt;=Settings!$C$4,$H684&lt;=Settings!$C$5),$G684,0))</f>
        <v/>
      </c>
      <c r="AA684" s="34">
        <f>IF($A684="","",IF(AND($U684=1,OR($V684=1,$I684="Won")),$G684-$R684,0))</f>
        <v/>
      </c>
      <c r="AB684" s="34">
        <f>IF($A684="","",IF(AND($U684=1,$I684="Open",$V684=0),$R684,0))</f>
        <v/>
      </c>
      <c r="AC684" s="34">
        <f>IF($A684="","",IF(AND($U684=1,$I684="Lost"),$R684,0))</f>
        <v/>
      </c>
      <c r="AD684" s="34">
        <f>IF($A684="","",IF(AND($I684="Won",OR($U684=1,$Y684&gt;0,$Z684&gt;0)),$G684,0))</f>
        <v/>
      </c>
      <c r="AE684" s="33">
        <f>IF(OR($A684="",$P684=0),"",IFERROR(MATCH($Q684,Settings!$B$24:$B$31,0),""))</f>
        <v/>
      </c>
      <c r="AF684" s="33">
        <f>IF($A684="","",IFERROR(MATCH($F684,Settings!$B$24:$B$31,0),""))</f>
        <v/>
      </c>
      <c r="AG684" s="33">
        <f>IF($A684="","",IF($P684=0,IF($Y684&gt;0,IF($I684="Won","Created and won","Created"),IF($J684&gt;Settings!$C$6,"Created, outside period",IF($V684=1,"Not in last snapshot","Outside period"))),IF($T684&lt;&gt;"Open","Closed before",IF($U684=0,IF($Z684&gt;0,IF($I684="Won","Pulled in and won","Pulled in"),"Outside period"),IF($I684="Won","Won",IF($I684="Lost","Lost",IF($V684=0,"Slipped out",IF($AF684&gt;$AE684,"Advanced",IF($AF684&lt;$AE684,"Regressed",IF($G684&gt;$R684,"Amount up",IF($G684&lt;$R684,"Amount down","No change")))))))))))</f>
        <v/>
      </c>
      <c r="AH684" s="33">
        <f>IF($A684="","",IF($V684=1,Settings!$C$7-MAX($J684,$K684,$L684,$M684),""))</f>
        <v/>
      </c>
      <c r="AI684" s="33">
        <f>IF($A684="","",IF($V684=1,IF($AH684&gt;=Settings!$C$12,1,0),""))</f>
        <v/>
      </c>
      <c r="AJ684" s="33">
        <f>IF($A684="","",IF($V684=1,IF($N684&gt;=Settings!$C$13,1,0),""))</f>
        <v/>
      </c>
    </row>
    <row r="685">
      <c r="G685" s="31" t="n"/>
      <c r="H685" s="32" t="n"/>
      <c r="J685" s="32" t="n"/>
      <c r="K685" s="32" t="n"/>
      <c r="L685" s="32" t="n"/>
      <c r="M685" s="32" t="n"/>
      <c r="P685" s="33">
        <f>IF($A685="","",IFERROR(MATCH($A685,'Last week'!$A$2:$A$1001,0),0))</f>
        <v/>
      </c>
      <c r="Q685" s="33">
        <f>IF(OR($A685="",$P685=0),"",INDEX('Last week'!$F$2:$F$1001,$P685))</f>
        <v/>
      </c>
      <c r="R685" s="34">
        <f>IF(OR($A685="",$P685=0),"",INDEX('Last week'!$G$2:$G$1001,$P685))</f>
        <v/>
      </c>
      <c r="S685" s="35">
        <f>IF(OR($A685="",$P685=0),"",INDEX('Last week'!$H$2:$H$1001,$P685))</f>
        <v/>
      </c>
      <c r="T685" s="33">
        <f>IF(OR($A685="",$P685=0),"",INDEX('Last week'!$I$2:$I$1001,$P685))</f>
        <v/>
      </c>
      <c r="U685" s="33">
        <f>IF($A685="","",IF(AND($P685&gt;0,$T685="Open",$S685&gt;=Settings!$C$4,$S685&lt;=Settings!$C$5),1,0))</f>
        <v/>
      </c>
      <c r="V685" s="33">
        <f>IF($A685="","",IF(AND($I685="Open",$H685&gt;=Settings!$C$4,$H685&lt;=Settings!$C$5),1,0))</f>
        <v/>
      </c>
      <c r="W685" s="34">
        <f>IF($A685="","",IF($U685=1,$R685,0))</f>
        <v/>
      </c>
      <c r="X685" s="34">
        <f>IF($A685="","",IF($V685=1,$G685,0))</f>
        <v/>
      </c>
      <c r="Y685" s="34">
        <f>IF($A685="","",IF(AND($P685=0,OR($I685="Open",$I685="Won"),$H685&gt;=Settings!$C$4,$H685&lt;=Settings!$C$5,$J685&gt;Settings!$C$6),$G685,0))</f>
        <v/>
      </c>
      <c r="Z685" s="34">
        <f>IF($A685="","",IF(AND($P685&gt;0,$T685="Open",$U685=0,OR($I685="Open",$I685="Won"),$H685&gt;=Settings!$C$4,$H685&lt;=Settings!$C$5),$G685,0))</f>
        <v/>
      </c>
      <c r="AA685" s="34">
        <f>IF($A685="","",IF(AND($U685=1,OR($V685=1,$I685="Won")),$G685-$R685,0))</f>
        <v/>
      </c>
      <c r="AB685" s="34">
        <f>IF($A685="","",IF(AND($U685=1,$I685="Open",$V685=0),$R685,0))</f>
        <v/>
      </c>
      <c r="AC685" s="34">
        <f>IF($A685="","",IF(AND($U685=1,$I685="Lost"),$R685,0))</f>
        <v/>
      </c>
      <c r="AD685" s="34">
        <f>IF($A685="","",IF(AND($I685="Won",OR($U685=1,$Y685&gt;0,$Z685&gt;0)),$G685,0))</f>
        <v/>
      </c>
      <c r="AE685" s="33">
        <f>IF(OR($A685="",$P685=0),"",IFERROR(MATCH($Q685,Settings!$B$24:$B$31,0),""))</f>
        <v/>
      </c>
      <c r="AF685" s="33">
        <f>IF($A685="","",IFERROR(MATCH($F685,Settings!$B$24:$B$31,0),""))</f>
        <v/>
      </c>
      <c r="AG685" s="33">
        <f>IF($A685="","",IF($P685=0,IF($Y685&gt;0,IF($I685="Won","Created and won","Created"),IF($J685&gt;Settings!$C$6,"Created, outside period",IF($V685=1,"Not in last snapshot","Outside period"))),IF($T685&lt;&gt;"Open","Closed before",IF($U685=0,IF($Z685&gt;0,IF($I685="Won","Pulled in and won","Pulled in"),"Outside period"),IF($I685="Won","Won",IF($I685="Lost","Lost",IF($V685=0,"Slipped out",IF($AF685&gt;$AE685,"Advanced",IF($AF685&lt;$AE685,"Regressed",IF($G685&gt;$R685,"Amount up",IF($G685&lt;$R685,"Amount down","No change")))))))))))</f>
        <v/>
      </c>
      <c r="AH685" s="33">
        <f>IF($A685="","",IF($V685=1,Settings!$C$7-MAX($J685,$K685,$L685,$M685),""))</f>
        <v/>
      </c>
      <c r="AI685" s="33">
        <f>IF($A685="","",IF($V685=1,IF($AH685&gt;=Settings!$C$12,1,0),""))</f>
        <v/>
      </c>
      <c r="AJ685" s="33">
        <f>IF($A685="","",IF($V685=1,IF($N685&gt;=Settings!$C$13,1,0),""))</f>
        <v/>
      </c>
    </row>
    <row r="686">
      <c r="G686" s="31" t="n"/>
      <c r="H686" s="32" t="n"/>
      <c r="J686" s="32" t="n"/>
      <c r="K686" s="32" t="n"/>
      <c r="L686" s="32" t="n"/>
      <c r="M686" s="32" t="n"/>
      <c r="P686" s="33">
        <f>IF($A686="","",IFERROR(MATCH($A686,'Last week'!$A$2:$A$1001,0),0))</f>
        <v/>
      </c>
      <c r="Q686" s="33">
        <f>IF(OR($A686="",$P686=0),"",INDEX('Last week'!$F$2:$F$1001,$P686))</f>
        <v/>
      </c>
      <c r="R686" s="34">
        <f>IF(OR($A686="",$P686=0),"",INDEX('Last week'!$G$2:$G$1001,$P686))</f>
        <v/>
      </c>
      <c r="S686" s="35">
        <f>IF(OR($A686="",$P686=0),"",INDEX('Last week'!$H$2:$H$1001,$P686))</f>
        <v/>
      </c>
      <c r="T686" s="33">
        <f>IF(OR($A686="",$P686=0),"",INDEX('Last week'!$I$2:$I$1001,$P686))</f>
        <v/>
      </c>
      <c r="U686" s="33">
        <f>IF($A686="","",IF(AND($P686&gt;0,$T686="Open",$S686&gt;=Settings!$C$4,$S686&lt;=Settings!$C$5),1,0))</f>
        <v/>
      </c>
      <c r="V686" s="33">
        <f>IF($A686="","",IF(AND($I686="Open",$H686&gt;=Settings!$C$4,$H686&lt;=Settings!$C$5),1,0))</f>
        <v/>
      </c>
      <c r="W686" s="34">
        <f>IF($A686="","",IF($U686=1,$R686,0))</f>
        <v/>
      </c>
      <c r="X686" s="34">
        <f>IF($A686="","",IF($V686=1,$G686,0))</f>
        <v/>
      </c>
      <c r="Y686" s="34">
        <f>IF($A686="","",IF(AND($P686=0,OR($I686="Open",$I686="Won"),$H686&gt;=Settings!$C$4,$H686&lt;=Settings!$C$5,$J686&gt;Settings!$C$6),$G686,0))</f>
        <v/>
      </c>
      <c r="Z686" s="34">
        <f>IF($A686="","",IF(AND($P686&gt;0,$T686="Open",$U686=0,OR($I686="Open",$I686="Won"),$H686&gt;=Settings!$C$4,$H686&lt;=Settings!$C$5),$G686,0))</f>
        <v/>
      </c>
      <c r="AA686" s="34">
        <f>IF($A686="","",IF(AND($U686=1,OR($V686=1,$I686="Won")),$G686-$R686,0))</f>
        <v/>
      </c>
      <c r="AB686" s="34">
        <f>IF($A686="","",IF(AND($U686=1,$I686="Open",$V686=0),$R686,0))</f>
        <v/>
      </c>
      <c r="AC686" s="34">
        <f>IF($A686="","",IF(AND($U686=1,$I686="Lost"),$R686,0))</f>
        <v/>
      </c>
      <c r="AD686" s="34">
        <f>IF($A686="","",IF(AND($I686="Won",OR($U686=1,$Y686&gt;0,$Z686&gt;0)),$G686,0))</f>
        <v/>
      </c>
      <c r="AE686" s="33">
        <f>IF(OR($A686="",$P686=0),"",IFERROR(MATCH($Q686,Settings!$B$24:$B$31,0),""))</f>
        <v/>
      </c>
      <c r="AF686" s="33">
        <f>IF($A686="","",IFERROR(MATCH($F686,Settings!$B$24:$B$31,0),""))</f>
        <v/>
      </c>
      <c r="AG686" s="33">
        <f>IF($A686="","",IF($P686=0,IF($Y686&gt;0,IF($I686="Won","Created and won","Created"),IF($J686&gt;Settings!$C$6,"Created, outside period",IF($V686=1,"Not in last snapshot","Outside period"))),IF($T686&lt;&gt;"Open","Closed before",IF($U686=0,IF($Z686&gt;0,IF($I686="Won","Pulled in and won","Pulled in"),"Outside period"),IF($I686="Won","Won",IF($I686="Lost","Lost",IF($V686=0,"Slipped out",IF($AF686&gt;$AE686,"Advanced",IF($AF686&lt;$AE686,"Regressed",IF($G686&gt;$R686,"Amount up",IF($G686&lt;$R686,"Amount down","No change")))))))))))</f>
        <v/>
      </c>
      <c r="AH686" s="33">
        <f>IF($A686="","",IF($V686=1,Settings!$C$7-MAX($J686,$K686,$L686,$M686),""))</f>
        <v/>
      </c>
      <c r="AI686" s="33">
        <f>IF($A686="","",IF($V686=1,IF($AH686&gt;=Settings!$C$12,1,0),""))</f>
        <v/>
      </c>
      <c r="AJ686" s="33">
        <f>IF($A686="","",IF($V686=1,IF($N686&gt;=Settings!$C$13,1,0),""))</f>
        <v/>
      </c>
    </row>
    <row r="687">
      <c r="G687" s="31" t="n"/>
      <c r="H687" s="32" t="n"/>
      <c r="J687" s="32" t="n"/>
      <c r="K687" s="32" t="n"/>
      <c r="L687" s="32" t="n"/>
      <c r="M687" s="32" t="n"/>
      <c r="P687" s="33">
        <f>IF($A687="","",IFERROR(MATCH($A687,'Last week'!$A$2:$A$1001,0),0))</f>
        <v/>
      </c>
      <c r="Q687" s="33">
        <f>IF(OR($A687="",$P687=0),"",INDEX('Last week'!$F$2:$F$1001,$P687))</f>
        <v/>
      </c>
      <c r="R687" s="34">
        <f>IF(OR($A687="",$P687=0),"",INDEX('Last week'!$G$2:$G$1001,$P687))</f>
        <v/>
      </c>
      <c r="S687" s="35">
        <f>IF(OR($A687="",$P687=0),"",INDEX('Last week'!$H$2:$H$1001,$P687))</f>
        <v/>
      </c>
      <c r="T687" s="33">
        <f>IF(OR($A687="",$P687=0),"",INDEX('Last week'!$I$2:$I$1001,$P687))</f>
        <v/>
      </c>
      <c r="U687" s="33">
        <f>IF($A687="","",IF(AND($P687&gt;0,$T687="Open",$S687&gt;=Settings!$C$4,$S687&lt;=Settings!$C$5),1,0))</f>
        <v/>
      </c>
      <c r="V687" s="33">
        <f>IF($A687="","",IF(AND($I687="Open",$H687&gt;=Settings!$C$4,$H687&lt;=Settings!$C$5),1,0))</f>
        <v/>
      </c>
      <c r="W687" s="34">
        <f>IF($A687="","",IF($U687=1,$R687,0))</f>
        <v/>
      </c>
      <c r="X687" s="34">
        <f>IF($A687="","",IF($V687=1,$G687,0))</f>
        <v/>
      </c>
      <c r="Y687" s="34">
        <f>IF($A687="","",IF(AND($P687=0,OR($I687="Open",$I687="Won"),$H687&gt;=Settings!$C$4,$H687&lt;=Settings!$C$5,$J687&gt;Settings!$C$6),$G687,0))</f>
        <v/>
      </c>
      <c r="Z687" s="34">
        <f>IF($A687="","",IF(AND($P687&gt;0,$T687="Open",$U687=0,OR($I687="Open",$I687="Won"),$H687&gt;=Settings!$C$4,$H687&lt;=Settings!$C$5),$G687,0))</f>
        <v/>
      </c>
      <c r="AA687" s="34">
        <f>IF($A687="","",IF(AND($U687=1,OR($V687=1,$I687="Won")),$G687-$R687,0))</f>
        <v/>
      </c>
      <c r="AB687" s="34">
        <f>IF($A687="","",IF(AND($U687=1,$I687="Open",$V687=0),$R687,0))</f>
        <v/>
      </c>
      <c r="AC687" s="34">
        <f>IF($A687="","",IF(AND($U687=1,$I687="Lost"),$R687,0))</f>
        <v/>
      </c>
      <c r="AD687" s="34">
        <f>IF($A687="","",IF(AND($I687="Won",OR($U687=1,$Y687&gt;0,$Z687&gt;0)),$G687,0))</f>
        <v/>
      </c>
      <c r="AE687" s="33">
        <f>IF(OR($A687="",$P687=0),"",IFERROR(MATCH($Q687,Settings!$B$24:$B$31,0),""))</f>
        <v/>
      </c>
      <c r="AF687" s="33">
        <f>IF($A687="","",IFERROR(MATCH($F687,Settings!$B$24:$B$31,0),""))</f>
        <v/>
      </c>
      <c r="AG687" s="33">
        <f>IF($A687="","",IF($P687=0,IF($Y687&gt;0,IF($I687="Won","Created and won","Created"),IF($J687&gt;Settings!$C$6,"Created, outside period",IF($V687=1,"Not in last snapshot","Outside period"))),IF($T687&lt;&gt;"Open","Closed before",IF($U687=0,IF($Z687&gt;0,IF($I687="Won","Pulled in and won","Pulled in"),"Outside period"),IF($I687="Won","Won",IF($I687="Lost","Lost",IF($V687=0,"Slipped out",IF($AF687&gt;$AE687,"Advanced",IF($AF687&lt;$AE687,"Regressed",IF($G687&gt;$R687,"Amount up",IF($G687&lt;$R687,"Amount down","No change")))))))))))</f>
        <v/>
      </c>
      <c r="AH687" s="33">
        <f>IF($A687="","",IF($V687=1,Settings!$C$7-MAX($J687,$K687,$L687,$M687),""))</f>
        <v/>
      </c>
      <c r="AI687" s="33">
        <f>IF($A687="","",IF($V687=1,IF($AH687&gt;=Settings!$C$12,1,0),""))</f>
        <v/>
      </c>
      <c r="AJ687" s="33">
        <f>IF($A687="","",IF($V687=1,IF($N687&gt;=Settings!$C$13,1,0),""))</f>
        <v/>
      </c>
    </row>
    <row r="688">
      <c r="G688" s="31" t="n"/>
      <c r="H688" s="32" t="n"/>
      <c r="J688" s="32" t="n"/>
      <c r="K688" s="32" t="n"/>
      <c r="L688" s="32" t="n"/>
      <c r="M688" s="32" t="n"/>
      <c r="P688" s="33">
        <f>IF($A688="","",IFERROR(MATCH($A688,'Last week'!$A$2:$A$1001,0),0))</f>
        <v/>
      </c>
      <c r="Q688" s="33">
        <f>IF(OR($A688="",$P688=0),"",INDEX('Last week'!$F$2:$F$1001,$P688))</f>
        <v/>
      </c>
      <c r="R688" s="34">
        <f>IF(OR($A688="",$P688=0),"",INDEX('Last week'!$G$2:$G$1001,$P688))</f>
        <v/>
      </c>
      <c r="S688" s="35">
        <f>IF(OR($A688="",$P688=0),"",INDEX('Last week'!$H$2:$H$1001,$P688))</f>
        <v/>
      </c>
      <c r="T688" s="33">
        <f>IF(OR($A688="",$P688=0),"",INDEX('Last week'!$I$2:$I$1001,$P688))</f>
        <v/>
      </c>
      <c r="U688" s="33">
        <f>IF($A688="","",IF(AND($P688&gt;0,$T688="Open",$S688&gt;=Settings!$C$4,$S688&lt;=Settings!$C$5),1,0))</f>
        <v/>
      </c>
      <c r="V688" s="33">
        <f>IF($A688="","",IF(AND($I688="Open",$H688&gt;=Settings!$C$4,$H688&lt;=Settings!$C$5),1,0))</f>
        <v/>
      </c>
      <c r="W688" s="34">
        <f>IF($A688="","",IF($U688=1,$R688,0))</f>
        <v/>
      </c>
      <c r="X688" s="34">
        <f>IF($A688="","",IF($V688=1,$G688,0))</f>
        <v/>
      </c>
      <c r="Y688" s="34">
        <f>IF($A688="","",IF(AND($P688=0,OR($I688="Open",$I688="Won"),$H688&gt;=Settings!$C$4,$H688&lt;=Settings!$C$5,$J688&gt;Settings!$C$6),$G688,0))</f>
        <v/>
      </c>
      <c r="Z688" s="34">
        <f>IF($A688="","",IF(AND($P688&gt;0,$T688="Open",$U688=0,OR($I688="Open",$I688="Won"),$H688&gt;=Settings!$C$4,$H688&lt;=Settings!$C$5),$G688,0))</f>
        <v/>
      </c>
      <c r="AA688" s="34">
        <f>IF($A688="","",IF(AND($U688=1,OR($V688=1,$I688="Won")),$G688-$R688,0))</f>
        <v/>
      </c>
      <c r="AB688" s="34">
        <f>IF($A688="","",IF(AND($U688=1,$I688="Open",$V688=0),$R688,0))</f>
        <v/>
      </c>
      <c r="AC688" s="34">
        <f>IF($A688="","",IF(AND($U688=1,$I688="Lost"),$R688,0))</f>
        <v/>
      </c>
      <c r="AD688" s="34">
        <f>IF($A688="","",IF(AND($I688="Won",OR($U688=1,$Y688&gt;0,$Z688&gt;0)),$G688,0))</f>
        <v/>
      </c>
      <c r="AE688" s="33">
        <f>IF(OR($A688="",$P688=0),"",IFERROR(MATCH($Q688,Settings!$B$24:$B$31,0),""))</f>
        <v/>
      </c>
      <c r="AF688" s="33">
        <f>IF($A688="","",IFERROR(MATCH($F688,Settings!$B$24:$B$31,0),""))</f>
        <v/>
      </c>
      <c r="AG688" s="33">
        <f>IF($A688="","",IF($P688=0,IF($Y688&gt;0,IF($I688="Won","Created and won","Created"),IF($J688&gt;Settings!$C$6,"Created, outside period",IF($V688=1,"Not in last snapshot","Outside period"))),IF($T688&lt;&gt;"Open","Closed before",IF($U688=0,IF($Z688&gt;0,IF($I688="Won","Pulled in and won","Pulled in"),"Outside period"),IF($I688="Won","Won",IF($I688="Lost","Lost",IF($V688=0,"Slipped out",IF($AF688&gt;$AE688,"Advanced",IF($AF688&lt;$AE688,"Regressed",IF($G688&gt;$R688,"Amount up",IF($G688&lt;$R688,"Amount down","No change")))))))))))</f>
        <v/>
      </c>
      <c r="AH688" s="33">
        <f>IF($A688="","",IF($V688=1,Settings!$C$7-MAX($J688,$K688,$L688,$M688),""))</f>
        <v/>
      </c>
      <c r="AI688" s="33">
        <f>IF($A688="","",IF($V688=1,IF($AH688&gt;=Settings!$C$12,1,0),""))</f>
        <v/>
      </c>
      <c r="AJ688" s="33">
        <f>IF($A688="","",IF($V688=1,IF($N688&gt;=Settings!$C$13,1,0),""))</f>
        <v/>
      </c>
    </row>
    <row r="689">
      <c r="G689" s="31" t="n"/>
      <c r="H689" s="32" t="n"/>
      <c r="J689" s="32" t="n"/>
      <c r="K689" s="32" t="n"/>
      <c r="L689" s="32" t="n"/>
      <c r="M689" s="32" t="n"/>
      <c r="P689" s="33">
        <f>IF($A689="","",IFERROR(MATCH($A689,'Last week'!$A$2:$A$1001,0),0))</f>
        <v/>
      </c>
      <c r="Q689" s="33">
        <f>IF(OR($A689="",$P689=0),"",INDEX('Last week'!$F$2:$F$1001,$P689))</f>
        <v/>
      </c>
      <c r="R689" s="34">
        <f>IF(OR($A689="",$P689=0),"",INDEX('Last week'!$G$2:$G$1001,$P689))</f>
        <v/>
      </c>
      <c r="S689" s="35">
        <f>IF(OR($A689="",$P689=0),"",INDEX('Last week'!$H$2:$H$1001,$P689))</f>
        <v/>
      </c>
      <c r="T689" s="33">
        <f>IF(OR($A689="",$P689=0),"",INDEX('Last week'!$I$2:$I$1001,$P689))</f>
        <v/>
      </c>
      <c r="U689" s="33">
        <f>IF($A689="","",IF(AND($P689&gt;0,$T689="Open",$S689&gt;=Settings!$C$4,$S689&lt;=Settings!$C$5),1,0))</f>
        <v/>
      </c>
      <c r="V689" s="33">
        <f>IF($A689="","",IF(AND($I689="Open",$H689&gt;=Settings!$C$4,$H689&lt;=Settings!$C$5),1,0))</f>
        <v/>
      </c>
      <c r="W689" s="34">
        <f>IF($A689="","",IF($U689=1,$R689,0))</f>
        <v/>
      </c>
      <c r="X689" s="34">
        <f>IF($A689="","",IF($V689=1,$G689,0))</f>
        <v/>
      </c>
      <c r="Y689" s="34">
        <f>IF($A689="","",IF(AND($P689=0,OR($I689="Open",$I689="Won"),$H689&gt;=Settings!$C$4,$H689&lt;=Settings!$C$5,$J689&gt;Settings!$C$6),$G689,0))</f>
        <v/>
      </c>
      <c r="Z689" s="34">
        <f>IF($A689="","",IF(AND($P689&gt;0,$T689="Open",$U689=0,OR($I689="Open",$I689="Won"),$H689&gt;=Settings!$C$4,$H689&lt;=Settings!$C$5),$G689,0))</f>
        <v/>
      </c>
      <c r="AA689" s="34">
        <f>IF($A689="","",IF(AND($U689=1,OR($V689=1,$I689="Won")),$G689-$R689,0))</f>
        <v/>
      </c>
      <c r="AB689" s="34">
        <f>IF($A689="","",IF(AND($U689=1,$I689="Open",$V689=0),$R689,0))</f>
        <v/>
      </c>
      <c r="AC689" s="34">
        <f>IF($A689="","",IF(AND($U689=1,$I689="Lost"),$R689,0))</f>
        <v/>
      </c>
      <c r="AD689" s="34">
        <f>IF($A689="","",IF(AND($I689="Won",OR($U689=1,$Y689&gt;0,$Z689&gt;0)),$G689,0))</f>
        <v/>
      </c>
      <c r="AE689" s="33">
        <f>IF(OR($A689="",$P689=0),"",IFERROR(MATCH($Q689,Settings!$B$24:$B$31,0),""))</f>
        <v/>
      </c>
      <c r="AF689" s="33">
        <f>IF($A689="","",IFERROR(MATCH($F689,Settings!$B$24:$B$31,0),""))</f>
        <v/>
      </c>
      <c r="AG689" s="33">
        <f>IF($A689="","",IF($P689=0,IF($Y689&gt;0,IF($I689="Won","Created and won","Created"),IF($J689&gt;Settings!$C$6,"Created, outside period",IF($V689=1,"Not in last snapshot","Outside period"))),IF($T689&lt;&gt;"Open","Closed before",IF($U689=0,IF($Z689&gt;0,IF($I689="Won","Pulled in and won","Pulled in"),"Outside period"),IF($I689="Won","Won",IF($I689="Lost","Lost",IF($V689=0,"Slipped out",IF($AF689&gt;$AE689,"Advanced",IF($AF689&lt;$AE689,"Regressed",IF($G689&gt;$R689,"Amount up",IF($G689&lt;$R689,"Amount down","No change")))))))))))</f>
        <v/>
      </c>
      <c r="AH689" s="33">
        <f>IF($A689="","",IF($V689=1,Settings!$C$7-MAX($J689,$K689,$L689,$M689),""))</f>
        <v/>
      </c>
      <c r="AI689" s="33">
        <f>IF($A689="","",IF($V689=1,IF($AH689&gt;=Settings!$C$12,1,0),""))</f>
        <v/>
      </c>
      <c r="AJ689" s="33">
        <f>IF($A689="","",IF($V689=1,IF($N689&gt;=Settings!$C$13,1,0),""))</f>
        <v/>
      </c>
    </row>
    <row r="690">
      <c r="G690" s="31" t="n"/>
      <c r="H690" s="32" t="n"/>
      <c r="J690" s="32" t="n"/>
      <c r="K690" s="32" t="n"/>
      <c r="L690" s="32" t="n"/>
      <c r="M690" s="32" t="n"/>
      <c r="P690" s="33">
        <f>IF($A690="","",IFERROR(MATCH($A690,'Last week'!$A$2:$A$1001,0),0))</f>
        <v/>
      </c>
      <c r="Q690" s="33">
        <f>IF(OR($A690="",$P690=0),"",INDEX('Last week'!$F$2:$F$1001,$P690))</f>
        <v/>
      </c>
      <c r="R690" s="34">
        <f>IF(OR($A690="",$P690=0),"",INDEX('Last week'!$G$2:$G$1001,$P690))</f>
        <v/>
      </c>
      <c r="S690" s="35">
        <f>IF(OR($A690="",$P690=0),"",INDEX('Last week'!$H$2:$H$1001,$P690))</f>
        <v/>
      </c>
      <c r="T690" s="33">
        <f>IF(OR($A690="",$P690=0),"",INDEX('Last week'!$I$2:$I$1001,$P690))</f>
        <v/>
      </c>
      <c r="U690" s="33">
        <f>IF($A690="","",IF(AND($P690&gt;0,$T690="Open",$S690&gt;=Settings!$C$4,$S690&lt;=Settings!$C$5),1,0))</f>
        <v/>
      </c>
      <c r="V690" s="33">
        <f>IF($A690="","",IF(AND($I690="Open",$H690&gt;=Settings!$C$4,$H690&lt;=Settings!$C$5),1,0))</f>
        <v/>
      </c>
      <c r="W690" s="34">
        <f>IF($A690="","",IF($U690=1,$R690,0))</f>
        <v/>
      </c>
      <c r="X690" s="34">
        <f>IF($A690="","",IF($V690=1,$G690,0))</f>
        <v/>
      </c>
      <c r="Y690" s="34">
        <f>IF($A690="","",IF(AND($P690=0,OR($I690="Open",$I690="Won"),$H690&gt;=Settings!$C$4,$H690&lt;=Settings!$C$5,$J690&gt;Settings!$C$6),$G690,0))</f>
        <v/>
      </c>
      <c r="Z690" s="34">
        <f>IF($A690="","",IF(AND($P690&gt;0,$T690="Open",$U690=0,OR($I690="Open",$I690="Won"),$H690&gt;=Settings!$C$4,$H690&lt;=Settings!$C$5),$G690,0))</f>
        <v/>
      </c>
      <c r="AA690" s="34">
        <f>IF($A690="","",IF(AND($U690=1,OR($V690=1,$I690="Won")),$G690-$R690,0))</f>
        <v/>
      </c>
      <c r="AB690" s="34">
        <f>IF($A690="","",IF(AND($U690=1,$I690="Open",$V690=0),$R690,0))</f>
        <v/>
      </c>
      <c r="AC690" s="34">
        <f>IF($A690="","",IF(AND($U690=1,$I690="Lost"),$R690,0))</f>
        <v/>
      </c>
      <c r="AD690" s="34">
        <f>IF($A690="","",IF(AND($I690="Won",OR($U690=1,$Y690&gt;0,$Z690&gt;0)),$G690,0))</f>
        <v/>
      </c>
      <c r="AE690" s="33">
        <f>IF(OR($A690="",$P690=0),"",IFERROR(MATCH($Q690,Settings!$B$24:$B$31,0),""))</f>
        <v/>
      </c>
      <c r="AF690" s="33">
        <f>IF($A690="","",IFERROR(MATCH($F690,Settings!$B$24:$B$31,0),""))</f>
        <v/>
      </c>
      <c r="AG690" s="33">
        <f>IF($A690="","",IF($P690=0,IF($Y690&gt;0,IF($I690="Won","Created and won","Created"),IF($J690&gt;Settings!$C$6,"Created, outside period",IF($V690=1,"Not in last snapshot","Outside period"))),IF($T690&lt;&gt;"Open","Closed before",IF($U690=0,IF($Z690&gt;0,IF($I690="Won","Pulled in and won","Pulled in"),"Outside period"),IF($I690="Won","Won",IF($I690="Lost","Lost",IF($V690=0,"Slipped out",IF($AF690&gt;$AE690,"Advanced",IF($AF690&lt;$AE690,"Regressed",IF($G690&gt;$R690,"Amount up",IF($G690&lt;$R690,"Amount down","No change")))))))))))</f>
        <v/>
      </c>
      <c r="AH690" s="33">
        <f>IF($A690="","",IF($V690=1,Settings!$C$7-MAX($J690,$K690,$L690,$M690),""))</f>
        <v/>
      </c>
      <c r="AI690" s="33">
        <f>IF($A690="","",IF($V690=1,IF($AH690&gt;=Settings!$C$12,1,0),""))</f>
        <v/>
      </c>
      <c r="AJ690" s="33">
        <f>IF($A690="","",IF($V690=1,IF($N690&gt;=Settings!$C$13,1,0),""))</f>
        <v/>
      </c>
    </row>
    <row r="691">
      <c r="G691" s="31" t="n"/>
      <c r="H691" s="32" t="n"/>
      <c r="J691" s="32" t="n"/>
      <c r="K691" s="32" t="n"/>
      <c r="L691" s="32" t="n"/>
      <c r="M691" s="32" t="n"/>
      <c r="P691" s="33">
        <f>IF($A691="","",IFERROR(MATCH($A691,'Last week'!$A$2:$A$1001,0),0))</f>
        <v/>
      </c>
      <c r="Q691" s="33">
        <f>IF(OR($A691="",$P691=0),"",INDEX('Last week'!$F$2:$F$1001,$P691))</f>
        <v/>
      </c>
      <c r="R691" s="34">
        <f>IF(OR($A691="",$P691=0),"",INDEX('Last week'!$G$2:$G$1001,$P691))</f>
        <v/>
      </c>
      <c r="S691" s="35">
        <f>IF(OR($A691="",$P691=0),"",INDEX('Last week'!$H$2:$H$1001,$P691))</f>
        <v/>
      </c>
      <c r="T691" s="33">
        <f>IF(OR($A691="",$P691=0),"",INDEX('Last week'!$I$2:$I$1001,$P691))</f>
        <v/>
      </c>
      <c r="U691" s="33">
        <f>IF($A691="","",IF(AND($P691&gt;0,$T691="Open",$S691&gt;=Settings!$C$4,$S691&lt;=Settings!$C$5),1,0))</f>
        <v/>
      </c>
      <c r="V691" s="33">
        <f>IF($A691="","",IF(AND($I691="Open",$H691&gt;=Settings!$C$4,$H691&lt;=Settings!$C$5),1,0))</f>
        <v/>
      </c>
      <c r="W691" s="34">
        <f>IF($A691="","",IF($U691=1,$R691,0))</f>
        <v/>
      </c>
      <c r="X691" s="34">
        <f>IF($A691="","",IF($V691=1,$G691,0))</f>
        <v/>
      </c>
      <c r="Y691" s="34">
        <f>IF($A691="","",IF(AND($P691=0,OR($I691="Open",$I691="Won"),$H691&gt;=Settings!$C$4,$H691&lt;=Settings!$C$5,$J691&gt;Settings!$C$6),$G691,0))</f>
        <v/>
      </c>
      <c r="Z691" s="34">
        <f>IF($A691="","",IF(AND($P691&gt;0,$T691="Open",$U691=0,OR($I691="Open",$I691="Won"),$H691&gt;=Settings!$C$4,$H691&lt;=Settings!$C$5),$G691,0))</f>
        <v/>
      </c>
      <c r="AA691" s="34">
        <f>IF($A691="","",IF(AND($U691=1,OR($V691=1,$I691="Won")),$G691-$R691,0))</f>
        <v/>
      </c>
      <c r="AB691" s="34">
        <f>IF($A691="","",IF(AND($U691=1,$I691="Open",$V691=0),$R691,0))</f>
        <v/>
      </c>
      <c r="AC691" s="34">
        <f>IF($A691="","",IF(AND($U691=1,$I691="Lost"),$R691,0))</f>
        <v/>
      </c>
      <c r="AD691" s="34">
        <f>IF($A691="","",IF(AND($I691="Won",OR($U691=1,$Y691&gt;0,$Z691&gt;0)),$G691,0))</f>
        <v/>
      </c>
      <c r="AE691" s="33">
        <f>IF(OR($A691="",$P691=0),"",IFERROR(MATCH($Q691,Settings!$B$24:$B$31,0),""))</f>
        <v/>
      </c>
      <c r="AF691" s="33">
        <f>IF($A691="","",IFERROR(MATCH($F691,Settings!$B$24:$B$31,0),""))</f>
        <v/>
      </c>
      <c r="AG691" s="33">
        <f>IF($A691="","",IF($P691=0,IF($Y691&gt;0,IF($I691="Won","Created and won","Created"),IF($J691&gt;Settings!$C$6,"Created, outside period",IF($V691=1,"Not in last snapshot","Outside period"))),IF($T691&lt;&gt;"Open","Closed before",IF($U691=0,IF($Z691&gt;0,IF($I691="Won","Pulled in and won","Pulled in"),"Outside period"),IF($I691="Won","Won",IF($I691="Lost","Lost",IF($V691=0,"Slipped out",IF($AF691&gt;$AE691,"Advanced",IF($AF691&lt;$AE691,"Regressed",IF($G691&gt;$R691,"Amount up",IF($G691&lt;$R691,"Amount down","No change")))))))))))</f>
        <v/>
      </c>
      <c r="AH691" s="33">
        <f>IF($A691="","",IF($V691=1,Settings!$C$7-MAX($J691,$K691,$L691,$M691),""))</f>
        <v/>
      </c>
      <c r="AI691" s="33">
        <f>IF($A691="","",IF($V691=1,IF($AH691&gt;=Settings!$C$12,1,0),""))</f>
        <v/>
      </c>
      <c r="AJ691" s="33">
        <f>IF($A691="","",IF($V691=1,IF($N691&gt;=Settings!$C$13,1,0),""))</f>
        <v/>
      </c>
    </row>
    <row r="692">
      <c r="G692" s="31" t="n"/>
      <c r="H692" s="32" t="n"/>
      <c r="J692" s="32" t="n"/>
      <c r="K692" s="32" t="n"/>
      <c r="L692" s="32" t="n"/>
      <c r="M692" s="32" t="n"/>
      <c r="P692" s="33">
        <f>IF($A692="","",IFERROR(MATCH($A692,'Last week'!$A$2:$A$1001,0),0))</f>
        <v/>
      </c>
      <c r="Q692" s="33">
        <f>IF(OR($A692="",$P692=0),"",INDEX('Last week'!$F$2:$F$1001,$P692))</f>
        <v/>
      </c>
      <c r="R692" s="34">
        <f>IF(OR($A692="",$P692=0),"",INDEX('Last week'!$G$2:$G$1001,$P692))</f>
        <v/>
      </c>
      <c r="S692" s="35">
        <f>IF(OR($A692="",$P692=0),"",INDEX('Last week'!$H$2:$H$1001,$P692))</f>
        <v/>
      </c>
      <c r="T692" s="33">
        <f>IF(OR($A692="",$P692=0),"",INDEX('Last week'!$I$2:$I$1001,$P692))</f>
        <v/>
      </c>
      <c r="U692" s="33">
        <f>IF($A692="","",IF(AND($P692&gt;0,$T692="Open",$S692&gt;=Settings!$C$4,$S692&lt;=Settings!$C$5),1,0))</f>
        <v/>
      </c>
      <c r="V692" s="33">
        <f>IF($A692="","",IF(AND($I692="Open",$H692&gt;=Settings!$C$4,$H692&lt;=Settings!$C$5),1,0))</f>
        <v/>
      </c>
      <c r="W692" s="34">
        <f>IF($A692="","",IF($U692=1,$R692,0))</f>
        <v/>
      </c>
      <c r="X692" s="34">
        <f>IF($A692="","",IF($V692=1,$G692,0))</f>
        <v/>
      </c>
      <c r="Y692" s="34">
        <f>IF($A692="","",IF(AND($P692=0,OR($I692="Open",$I692="Won"),$H692&gt;=Settings!$C$4,$H692&lt;=Settings!$C$5,$J692&gt;Settings!$C$6),$G692,0))</f>
        <v/>
      </c>
      <c r="Z692" s="34">
        <f>IF($A692="","",IF(AND($P692&gt;0,$T692="Open",$U692=0,OR($I692="Open",$I692="Won"),$H692&gt;=Settings!$C$4,$H692&lt;=Settings!$C$5),$G692,0))</f>
        <v/>
      </c>
      <c r="AA692" s="34">
        <f>IF($A692="","",IF(AND($U692=1,OR($V692=1,$I692="Won")),$G692-$R692,0))</f>
        <v/>
      </c>
      <c r="AB692" s="34">
        <f>IF($A692="","",IF(AND($U692=1,$I692="Open",$V692=0),$R692,0))</f>
        <v/>
      </c>
      <c r="AC692" s="34">
        <f>IF($A692="","",IF(AND($U692=1,$I692="Lost"),$R692,0))</f>
        <v/>
      </c>
      <c r="AD692" s="34">
        <f>IF($A692="","",IF(AND($I692="Won",OR($U692=1,$Y692&gt;0,$Z692&gt;0)),$G692,0))</f>
        <v/>
      </c>
      <c r="AE692" s="33">
        <f>IF(OR($A692="",$P692=0),"",IFERROR(MATCH($Q692,Settings!$B$24:$B$31,0),""))</f>
        <v/>
      </c>
      <c r="AF692" s="33">
        <f>IF($A692="","",IFERROR(MATCH($F692,Settings!$B$24:$B$31,0),""))</f>
        <v/>
      </c>
      <c r="AG692" s="33">
        <f>IF($A692="","",IF($P692=0,IF($Y692&gt;0,IF($I692="Won","Created and won","Created"),IF($J692&gt;Settings!$C$6,"Created, outside period",IF($V692=1,"Not in last snapshot","Outside period"))),IF($T692&lt;&gt;"Open","Closed before",IF($U692=0,IF($Z692&gt;0,IF($I692="Won","Pulled in and won","Pulled in"),"Outside period"),IF($I692="Won","Won",IF($I692="Lost","Lost",IF($V692=0,"Slipped out",IF($AF692&gt;$AE692,"Advanced",IF($AF692&lt;$AE692,"Regressed",IF($G692&gt;$R692,"Amount up",IF($G692&lt;$R692,"Amount down","No change")))))))))))</f>
        <v/>
      </c>
      <c r="AH692" s="33">
        <f>IF($A692="","",IF($V692=1,Settings!$C$7-MAX($J692,$K692,$L692,$M692),""))</f>
        <v/>
      </c>
      <c r="AI692" s="33">
        <f>IF($A692="","",IF($V692=1,IF($AH692&gt;=Settings!$C$12,1,0),""))</f>
        <v/>
      </c>
      <c r="AJ692" s="33">
        <f>IF($A692="","",IF($V692=1,IF($N692&gt;=Settings!$C$13,1,0),""))</f>
        <v/>
      </c>
    </row>
    <row r="693">
      <c r="G693" s="31" t="n"/>
      <c r="H693" s="32" t="n"/>
      <c r="J693" s="32" t="n"/>
      <c r="K693" s="32" t="n"/>
      <c r="L693" s="32" t="n"/>
      <c r="M693" s="32" t="n"/>
      <c r="P693" s="33">
        <f>IF($A693="","",IFERROR(MATCH($A693,'Last week'!$A$2:$A$1001,0),0))</f>
        <v/>
      </c>
      <c r="Q693" s="33">
        <f>IF(OR($A693="",$P693=0),"",INDEX('Last week'!$F$2:$F$1001,$P693))</f>
        <v/>
      </c>
      <c r="R693" s="34">
        <f>IF(OR($A693="",$P693=0),"",INDEX('Last week'!$G$2:$G$1001,$P693))</f>
        <v/>
      </c>
      <c r="S693" s="35">
        <f>IF(OR($A693="",$P693=0),"",INDEX('Last week'!$H$2:$H$1001,$P693))</f>
        <v/>
      </c>
      <c r="T693" s="33">
        <f>IF(OR($A693="",$P693=0),"",INDEX('Last week'!$I$2:$I$1001,$P693))</f>
        <v/>
      </c>
      <c r="U693" s="33">
        <f>IF($A693="","",IF(AND($P693&gt;0,$T693="Open",$S693&gt;=Settings!$C$4,$S693&lt;=Settings!$C$5),1,0))</f>
        <v/>
      </c>
      <c r="V693" s="33">
        <f>IF($A693="","",IF(AND($I693="Open",$H693&gt;=Settings!$C$4,$H693&lt;=Settings!$C$5),1,0))</f>
        <v/>
      </c>
      <c r="W693" s="34">
        <f>IF($A693="","",IF($U693=1,$R693,0))</f>
        <v/>
      </c>
      <c r="X693" s="34">
        <f>IF($A693="","",IF($V693=1,$G693,0))</f>
        <v/>
      </c>
      <c r="Y693" s="34">
        <f>IF($A693="","",IF(AND($P693=0,OR($I693="Open",$I693="Won"),$H693&gt;=Settings!$C$4,$H693&lt;=Settings!$C$5,$J693&gt;Settings!$C$6),$G693,0))</f>
        <v/>
      </c>
      <c r="Z693" s="34">
        <f>IF($A693="","",IF(AND($P693&gt;0,$T693="Open",$U693=0,OR($I693="Open",$I693="Won"),$H693&gt;=Settings!$C$4,$H693&lt;=Settings!$C$5),$G693,0))</f>
        <v/>
      </c>
      <c r="AA693" s="34">
        <f>IF($A693="","",IF(AND($U693=1,OR($V693=1,$I693="Won")),$G693-$R693,0))</f>
        <v/>
      </c>
      <c r="AB693" s="34">
        <f>IF($A693="","",IF(AND($U693=1,$I693="Open",$V693=0),$R693,0))</f>
        <v/>
      </c>
      <c r="AC693" s="34">
        <f>IF($A693="","",IF(AND($U693=1,$I693="Lost"),$R693,0))</f>
        <v/>
      </c>
      <c r="AD693" s="34">
        <f>IF($A693="","",IF(AND($I693="Won",OR($U693=1,$Y693&gt;0,$Z693&gt;0)),$G693,0))</f>
        <v/>
      </c>
      <c r="AE693" s="33">
        <f>IF(OR($A693="",$P693=0),"",IFERROR(MATCH($Q693,Settings!$B$24:$B$31,0),""))</f>
        <v/>
      </c>
      <c r="AF693" s="33">
        <f>IF($A693="","",IFERROR(MATCH($F693,Settings!$B$24:$B$31,0),""))</f>
        <v/>
      </c>
      <c r="AG693" s="33">
        <f>IF($A693="","",IF($P693=0,IF($Y693&gt;0,IF($I693="Won","Created and won","Created"),IF($J693&gt;Settings!$C$6,"Created, outside period",IF($V693=1,"Not in last snapshot","Outside period"))),IF($T693&lt;&gt;"Open","Closed before",IF($U693=0,IF($Z693&gt;0,IF($I693="Won","Pulled in and won","Pulled in"),"Outside period"),IF($I693="Won","Won",IF($I693="Lost","Lost",IF($V693=0,"Slipped out",IF($AF693&gt;$AE693,"Advanced",IF($AF693&lt;$AE693,"Regressed",IF($G693&gt;$R693,"Amount up",IF($G693&lt;$R693,"Amount down","No change")))))))))))</f>
        <v/>
      </c>
      <c r="AH693" s="33">
        <f>IF($A693="","",IF($V693=1,Settings!$C$7-MAX($J693,$K693,$L693,$M693),""))</f>
        <v/>
      </c>
      <c r="AI693" s="33">
        <f>IF($A693="","",IF($V693=1,IF($AH693&gt;=Settings!$C$12,1,0),""))</f>
        <v/>
      </c>
      <c r="AJ693" s="33">
        <f>IF($A693="","",IF($V693=1,IF($N693&gt;=Settings!$C$13,1,0),""))</f>
        <v/>
      </c>
    </row>
    <row r="694">
      <c r="G694" s="31" t="n"/>
      <c r="H694" s="32" t="n"/>
      <c r="J694" s="32" t="n"/>
      <c r="K694" s="32" t="n"/>
      <c r="L694" s="32" t="n"/>
      <c r="M694" s="32" t="n"/>
      <c r="P694" s="33">
        <f>IF($A694="","",IFERROR(MATCH($A694,'Last week'!$A$2:$A$1001,0),0))</f>
        <v/>
      </c>
      <c r="Q694" s="33">
        <f>IF(OR($A694="",$P694=0),"",INDEX('Last week'!$F$2:$F$1001,$P694))</f>
        <v/>
      </c>
      <c r="R694" s="34">
        <f>IF(OR($A694="",$P694=0),"",INDEX('Last week'!$G$2:$G$1001,$P694))</f>
        <v/>
      </c>
      <c r="S694" s="35">
        <f>IF(OR($A694="",$P694=0),"",INDEX('Last week'!$H$2:$H$1001,$P694))</f>
        <v/>
      </c>
      <c r="T694" s="33">
        <f>IF(OR($A694="",$P694=0),"",INDEX('Last week'!$I$2:$I$1001,$P694))</f>
        <v/>
      </c>
      <c r="U694" s="33">
        <f>IF($A694="","",IF(AND($P694&gt;0,$T694="Open",$S694&gt;=Settings!$C$4,$S694&lt;=Settings!$C$5),1,0))</f>
        <v/>
      </c>
      <c r="V694" s="33">
        <f>IF($A694="","",IF(AND($I694="Open",$H694&gt;=Settings!$C$4,$H694&lt;=Settings!$C$5),1,0))</f>
        <v/>
      </c>
      <c r="W694" s="34">
        <f>IF($A694="","",IF($U694=1,$R694,0))</f>
        <v/>
      </c>
      <c r="X694" s="34">
        <f>IF($A694="","",IF($V694=1,$G694,0))</f>
        <v/>
      </c>
      <c r="Y694" s="34">
        <f>IF($A694="","",IF(AND($P694=0,OR($I694="Open",$I694="Won"),$H694&gt;=Settings!$C$4,$H694&lt;=Settings!$C$5,$J694&gt;Settings!$C$6),$G694,0))</f>
        <v/>
      </c>
      <c r="Z694" s="34">
        <f>IF($A694="","",IF(AND($P694&gt;0,$T694="Open",$U694=0,OR($I694="Open",$I694="Won"),$H694&gt;=Settings!$C$4,$H694&lt;=Settings!$C$5),$G694,0))</f>
        <v/>
      </c>
      <c r="AA694" s="34">
        <f>IF($A694="","",IF(AND($U694=1,OR($V694=1,$I694="Won")),$G694-$R694,0))</f>
        <v/>
      </c>
      <c r="AB694" s="34">
        <f>IF($A694="","",IF(AND($U694=1,$I694="Open",$V694=0),$R694,0))</f>
        <v/>
      </c>
      <c r="AC694" s="34">
        <f>IF($A694="","",IF(AND($U694=1,$I694="Lost"),$R694,0))</f>
        <v/>
      </c>
      <c r="AD694" s="34">
        <f>IF($A694="","",IF(AND($I694="Won",OR($U694=1,$Y694&gt;0,$Z694&gt;0)),$G694,0))</f>
        <v/>
      </c>
      <c r="AE694" s="33">
        <f>IF(OR($A694="",$P694=0),"",IFERROR(MATCH($Q694,Settings!$B$24:$B$31,0),""))</f>
        <v/>
      </c>
      <c r="AF694" s="33">
        <f>IF($A694="","",IFERROR(MATCH($F694,Settings!$B$24:$B$31,0),""))</f>
        <v/>
      </c>
      <c r="AG694" s="33">
        <f>IF($A694="","",IF($P694=0,IF($Y694&gt;0,IF($I694="Won","Created and won","Created"),IF($J694&gt;Settings!$C$6,"Created, outside period",IF($V694=1,"Not in last snapshot","Outside period"))),IF($T694&lt;&gt;"Open","Closed before",IF($U694=0,IF($Z694&gt;0,IF($I694="Won","Pulled in and won","Pulled in"),"Outside period"),IF($I694="Won","Won",IF($I694="Lost","Lost",IF($V694=0,"Slipped out",IF($AF694&gt;$AE694,"Advanced",IF($AF694&lt;$AE694,"Regressed",IF($G694&gt;$R694,"Amount up",IF($G694&lt;$R694,"Amount down","No change")))))))))))</f>
        <v/>
      </c>
      <c r="AH694" s="33">
        <f>IF($A694="","",IF($V694=1,Settings!$C$7-MAX($J694,$K694,$L694,$M694),""))</f>
        <v/>
      </c>
      <c r="AI694" s="33">
        <f>IF($A694="","",IF($V694=1,IF($AH694&gt;=Settings!$C$12,1,0),""))</f>
        <v/>
      </c>
      <c r="AJ694" s="33">
        <f>IF($A694="","",IF($V694=1,IF($N694&gt;=Settings!$C$13,1,0),""))</f>
        <v/>
      </c>
    </row>
    <row r="695">
      <c r="G695" s="31" t="n"/>
      <c r="H695" s="32" t="n"/>
      <c r="J695" s="32" t="n"/>
      <c r="K695" s="32" t="n"/>
      <c r="L695" s="32" t="n"/>
      <c r="M695" s="32" t="n"/>
      <c r="P695" s="33">
        <f>IF($A695="","",IFERROR(MATCH($A695,'Last week'!$A$2:$A$1001,0),0))</f>
        <v/>
      </c>
      <c r="Q695" s="33">
        <f>IF(OR($A695="",$P695=0),"",INDEX('Last week'!$F$2:$F$1001,$P695))</f>
        <v/>
      </c>
      <c r="R695" s="34">
        <f>IF(OR($A695="",$P695=0),"",INDEX('Last week'!$G$2:$G$1001,$P695))</f>
        <v/>
      </c>
      <c r="S695" s="35">
        <f>IF(OR($A695="",$P695=0),"",INDEX('Last week'!$H$2:$H$1001,$P695))</f>
        <v/>
      </c>
      <c r="T695" s="33">
        <f>IF(OR($A695="",$P695=0),"",INDEX('Last week'!$I$2:$I$1001,$P695))</f>
        <v/>
      </c>
      <c r="U695" s="33">
        <f>IF($A695="","",IF(AND($P695&gt;0,$T695="Open",$S695&gt;=Settings!$C$4,$S695&lt;=Settings!$C$5),1,0))</f>
        <v/>
      </c>
      <c r="V695" s="33">
        <f>IF($A695="","",IF(AND($I695="Open",$H695&gt;=Settings!$C$4,$H695&lt;=Settings!$C$5),1,0))</f>
        <v/>
      </c>
      <c r="W695" s="34">
        <f>IF($A695="","",IF($U695=1,$R695,0))</f>
        <v/>
      </c>
      <c r="X695" s="34">
        <f>IF($A695="","",IF($V695=1,$G695,0))</f>
        <v/>
      </c>
      <c r="Y695" s="34">
        <f>IF($A695="","",IF(AND($P695=0,OR($I695="Open",$I695="Won"),$H695&gt;=Settings!$C$4,$H695&lt;=Settings!$C$5,$J695&gt;Settings!$C$6),$G695,0))</f>
        <v/>
      </c>
      <c r="Z695" s="34">
        <f>IF($A695="","",IF(AND($P695&gt;0,$T695="Open",$U695=0,OR($I695="Open",$I695="Won"),$H695&gt;=Settings!$C$4,$H695&lt;=Settings!$C$5),$G695,0))</f>
        <v/>
      </c>
      <c r="AA695" s="34">
        <f>IF($A695="","",IF(AND($U695=1,OR($V695=1,$I695="Won")),$G695-$R695,0))</f>
        <v/>
      </c>
      <c r="AB695" s="34">
        <f>IF($A695="","",IF(AND($U695=1,$I695="Open",$V695=0),$R695,0))</f>
        <v/>
      </c>
      <c r="AC695" s="34">
        <f>IF($A695="","",IF(AND($U695=1,$I695="Lost"),$R695,0))</f>
        <v/>
      </c>
      <c r="AD695" s="34">
        <f>IF($A695="","",IF(AND($I695="Won",OR($U695=1,$Y695&gt;0,$Z695&gt;0)),$G695,0))</f>
        <v/>
      </c>
      <c r="AE695" s="33">
        <f>IF(OR($A695="",$P695=0),"",IFERROR(MATCH($Q695,Settings!$B$24:$B$31,0),""))</f>
        <v/>
      </c>
      <c r="AF695" s="33">
        <f>IF($A695="","",IFERROR(MATCH($F695,Settings!$B$24:$B$31,0),""))</f>
        <v/>
      </c>
      <c r="AG695" s="33">
        <f>IF($A695="","",IF($P695=0,IF($Y695&gt;0,IF($I695="Won","Created and won","Created"),IF($J695&gt;Settings!$C$6,"Created, outside period",IF($V695=1,"Not in last snapshot","Outside period"))),IF($T695&lt;&gt;"Open","Closed before",IF($U695=0,IF($Z695&gt;0,IF($I695="Won","Pulled in and won","Pulled in"),"Outside period"),IF($I695="Won","Won",IF($I695="Lost","Lost",IF($V695=0,"Slipped out",IF($AF695&gt;$AE695,"Advanced",IF($AF695&lt;$AE695,"Regressed",IF($G695&gt;$R695,"Amount up",IF($G695&lt;$R695,"Amount down","No change")))))))))))</f>
        <v/>
      </c>
      <c r="AH695" s="33">
        <f>IF($A695="","",IF($V695=1,Settings!$C$7-MAX($J695,$K695,$L695,$M695),""))</f>
        <v/>
      </c>
      <c r="AI695" s="33">
        <f>IF($A695="","",IF($V695=1,IF($AH695&gt;=Settings!$C$12,1,0),""))</f>
        <v/>
      </c>
      <c r="AJ695" s="33">
        <f>IF($A695="","",IF($V695=1,IF($N695&gt;=Settings!$C$13,1,0),""))</f>
        <v/>
      </c>
    </row>
    <row r="696">
      <c r="G696" s="31" t="n"/>
      <c r="H696" s="32" t="n"/>
      <c r="J696" s="32" t="n"/>
      <c r="K696" s="32" t="n"/>
      <c r="L696" s="32" t="n"/>
      <c r="M696" s="32" t="n"/>
      <c r="P696" s="33">
        <f>IF($A696="","",IFERROR(MATCH($A696,'Last week'!$A$2:$A$1001,0),0))</f>
        <v/>
      </c>
      <c r="Q696" s="33">
        <f>IF(OR($A696="",$P696=0),"",INDEX('Last week'!$F$2:$F$1001,$P696))</f>
        <v/>
      </c>
      <c r="R696" s="34">
        <f>IF(OR($A696="",$P696=0),"",INDEX('Last week'!$G$2:$G$1001,$P696))</f>
        <v/>
      </c>
      <c r="S696" s="35">
        <f>IF(OR($A696="",$P696=0),"",INDEX('Last week'!$H$2:$H$1001,$P696))</f>
        <v/>
      </c>
      <c r="T696" s="33">
        <f>IF(OR($A696="",$P696=0),"",INDEX('Last week'!$I$2:$I$1001,$P696))</f>
        <v/>
      </c>
      <c r="U696" s="33">
        <f>IF($A696="","",IF(AND($P696&gt;0,$T696="Open",$S696&gt;=Settings!$C$4,$S696&lt;=Settings!$C$5),1,0))</f>
        <v/>
      </c>
      <c r="V696" s="33">
        <f>IF($A696="","",IF(AND($I696="Open",$H696&gt;=Settings!$C$4,$H696&lt;=Settings!$C$5),1,0))</f>
        <v/>
      </c>
      <c r="W696" s="34">
        <f>IF($A696="","",IF($U696=1,$R696,0))</f>
        <v/>
      </c>
      <c r="X696" s="34">
        <f>IF($A696="","",IF($V696=1,$G696,0))</f>
        <v/>
      </c>
      <c r="Y696" s="34">
        <f>IF($A696="","",IF(AND($P696=0,OR($I696="Open",$I696="Won"),$H696&gt;=Settings!$C$4,$H696&lt;=Settings!$C$5,$J696&gt;Settings!$C$6),$G696,0))</f>
        <v/>
      </c>
      <c r="Z696" s="34">
        <f>IF($A696="","",IF(AND($P696&gt;0,$T696="Open",$U696=0,OR($I696="Open",$I696="Won"),$H696&gt;=Settings!$C$4,$H696&lt;=Settings!$C$5),$G696,0))</f>
        <v/>
      </c>
      <c r="AA696" s="34">
        <f>IF($A696="","",IF(AND($U696=1,OR($V696=1,$I696="Won")),$G696-$R696,0))</f>
        <v/>
      </c>
      <c r="AB696" s="34">
        <f>IF($A696="","",IF(AND($U696=1,$I696="Open",$V696=0),$R696,0))</f>
        <v/>
      </c>
      <c r="AC696" s="34">
        <f>IF($A696="","",IF(AND($U696=1,$I696="Lost"),$R696,0))</f>
        <v/>
      </c>
      <c r="AD696" s="34">
        <f>IF($A696="","",IF(AND($I696="Won",OR($U696=1,$Y696&gt;0,$Z696&gt;0)),$G696,0))</f>
        <v/>
      </c>
      <c r="AE696" s="33">
        <f>IF(OR($A696="",$P696=0),"",IFERROR(MATCH($Q696,Settings!$B$24:$B$31,0),""))</f>
        <v/>
      </c>
      <c r="AF696" s="33">
        <f>IF($A696="","",IFERROR(MATCH($F696,Settings!$B$24:$B$31,0),""))</f>
        <v/>
      </c>
      <c r="AG696" s="33">
        <f>IF($A696="","",IF($P696=0,IF($Y696&gt;0,IF($I696="Won","Created and won","Created"),IF($J696&gt;Settings!$C$6,"Created, outside period",IF($V696=1,"Not in last snapshot","Outside period"))),IF($T696&lt;&gt;"Open","Closed before",IF($U696=0,IF($Z696&gt;0,IF($I696="Won","Pulled in and won","Pulled in"),"Outside period"),IF($I696="Won","Won",IF($I696="Lost","Lost",IF($V696=0,"Slipped out",IF($AF696&gt;$AE696,"Advanced",IF($AF696&lt;$AE696,"Regressed",IF($G696&gt;$R696,"Amount up",IF($G696&lt;$R696,"Amount down","No change")))))))))))</f>
        <v/>
      </c>
      <c r="AH696" s="33">
        <f>IF($A696="","",IF($V696=1,Settings!$C$7-MAX($J696,$K696,$L696,$M696),""))</f>
        <v/>
      </c>
      <c r="AI696" s="33">
        <f>IF($A696="","",IF($V696=1,IF($AH696&gt;=Settings!$C$12,1,0),""))</f>
        <v/>
      </c>
      <c r="AJ696" s="33">
        <f>IF($A696="","",IF($V696=1,IF($N696&gt;=Settings!$C$13,1,0),""))</f>
        <v/>
      </c>
    </row>
    <row r="697">
      <c r="G697" s="31" t="n"/>
      <c r="H697" s="32" t="n"/>
      <c r="J697" s="32" t="n"/>
      <c r="K697" s="32" t="n"/>
      <c r="L697" s="32" t="n"/>
      <c r="M697" s="32" t="n"/>
      <c r="P697" s="33">
        <f>IF($A697="","",IFERROR(MATCH($A697,'Last week'!$A$2:$A$1001,0),0))</f>
        <v/>
      </c>
      <c r="Q697" s="33">
        <f>IF(OR($A697="",$P697=0),"",INDEX('Last week'!$F$2:$F$1001,$P697))</f>
        <v/>
      </c>
      <c r="R697" s="34">
        <f>IF(OR($A697="",$P697=0),"",INDEX('Last week'!$G$2:$G$1001,$P697))</f>
        <v/>
      </c>
      <c r="S697" s="35">
        <f>IF(OR($A697="",$P697=0),"",INDEX('Last week'!$H$2:$H$1001,$P697))</f>
        <v/>
      </c>
      <c r="T697" s="33">
        <f>IF(OR($A697="",$P697=0),"",INDEX('Last week'!$I$2:$I$1001,$P697))</f>
        <v/>
      </c>
      <c r="U697" s="33">
        <f>IF($A697="","",IF(AND($P697&gt;0,$T697="Open",$S697&gt;=Settings!$C$4,$S697&lt;=Settings!$C$5),1,0))</f>
        <v/>
      </c>
      <c r="V697" s="33">
        <f>IF($A697="","",IF(AND($I697="Open",$H697&gt;=Settings!$C$4,$H697&lt;=Settings!$C$5),1,0))</f>
        <v/>
      </c>
      <c r="W697" s="34">
        <f>IF($A697="","",IF($U697=1,$R697,0))</f>
        <v/>
      </c>
      <c r="X697" s="34">
        <f>IF($A697="","",IF($V697=1,$G697,0))</f>
        <v/>
      </c>
      <c r="Y697" s="34">
        <f>IF($A697="","",IF(AND($P697=0,OR($I697="Open",$I697="Won"),$H697&gt;=Settings!$C$4,$H697&lt;=Settings!$C$5,$J697&gt;Settings!$C$6),$G697,0))</f>
        <v/>
      </c>
      <c r="Z697" s="34">
        <f>IF($A697="","",IF(AND($P697&gt;0,$T697="Open",$U697=0,OR($I697="Open",$I697="Won"),$H697&gt;=Settings!$C$4,$H697&lt;=Settings!$C$5),$G697,0))</f>
        <v/>
      </c>
      <c r="AA697" s="34">
        <f>IF($A697="","",IF(AND($U697=1,OR($V697=1,$I697="Won")),$G697-$R697,0))</f>
        <v/>
      </c>
      <c r="AB697" s="34">
        <f>IF($A697="","",IF(AND($U697=1,$I697="Open",$V697=0),$R697,0))</f>
        <v/>
      </c>
      <c r="AC697" s="34">
        <f>IF($A697="","",IF(AND($U697=1,$I697="Lost"),$R697,0))</f>
        <v/>
      </c>
      <c r="AD697" s="34">
        <f>IF($A697="","",IF(AND($I697="Won",OR($U697=1,$Y697&gt;0,$Z697&gt;0)),$G697,0))</f>
        <v/>
      </c>
      <c r="AE697" s="33">
        <f>IF(OR($A697="",$P697=0),"",IFERROR(MATCH($Q697,Settings!$B$24:$B$31,0),""))</f>
        <v/>
      </c>
      <c r="AF697" s="33">
        <f>IF($A697="","",IFERROR(MATCH($F697,Settings!$B$24:$B$31,0),""))</f>
        <v/>
      </c>
      <c r="AG697" s="33">
        <f>IF($A697="","",IF($P697=0,IF($Y697&gt;0,IF($I697="Won","Created and won","Created"),IF($J697&gt;Settings!$C$6,"Created, outside period",IF($V697=1,"Not in last snapshot","Outside period"))),IF($T697&lt;&gt;"Open","Closed before",IF($U697=0,IF($Z697&gt;0,IF($I697="Won","Pulled in and won","Pulled in"),"Outside period"),IF($I697="Won","Won",IF($I697="Lost","Lost",IF($V697=0,"Slipped out",IF($AF697&gt;$AE697,"Advanced",IF($AF697&lt;$AE697,"Regressed",IF($G697&gt;$R697,"Amount up",IF($G697&lt;$R697,"Amount down","No change")))))))))))</f>
        <v/>
      </c>
      <c r="AH697" s="33">
        <f>IF($A697="","",IF($V697=1,Settings!$C$7-MAX($J697,$K697,$L697,$M697),""))</f>
        <v/>
      </c>
      <c r="AI697" s="33">
        <f>IF($A697="","",IF($V697=1,IF($AH697&gt;=Settings!$C$12,1,0),""))</f>
        <v/>
      </c>
      <c r="AJ697" s="33">
        <f>IF($A697="","",IF($V697=1,IF($N697&gt;=Settings!$C$13,1,0),""))</f>
        <v/>
      </c>
    </row>
    <row r="698">
      <c r="G698" s="31" t="n"/>
      <c r="H698" s="32" t="n"/>
      <c r="J698" s="32" t="n"/>
      <c r="K698" s="32" t="n"/>
      <c r="L698" s="32" t="n"/>
      <c r="M698" s="32" t="n"/>
      <c r="P698" s="33">
        <f>IF($A698="","",IFERROR(MATCH($A698,'Last week'!$A$2:$A$1001,0),0))</f>
        <v/>
      </c>
      <c r="Q698" s="33">
        <f>IF(OR($A698="",$P698=0),"",INDEX('Last week'!$F$2:$F$1001,$P698))</f>
        <v/>
      </c>
      <c r="R698" s="34">
        <f>IF(OR($A698="",$P698=0),"",INDEX('Last week'!$G$2:$G$1001,$P698))</f>
        <v/>
      </c>
      <c r="S698" s="35">
        <f>IF(OR($A698="",$P698=0),"",INDEX('Last week'!$H$2:$H$1001,$P698))</f>
        <v/>
      </c>
      <c r="T698" s="33">
        <f>IF(OR($A698="",$P698=0),"",INDEX('Last week'!$I$2:$I$1001,$P698))</f>
        <v/>
      </c>
      <c r="U698" s="33">
        <f>IF($A698="","",IF(AND($P698&gt;0,$T698="Open",$S698&gt;=Settings!$C$4,$S698&lt;=Settings!$C$5),1,0))</f>
        <v/>
      </c>
      <c r="V698" s="33">
        <f>IF($A698="","",IF(AND($I698="Open",$H698&gt;=Settings!$C$4,$H698&lt;=Settings!$C$5),1,0))</f>
        <v/>
      </c>
      <c r="W698" s="34">
        <f>IF($A698="","",IF($U698=1,$R698,0))</f>
        <v/>
      </c>
      <c r="X698" s="34">
        <f>IF($A698="","",IF($V698=1,$G698,0))</f>
        <v/>
      </c>
      <c r="Y698" s="34">
        <f>IF($A698="","",IF(AND($P698=0,OR($I698="Open",$I698="Won"),$H698&gt;=Settings!$C$4,$H698&lt;=Settings!$C$5,$J698&gt;Settings!$C$6),$G698,0))</f>
        <v/>
      </c>
      <c r="Z698" s="34">
        <f>IF($A698="","",IF(AND($P698&gt;0,$T698="Open",$U698=0,OR($I698="Open",$I698="Won"),$H698&gt;=Settings!$C$4,$H698&lt;=Settings!$C$5),$G698,0))</f>
        <v/>
      </c>
      <c r="AA698" s="34">
        <f>IF($A698="","",IF(AND($U698=1,OR($V698=1,$I698="Won")),$G698-$R698,0))</f>
        <v/>
      </c>
      <c r="AB698" s="34">
        <f>IF($A698="","",IF(AND($U698=1,$I698="Open",$V698=0),$R698,0))</f>
        <v/>
      </c>
      <c r="AC698" s="34">
        <f>IF($A698="","",IF(AND($U698=1,$I698="Lost"),$R698,0))</f>
        <v/>
      </c>
      <c r="AD698" s="34">
        <f>IF($A698="","",IF(AND($I698="Won",OR($U698=1,$Y698&gt;0,$Z698&gt;0)),$G698,0))</f>
        <v/>
      </c>
      <c r="AE698" s="33">
        <f>IF(OR($A698="",$P698=0),"",IFERROR(MATCH($Q698,Settings!$B$24:$B$31,0),""))</f>
        <v/>
      </c>
      <c r="AF698" s="33">
        <f>IF($A698="","",IFERROR(MATCH($F698,Settings!$B$24:$B$31,0),""))</f>
        <v/>
      </c>
      <c r="AG698" s="33">
        <f>IF($A698="","",IF($P698=0,IF($Y698&gt;0,IF($I698="Won","Created and won","Created"),IF($J698&gt;Settings!$C$6,"Created, outside period",IF($V698=1,"Not in last snapshot","Outside period"))),IF($T698&lt;&gt;"Open","Closed before",IF($U698=0,IF($Z698&gt;0,IF($I698="Won","Pulled in and won","Pulled in"),"Outside period"),IF($I698="Won","Won",IF($I698="Lost","Lost",IF($V698=0,"Slipped out",IF($AF698&gt;$AE698,"Advanced",IF($AF698&lt;$AE698,"Regressed",IF($G698&gt;$R698,"Amount up",IF($G698&lt;$R698,"Amount down","No change")))))))))))</f>
        <v/>
      </c>
      <c r="AH698" s="33">
        <f>IF($A698="","",IF($V698=1,Settings!$C$7-MAX($J698,$K698,$L698,$M698),""))</f>
        <v/>
      </c>
      <c r="AI698" s="33">
        <f>IF($A698="","",IF($V698=1,IF($AH698&gt;=Settings!$C$12,1,0),""))</f>
        <v/>
      </c>
      <c r="AJ698" s="33">
        <f>IF($A698="","",IF($V698=1,IF($N698&gt;=Settings!$C$13,1,0),""))</f>
        <v/>
      </c>
    </row>
    <row r="699">
      <c r="G699" s="31" t="n"/>
      <c r="H699" s="32" t="n"/>
      <c r="J699" s="32" t="n"/>
      <c r="K699" s="32" t="n"/>
      <c r="L699" s="32" t="n"/>
      <c r="M699" s="32" t="n"/>
      <c r="P699" s="33">
        <f>IF($A699="","",IFERROR(MATCH($A699,'Last week'!$A$2:$A$1001,0),0))</f>
        <v/>
      </c>
      <c r="Q699" s="33">
        <f>IF(OR($A699="",$P699=0),"",INDEX('Last week'!$F$2:$F$1001,$P699))</f>
        <v/>
      </c>
      <c r="R699" s="34">
        <f>IF(OR($A699="",$P699=0),"",INDEX('Last week'!$G$2:$G$1001,$P699))</f>
        <v/>
      </c>
      <c r="S699" s="35">
        <f>IF(OR($A699="",$P699=0),"",INDEX('Last week'!$H$2:$H$1001,$P699))</f>
        <v/>
      </c>
      <c r="T699" s="33">
        <f>IF(OR($A699="",$P699=0),"",INDEX('Last week'!$I$2:$I$1001,$P699))</f>
        <v/>
      </c>
      <c r="U699" s="33">
        <f>IF($A699="","",IF(AND($P699&gt;0,$T699="Open",$S699&gt;=Settings!$C$4,$S699&lt;=Settings!$C$5),1,0))</f>
        <v/>
      </c>
      <c r="V699" s="33">
        <f>IF($A699="","",IF(AND($I699="Open",$H699&gt;=Settings!$C$4,$H699&lt;=Settings!$C$5),1,0))</f>
        <v/>
      </c>
      <c r="W699" s="34">
        <f>IF($A699="","",IF($U699=1,$R699,0))</f>
        <v/>
      </c>
      <c r="X699" s="34">
        <f>IF($A699="","",IF($V699=1,$G699,0))</f>
        <v/>
      </c>
      <c r="Y699" s="34">
        <f>IF($A699="","",IF(AND($P699=0,OR($I699="Open",$I699="Won"),$H699&gt;=Settings!$C$4,$H699&lt;=Settings!$C$5,$J699&gt;Settings!$C$6),$G699,0))</f>
        <v/>
      </c>
      <c r="Z699" s="34">
        <f>IF($A699="","",IF(AND($P699&gt;0,$T699="Open",$U699=0,OR($I699="Open",$I699="Won"),$H699&gt;=Settings!$C$4,$H699&lt;=Settings!$C$5),$G699,0))</f>
        <v/>
      </c>
      <c r="AA699" s="34">
        <f>IF($A699="","",IF(AND($U699=1,OR($V699=1,$I699="Won")),$G699-$R699,0))</f>
        <v/>
      </c>
      <c r="AB699" s="34">
        <f>IF($A699="","",IF(AND($U699=1,$I699="Open",$V699=0),$R699,0))</f>
        <v/>
      </c>
      <c r="AC699" s="34">
        <f>IF($A699="","",IF(AND($U699=1,$I699="Lost"),$R699,0))</f>
        <v/>
      </c>
      <c r="AD699" s="34">
        <f>IF($A699="","",IF(AND($I699="Won",OR($U699=1,$Y699&gt;0,$Z699&gt;0)),$G699,0))</f>
        <v/>
      </c>
      <c r="AE699" s="33">
        <f>IF(OR($A699="",$P699=0),"",IFERROR(MATCH($Q699,Settings!$B$24:$B$31,0),""))</f>
        <v/>
      </c>
      <c r="AF699" s="33">
        <f>IF($A699="","",IFERROR(MATCH($F699,Settings!$B$24:$B$31,0),""))</f>
        <v/>
      </c>
      <c r="AG699" s="33">
        <f>IF($A699="","",IF($P699=0,IF($Y699&gt;0,IF($I699="Won","Created and won","Created"),IF($J699&gt;Settings!$C$6,"Created, outside period",IF($V699=1,"Not in last snapshot","Outside period"))),IF($T699&lt;&gt;"Open","Closed before",IF($U699=0,IF($Z699&gt;0,IF($I699="Won","Pulled in and won","Pulled in"),"Outside period"),IF($I699="Won","Won",IF($I699="Lost","Lost",IF($V699=0,"Slipped out",IF($AF699&gt;$AE699,"Advanced",IF($AF699&lt;$AE699,"Regressed",IF($G699&gt;$R699,"Amount up",IF($G699&lt;$R699,"Amount down","No change")))))))))))</f>
        <v/>
      </c>
      <c r="AH699" s="33">
        <f>IF($A699="","",IF($V699=1,Settings!$C$7-MAX($J699,$K699,$L699,$M699),""))</f>
        <v/>
      </c>
      <c r="AI699" s="33">
        <f>IF($A699="","",IF($V699=1,IF($AH699&gt;=Settings!$C$12,1,0),""))</f>
        <v/>
      </c>
      <c r="AJ699" s="33">
        <f>IF($A699="","",IF($V699=1,IF($N699&gt;=Settings!$C$13,1,0),""))</f>
        <v/>
      </c>
    </row>
    <row r="700">
      <c r="G700" s="31" t="n"/>
      <c r="H700" s="32" t="n"/>
      <c r="J700" s="32" t="n"/>
      <c r="K700" s="32" t="n"/>
      <c r="L700" s="32" t="n"/>
      <c r="M700" s="32" t="n"/>
      <c r="P700" s="33">
        <f>IF($A700="","",IFERROR(MATCH($A700,'Last week'!$A$2:$A$1001,0),0))</f>
        <v/>
      </c>
      <c r="Q700" s="33">
        <f>IF(OR($A700="",$P700=0),"",INDEX('Last week'!$F$2:$F$1001,$P700))</f>
        <v/>
      </c>
      <c r="R700" s="34">
        <f>IF(OR($A700="",$P700=0),"",INDEX('Last week'!$G$2:$G$1001,$P700))</f>
        <v/>
      </c>
      <c r="S700" s="35">
        <f>IF(OR($A700="",$P700=0),"",INDEX('Last week'!$H$2:$H$1001,$P700))</f>
        <v/>
      </c>
      <c r="T700" s="33">
        <f>IF(OR($A700="",$P700=0),"",INDEX('Last week'!$I$2:$I$1001,$P700))</f>
        <v/>
      </c>
      <c r="U700" s="33">
        <f>IF($A700="","",IF(AND($P700&gt;0,$T700="Open",$S700&gt;=Settings!$C$4,$S700&lt;=Settings!$C$5),1,0))</f>
        <v/>
      </c>
      <c r="V700" s="33">
        <f>IF($A700="","",IF(AND($I700="Open",$H700&gt;=Settings!$C$4,$H700&lt;=Settings!$C$5),1,0))</f>
        <v/>
      </c>
      <c r="W700" s="34">
        <f>IF($A700="","",IF($U700=1,$R700,0))</f>
        <v/>
      </c>
      <c r="X700" s="34">
        <f>IF($A700="","",IF($V700=1,$G700,0))</f>
        <v/>
      </c>
      <c r="Y700" s="34">
        <f>IF($A700="","",IF(AND($P700=0,OR($I700="Open",$I700="Won"),$H700&gt;=Settings!$C$4,$H700&lt;=Settings!$C$5,$J700&gt;Settings!$C$6),$G700,0))</f>
        <v/>
      </c>
      <c r="Z700" s="34">
        <f>IF($A700="","",IF(AND($P700&gt;0,$T700="Open",$U700=0,OR($I700="Open",$I700="Won"),$H700&gt;=Settings!$C$4,$H700&lt;=Settings!$C$5),$G700,0))</f>
        <v/>
      </c>
      <c r="AA700" s="34">
        <f>IF($A700="","",IF(AND($U700=1,OR($V700=1,$I700="Won")),$G700-$R700,0))</f>
        <v/>
      </c>
      <c r="AB700" s="34">
        <f>IF($A700="","",IF(AND($U700=1,$I700="Open",$V700=0),$R700,0))</f>
        <v/>
      </c>
      <c r="AC700" s="34">
        <f>IF($A700="","",IF(AND($U700=1,$I700="Lost"),$R700,0))</f>
        <v/>
      </c>
      <c r="AD700" s="34">
        <f>IF($A700="","",IF(AND($I700="Won",OR($U700=1,$Y700&gt;0,$Z700&gt;0)),$G700,0))</f>
        <v/>
      </c>
      <c r="AE700" s="33">
        <f>IF(OR($A700="",$P700=0),"",IFERROR(MATCH($Q700,Settings!$B$24:$B$31,0),""))</f>
        <v/>
      </c>
      <c r="AF700" s="33">
        <f>IF($A700="","",IFERROR(MATCH($F700,Settings!$B$24:$B$31,0),""))</f>
        <v/>
      </c>
      <c r="AG700" s="33">
        <f>IF($A700="","",IF($P700=0,IF($Y700&gt;0,IF($I700="Won","Created and won","Created"),IF($J700&gt;Settings!$C$6,"Created, outside period",IF($V700=1,"Not in last snapshot","Outside period"))),IF($T700&lt;&gt;"Open","Closed before",IF($U700=0,IF($Z700&gt;0,IF($I700="Won","Pulled in and won","Pulled in"),"Outside period"),IF($I700="Won","Won",IF($I700="Lost","Lost",IF($V700=0,"Slipped out",IF($AF700&gt;$AE700,"Advanced",IF($AF700&lt;$AE700,"Regressed",IF($G700&gt;$R700,"Amount up",IF($G700&lt;$R700,"Amount down","No change")))))))))))</f>
        <v/>
      </c>
      <c r="AH700" s="33">
        <f>IF($A700="","",IF($V700=1,Settings!$C$7-MAX($J700,$K700,$L700,$M700),""))</f>
        <v/>
      </c>
      <c r="AI700" s="33">
        <f>IF($A700="","",IF($V700=1,IF($AH700&gt;=Settings!$C$12,1,0),""))</f>
        <v/>
      </c>
      <c r="AJ700" s="33">
        <f>IF($A700="","",IF($V700=1,IF($N700&gt;=Settings!$C$13,1,0),""))</f>
        <v/>
      </c>
    </row>
    <row r="701">
      <c r="G701" s="31" t="n"/>
      <c r="H701" s="32" t="n"/>
      <c r="J701" s="32" t="n"/>
      <c r="K701" s="32" t="n"/>
      <c r="L701" s="32" t="n"/>
      <c r="M701" s="32" t="n"/>
      <c r="P701" s="33">
        <f>IF($A701="","",IFERROR(MATCH($A701,'Last week'!$A$2:$A$1001,0),0))</f>
        <v/>
      </c>
      <c r="Q701" s="33">
        <f>IF(OR($A701="",$P701=0),"",INDEX('Last week'!$F$2:$F$1001,$P701))</f>
        <v/>
      </c>
      <c r="R701" s="34">
        <f>IF(OR($A701="",$P701=0),"",INDEX('Last week'!$G$2:$G$1001,$P701))</f>
        <v/>
      </c>
      <c r="S701" s="35">
        <f>IF(OR($A701="",$P701=0),"",INDEX('Last week'!$H$2:$H$1001,$P701))</f>
        <v/>
      </c>
      <c r="T701" s="33">
        <f>IF(OR($A701="",$P701=0),"",INDEX('Last week'!$I$2:$I$1001,$P701))</f>
        <v/>
      </c>
      <c r="U701" s="33">
        <f>IF($A701="","",IF(AND($P701&gt;0,$T701="Open",$S701&gt;=Settings!$C$4,$S701&lt;=Settings!$C$5),1,0))</f>
        <v/>
      </c>
      <c r="V701" s="33">
        <f>IF($A701="","",IF(AND($I701="Open",$H701&gt;=Settings!$C$4,$H701&lt;=Settings!$C$5),1,0))</f>
        <v/>
      </c>
      <c r="W701" s="34">
        <f>IF($A701="","",IF($U701=1,$R701,0))</f>
        <v/>
      </c>
      <c r="X701" s="34">
        <f>IF($A701="","",IF($V701=1,$G701,0))</f>
        <v/>
      </c>
      <c r="Y701" s="34">
        <f>IF($A701="","",IF(AND($P701=0,OR($I701="Open",$I701="Won"),$H701&gt;=Settings!$C$4,$H701&lt;=Settings!$C$5,$J701&gt;Settings!$C$6),$G701,0))</f>
        <v/>
      </c>
      <c r="Z701" s="34">
        <f>IF($A701="","",IF(AND($P701&gt;0,$T701="Open",$U701=0,OR($I701="Open",$I701="Won"),$H701&gt;=Settings!$C$4,$H701&lt;=Settings!$C$5),$G701,0))</f>
        <v/>
      </c>
      <c r="AA701" s="34">
        <f>IF($A701="","",IF(AND($U701=1,OR($V701=1,$I701="Won")),$G701-$R701,0))</f>
        <v/>
      </c>
      <c r="AB701" s="34">
        <f>IF($A701="","",IF(AND($U701=1,$I701="Open",$V701=0),$R701,0))</f>
        <v/>
      </c>
      <c r="AC701" s="34">
        <f>IF($A701="","",IF(AND($U701=1,$I701="Lost"),$R701,0))</f>
        <v/>
      </c>
      <c r="AD701" s="34">
        <f>IF($A701="","",IF(AND($I701="Won",OR($U701=1,$Y701&gt;0,$Z701&gt;0)),$G701,0))</f>
        <v/>
      </c>
      <c r="AE701" s="33">
        <f>IF(OR($A701="",$P701=0),"",IFERROR(MATCH($Q701,Settings!$B$24:$B$31,0),""))</f>
        <v/>
      </c>
      <c r="AF701" s="33">
        <f>IF($A701="","",IFERROR(MATCH($F701,Settings!$B$24:$B$31,0),""))</f>
        <v/>
      </c>
      <c r="AG701" s="33">
        <f>IF($A701="","",IF($P701=0,IF($Y701&gt;0,IF($I701="Won","Created and won","Created"),IF($J701&gt;Settings!$C$6,"Created, outside period",IF($V701=1,"Not in last snapshot","Outside period"))),IF($T701&lt;&gt;"Open","Closed before",IF($U701=0,IF($Z701&gt;0,IF($I701="Won","Pulled in and won","Pulled in"),"Outside period"),IF($I701="Won","Won",IF($I701="Lost","Lost",IF($V701=0,"Slipped out",IF($AF701&gt;$AE701,"Advanced",IF($AF701&lt;$AE701,"Regressed",IF($G701&gt;$R701,"Amount up",IF($G701&lt;$R701,"Amount down","No change")))))))))))</f>
        <v/>
      </c>
      <c r="AH701" s="33">
        <f>IF($A701="","",IF($V701=1,Settings!$C$7-MAX($J701,$K701,$L701,$M701),""))</f>
        <v/>
      </c>
      <c r="AI701" s="33">
        <f>IF($A701="","",IF($V701=1,IF($AH701&gt;=Settings!$C$12,1,0),""))</f>
        <v/>
      </c>
      <c r="AJ701" s="33">
        <f>IF($A701="","",IF($V701=1,IF($N701&gt;=Settings!$C$13,1,0),""))</f>
        <v/>
      </c>
    </row>
    <row r="702">
      <c r="G702" s="31" t="n"/>
      <c r="H702" s="32" t="n"/>
      <c r="J702" s="32" t="n"/>
      <c r="K702" s="32" t="n"/>
      <c r="L702" s="32" t="n"/>
      <c r="M702" s="32" t="n"/>
      <c r="P702" s="33">
        <f>IF($A702="","",IFERROR(MATCH($A702,'Last week'!$A$2:$A$1001,0),0))</f>
        <v/>
      </c>
      <c r="Q702" s="33">
        <f>IF(OR($A702="",$P702=0),"",INDEX('Last week'!$F$2:$F$1001,$P702))</f>
        <v/>
      </c>
      <c r="R702" s="34">
        <f>IF(OR($A702="",$P702=0),"",INDEX('Last week'!$G$2:$G$1001,$P702))</f>
        <v/>
      </c>
      <c r="S702" s="35">
        <f>IF(OR($A702="",$P702=0),"",INDEX('Last week'!$H$2:$H$1001,$P702))</f>
        <v/>
      </c>
      <c r="T702" s="33">
        <f>IF(OR($A702="",$P702=0),"",INDEX('Last week'!$I$2:$I$1001,$P702))</f>
        <v/>
      </c>
      <c r="U702" s="33">
        <f>IF($A702="","",IF(AND($P702&gt;0,$T702="Open",$S702&gt;=Settings!$C$4,$S702&lt;=Settings!$C$5),1,0))</f>
        <v/>
      </c>
      <c r="V702" s="33">
        <f>IF($A702="","",IF(AND($I702="Open",$H702&gt;=Settings!$C$4,$H702&lt;=Settings!$C$5),1,0))</f>
        <v/>
      </c>
      <c r="W702" s="34">
        <f>IF($A702="","",IF($U702=1,$R702,0))</f>
        <v/>
      </c>
      <c r="X702" s="34">
        <f>IF($A702="","",IF($V702=1,$G702,0))</f>
        <v/>
      </c>
      <c r="Y702" s="34">
        <f>IF($A702="","",IF(AND($P702=0,OR($I702="Open",$I702="Won"),$H702&gt;=Settings!$C$4,$H702&lt;=Settings!$C$5,$J702&gt;Settings!$C$6),$G702,0))</f>
        <v/>
      </c>
      <c r="Z702" s="34">
        <f>IF($A702="","",IF(AND($P702&gt;0,$T702="Open",$U702=0,OR($I702="Open",$I702="Won"),$H702&gt;=Settings!$C$4,$H702&lt;=Settings!$C$5),$G702,0))</f>
        <v/>
      </c>
      <c r="AA702" s="34">
        <f>IF($A702="","",IF(AND($U702=1,OR($V702=1,$I702="Won")),$G702-$R702,0))</f>
        <v/>
      </c>
      <c r="AB702" s="34">
        <f>IF($A702="","",IF(AND($U702=1,$I702="Open",$V702=0),$R702,0))</f>
        <v/>
      </c>
      <c r="AC702" s="34">
        <f>IF($A702="","",IF(AND($U702=1,$I702="Lost"),$R702,0))</f>
        <v/>
      </c>
      <c r="AD702" s="34">
        <f>IF($A702="","",IF(AND($I702="Won",OR($U702=1,$Y702&gt;0,$Z702&gt;0)),$G702,0))</f>
        <v/>
      </c>
      <c r="AE702" s="33">
        <f>IF(OR($A702="",$P702=0),"",IFERROR(MATCH($Q702,Settings!$B$24:$B$31,0),""))</f>
        <v/>
      </c>
      <c r="AF702" s="33">
        <f>IF($A702="","",IFERROR(MATCH($F702,Settings!$B$24:$B$31,0),""))</f>
        <v/>
      </c>
      <c r="AG702" s="33">
        <f>IF($A702="","",IF($P702=0,IF($Y702&gt;0,IF($I702="Won","Created and won","Created"),IF($J702&gt;Settings!$C$6,"Created, outside period",IF($V702=1,"Not in last snapshot","Outside period"))),IF($T702&lt;&gt;"Open","Closed before",IF($U702=0,IF($Z702&gt;0,IF($I702="Won","Pulled in and won","Pulled in"),"Outside period"),IF($I702="Won","Won",IF($I702="Lost","Lost",IF($V702=0,"Slipped out",IF($AF702&gt;$AE702,"Advanced",IF($AF702&lt;$AE702,"Regressed",IF($G702&gt;$R702,"Amount up",IF($G702&lt;$R702,"Amount down","No change")))))))))))</f>
        <v/>
      </c>
      <c r="AH702" s="33">
        <f>IF($A702="","",IF($V702=1,Settings!$C$7-MAX($J702,$K702,$L702,$M702),""))</f>
        <v/>
      </c>
      <c r="AI702" s="33">
        <f>IF($A702="","",IF($V702=1,IF($AH702&gt;=Settings!$C$12,1,0),""))</f>
        <v/>
      </c>
      <c r="AJ702" s="33">
        <f>IF($A702="","",IF($V702=1,IF($N702&gt;=Settings!$C$13,1,0),""))</f>
        <v/>
      </c>
    </row>
    <row r="703">
      <c r="G703" s="31" t="n"/>
      <c r="H703" s="32" t="n"/>
      <c r="J703" s="32" t="n"/>
      <c r="K703" s="32" t="n"/>
      <c r="L703" s="32" t="n"/>
      <c r="M703" s="32" t="n"/>
      <c r="P703" s="33">
        <f>IF($A703="","",IFERROR(MATCH($A703,'Last week'!$A$2:$A$1001,0),0))</f>
        <v/>
      </c>
      <c r="Q703" s="33">
        <f>IF(OR($A703="",$P703=0),"",INDEX('Last week'!$F$2:$F$1001,$P703))</f>
        <v/>
      </c>
      <c r="R703" s="34">
        <f>IF(OR($A703="",$P703=0),"",INDEX('Last week'!$G$2:$G$1001,$P703))</f>
        <v/>
      </c>
      <c r="S703" s="35">
        <f>IF(OR($A703="",$P703=0),"",INDEX('Last week'!$H$2:$H$1001,$P703))</f>
        <v/>
      </c>
      <c r="T703" s="33">
        <f>IF(OR($A703="",$P703=0),"",INDEX('Last week'!$I$2:$I$1001,$P703))</f>
        <v/>
      </c>
      <c r="U703" s="33">
        <f>IF($A703="","",IF(AND($P703&gt;0,$T703="Open",$S703&gt;=Settings!$C$4,$S703&lt;=Settings!$C$5),1,0))</f>
        <v/>
      </c>
      <c r="V703" s="33">
        <f>IF($A703="","",IF(AND($I703="Open",$H703&gt;=Settings!$C$4,$H703&lt;=Settings!$C$5),1,0))</f>
        <v/>
      </c>
      <c r="W703" s="34">
        <f>IF($A703="","",IF($U703=1,$R703,0))</f>
        <v/>
      </c>
      <c r="X703" s="34">
        <f>IF($A703="","",IF($V703=1,$G703,0))</f>
        <v/>
      </c>
      <c r="Y703" s="34">
        <f>IF($A703="","",IF(AND($P703=0,OR($I703="Open",$I703="Won"),$H703&gt;=Settings!$C$4,$H703&lt;=Settings!$C$5,$J703&gt;Settings!$C$6),$G703,0))</f>
        <v/>
      </c>
      <c r="Z703" s="34">
        <f>IF($A703="","",IF(AND($P703&gt;0,$T703="Open",$U703=0,OR($I703="Open",$I703="Won"),$H703&gt;=Settings!$C$4,$H703&lt;=Settings!$C$5),$G703,0))</f>
        <v/>
      </c>
      <c r="AA703" s="34">
        <f>IF($A703="","",IF(AND($U703=1,OR($V703=1,$I703="Won")),$G703-$R703,0))</f>
        <v/>
      </c>
      <c r="AB703" s="34">
        <f>IF($A703="","",IF(AND($U703=1,$I703="Open",$V703=0),$R703,0))</f>
        <v/>
      </c>
      <c r="AC703" s="34">
        <f>IF($A703="","",IF(AND($U703=1,$I703="Lost"),$R703,0))</f>
        <v/>
      </c>
      <c r="AD703" s="34">
        <f>IF($A703="","",IF(AND($I703="Won",OR($U703=1,$Y703&gt;0,$Z703&gt;0)),$G703,0))</f>
        <v/>
      </c>
      <c r="AE703" s="33">
        <f>IF(OR($A703="",$P703=0),"",IFERROR(MATCH($Q703,Settings!$B$24:$B$31,0),""))</f>
        <v/>
      </c>
      <c r="AF703" s="33">
        <f>IF($A703="","",IFERROR(MATCH($F703,Settings!$B$24:$B$31,0),""))</f>
        <v/>
      </c>
      <c r="AG703" s="33">
        <f>IF($A703="","",IF($P703=0,IF($Y703&gt;0,IF($I703="Won","Created and won","Created"),IF($J703&gt;Settings!$C$6,"Created, outside period",IF($V703=1,"Not in last snapshot","Outside period"))),IF($T703&lt;&gt;"Open","Closed before",IF($U703=0,IF($Z703&gt;0,IF($I703="Won","Pulled in and won","Pulled in"),"Outside period"),IF($I703="Won","Won",IF($I703="Lost","Lost",IF($V703=0,"Slipped out",IF($AF703&gt;$AE703,"Advanced",IF($AF703&lt;$AE703,"Regressed",IF($G703&gt;$R703,"Amount up",IF($G703&lt;$R703,"Amount down","No change")))))))))))</f>
        <v/>
      </c>
      <c r="AH703" s="33">
        <f>IF($A703="","",IF($V703=1,Settings!$C$7-MAX($J703,$K703,$L703,$M703),""))</f>
        <v/>
      </c>
      <c r="AI703" s="33">
        <f>IF($A703="","",IF($V703=1,IF($AH703&gt;=Settings!$C$12,1,0),""))</f>
        <v/>
      </c>
      <c r="AJ703" s="33">
        <f>IF($A703="","",IF($V703=1,IF($N703&gt;=Settings!$C$13,1,0),""))</f>
        <v/>
      </c>
    </row>
    <row r="704">
      <c r="G704" s="31" t="n"/>
      <c r="H704" s="32" t="n"/>
      <c r="J704" s="32" t="n"/>
      <c r="K704" s="32" t="n"/>
      <c r="L704" s="32" t="n"/>
      <c r="M704" s="32" t="n"/>
      <c r="P704" s="33">
        <f>IF($A704="","",IFERROR(MATCH($A704,'Last week'!$A$2:$A$1001,0),0))</f>
        <v/>
      </c>
      <c r="Q704" s="33">
        <f>IF(OR($A704="",$P704=0),"",INDEX('Last week'!$F$2:$F$1001,$P704))</f>
        <v/>
      </c>
      <c r="R704" s="34">
        <f>IF(OR($A704="",$P704=0),"",INDEX('Last week'!$G$2:$G$1001,$P704))</f>
        <v/>
      </c>
      <c r="S704" s="35">
        <f>IF(OR($A704="",$P704=0),"",INDEX('Last week'!$H$2:$H$1001,$P704))</f>
        <v/>
      </c>
      <c r="T704" s="33">
        <f>IF(OR($A704="",$P704=0),"",INDEX('Last week'!$I$2:$I$1001,$P704))</f>
        <v/>
      </c>
      <c r="U704" s="33">
        <f>IF($A704="","",IF(AND($P704&gt;0,$T704="Open",$S704&gt;=Settings!$C$4,$S704&lt;=Settings!$C$5),1,0))</f>
        <v/>
      </c>
      <c r="V704" s="33">
        <f>IF($A704="","",IF(AND($I704="Open",$H704&gt;=Settings!$C$4,$H704&lt;=Settings!$C$5),1,0))</f>
        <v/>
      </c>
      <c r="W704" s="34">
        <f>IF($A704="","",IF($U704=1,$R704,0))</f>
        <v/>
      </c>
      <c r="X704" s="34">
        <f>IF($A704="","",IF($V704=1,$G704,0))</f>
        <v/>
      </c>
      <c r="Y704" s="34">
        <f>IF($A704="","",IF(AND($P704=0,OR($I704="Open",$I704="Won"),$H704&gt;=Settings!$C$4,$H704&lt;=Settings!$C$5,$J704&gt;Settings!$C$6),$G704,0))</f>
        <v/>
      </c>
      <c r="Z704" s="34">
        <f>IF($A704="","",IF(AND($P704&gt;0,$T704="Open",$U704=0,OR($I704="Open",$I704="Won"),$H704&gt;=Settings!$C$4,$H704&lt;=Settings!$C$5),$G704,0))</f>
        <v/>
      </c>
      <c r="AA704" s="34">
        <f>IF($A704="","",IF(AND($U704=1,OR($V704=1,$I704="Won")),$G704-$R704,0))</f>
        <v/>
      </c>
      <c r="AB704" s="34">
        <f>IF($A704="","",IF(AND($U704=1,$I704="Open",$V704=0),$R704,0))</f>
        <v/>
      </c>
      <c r="AC704" s="34">
        <f>IF($A704="","",IF(AND($U704=1,$I704="Lost"),$R704,0))</f>
        <v/>
      </c>
      <c r="AD704" s="34">
        <f>IF($A704="","",IF(AND($I704="Won",OR($U704=1,$Y704&gt;0,$Z704&gt;0)),$G704,0))</f>
        <v/>
      </c>
      <c r="AE704" s="33">
        <f>IF(OR($A704="",$P704=0),"",IFERROR(MATCH($Q704,Settings!$B$24:$B$31,0),""))</f>
        <v/>
      </c>
      <c r="AF704" s="33">
        <f>IF($A704="","",IFERROR(MATCH($F704,Settings!$B$24:$B$31,0),""))</f>
        <v/>
      </c>
      <c r="AG704" s="33">
        <f>IF($A704="","",IF($P704=0,IF($Y704&gt;0,IF($I704="Won","Created and won","Created"),IF($J704&gt;Settings!$C$6,"Created, outside period",IF($V704=1,"Not in last snapshot","Outside period"))),IF($T704&lt;&gt;"Open","Closed before",IF($U704=0,IF($Z704&gt;0,IF($I704="Won","Pulled in and won","Pulled in"),"Outside period"),IF($I704="Won","Won",IF($I704="Lost","Lost",IF($V704=0,"Slipped out",IF($AF704&gt;$AE704,"Advanced",IF($AF704&lt;$AE704,"Regressed",IF($G704&gt;$R704,"Amount up",IF($G704&lt;$R704,"Amount down","No change")))))))))))</f>
        <v/>
      </c>
      <c r="AH704" s="33">
        <f>IF($A704="","",IF($V704=1,Settings!$C$7-MAX($J704,$K704,$L704,$M704),""))</f>
        <v/>
      </c>
      <c r="AI704" s="33">
        <f>IF($A704="","",IF($V704=1,IF($AH704&gt;=Settings!$C$12,1,0),""))</f>
        <v/>
      </c>
      <c r="AJ704" s="33">
        <f>IF($A704="","",IF($V704=1,IF($N704&gt;=Settings!$C$13,1,0),""))</f>
        <v/>
      </c>
    </row>
    <row r="705">
      <c r="G705" s="31" t="n"/>
      <c r="H705" s="32" t="n"/>
      <c r="J705" s="32" t="n"/>
      <c r="K705" s="32" t="n"/>
      <c r="L705" s="32" t="n"/>
      <c r="M705" s="32" t="n"/>
      <c r="P705" s="33">
        <f>IF($A705="","",IFERROR(MATCH($A705,'Last week'!$A$2:$A$1001,0),0))</f>
        <v/>
      </c>
      <c r="Q705" s="33">
        <f>IF(OR($A705="",$P705=0),"",INDEX('Last week'!$F$2:$F$1001,$P705))</f>
        <v/>
      </c>
      <c r="R705" s="34">
        <f>IF(OR($A705="",$P705=0),"",INDEX('Last week'!$G$2:$G$1001,$P705))</f>
        <v/>
      </c>
      <c r="S705" s="35">
        <f>IF(OR($A705="",$P705=0),"",INDEX('Last week'!$H$2:$H$1001,$P705))</f>
        <v/>
      </c>
      <c r="T705" s="33">
        <f>IF(OR($A705="",$P705=0),"",INDEX('Last week'!$I$2:$I$1001,$P705))</f>
        <v/>
      </c>
      <c r="U705" s="33">
        <f>IF($A705="","",IF(AND($P705&gt;0,$T705="Open",$S705&gt;=Settings!$C$4,$S705&lt;=Settings!$C$5),1,0))</f>
        <v/>
      </c>
      <c r="V705" s="33">
        <f>IF($A705="","",IF(AND($I705="Open",$H705&gt;=Settings!$C$4,$H705&lt;=Settings!$C$5),1,0))</f>
        <v/>
      </c>
      <c r="W705" s="34">
        <f>IF($A705="","",IF($U705=1,$R705,0))</f>
        <v/>
      </c>
      <c r="X705" s="34">
        <f>IF($A705="","",IF($V705=1,$G705,0))</f>
        <v/>
      </c>
      <c r="Y705" s="34">
        <f>IF($A705="","",IF(AND($P705=0,OR($I705="Open",$I705="Won"),$H705&gt;=Settings!$C$4,$H705&lt;=Settings!$C$5,$J705&gt;Settings!$C$6),$G705,0))</f>
        <v/>
      </c>
      <c r="Z705" s="34">
        <f>IF($A705="","",IF(AND($P705&gt;0,$T705="Open",$U705=0,OR($I705="Open",$I705="Won"),$H705&gt;=Settings!$C$4,$H705&lt;=Settings!$C$5),$G705,0))</f>
        <v/>
      </c>
      <c r="AA705" s="34">
        <f>IF($A705="","",IF(AND($U705=1,OR($V705=1,$I705="Won")),$G705-$R705,0))</f>
        <v/>
      </c>
      <c r="AB705" s="34">
        <f>IF($A705="","",IF(AND($U705=1,$I705="Open",$V705=0),$R705,0))</f>
        <v/>
      </c>
      <c r="AC705" s="34">
        <f>IF($A705="","",IF(AND($U705=1,$I705="Lost"),$R705,0))</f>
        <v/>
      </c>
      <c r="AD705" s="34">
        <f>IF($A705="","",IF(AND($I705="Won",OR($U705=1,$Y705&gt;0,$Z705&gt;0)),$G705,0))</f>
        <v/>
      </c>
      <c r="AE705" s="33">
        <f>IF(OR($A705="",$P705=0),"",IFERROR(MATCH($Q705,Settings!$B$24:$B$31,0),""))</f>
        <v/>
      </c>
      <c r="AF705" s="33">
        <f>IF($A705="","",IFERROR(MATCH($F705,Settings!$B$24:$B$31,0),""))</f>
        <v/>
      </c>
      <c r="AG705" s="33">
        <f>IF($A705="","",IF($P705=0,IF($Y705&gt;0,IF($I705="Won","Created and won","Created"),IF($J705&gt;Settings!$C$6,"Created, outside period",IF($V705=1,"Not in last snapshot","Outside period"))),IF($T705&lt;&gt;"Open","Closed before",IF($U705=0,IF($Z705&gt;0,IF($I705="Won","Pulled in and won","Pulled in"),"Outside period"),IF($I705="Won","Won",IF($I705="Lost","Lost",IF($V705=0,"Slipped out",IF($AF705&gt;$AE705,"Advanced",IF($AF705&lt;$AE705,"Regressed",IF($G705&gt;$R705,"Amount up",IF($G705&lt;$R705,"Amount down","No change")))))))))))</f>
        <v/>
      </c>
      <c r="AH705" s="33">
        <f>IF($A705="","",IF($V705=1,Settings!$C$7-MAX($J705,$K705,$L705,$M705),""))</f>
        <v/>
      </c>
      <c r="AI705" s="33">
        <f>IF($A705="","",IF($V705=1,IF($AH705&gt;=Settings!$C$12,1,0),""))</f>
        <v/>
      </c>
      <c r="AJ705" s="33">
        <f>IF($A705="","",IF($V705=1,IF($N705&gt;=Settings!$C$13,1,0),""))</f>
        <v/>
      </c>
    </row>
    <row r="706">
      <c r="G706" s="31" t="n"/>
      <c r="H706" s="32" t="n"/>
      <c r="J706" s="32" t="n"/>
      <c r="K706" s="32" t="n"/>
      <c r="L706" s="32" t="n"/>
      <c r="M706" s="32" t="n"/>
      <c r="P706" s="33">
        <f>IF($A706="","",IFERROR(MATCH($A706,'Last week'!$A$2:$A$1001,0),0))</f>
        <v/>
      </c>
      <c r="Q706" s="33">
        <f>IF(OR($A706="",$P706=0),"",INDEX('Last week'!$F$2:$F$1001,$P706))</f>
        <v/>
      </c>
      <c r="R706" s="34">
        <f>IF(OR($A706="",$P706=0),"",INDEX('Last week'!$G$2:$G$1001,$P706))</f>
        <v/>
      </c>
      <c r="S706" s="35">
        <f>IF(OR($A706="",$P706=0),"",INDEX('Last week'!$H$2:$H$1001,$P706))</f>
        <v/>
      </c>
      <c r="T706" s="33">
        <f>IF(OR($A706="",$P706=0),"",INDEX('Last week'!$I$2:$I$1001,$P706))</f>
        <v/>
      </c>
      <c r="U706" s="33">
        <f>IF($A706="","",IF(AND($P706&gt;0,$T706="Open",$S706&gt;=Settings!$C$4,$S706&lt;=Settings!$C$5),1,0))</f>
        <v/>
      </c>
      <c r="V706" s="33">
        <f>IF($A706="","",IF(AND($I706="Open",$H706&gt;=Settings!$C$4,$H706&lt;=Settings!$C$5),1,0))</f>
        <v/>
      </c>
      <c r="W706" s="34">
        <f>IF($A706="","",IF($U706=1,$R706,0))</f>
        <v/>
      </c>
      <c r="X706" s="34">
        <f>IF($A706="","",IF($V706=1,$G706,0))</f>
        <v/>
      </c>
      <c r="Y706" s="34">
        <f>IF($A706="","",IF(AND($P706=0,OR($I706="Open",$I706="Won"),$H706&gt;=Settings!$C$4,$H706&lt;=Settings!$C$5,$J706&gt;Settings!$C$6),$G706,0))</f>
        <v/>
      </c>
      <c r="Z706" s="34">
        <f>IF($A706="","",IF(AND($P706&gt;0,$T706="Open",$U706=0,OR($I706="Open",$I706="Won"),$H706&gt;=Settings!$C$4,$H706&lt;=Settings!$C$5),$G706,0))</f>
        <v/>
      </c>
      <c r="AA706" s="34">
        <f>IF($A706="","",IF(AND($U706=1,OR($V706=1,$I706="Won")),$G706-$R706,0))</f>
        <v/>
      </c>
      <c r="AB706" s="34">
        <f>IF($A706="","",IF(AND($U706=1,$I706="Open",$V706=0),$R706,0))</f>
        <v/>
      </c>
      <c r="AC706" s="34">
        <f>IF($A706="","",IF(AND($U706=1,$I706="Lost"),$R706,0))</f>
        <v/>
      </c>
      <c r="AD706" s="34">
        <f>IF($A706="","",IF(AND($I706="Won",OR($U706=1,$Y706&gt;0,$Z706&gt;0)),$G706,0))</f>
        <v/>
      </c>
      <c r="AE706" s="33">
        <f>IF(OR($A706="",$P706=0),"",IFERROR(MATCH($Q706,Settings!$B$24:$B$31,0),""))</f>
        <v/>
      </c>
      <c r="AF706" s="33">
        <f>IF($A706="","",IFERROR(MATCH($F706,Settings!$B$24:$B$31,0),""))</f>
        <v/>
      </c>
      <c r="AG706" s="33">
        <f>IF($A706="","",IF($P706=0,IF($Y706&gt;0,IF($I706="Won","Created and won","Created"),IF($J706&gt;Settings!$C$6,"Created, outside period",IF($V706=1,"Not in last snapshot","Outside period"))),IF($T706&lt;&gt;"Open","Closed before",IF($U706=0,IF($Z706&gt;0,IF($I706="Won","Pulled in and won","Pulled in"),"Outside period"),IF($I706="Won","Won",IF($I706="Lost","Lost",IF($V706=0,"Slipped out",IF($AF706&gt;$AE706,"Advanced",IF($AF706&lt;$AE706,"Regressed",IF($G706&gt;$R706,"Amount up",IF($G706&lt;$R706,"Amount down","No change")))))))))))</f>
        <v/>
      </c>
      <c r="AH706" s="33">
        <f>IF($A706="","",IF($V706=1,Settings!$C$7-MAX($J706,$K706,$L706,$M706),""))</f>
        <v/>
      </c>
      <c r="AI706" s="33">
        <f>IF($A706="","",IF($V706=1,IF($AH706&gt;=Settings!$C$12,1,0),""))</f>
        <v/>
      </c>
      <c r="AJ706" s="33">
        <f>IF($A706="","",IF($V706=1,IF($N706&gt;=Settings!$C$13,1,0),""))</f>
        <v/>
      </c>
    </row>
    <row r="707">
      <c r="G707" s="31" t="n"/>
      <c r="H707" s="32" t="n"/>
      <c r="J707" s="32" t="n"/>
      <c r="K707" s="32" t="n"/>
      <c r="L707" s="32" t="n"/>
      <c r="M707" s="32" t="n"/>
      <c r="P707" s="33">
        <f>IF($A707="","",IFERROR(MATCH($A707,'Last week'!$A$2:$A$1001,0),0))</f>
        <v/>
      </c>
      <c r="Q707" s="33">
        <f>IF(OR($A707="",$P707=0),"",INDEX('Last week'!$F$2:$F$1001,$P707))</f>
        <v/>
      </c>
      <c r="R707" s="34">
        <f>IF(OR($A707="",$P707=0),"",INDEX('Last week'!$G$2:$G$1001,$P707))</f>
        <v/>
      </c>
      <c r="S707" s="35">
        <f>IF(OR($A707="",$P707=0),"",INDEX('Last week'!$H$2:$H$1001,$P707))</f>
        <v/>
      </c>
      <c r="T707" s="33">
        <f>IF(OR($A707="",$P707=0),"",INDEX('Last week'!$I$2:$I$1001,$P707))</f>
        <v/>
      </c>
      <c r="U707" s="33">
        <f>IF($A707="","",IF(AND($P707&gt;0,$T707="Open",$S707&gt;=Settings!$C$4,$S707&lt;=Settings!$C$5),1,0))</f>
        <v/>
      </c>
      <c r="V707" s="33">
        <f>IF($A707="","",IF(AND($I707="Open",$H707&gt;=Settings!$C$4,$H707&lt;=Settings!$C$5),1,0))</f>
        <v/>
      </c>
      <c r="W707" s="34">
        <f>IF($A707="","",IF($U707=1,$R707,0))</f>
        <v/>
      </c>
      <c r="X707" s="34">
        <f>IF($A707="","",IF($V707=1,$G707,0))</f>
        <v/>
      </c>
      <c r="Y707" s="34">
        <f>IF($A707="","",IF(AND($P707=0,OR($I707="Open",$I707="Won"),$H707&gt;=Settings!$C$4,$H707&lt;=Settings!$C$5,$J707&gt;Settings!$C$6),$G707,0))</f>
        <v/>
      </c>
      <c r="Z707" s="34">
        <f>IF($A707="","",IF(AND($P707&gt;0,$T707="Open",$U707=0,OR($I707="Open",$I707="Won"),$H707&gt;=Settings!$C$4,$H707&lt;=Settings!$C$5),$G707,0))</f>
        <v/>
      </c>
      <c r="AA707" s="34">
        <f>IF($A707="","",IF(AND($U707=1,OR($V707=1,$I707="Won")),$G707-$R707,0))</f>
        <v/>
      </c>
      <c r="AB707" s="34">
        <f>IF($A707="","",IF(AND($U707=1,$I707="Open",$V707=0),$R707,0))</f>
        <v/>
      </c>
      <c r="AC707" s="34">
        <f>IF($A707="","",IF(AND($U707=1,$I707="Lost"),$R707,0))</f>
        <v/>
      </c>
      <c r="AD707" s="34">
        <f>IF($A707="","",IF(AND($I707="Won",OR($U707=1,$Y707&gt;0,$Z707&gt;0)),$G707,0))</f>
        <v/>
      </c>
      <c r="AE707" s="33">
        <f>IF(OR($A707="",$P707=0),"",IFERROR(MATCH($Q707,Settings!$B$24:$B$31,0),""))</f>
        <v/>
      </c>
      <c r="AF707" s="33">
        <f>IF($A707="","",IFERROR(MATCH($F707,Settings!$B$24:$B$31,0),""))</f>
        <v/>
      </c>
      <c r="AG707" s="33">
        <f>IF($A707="","",IF($P707=0,IF($Y707&gt;0,IF($I707="Won","Created and won","Created"),IF($J707&gt;Settings!$C$6,"Created, outside period",IF($V707=1,"Not in last snapshot","Outside period"))),IF($T707&lt;&gt;"Open","Closed before",IF($U707=0,IF($Z707&gt;0,IF($I707="Won","Pulled in and won","Pulled in"),"Outside period"),IF($I707="Won","Won",IF($I707="Lost","Lost",IF($V707=0,"Slipped out",IF($AF707&gt;$AE707,"Advanced",IF($AF707&lt;$AE707,"Regressed",IF($G707&gt;$R707,"Amount up",IF($G707&lt;$R707,"Amount down","No change")))))))))))</f>
        <v/>
      </c>
      <c r="AH707" s="33">
        <f>IF($A707="","",IF($V707=1,Settings!$C$7-MAX($J707,$K707,$L707,$M707),""))</f>
        <v/>
      </c>
      <c r="AI707" s="33">
        <f>IF($A707="","",IF($V707=1,IF($AH707&gt;=Settings!$C$12,1,0),""))</f>
        <v/>
      </c>
      <c r="AJ707" s="33">
        <f>IF($A707="","",IF($V707=1,IF($N707&gt;=Settings!$C$13,1,0),""))</f>
        <v/>
      </c>
    </row>
    <row r="708">
      <c r="G708" s="31" t="n"/>
      <c r="H708" s="32" t="n"/>
      <c r="J708" s="32" t="n"/>
      <c r="K708" s="32" t="n"/>
      <c r="L708" s="32" t="n"/>
      <c r="M708" s="32" t="n"/>
      <c r="P708" s="33">
        <f>IF($A708="","",IFERROR(MATCH($A708,'Last week'!$A$2:$A$1001,0),0))</f>
        <v/>
      </c>
      <c r="Q708" s="33">
        <f>IF(OR($A708="",$P708=0),"",INDEX('Last week'!$F$2:$F$1001,$P708))</f>
        <v/>
      </c>
      <c r="R708" s="34">
        <f>IF(OR($A708="",$P708=0),"",INDEX('Last week'!$G$2:$G$1001,$P708))</f>
        <v/>
      </c>
      <c r="S708" s="35">
        <f>IF(OR($A708="",$P708=0),"",INDEX('Last week'!$H$2:$H$1001,$P708))</f>
        <v/>
      </c>
      <c r="T708" s="33">
        <f>IF(OR($A708="",$P708=0),"",INDEX('Last week'!$I$2:$I$1001,$P708))</f>
        <v/>
      </c>
      <c r="U708" s="33">
        <f>IF($A708="","",IF(AND($P708&gt;0,$T708="Open",$S708&gt;=Settings!$C$4,$S708&lt;=Settings!$C$5),1,0))</f>
        <v/>
      </c>
      <c r="V708" s="33">
        <f>IF($A708="","",IF(AND($I708="Open",$H708&gt;=Settings!$C$4,$H708&lt;=Settings!$C$5),1,0))</f>
        <v/>
      </c>
      <c r="W708" s="34">
        <f>IF($A708="","",IF($U708=1,$R708,0))</f>
        <v/>
      </c>
      <c r="X708" s="34">
        <f>IF($A708="","",IF($V708=1,$G708,0))</f>
        <v/>
      </c>
      <c r="Y708" s="34">
        <f>IF($A708="","",IF(AND($P708=0,OR($I708="Open",$I708="Won"),$H708&gt;=Settings!$C$4,$H708&lt;=Settings!$C$5,$J708&gt;Settings!$C$6),$G708,0))</f>
        <v/>
      </c>
      <c r="Z708" s="34">
        <f>IF($A708="","",IF(AND($P708&gt;0,$T708="Open",$U708=0,OR($I708="Open",$I708="Won"),$H708&gt;=Settings!$C$4,$H708&lt;=Settings!$C$5),$G708,0))</f>
        <v/>
      </c>
      <c r="AA708" s="34">
        <f>IF($A708="","",IF(AND($U708=1,OR($V708=1,$I708="Won")),$G708-$R708,0))</f>
        <v/>
      </c>
      <c r="AB708" s="34">
        <f>IF($A708="","",IF(AND($U708=1,$I708="Open",$V708=0),$R708,0))</f>
        <v/>
      </c>
      <c r="AC708" s="34">
        <f>IF($A708="","",IF(AND($U708=1,$I708="Lost"),$R708,0))</f>
        <v/>
      </c>
      <c r="AD708" s="34">
        <f>IF($A708="","",IF(AND($I708="Won",OR($U708=1,$Y708&gt;0,$Z708&gt;0)),$G708,0))</f>
        <v/>
      </c>
      <c r="AE708" s="33">
        <f>IF(OR($A708="",$P708=0),"",IFERROR(MATCH($Q708,Settings!$B$24:$B$31,0),""))</f>
        <v/>
      </c>
      <c r="AF708" s="33">
        <f>IF($A708="","",IFERROR(MATCH($F708,Settings!$B$24:$B$31,0),""))</f>
        <v/>
      </c>
      <c r="AG708" s="33">
        <f>IF($A708="","",IF($P708=0,IF($Y708&gt;0,IF($I708="Won","Created and won","Created"),IF($J708&gt;Settings!$C$6,"Created, outside period",IF($V708=1,"Not in last snapshot","Outside period"))),IF($T708&lt;&gt;"Open","Closed before",IF($U708=0,IF($Z708&gt;0,IF($I708="Won","Pulled in and won","Pulled in"),"Outside period"),IF($I708="Won","Won",IF($I708="Lost","Lost",IF($V708=0,"Slipped out",IF($AF708&gt;$AE708,"Advanced",IF($AF708&lt;$AE708,"Regressed",IF($G708&gt;$R708,"Amount up",IF($G708&lt;$R708,"Amount down","No change")))))))))))</f>
        <v/>
      </c>
      <c r="AH708" s="33">
        <f>IF($A708="","",IF($V708=1,Settings!$C$7-MAX($J708,$K708,$L708,$M708),""))</f>
        <v/>
      </c>
      <c r="AI708" s="33">
        <f>IF($A708="","",IF($V708=1,IF($AH708&gt;=Settings!$C$12,1,0),""))</f>
        <v/>
      </c>
      <c r="AJ708" s="33">
        <f>IF($A708="","",IF($V708=1,IF($N708&gt;=Settings!$C$13,1,0),""))</f>
        <v/>
      </c>
    </row>
    <row r="709">
      <c r="G709" s="31" t="n"/>
      <c r="H709" s="32" t="n"/>
      <c r="J709" s="32" t="n"/>
      <c r="K709" s="32" t="n"/>
      <c r="L709" s="32" t="n"/>
      <c r="M709" s="32" t="n"/>
      <c r="P709" s="33">
        <f>IF($A709="","",IFERROR(MATCH($A709,'Last week'!$A$2:$A$1001,0),0))</f>
        <v/>
      </c>
      <c r="Q709" s="33">
        <f>IF(OR($A709="",$P709=0),"",INDEX('Last week'!$F$2:$F$1001,$P709))</f>
        <v/>
      </c>
      <c r="R709" s="34">
        <f>IF(OR($A709="",$P709=0),"",INDEX('Last week'!$G$2:$G$1001,$P709))</f>
        <v/>
      </c>
      <c r="S709" s="35">
        <f>IF(OR($A709="",$P709=0),"",INDEX('Last week'!$H$2:$H$1001,$P709))</f>
        <v/>
      </c>
      <c r="T709" s="33">
        <f>IF(OR($A709="",$P709=0),"",INDEX('Last week'!$I$2:$I$1001,$P709))</f>
        <v/>
      </c>
      <c r="U709" s="33">
        <f>IF($A709="","",IF(AND($P709&gt;0,$T709="Open",$S709&gt;=Settings!$C$4,$S709&lt;=Settings!$C$5),1,0))</f>
        <v/>
      </c>
      <c r="V709" s="33">
        <f>IF($A709="","",IF(AND($I709="Open",$H709&gt;=Settings!$C$4,$H709&lt;=Settings!$C$5),1,0))</f>
        <v/>
      </c>
      <c r="W709" s="34">
        <f>IF($A709="","",IF($U709=1,$R709,0))</f>
        <v/>
      </c>
      <c r="X709" s="34">
        <f>IF($A709="","",IF($V709=1,$G709,0))</f>
        <v/>
      </c>
      <c r="Y709" s="34">
        <f>IF($A709="","",IF(AND($P709=0,OR($I709="Open",$I709="Won"),$H709&gt;=Settings!$C$4,$H709&lt;=Settings!$C$5,$J709&gt;Settings!$C$6),$G709,0))</f>
        <v/>
      </c>
      <c r="Z709" s="34">
        <f>IF($A709="","",IF(AND($P709&gt;0,$T709="Open",$U709=0,OR($I709="Open",$I709="Won"),$H709&gt;=Settings!$C$4,$H709&lt;=Settings!$C$5),$G709,0))</f>
        <v/>
      </c>
      <c r="AA709" s="34">
        <f>IF($A709="","",IF(AND($U709=1,OR($V709=1,$I709="Won")),$G709-$R709,0))</f>
        <v/>
      </c>
      <c r="AB709" s="34">
        <f>IF($A709="","",IF(AND($U709=1,$I709="Open",$V709=0),$R709,0))</f>
        <v/>
      </c>
      <c r="AC709" s="34">
        <f>IF($A709="","",IF(AND($U709=1,$I709="Lost"),$R709,0))</f>
        <v/>
      </c>
      <c r="AD709" s="34">
        <f>IF($A709="","",IF(AND($I709="Won",OR($U709=1,$Y709&gt;0,$Z709&gt;0)),$G709,0))</f>
        <v/>
      </c>
      <c r="AE709" s="33">
        <f>IF(OR($A709="",$P709=0),"",IFERROR(MATCH($Q709,Settings!$B$24:$B$31,0),""))</f>
        <v/>
      </c>
      <c r="AF709" s="33">
        <f>IF($A709="","",IFERROR(MATCH($F709,Settings!$B$24:$B$31,0),""))</f>
        <v/>
      </c>
      <c r="AG709" s="33">
        <f>IF($A709="","",IF($P709=0,IF($Y709&gt;0,IF($I709="Won","Created and won","Created"),IF($J709&gt;Settings!$C$6,"Created, outside period",IF($V709=1,"Not in last snapshot","Outside period"))),IF($T709&lt;&gt;"Open","Closed before",IF($U709=0,IF($Z709&gt;0,IF($I709="Won","Pulled in and won","Pulled in"),"Outside period"),IF($I709="Won","Won",IF($I709="Lost","Lost",IF($V709=0,"Slipped out",IF($AF709&gt;$AE709,"Advanced",IF($AF709&lt;$AE709,"Regressed",IF($G709&gt;$R709,"Amount up",IF($G709&lt;$R709,"Amount down","No change")))))))))))</f>
        <v/>
      </c>
      <c r="AH709" s="33">
        <f>IF($A709="","",IF($V709=1,Settings!$C$7-MAX($J709,$K709,$L709,$M709),""))</f>
        <v/>
      </c>
      <c r="AI709" s="33">
        <f>IF($A709="","",IF($V709=1,IF($AH709&gt;=Settings!$C$12,1,0),""))</f>
        <v/>
      </c>
      <c r="AJ709" s="33">
        <f>IF($A709="","",IF($V709=1,IF($N709&gt;=Settings!$C$13,1,0),""))</f>
        <v/>
      </c>
    </row>
    <row r="710">
      <c r="G710" s="31" t="n"/>
      <c r="H710" s="32" t="n"/>
      <c r="J710" s="32" t="n"/>
      <c r="K710" s="32" t="n"/>
      <c r="L710" s="32" t="n"/>
      <c r="M710" s="32" t="n"/>
      <c r="P710" s="33">
        <f>IF($A710="","",IFERROR(MATCH($A710,'Last week'!$A$2:$A$1001,0),0))</f>
        <v/>
      </c>
      <c r="Q710" s="33">
        <f>IF(OR($A710="",$P710=0),"",INDEX('Last week'!$F$2:$F$1001,$P710))</f>
        <v/>
      </c>
      <c r="R710" s="34">
        <f>IF(OR($A710="",$P710=0),"",INDEX('Last week'!$G$2:$G$1001,$P710))</f>
        <v/>
      </c>
      <c r="S710" s="35">
        <f>IF(OR($A710="",$P710=0),"",INDEX('Last week'!$H$2:$H$1001,$P710))</f>
        <v/>
      </c>
      <c r="T710" s="33">
        <f>IF(OR($A710="",$P710=0),"",INDEX('Last week'!$I$2:$I$1001,$P710))</f>
        <v/>
      </c>
      <c r="U710" s="33">
        <f>IF($A710="","",IF(AND($P710&gt;0,$T710="Open",$S710&gt;=Settings!$C$4,$S710&lt;=Settings!$C$5),1,0))</f>
        <v/>
      </c>
      <c r="V710" s="33">
        <f>IF($A710="","",IF(AND($I710="Open",$H710&gt;=Settings!$C$4,$H710&lt;=Settings!$C$5),1,0))</f>
        <v/>
      </c>
      <c r="W710" s="34">
        <f>IF($A710="","",IF($U710=1,$R710,0))</f>
        <v/>
      </c>
      <c r="X710" s="34">
        <f>IF($A710="","",IF($V710=1,$G710,0))</f>
        <v/>
      </c>
      <c r="Y710" s="34">
        <f>IF($A710="","",IF(AND($P710=0,OR($I710="Open",$I710="Won"),$H710&gt;=Settings!$C$4,$H710&lt;=Settings!$C$5,$J710&gt;Settings!$C$6),$G710,0))</f>
        <v/>
      </c>
      <c r="Z710" s="34">
        <f>IF($A710="","",IF(AND($P710&gt;0,$T710="Open",$U710=0,OR($I710="Open",$I710="Won"),$H710&gt;=Settings!$C$4,$H710&lt;=Settings!$C$5),$G710,0))</f>
        <v/>
      </c>
      <c r="AA710" s="34">
        <f>IF($A710="","",IF(AND($U710=1,OR($V710=1,$I710="Won")),$G710-$R710,0))</f>
        <v/>
      </c>
      <c r="AB710" s="34">
        <f>IF($A710="","",IF(AND($U710=1,$I710="Open",$V710=0),$R710,0))</f>
        <v/>
      </c>
      <c r="AC710" s="34">
        <f>IF($A710="","",IF(AND($U710=1,$I710="Lost"),$R710,0))</f>
        <v/>
      </c>
      <c r="AD710" s="34">
        <f>IF($A710="","",IF(AND($I710="Won",OR($U710=1,$Y710&gt;0,$Z710&gt;0)),$G710,0))</f>
        <v/>
      </c>
      <c r="AE710" s="33">
        <f>IF(OR($A710="",$P710=0),"",IFERROR(MATCH($Q710,Settings!$B$24:$B$31,0),""))</f>
        <v/>
      </c>
      <c r="AF710" s="33">
        <f>IF($A710="","",IFERROR(MATCH($F710,Settings!$B$24:$B$31,0),""))</f>
        <v/>
      </c>
      <c r="AG710" s="33">
        <f>IF($A710="","",IF($P710=0,IF($Y710&gt;0,IF($I710="Won","Created and won","Created"),IF($J710&gt;Settings!$C$6,"Created, outside period",IF($V710=1,"Not in last snapshot","Outside period"))),IF($T710&lt;&gt;"Open","Closed before",IF($U710=0,IF($Z710&gt;0,IF($I710="Won","Pulled in and won","Pulled in"),"Outside period"),IF($I710="Won","Won",IF($I710="Lost","Lost",IF($V710=0,"Slipped out",IF($AF710&gt;$AE710,"Advanced",IF($AF710&lt;$AE710,"Regressed",IF($G710&gt;$R710,"Amount up",IF($G710&lt;$R710,"Amount down","No change")))))))))))</f>
        <v/>
      </c>
      <c r="AH710" s="33">
        <f>IF($A710="","",IF($V710=1,Settings!$C$7-MAX($J710,$K710,$L710,$M710),""))</f>
        <v/>
      </c>
      <c r="AI710" s="33">
        <f>IF($A710="","",IF($V710=1,IF($AH710&gt;=Settings!$C$12,1,0),""))</f>
        <v/>
      </c>
      <c r="AJ710" s="33">
        <f>IF($A710="","",IF($V710=1,IF($N710&gt;=Settings!$C$13,1,0),""))</f>
        <v/>
      </c>
    </row>
    <row r="711">
      <c r="G711" s="31" t="n"/>
      <c r="H711" s="32" t="n"/>
      <c r="J711" s="32" t="n"/>
      <c r="K711" s="32" t="n"/>
      <c r="L711" s="32" t="n"/>
      <c r="M711" s="32" t="n"/>
      <c r="P711" s="33">
        <f>IF($A711="","",IFERROR(MATCH($A711,'Last week'!$A$2:$A$1001,0),0))</f>
        <v/>
      </c>
      <c r="Q711" s="33">
        <f>IF(OR($A711="",$P711=0),"",INDEX('Last week'!$F$2:$F$1001,$P711))</f>
        <v/>
      </c>
      <c r="R711" s="34">
        <f>IF(OR($A711="",$P711=0),"",INDEX('Last week'!$G$2:$G$1001,$P711))</f>
        <v/>
      </c>
      <c r="S711" s="35">
        <f>IF(OR($A711="",$P711=0),"",INDEX('Last week'!$H$2:$H$1001,$P711))</f>
        <v/>
      </c>
      <c r="T711" s="33">
        <f>IF(OR($A711="",$P711=0),"",INDEX('Last week'!$I$2:$I$1001,$P711))</f>
        <v/>
      </c>
      <c r="U711" s="33">
        <f>IF($A711="","",IF(AND($P711&gt;0,$T711="Open",$S711&gt;=Settings!$C$4,$S711&lt;=Settings!$C$5),1,0))</f>
        <v/>
      </c>
      <c r="V711" s="33">
        <f>IF($A711="","",IF(AND($I711="Open",$H711&gt;=Settings!$C$4,$H711&lt;=Settings!$C$5),1,0))</f>
        <v/>
      </c>
      <c r="W711" s="34">
        <f>IF($A711="","",IF($U711=1,$R711,0))</f>
        <v/>
      </c>
      <c r="X711" s="34">
        <f>IF($A711="","",IF($V711=1,$G711,0))</f>
        <v/>
      </c>
      <c r="Y711" s="34">
        <f>IF($A711="","",IF(AND($P711=0,OR($I711="Open",$I711="Won"),$H711&gt;=Settings!$C$4,$H711&lt;=Settings!$C$5,$J711&gt;Settings!$C$6),$G711,0))</f>
        <v/>
      </c>
      <c r="Z711" s="34">
        <f>IF($A711="","",IF(AND($P711&gt;0,$T711="Open",$U711=0,OR($I711="Open",$I711="Won"),$H711&gt;=Settings!$C$4,$H711&lt;=Settings!$C$5),$G711,0))</f>
        <v/>
      </c>
      <c r="AA711" s="34">
        <f>IF($A711="","",IF(AND($U711=1,OR($V711=1,$I711="Won")),$G711-$R711,0))</f>
        <v/>
      </c>
      <c r="AB711" s="34">
        <f>IF($A711="","",IF(AND($U711=1,$I711="Open",$V711=0),$R711,0))</f>
        <v/>
      </c>
      <c r="AC711" s="34">
        <f>IF($A711="","",IF(AND($U711=1,$I711="Lost"),$R711,0))</f>
        <v/>
      </c>
      <c r="AD711" s="34">
        <f>IF($A711="","",IF(AND($I711="Won",OR($U711=1,$Y711&gt;0,$Z711&gt;0)),$G711,0))</f>
        <v/>
      </c>
      <c r="AE711" s="33">
        <f>IF(OR($A711="",$P711=0),"",IFERROR(MATCH($Q711,Settings!$B$24:$B$31,0),""))</f>
        <v/>
      </c>
      <c r="AF711" s="33">
        <f>IF($A711="","",IFERROR(MATCH($F711,Settings!$B$24:$B$31,0),""))</f>
        <v/>
      </c>
      <c r="AG711" s="33">
        <f>IF($A711="","",IF($P711=0,IF($Y711&gt;0,IF($I711="Won","Created and won","Created"),IF($J711&gt;Settings!$C$6,"Created, outside period",IF($V711=1,"Not in last snapshot","Outside period"))),IF($T711&lt;&gt;"Open","Closed before",IF($U711=0,IF($Z711&gt;0,IF($I711="Won","Pulled in and won","Pulled in"),"Outside period"),IF($I711="Won","Won",IF($I711="Lost","Lost",IF($V711=0,"Slipped out",IF($AF711&gt;$AE711,"Advanced",IF($AF711&lt;$AE711,"Regressed",IF($G711&gt;$R711,"Amount up",IF($G711&lt;$R711,"Amount down","No change")))))))))))</f>
        <v/>
      </c>
      <c r="AH711" s="33">
        <f>IF($A711="","",IF($V711=1,Settings!$C$7-MAX($J711,$K711,$L711,$M711),""))</f>
        <v/>
      </c>
      <c r="AI711" s="33">
        <f>IF($A711="","",IF($V711=1,IF($AH711&gt;=Settings!$C$12,1,0),""))</f>
        <v/>
      </c>
      <c r="AJ711" s="33">
        <f>IF($A711="","",IF($V711=1,IF($N711&gt;=Settings!$C$13,1,0),""))</f>
        <v/>
      </c>
    </row>
    <row r="712">
      <c r="G712" s="31" t="n"/>
      <c r="H712" s="32" t="n"/>
      <c r="J712" s="32" t="n"/>
      <c r="K712" s="32" t="n"/>
      <c r="L712" s="32" t="n"/>
      <c r="M712" s="32" t="n"/>
      <c r="P712" s="33">
        <f>IF($A712="","",IFERROR(MATCH($A712,'Last week'!$A$2:$A$1001,0),0))</f>
        <v/>
      </c>
      <c r="Q712" s="33">
        <f>IF(OR($A712="",$P712=0),"",INDEX('Last week'!$F$2:$F$1001,$P712))</f>
        <v/>
      </c>
      <c r="R712" s="34">
        <f>IF(OR($A712="",$P712=0),"",INDEX('Last week'!$G$2:$G$1001,$P712))</f>
        <v/>
      </c>
      <c r="S712" s="35">
        <f>IF(OR($A712="",$P712=0),"",INDEX('Last week'!$H$2:$H$1001,$P712))</f>
        <v/>
      </c>
      <c r="T712" s="33">
        <f>IF(OR($A712="",$P712=0),"",INDEX('Last week'!$I$2:$I$1001,$P712))</f>
        <v/>
      </c>
      <c r="U712" s="33">
        <f>IF($A712="","",IF(AND($P712&gt;0,$T712="Open",$S712&gt;=Settings!$C$4,$S712&lt;=Settings!$C$5),1,0))</f>
        <v/>
      </c>
      <c r="V712" s="33">
        <f>IF($A712="","",IF(AND($I712="Open",$H712&gt;=Settings!$C$4,$H712&lt;=Settings!$C$5),1,0))</f>
        <v/>
      </c>
      <c r="W712" s="34">
        <f>IF($A712="","",IF($U712=1,$R712,0))</f>
        <v/>
      </c>
      <c r="X712" s="34">
        <f>IF($A712="","",IF($V712=1,$G712,0))</f>
        <v/>
      </c>
      <c r="Y712" s="34">
        <f>IF($A712="","",IF(AND($P712=0,OR($I712="Open",$I712="Won"),$H712&gt;=Settings!$C$4,$H712&lt;=Settings!$C$5,$J712&gt;Settings!$C$6),$G712,0))</f>
        <v/>
      </c>
      <c r="Z712" s="34">
        <f>IF($A712="","",IF(AND($P712&gt;0,$T712="Open",$U712=0,OR($I712="Open",$I712="Won"),$H712&gt;=Settings!$C$4,$H712&lt;=Settings!$C$5),$G712,0))</f>
        <v/>
      </c>
      <c r="AA712" s="34">
        <f>IF($A712="","",IF(AND($U712=1,OR($V712=1,$I712="Won")),$G712-$R712,0))</f>
        <v/>
      </c>
      <c r="AB712" s="34">
        <f>IF($A712="","",IF(AND($U712=1,$I712="Open",$V712=0),$R712,0))</f>
        <v/>
      </c>
      <c r="AC712" s="34">
        <f>IF($A712="","",IF(AND($U712=1,$I712="Lost"),$R712,0))</f>
        <v/>
      </c>
      <c r="AD712" s="34">
        <f>IF($A712="","",IF(AND($I712="Won",OR($U712=1,$Y712&gt;0,$Z712&gt;0)),$G712,0))</f>
        <v/>
      </c>
      <c r="AE712" s="33">
        <f>IF(OR($A712="",$P712=0),"",IFERROR(MATCH($Q712,Settings!$B$24:$B$31,0),""))</f>
        <v/>
      </c>
      <c r="AF712" s="33">
        <f>IF($A712="","",IFERROR(MATCH($F712,Settings!$B$24:$B$31,0),""))</f>
        <v/>
      </c>
      <c r="AG712" s="33">
        <f>IF($A712="","",IF($P712=0,IF($Y712&gt;0,IF($I712="Won","Created and won","Created"),IF($J712&gt;Settings!$C$6,"Created, outside period",IF($V712=1,"Not in last snapshot","Outside period"))),IF($T712&lt;&gt;"Open","Closed before",IF($U712=0,IF($Z712&gt;0,IF($I712="Won","Pulled in and won","Pulled in"),"Outside period"),IF($I712="Won","Won",IF($I712="Lost","Lost",IF($V712=0,"Slipped out",IF($AF712&gt;$AE712,"Advanced",IF($AF712&lt;$AE712,"Regressed",IF($G712&gt;$R712,"Amount up",IF($G712&lt;$R712,"Amount down","No change")))))))))))</f>
        <v/>
      </c>
      <c r="AH712" s="33">
        <f>IF($A712="","",IF($V712=1,Settings!$C$7-MAX($J712,$K712,$L712,$M712),""))</f>
        <v/>
      </c>
      <c r="AI712" s="33">
        <f>IF($A712="","",IF($V712=1,IF($AH712&gt;=Settings!$C$12,1,0),""))</f>
        <v/>
      </c>
      <c r="AJ712" s="33">
        <f>IF($A712="","",IF($V712=1,IF($N712&gt;=Settings!$C$13,1,0),""))</f>
        <v/>
      </c>
    </row>
    <row r="713">
      <c r="G713" s="31" t="n"/>
      <c r="H713" s="32" t="n"/>
      <c r="J713" s="32" t="n"/>
      <c r="K713" s="32" t="n"/>
      <c r="L713" s="32" t="n"/>
      <c r="M713" s="32" t="n"/>
      <c r="P713" s="33">
        <f>IF($A713="","",IFERROR(MATCH($A713,'Last week'!$A$2:$A$1001,0),0))</f>
        <v/>
      </c>
      <c r="Q713" s="33">
        <f>IF(OR($A713="",$P713=0),"",INDEX('Last week'!$F$2:$F$1001,$P713))</f>
        <v/>
      </c>
      <c r="R713" s="34">
        <f>IF(OR($A713="",$P713=0),"",INDEX('Last week'!$G$2:$G$1001,$P713))</f>
        <v/>
      </c>
      <c r="S713" s="35">
        <f>IF(OR($A713="",$P713=0),"",INDEX('Last week'!$H$2:$H$1001,$P713))</f>
        <v/>
      </c>
      <c r="T713" s="33">
        <f>IF(OR($A713="",$P713=0),"",INDEX('Last week'!$I$2:$I$1001,$P713))</f>
        <v/>
      </c>
      <c r="U713" s="33">
        <f>IF($A713="","",IF(AND($P713&gt;0,$T713="Open",$S713&gt;=Settings!$C$4,$S713&lt;=Settings!$C$5),1,0))</f>
        <v/>
      </c>
      <c r="V713" s="33">
        <f>IF($A713="","",IF(AND($I713="Open",$H713&gt;=Settings!$C$4,$H713&lt;=Settings!$C$5),1,0))</f>
        <v/>
      </c>
      <c r="W713" s="34">
        <f>IF($A713="","",IF($U713=1,$R713,0))</f>
        <v/>
      </c>
      <c r="X713" s="34">
        <f>IF($A713="","",IF($V713=1,$G713,0))</f>
        <v/>
      </c>
      <c r="Y713" s="34">
        <f>IF($A713="","",IF(AND($P713=0,OR($I713="Open",$I713="Won"),$H713&gt;=Settings!$C$4,$H713&lt;=Settings!$C$5,$J713&gt;Settings!$C$6),$G713,0))</f>
        <v/>
      </c>
      <c r="Z713" s="34">
        <f>IF($A713="","",IF(AND($P713&gt;0,$T713="Open",$U713=0,OR($I713="Open",$I713="Won"),$H713&gt;=Settings!$C$4,$H713&lt;=Settings!$C$5),$G713,0))</f>
        <v/>
      </c>
      <c r="AA713" s="34">
        <f>IF($A713="","",IF(AND($U713=1,OR($V713=1,$I713="Won")),$G713-$R713,0))</f>
        <v/>
      </c>
      <c r="AB713" s="34">
        <f>IF($A713="","",IF(AND($U713=1,$I713="Open",$V713=0),$R713,0))</f>
        <v/>
      </c>
      <c r="AC713" s="34">
        <f>IF($A713="","",IF(AND($U713=1,$I713="Lost"),$R713,0))</f>
        <v/>
      </c>
      <c r="AD713" s="34">
        <f>IF($A713="","",IF(AND($I713="Won",OR($U713=1,$Y713&gt;0,$Z713&gt;0)),$G713,0))</f>
        <v/>
      </c>
      <c r="AE713" s="33">
        <f>IF(OR($A713="",$P713=0),"",IFERROR(MATCH($Q713,Settings!$B$24:$B$31,0),""))</f>
        <v/>
      </c>
      <c r="AF713" s="33">
        <f>IF($A713="","",IFERROR(MATCH($F713,Settings!$B$24:$B$31,0),""))</f>
        <v/>
      </c>
      <c r="AG713" s="33">
        <f>IF($A713="","",IF($P713=0,IF($Y713&gt;0,IF($I713="Won","Created and won","Created"),IF($J713&gt;Settings!$C$6,"Created, outside period",IF($V713=1,"Not in last snapshot","Outside period"))),IF($T713&lt;&gt;"Open","Closed before",IF($U713=0,IF($Z713&gt;0,IF($I713="Won","Pulled in and won","Pulled in"),"Outside period"),IF($I713="Won","Won",IF($I713="Lost","Lost",IF($V713=0,"Slipped out",IF($AF713&gt;$AE713,"Advanced",IF($AF713&lt;$AE713,"Regressed",IF($G713&gt;$R713,"Amount up",IF($G713&lt;$R713,"Amount down","No change")))))))))))</f>
        <v/>
      </c>
      <c r="AH713" s="33">
        <f>IF($A713="","",IF($V713=1,Settings!$C$7-MAX($J713,$K713,$L713,$M713),""))</f>
        <v/>
      </c>
      <c r="AI713" s="33">
        <f>IF($A713="","",IF($V713=1,IF($AH713&gt;=Settings!$C$12,1,0),""))</f>
        <v/>
      </c>
      <c r="AJ713" s="33">
        <f>IF($A713="","",IF($V713=1,IF($N713&gt;=Settings!$C$13,1,0),""))</f>
        <v/>
      </c>
    </row>
    <row r="714">
      <c r="G714" s="31" t="n"/>
      <c r="H714" s="32" t="n"/>
      <c r="J714" s="32" t="n"/>
      <c r="K714" s="32" t="n"/>
      <c r="L714" s="32" t="n"/>
      <c r="M714" s="32" t="n"/>
      <c r="P714" s="33">
        <f>IF($A714="","",IFERROR(MATCH($A714,'Last week'!$A$2:$A$1001,0),0))</f>
        <v/>
      </c>
      <c r="Q714" s="33">
        <f>IF(OR($A714="",$P714=0),"",INDEX('Last week'!$F$2:$F$1001,$P714))</f>
        <v/>
      </c>
      <c r="R714" s="34">
        <f>IF(OR($A714="",$P714=0),"",INDEX('Last week'!$G$2:$G$1001,$P714))</f>
        <v/>
      </c>
      <c r="S714" s="35">
        <f>IF(OR($A714="",$P714=0),"",INDEX('Last week'!$H$2:$H$1001,$P714))</f>
        <v/>
      </c>
      <c r="T714" s="33">
        <f>IF(OR($A714="",$P714=0),"",INDEX('Last week'!$I$2:$I$1001,$P714))</f>
        <v/>
      </c>
      <c r="U714" s="33">
        <f>IF($A714="","",IF(AND($P714&gt;0,$T714="Open",$S714&gt;=Settings!$C$4,$S714&lt;=Settings!$C$5),1,0))</f>
        <v/>
      </c>
      <c r="V714" s="33">
        <f>IF($A714="","",IF(AND($I714="Open",$H714&gt;=Settings!$C$4,$H714&lt;=Settings!$C$5),1,0))</f>
        <v/>
      </c>
      <c r="W714" s="34">
        <f>IF($A714="","",IF($U714=1,$R714,0))</f>
        <v/>
      </c>
      <c r="X714" s="34">
        <f>IF($A714="","",IF($V714=1,$G714,0))</f>
        <v/>
      </c>
      <c r="Y714" s="34">
        <f>IF($A714="","",IF(AND($P714=0,OR($I714="Open",$I714="Won"),$H714&gt;=Settings!$C$4,$H714&lt;=Settings!$C$5,$J714&gt;Settings!$C$6),$G714,0))</f>
        <v/>
      </c>
      <c r="Z714" s="34">
        <f>IF($A714="","",IF(AND($P714&gt;0,$T714="Open",$U714=0,OR($I714="Open",$I714="Won"),$H714&gt;=Settings!$C$4,$H714&lt;=Settings!$C$5),$G714,0))</f>
        <v/>
      </c>
      <c r="AA714" s="34">
        <f>IF($A714="","",IF(AND($U714=1,OR($V714=1,$I714="Won")),$G714-$R714,0))</f>
        <v/>
      </c>
      <c r="AB714" s="34">
        <f>IF($A714="","",IF(AND($U714=1,$I714="Open",$V714=0),$R714,0))</f>
        <v/>
      </c>
      <c r="AC714" s="34">
        <f>IF($A714="","",IF(AND($U714=1,$I714="Lost"),$R714,0))</f>
        <v/>
      </c>
      <c r="AD714" s="34">
        <f>IF($A714="","",IF(AND($I714="Won",OR($U714=1,$Y714&gt;0,$Z714&gt;0)),$G714,0))</f>
        <v/>
      </c>
      <c r="AE714" s="33">
        <f>IF(OR($A714="",$P714=0),"",IFERROR(MATCH($Q714,Settings!$B$24:$B$31,0),""))</f>
        <v/>
      </c>
      <c r="AF714" s="33">
        <f>IF($A714="","",IFERROR(MATCH($F714,Settings!$B$24:$B$31,0),""))</f>
        <v/>
      </c>
      <c r="AG714" s="33">
        <f>IF($A714="","",IF($P714=0,IF($Y714&gt;0,IF($I714="Won","Created and won","Created"),IF($J714&gt;Settings!$C$6,"Created, outside period",IF($V714=1,"Not in last snapshot","Outside period"))),IF($T714&lt;&gt;"Open","Closed before",IF($U714=0,IF($Z714&gt;0,IF($I714="Won","Pulled in and won","Pulled in"),"Outside period"),IF($I714="Won","Won",IF($I714="Lost","Lost",IF($V714=0,"Slipped out",IF($AF714&gt;$AE714,"Advanced",IF($AF714&lt;$AE714,"Regressed",IF($G714&gt;$R714,"Amount up",IF($G714&lt;$R714,"Amount down","No change")))))))))))</f>
        <v/>
      </c>
      <c r="AH714" s="33">
        <f>IF($A714="","",IF($V714=1,Settings!$C$7-MAX($J714,$K714,$L714,$M714),""))</f>
        <v/>
      </c>
      <c r="AI714" s="33">
        <f>IF($A714="","",IF($V714=1,IF($AH714&gt;=Settings!$C$12,1,0),""))</f>
        <v/>
      </c>
      <c r="AJ714" s="33">
        <f>IF($A714="","",IF($V714=1,IF($N714&gt;=Settings!$C$13,1,0),""))</f>
        <v/>
      </c>
    </row>
    <row r="715">
      <c r="G715" s="31" t="n"/>
      <c r="H715" s="32" t="n"/>
      <c r="J715" s="32" t="n"/>
      <c r="K715" s="32" t="n"/>
      <c r="L715" s="32" t="n"/>
      <c r="M715" s="32" t="n"/>
      <c r="P715" s="33">
        <f>IF($A715="","",IFERROR(MATCH($A715,'Last week'!$A$2:$A$1001,0),0))</f>
        <v/>
      </c>
      <c r="Q715" s="33">
        <f>IF(OR($A715="",$P715=0),"",INDEX('Last week'!$F$2:$F$1001,$P715))</f>
        <v/>
      </c>
      <c r="R715" s="34">
        <f>IF(OR($A715="",$P715=0),"",INDEX('Last week'!$G$2:$G$1001,$P715))</f>
        <v/>
      </c>
      <c r="S715" s="35">
        <f>IF(OR($A715="",$P715=0),"",INDEX('Last week'!$H$2:$H$1001,$P715))</f>
        <v/>
      </c>
      <c r="T715" s="33">
        <f>IF(OR($A715="",$P715=0),"",INDEX('Last week'!$I$2:$I$1001,$P715))</f>
        <v/>
      </c>
      <c r="U715" s="33">
        <f>IF($A715="","",IF(AND($P715&gt;0,$T715="Open",$S715&gt;=Settings!$C$4,$S715&lt;=Settings!$C$5),1,0))</f>
        <v/>
      </c>
      <c r="V715" s="33">
        <f>IF($A715="","",IF(AND($I715="Open",$H715&gt;=Settings!$C$4,$H715&lt;=Settings!$C$5),1,0))</f>
        <v/>
      </c>
      <c r="W715" s="34">
        <f>IF($A715="","",IF($U715=1,$R715,0))</f>
        <v/>
      </c>
      <c r="X715" s="34">
        <f>IF($A715="","",IF($V715=1,$G715,0))</f>
        <v/>
      </c>
      <c r="Y715" s="34">
        <f>IF($A715="","",IF(AND($P715=0,OR($I715="Open",$I715="Won"),$H715&gt;=Settings!$C$4,$H715&lt;=Settings!$C$5,$J715&gt;Settings!$C$6),$G715,0))</f>
        <v/>
      </c>
      <c r="Z715" s="34">
        <f>IF($A715="","",IF(AND($P715&gt;0,$T715="Open",$U715=0,OR($I715="Open",$I715="Won"),$H715&gt;=Settings!$C$4,$H715&lt;=Settings!$C$5),$G715,0))</f>
        <v/>
      </c>
      <c r="AA715" s="34">
        <f>IF($A715="","",IF(AND($U715=1,OR($V715=1,$I715="Won")),$G715-$R715,0))</f>
        <v/>
      </c>
      <c r="AB715" s="34">
        <f>IF($A715="","",IF(AND($U715=1,$I715="Open",$V715=0),$R715,0))</f>
        <v/>
      </c>
      <c r="AC715" s="34">
        <f>IF($A715="","",IF(AND($U715=1,$I715="Lost"),$R715,0))</f>
        <v/>
      </c>
      <c r="AD715" s="34">
        <f>IF($A715="","",IF(AND($I715="Won",OR($U715=1,$Y715&gt;0,$Z715&gt;0)),$G715,0))</f>
        <v/>
      </c>
      <c r="AE715" s="33">
        <f>IF(OR($A715="",$P715=0),"",IFERROR(MATCH($Q715,Settings!$B$24:$B$31,0),""))</f>
        <v/>
      </c>
      <c r="AF715" s="33">
        <f>IF($A715="","",IFERROR(MATCH($F715,Settings!$B$24:$B$31,0),""))</f>
        <v/>
      </c>
      <c r="AG715" s="33">
        <f>IF($A715="","",IF($P715=0,IF($Y715&gt;0,IF($I715="Won","Created and won","Created"),IF($J715&gt;Settings!$C$6,"Created, outside period",IF($V715=1,"Not in last snapshot","Outside period"))),IF($T715&lt;&gt;"Open","Closed before",IF($U715=0,IF($Z715&gt;0,IF($I715="Won","Pulled in and won","Pulled in"),"Outside period"),IF($I715="Won","Won",IF($I715="Lost","Lost",IF($V715=0,"Slipped out",IF($AF715&gt;$AE715,"Advanced",IF($AF715&lt;$AE715,"Regressed",IF($G715&gt;$R715,"Amount up",IF($G715&lt;$R715,"Amount down","No change")))))))))))</f>
        <v/>
      </c>
      <c r="AH715" s="33">
        <f>IF($A715="","",IF($V715=1,Settings!$C$7-MAX($J715,$K715,$L715,$M715),""))</f>
        <v/>
      </c>
      <c r="AI715" s="33">
        <f>IF($A715="","",IF($V715=1,IF($AH715&gt;=Settings!$C$12,1,0),""))</f>
        <v/>
      </c>
      <c r="AJ715" s="33">
        <f>IF($A715="","",IF($V715=1,IF($N715&gt;=Settings!$C$13,1,0),""))</f>
        <v/>
      </c>
    </row>
    <row r="716">
      <c r="G716" s="31" t="n"/>
      <c r="H716" s="32" t="n"/>
      <c r="J716" s="32" t="n"/>
      <c r="K716" s="32" t="n"/>
      <c r="L716" s="32" t="n"/>
      <c r="M716" s="32" t="n"/>
      <c r="P716" s="33">
        <f>IF($A716="","",IFERROR(MATCH($A716,'Last week'!$A$2:$A$1001,0),0))</f>
        <v/>
      </c>
      <c r="Q716" s="33">
        <f>IF(OR($A716="",$P716=0),"",INDEX('Last week'!$F$2:$F$1001,$P716))</f>
        <v/>
      </c>
      <c r="R716" s="34">
        <f>IF(OR($A716="",$P716=0),"",INDEX('Last week'!$G$2:$G$1001,$P716))</f>
        <v/>
      </c>
      <c r="S716" s="35">
        <f>IF(OR($A716="",$P716=0),"",INDEX('Last week'!$H$2:$H$1001,$P716))</f>
        <v/>
      </c>
      <c r="T716" s="33">
        <f>IF(OR($A716="",$P716=0),"",INDEX('Last week'!$I$2:$I$1001,$P716))</f>
        <v/>
      </c>
      <c r="U716" s="33">
        <f>IF($A716="","",IF(AND($P716&gt;0,$T716="Open",$S716&gt;=Settings!$C$4,$S716&lt;=Settings!$C$5),1,0))</f>
        <v/>
      </c>
      <c r="V716" s="33">
        <f>IF($A716="","",IF(AND($I716="Open",$H716&gt;=Settings!$C$4,$H716&lt;=Settings!$C$5),1,0))</f>
        <v/>
      </c>
      <c r="W716" s="34">
        <f>IF($A716="","",IF($U716=1,$R716,0))</f>
        <v/>
      </c>
      <c r="X716" s="34">
        <f>IF($A716="","",IF($V716=1,$G716,0))</f>
        <v/>
      </c>
      <c r="Y716" s="34">
        <f>IF($A716="","",IF(AND($P716=0,OR($I716="Open",$I716="Won"),$H716&gt;=Settings!$C$4,$H716&lt;=Settings!$C$5,$J716&gt;Settings!$C$6),$G716,0))</f>
        <v/>
      </c>
      <c r="Z716" s="34">
        <f>IF($A716="","",IF(AND($P716&gt;0,$T716="Open",$U716=0,OR($I716="Open",$I716="Won"),$H716&gt;=Settings!$C$4,$H716&lt;=Settings!$C$5),$G716,0))</f>
        <v/>
      </c>
      <c r="AA716" s="34">
        <f>IF($A716="","",IF(AND($U716=1,OR($V716=1,$I716="Won")),$G716-$R716,0))</f>
        <v/>
      </c>
      <c r="AB716" s="34">
        <f>IF($A716="","",IF(AND($U716=1,$I716="Open",$V716=0),$R716,0))</f>
        <v/>
      </c>
      <c r="AC716" s="34">
        <f>IF($A716="","",IF(AND($U716=1,$I716="Lost"),$R716,0))</f>
        <v/>
      </c>
      <c r="AD716" s="34">
        <f>IF($A716="","",IF(AND($I716="Won",OR($U716=1,$Y716&gt;0,$Z716&gt;0)),$G716,0))</f>
        <v/>
      </c>
      <c r="AE716" s="33">
        <f>IF(OR($A716="",$P716=0),"",IFERROR(MATCH($Q716,Settings!$B$24:$B$31,0),""))</f>
        <v/>
      </c>
      <c r="AF716" s="33">
        <f>IF($A716="","",IFERROR(MATCH($F716,Settings!$B$24:$B$31,0),""))</f>
        <v/>
      </c>
      <c r="AG716" s="33">
        <f>IF($A716="","",IF($P716=0,IF($Y716&gt;0,IF($I716="Won","Created and won","Created"),IF($J716&gt;Settings!$C$6,"Created, outside period",IF($V716=1,"Not in last snapshot","Outside period"))),IF($T716&lt;&gt;"Open","Closed before",IF($U716=0,IF($Z716&gt;0,IF($I716="Won","Pulled in and won","Pulled in"),"Outside period"),IF($I716="Won","Won",IF($I716="Lost","Lost",IF($V716=0,"Slipped out",IF($AF716&gt;$AE716,"Advanced",IF($AF716&lt;$AE716,"Regressed",IF($G716&gt;$R716,"Amount up",IF($G716&lt;$R716,"Amount down","No change")))))))))))</f>
        <v/>
      </c>
      <c r="AH716" s="33">
        <f>IF($A716="","",IF($V716=1,Settings!$C$7-MAX($J716,$K716,$L716,$M716),""))</f>
        <v/>
      </c>
      <c r="AI716" s="33">
        <f>IF($A716="","",IF($V716=1,IF($AH716&gt;=Settings!$C$12,1,0),""))</f>
        <v/>
      </c>
      <c r="AJ716" s="33">
        <f>IF($A716="","",IF($V716=1,IF($N716&gt;=Settings!$C$13,1,0),""))</f>
        <v/>
      </c>
    </row>
    <row r="717">
      <c r="G717" s="31" t="n"/>
      <c r="H717" s="32" t="n"/>
      <c r="J717" s="32" t="n"/>
      <c r="K717" s="32" t="n"/>
      <c r="L717" s="32" t="n"/>
      <c r="M717" s="32" t="n"/>
      <c r="P717" s="33">
        <f>IF($A717="","",IFERROR(MATCH($A717,'Last week'!$A$2:$A$1001,0),0))</f>
        <v/>
      </c>
      <c r="Q717" s="33">
        <f>IF(OR($A717="",$P717=0),"",INDEX('Last week'!$F$2:$F$1001,$P717))</f>
        <v/>
      </c>
      <c r="R717" s="34">
        <f>IF(OR($A717="",$P717=0),"",INDEX('Last week'!$G$2:$G$1001,$P717))</f>
        <v/>
      </c>
      <c r="S717" s="35">
        <f>IF(OR($A717="",$P717=0),"",INDEX('Last week'!$H$2:$H$1001,$P717))</f>
        <v/>
      </c>
      <c r="T717" s="33">
        <f>IF(OR($A717="",$P717=0),"",INDEX('Last week'!$I$2:$I$1001,$P717))</f>
        <v/>
      </c>
      <c r="U717" s="33">
        <f>IF($A717="","",IF(AND($P717&gt;0,$T717="Open",$S717&gt;=Settings!$C$4,$S717&lt;=Settings!$C$5),1,0))</f>
        <v/>
      </c>
      <c r="V717" s="33">
        <f>IF($A717="","",IF(AND($I717="Open",$H717&gt;=Settings!$C$4,$H717&lt;=Settings!$C$5),1,0))</f>
        <v/>
      </c>
      <c r="W717" s="34">
        <f>IF($A717="","",IF($U717=1,$R717,0))</f>
        <v/>
      </c>
      <c r="X717" s="34">
        <f>IF($A717="","",IF($V717=1,$G717,0))</f>
        <v/>
      </c>
      <c r="Y717" s="34">
        <f>IF($A717="","",IF(AND($P717=0,OR($I717="Open",$I717="Won"),$H717&gt;=Settings!$C$4,$H717&lt;=Settings!$C$5,$J717&gt;Settings!$C$6),$G717,0))</f>
        <v/>
      </c>
      <c r="Z717" s="34">
        <f>IF($A717="","",IF(AND($P717&gt;0,$T717="Open",$U717=0,OR($I717="Open",$I717="Won"),$H717&gt;=Settings!$C$4,$H717&lt;=Settings!$C$5),$G717,0))</f>
        <v/>
      </c>
      <c r="AA717" s="34">
        <f>IF($A717="","",IF(AND($U717=1,OR($V717=1,$I717="Won")),$G717-$R717,0))</f>
        <v/>
      </c>
      <c r="AB717" s="34">
        <f>IF($A717="","",IF(AND($U717=1,$I717="Open",$V717=0),$R717,0))</f>
        <v/>
      </c>
      <c r="AC717" s="34">
        <f>IF($A717="","",IF(AND($U717=1,$I717="Lost"),$R717,0))</f>
        <v/>
      </c>
      <c r="AD717" s="34">
        <f>IF($A717="","",IF(AND($I717="Won",OR($U717=1,$Y717&gt;0,$Z717&gt;0)),$G717,0))</f>
        <v/>
      </c>
      <c r="AE717" s="33">
        <f>IF(OR($A717="",$P717=0),"",IFERROR(MATCH($Q717,Settings!$B$24:$B$31,0),""))</f>
        <v/>
      </c>
      <c r="AF717" s="33">
        <f>IF($A717="","",IFERROR(MATCH($F717,Settings!$B$24:$B$31,0),""))</f>
        <v/>
      </c>
      <c r="AG717" s="33">
        <f>IF($A717="","",IF($P717=0,IF($Y717&gt;0,IF($I717="Won","Created and won","Created"),IF($J717&gt;Settings!$C$6,"Created, outside period",IF($V717=1,"Not in last snapshot","Outside period"))),IF($T717&lt;&gt;"Open","Closed before",IF($U717=0,IF($Z717&gt;0,IF($I717="Won","Pulled in and won","Pulled in"),"Outside period"),IF($I717="Won","Won",IF($I717="Lost","Lost",IF($V717=0,"Slipped out",IF($AF717&gt;$AE717,"Advanced",IF($AF717&lt;$AE717,"Regressed",IF($G717&gt;$R717,"Amount up",IF($G717&lt;$R717,"Amount down","No change")))))))))))</f>
        <v/>
      </c>
      <c r="AH717" s="33">
        <f>IF($A717="","",IF($V717=1,Settings!$C$7-MAX($J717,$K717,$L717,$M717),""))</f>
        <v/>
      </c>
      <c r="AI717" s="33">
        <f>IF($A717="","",IF($V717=1,IF($AH717&gt;=Settings!$C$12,1,0),""))</f>
        <v/>
      </c>
      <c r="AJ717" s="33">
        <f>IF($A717="","",IF($V717=1,IF($N717&gt;=Settings!$C$13,1,0),""))</f>
        <v/>
      </c>
    </row>
    <row r="718">
      <c r="G718" s="31" t="n"/>
      <c r="H718" s="32" t="n"/>
      <c r="J718" s="32" t="n"/>
      <c r="K718" s="32" t="n"/>
      <c r="L718" s="32" t="n"/>
      <c r="M718" s="32" t="n"/>
      <c r="P718" s="33">
        <f>IF($A718="","",IFERROR(MATCH($A718,'Last week'!$A$2:$A$1001,0),0))</f>
        <v/>
      </c>
      <c r="Q718" s="33">
        <f>IF(OR($A718="",$P718=0),"",INDEX('Last week'!$F$2:$F$1001,$P718))</f>
        <v/>
      </c>
      <c r="R718" s="34">
        <f>IF(OR($A718="",$P718=0),"",INDEX('Last week'!$G$2:$G$1001,$P718))</f>
        <v/>
      </c>
      <c r="S718" s="35">
        <f>IF(OR($A718="",$P718=0),"",INDEX('Last week'!$H$2:$H$1001,$P718))</f>
        <v/>
      </c>
      <c r="T718" s="33">
        <f>IF(OR($A718="",$P718=0),"",INDEX('Last week'!$I$2:$I$1001,$P718))</f>
        <v/>
      </c>
      <c r="U718" s="33">
        <f>IF($A718="","",IF(AND($P718&gt;0,$T718="Open",$S718&gt;=Settings!$C$4,$S718&lt;=Settings!$C$5),1,0))</f>
        <v/>
      </c>
      <c r="V718" s="33">
        <f>IF($A718="","",IF(AND($I718="Open",$H718&gt;=Settings!$C$4,$H718&lt;=Settings!$C$5),1,0))</f>
        <v/>
      </c>
      <c r="W718" s="34">
        <f>IF($A718="","",IF($U718=1,$R718,0))</f>
        <v/>
      </c>
      <c r="X718" s="34">
        <f>IF($A718="","",IF($V718=1,$G718,0))</f>
        <v/>
      </c>
      <c r="Y718" s="34">
        <f>IF($A718="","",IF(AND($P718=0,OR($I718="Open",$I718="Won"),$H718&gt;=Settings!$C$4,$H718&lt;=Settings!$C$5,$J718&gt;Settings!$C$6),$G718,0))</f>
        <v/>
      </c>
      <c r="Z718" s="34">
        <f>IF($A718="","",IF(AND($P718&gt;0,$T718="Open",$U718=0,OR($I718="Open",$I718="Won"),$H718&gt;=Settings!$C$4,$H718&lt;=Settings!$C$5),$G718,0))</f>
        <v/>
      </c>
      <c r="AA718" s="34">
        <f>IF($A718="","",IF(AND($U718=1,OR($V718=1,$I718="Won")),$G718-$R718,0))</f>
        <v/>
      </c>
      <c r="AB718" s="34">
        <f>IF($A718="","",IF(AND($U718=1,$I718="Open",$V718=0),$R718,0))</f>
        <v/>
      </c>
      <c r="AC718" s="34">
        <f>IF($A718="","",IF(AND($U718=1,$I718="Lost"),$R718,0))</f>
        <v/>
      </c>
      <c r="AD718" s="34">
        <f>IF($A718="","",IF(AND($I718="Won",OR($U718=1,$Y718&gt;0,$Z718&gt;0)),$G718,0))</f>
        <v/>
      </c>
      <c r="AE718" s="33">
        <f>IF(OR($A718="",$P718=0),"",IFERROR(MATCH($Q718,Settings!$B$24:$B$31,0),""))</f>
        <v/>
      </c>
      <c r="AF718" s="33">
        <f>IF($A718="","",IFERROR(MATCH($F718,Settings!$B$24:$B$31,0),""))</f>
        <v/>
      </c>
      <c r="AG718" s="33">
        <f>IF($A718="","",IF($P718=0,IF($Y718&gt;0,IF($I718="Won","Created and won","Created"),IF($J718&gt;Settings!$C$6,"Created, outside period",IF($V718=1,"Not in last snapshot","Outside period"))),IF($T718&lt;&gt;"Open","Closed before",IF($U718=0,IF($Z718&gt;0,IF($I718="Won","Pulled in and won","Pulled in"),"Outside period"),IF($I718="Won","Won",IF($I718="Lost","Lost",IF($V718=0,"Slipped out",IF($AF718&gt;$AE718,"Advanced",IF($AF718&lt;$AE718,"Regressed",IF($G718&gt;$R718,"Amount up",IF($G718&lt;$R718,"Amount down","No change")))))))))))</f>
        <v/>
      </c>
      <c r="AH718" s="33">
        <f>IF($A718="","",IF($V718=1,Settings!$C$7-MAX($J718,$K718,$L718,$M718),""))</f>
        <v/>
      </c>
      <c r="AI718" s="33">
        <f>IF($A718="","",IF($V718=1,IF($AH718&gt;=Settings!$C$12,1,0),""))</f>
        <v/>
      </c>
      <c r="AJ718" s="33">
        <f>IF($A718="","",IF($V718=1,IF($N718&gt;=Settings!$C$13,1,0),""))</f>
        <v/>
      </c>
    </row>
    <row r="719">
      <c r="G719" s="31" t="n"/>
      <c r="H719" s="32" t="n"/>
      <c r="J719" s="32" t="n"/>
      <c r="K719" s="32" t="n"/>
      <c r="L719" s="32" t="n"/>
      <c r="M719" s="32" t="n"/>
      <c r="P719" s="33">
        <f>IF($A719="","",IFERROR(MATCH($A719,'Last week'!$A$2:$A$1001,0),0))</f>
        <v/>
      </c>
      <c r="Q719" s="33">
        <f>IF(OR($A719="",$P719=0),"",INDEX('Last week'!$F$2:$F$1001,$P719))</f>
        <v/>
      </c>
      <c r="R719" s="34">
        <f>IF(OR($A719="",$P719=0),"",INDEX('Last week'!$G$2:$G$1001,$P719))</f>
        <v/>
      </c>
      <c r="S719" s="35">
        <f>IF(OR($A719="",$P719=0),"",INDEX('Last week'!$H$2:$H$1001,$P719))</f>
        <v/>
      </c>
      <c r="T719" s="33">
        <f>IF(OR($A719="",$P719=0),"",INDEX('Last week'!$I$2:$I$1001,$P719))</f>
        <v/>
      </c>
      <c r="U719" s="33">
        <f>IF($A719="","",IF(AND($P719&gt;0,$T719="Open",$S719&gt;=Settings!$C$4,$S719&lt;=Settings!$C$5),1,0))</f>
        <v/>
      </c>
      <c r="V719" s="33">
        <f>IF($A719="","",IF(AND($I719="Open",$H719&gt;=Settings!$C$4,$H719&lt;=Settings!$C$5),1,0))</f>
        <v/>
      </c>
      <c r="W719" s="34">
        <f>IF($A719="","",IF($U719=1,$R719,0))</f>
        <v/>
      </c>
      <c r="X719" s="34">
        <f>IF($A719="","",IF($V719=1,$G719,0))</f>
        <v/>
      </c>
      <c r="Y719" s="34">
        <f>IF($A719="","",IF(AND($P719=0,OR($I719="Open",$I719="Won"),$H719&gt;=Settings!$C$4,$H719&lt;=Settings!$C$5,$J719&gt;Settings!$C$6),$G719,0))</f>
        <v/>
      </c>
      <c r="Z719" s="34">
        <f>IF($A719="","",IF(AND($P719&gt;0,$T719="Open",$U719=0,OR($I719="Open",$I719="Won"),$H719&gt;=Settings!$C$4,$H719&lt;=Settings!$C$5),$G719,0))</f>
        <v/>
      </c>
      <c r="AA719" s="34">
        <f>IF($A719="","",IF(AND($U719=1,OR($V719=1,$I719="Won")),$G719-$R719,0))</f>
        <v/>
      </c>
      <c r="AB719" s="34">
        <f>IF($A719="","",IF(AND($U719=1,$I719="Open",$V719=0),$R719,0))</f>
        <v/>
      </c>
      <c r="AC719" s="34">
        <f>IF($A719="","",IF(AND($U719=1,$I719="Lost"),$R719,0))</f>
        <v/>
      </c>
      <c r="AD719" s="34">
        <f>IF($A719="","",IF(AND($I719="Won",OR($U719=1,$Y719&gt;0,$Z719&gt;0)),$G719,0))</f>
        <v/>
      </c>
      <c r="AE719" s="33">
        <f>IF(OR($A719="",$P719=0),"",IFERROR(MATCH($Q719,Settings!$B$24:$B$31,0),""))</f>
        <v/>
      </c>
      <c r="AF719" s="33">
        <f>IF($A719="","",IFERROR(MATCH($F719,Settings!$B$24:$B$31,0),""))</f>
        <v/>
      </c>
      <c r="AG719" s="33">
        <f>IF($A719="","",IF($P719=0,IF($Y719&gt;0,IF($I719="Won","Created and won","Created"),IF($J719&gt;Settings!$C$6,"Created, outside period",IF($V719=1,"Not in last snapshot","Outside period"))),IF($T719&lt;&gt;"Open","Closed before",IF($U719=0,IF($Z719&gt;0,IF($I719="Won","Pulled in and won","Pulled in"),"Outside period"),IF($I719="Won","Won",IF($I719="Lost","Lost",IF($V719=0,"Slipped out",IF($AF719&gt;$AE719,"Advanced",IF($AF719&lt;$AE719,"Regressed",IF($G719&gt;$R719,"Amount up",IF($G719&lt;$R719,"Amount down","No change")))))))))))</f>
        <v/>
      </c>
      <c r="AH719" s="33">
        <f>IF($A719="","",IF($V719=1,Settings!$C$7-MAX($J719,$K719,$L719,$M719),""))</f>
        <v/>
      </c>
      <c r="AI719" s="33">
        <f>IF($A719="","",IF($V719=1,IF($AH719&gt;=Settings!$C$12,1,0),""))</f>
        <v/>
      </c>
      <c r="AJ719" s="33">
        <f>IF($A719="","",IF($V719=1,IF($N719&gt;=Settings!$C$13,1,0),""))</f>
        <v/>
      </c>
    </row>
    <row r="720">
      <c r="G720" s="31" t="n"/>
      <c r="H720" s="32" t="n"/>
      <c r="J720" s="32" t="n"/>
      <c r="K720" s="32" t="n"/>
      <c r="L720" s="32" t="n"/>
      <c r="M720" s="32" t="n"/>
      <c r="P720" s="33">
        <f>IF($A720="","",IFERROR(MATCH($A720,'Last week'!$A$2:$A$1001,0),0))</f>
        <v/>
      </c>
      <c r="Q720" s="33">
        <f>IF(OR($A720="",$P720=0),"",INDEX('Last week'!$F$2:$F$1001,$P720))</f>
        <v/>
      </c>
      <c r="R720" s="34">
        <f>IF(OR($A720="",$P720=0),"",INDEX('Last week'!$G$2:$G$1001,$P720))</f>
        <v/>
      </c>
      <c r="S720" s="35">
        <f>IF(OR($A720="",$P720=0),"",INDEX('Last week'!$H$2:$H$1001,$P720))</f>
        <v/>
      </c>
      <c r="T720" s="33">
        <f>IF(OR($A720="",$P720=0),"",INDEX('Last week'!$I$2:$I$1001,$P720))</f>
        <v/>
      </c>
      <c r="U720" s="33">
        <f>IF($A720="","",IF(AND($P720&gt;0,$T720="Open",$S720&gt;=Settings!$C$4,$S720&lt;=Settings!$C$5),1,0))</f>
        <v/>
      </c>
      <c r="V720" s="33">
        <f>IF($A720="","",IF(AND($I720="Open",$H720&gt;=Settings!$C$4,$H720&lt;=Settings!$C$5),1,0))</f>
        <v/>
      </c>
      <c r="W720" s="34">
        <f>IF($A720="","",IF($U720=1,$R720,0))</f>
        <v/>
      </c>
      <c r="X720" s="34">
        <f>IF($A720="","",IF($V720=1,$G720,0))</f>
        <v/>
      </c>
      <c r="Y720" s="34">
        <f>IF($A720="","",IF(AND($P720=0,OR($I720="Open",$I720="Won"),$H720&gt;=Settings!$C$4,$H720&lt;=Settings!$C$5,$J720&gt;Settings!$C$6),$G720,0))</f>
        <v/>
      </c>
      <c r="Z720" s="34">
        <f>IF($A720="","",IF(AND($P720&gt;0,$T720="Open",$U720=0,OR($I720="Open",$I720="Won"),$H720&gt;=Settings!$C$4,$H720&lt;=Settings!$C$5),$G720,0))</f>
        <v/>
      </c>
      <c r="AA720" s="34">
        <f>IF($A720="","",IF(AND($U720=1,OR($V720=1,$I720="Won")),$G720-$R720,0))</f>
        <v/>
      </c>
      <c r="AB720" s="34">
        <f>IF($A720="","",IF(AND($U720=1,$I720="Open",$V720=0),$R720,0))</f>
        <v/>
      </c>
      <c r="AC720" s="34">
        <f>IF($A720="","",IF(AND($U720=1,$I720="Lost"),$R720,0))</f>
        <v/>
      </c>
      <c r="AD720" s="34">
        <f>IF($A720="","",IF(AND($I720="Won",OR($U720=1,$Y720&gt;0,$Z720&gt;0)),$G720,0))</f>
        <v/>
      </c>
      <c r="AE720" s="33">
        <f>IF(OR($A720="",$P720=0),"",IFERROR(MATCH($Q720,Settings!$B$24:$B$31,0),""))</f>
        <v/>
      </c>
      <c r="AF720" s="33">
        <f>IF($A720="","",IFERROR(MATCH($F720,Settings!$B$24:$B$31,0),""))</f>
        <v/>
      </c>
      <c r="AG720" s="33">
        <f>IF($A720="","",IF($P720=0,IF($Y720&gt;0,IF($I720="Won","Created and won","Created"),IF($J720&gt;Settings!$C$6,"Created, outside period",IF($V720=1,"Not in last snapshot","Outside period"))),IF($T720&lt;&gt;"Open","Closed before",IF($U720=0,IF($Z720&gt;0,IF($I720="Won","Pulled in and won","Pulled in"),"Outside period"),IF($I720="Won","Won",IF($I720="Lost","Lost",IF($V720=0,"Slipped out",IF($AF720&gt;$AE720,"Advanced",IF($AF720&lt;$AE720,"Regressed",IF($G720&gt;$R720,"Amount up",IF($G720&lt;$R720,"Amount down","No change")))))))))))</f>
        <v/>
      </c>
      <c r="AH720" s="33">
        <f>IF($A720="","",IF($V720=1,Settings!$C$7-MAX($J720,$K720,$L720,$M720),""))</f>
        <v/>
      </c>
      <c r="AI720" s="33">
        <f>IF($A720="","",IF($V720=1,IF($AH720&gt;=Settings!$C$12,1,0),""))</f>
        <v/>
      </c>
      <c r="AJ720" s="33">
        <f>IF($A720="","",IF($V720=1,IF($N720&gt;=Settings!$C$13,1,0),""))</f>
        <v/>
      </c>
    </row>
    <row r="721">
      <c r="G721" s="31" t="n"/>
      <c r="H721" s="32" t="n"/>
      <c r="J721" s="32" t="n"/>
      <c r="K721" s="32" t="n"/>
      <c r="L721" s="32" t="n"/>
      <c r="M721" s="32" t="n"/>
      <c r="P721" s="33">
        <f>IF($A721="","",IFERROR(MATCH($A721,'Last week'!$A$2:$A$1001,0),0))</f>
        <v/>
      </c>
      <c r="Q721" s="33">
        <f>IF(OR($A721="",$P721=0),"",INDEX('Last week'!$F$2:$F$1001,$P721))</f>
        <v/>
      </c>
      <c r="R721" s="34">
        <f>IF(OR($A721="",$P721=0),"",INDEX('Last week'!$G$2:$G$1001,$P721))</f>
        <v/>
      </c>
      <c r="S721" s="35">
        <f>IF(OR($A721="",$P721=0),"",INDEX('Last week'!$H$2:$H$1001,$P721))</f>
        <v/>
      </c>
      <c r="T721" s="33">
        <f>IF(OR($A721="",$P721=0),"",INDEX('Last week'!$I$2:$I$1001,$P721))</f>
        <v/>
      </c>
      <c r="U721" s="33">
        <f>IF($A721="","",IF(AND($P721&gt;0,$T721="Open",$S721&gt;=Settings!$C$4,$S721&lt;=Settings!$C$5),1,0))</f>
        <v/>
      </c>
      <c r="V721" s="33">
        <f>IF($A721="","",IF(AND($I721="Open",$H721&gt;=Settings!$C$4,$H721&lt;=Settings!$C$5),1,0))</f>
        <v/>
      </c>
      <c r="W721" s="34">
        <f>IF($A721="","",IF($U721=1,$R721,0))</f>
        <v/>
      </c>
      <c r="X721" s="34">
        <f>IF($A721="","",IF($V721=1,$G721,0))</f>
        <v/>
      </c>
      <c r="Y721" s="34">
        <f>IF($A721="","",IF(AND($P721=0,OR($I721="Open",$I721="Won"),$H721&gt;=Settings!$C$4,$H721&lt;=Settings!$C$5,$J721&gt;Settings!$C$6),$G721,0))</f>
        <v/>
      </c>
      <c r="Z721" s="34">
        <f>IF($A721="","",IF(AND($P721&gt;0,$T721="Open",$U721=0,OR($I721="Open",$I721="Won"),$H721&gt;=Settings!$C$4,$H721&lt;=Settings!$C$5),$G721,0))</f>
        <v/>
      </c>
      <c r="AA721" s="34">
        <f>IF($A721="","",IF(AND($U721=1,OR($V721=1,$I721="Won")),$G721-$R721,0))</f>
        <v/>
      </c>
      <c r="AB721" s="34">
        <f>IF($A721="","",IF(AND($U721=1,$I721="Open",$V721=0),$R721,0))</f>
        <v/>
      </c>
      <c r="AC721" s="34">
        <f>IF($A721="","",IF(AND($U721=1,$I721="Lost"),$R721,0))</f>
        <v/>
      </c>
      <c r="AD721" s="34">
        <f>IF($A721="","",IF(AND($I721="Won",OR($U721=1,$Y721&gt;0,$Z721&gt;0)),$G721,0))</f>
        <v/>
      </c>
      <c r="AE721" s="33">
        <f>IF(OR($A721="",$P721=0),"",IFERROR(MATCH($Q721,Settings!$B$24:$B$31,0),""))</f>
        <v/>
      </c>
      <c r="AF721" s="33">
        <f>IF($A721="","",IFERROR(MATCH($F721,Settings!$B$24:$B$31,0),""))</f>
        <v/>
      </c>
      <c r="AG721" s="33">
        <f>IF($A721="","",IF($P721=0,IF($Y721&gt;0,IF($I721="Won","Created and won","Created"),IF($J721&gt;Settings!$C$6,"Created, outside period",IF($V721=1,"Not in last snapshot","Outside period"))),IF($T721&lt;&gt;"Open","Closed before",IF($U721=0,IF($Z721&gt;0,IF($I721="Won","Pulled in and won","Pulled in"),"Outside period"),IF($I721="Won","Won",IF($I721="Lost","Lost",IF($V721=0,"Slipped out",IF($AF721&gt;$AE721,"Advanced",IF($AF721&lt;$AE721,"Regressed",IF($G721&gt;$R721,"Amount up",IF($G721&lt;$R721,"Amount down","No change")))))))))))</f>
        <v/>
      </c>
      <c r="AH721" s="33">
        <f>IF($A721="","",IF($V721=1,Settings!$C$7-MAX($J721,$K721,$L721,$M721),""))</f>
        <v/>
      </c>
      <c r="AI721" s="33">
        <f>IF($A721="","",IF($V721=1,IF($AH721&gt;=Settings!$C$12,1,0),""))</f>
        <v/>
      </c>
      <c r="AJ721" s="33">
        <f>IF($A721="","",IF($V721=1,IF($N721&gt;=Settings!$C$13,1,0),""))</f>
        <v/>
      </c>
    </row>
    <row r="722">
      <c r="G722" s="31" t="n"/>
      <c r="H722" s="32" t="n"/>
      <c r="J722" s="32" t="n"/>
      <c r="K722" s="32" t="n"/>
      <c r="L722" s="32" t="n"/>
      <c r="M722" s="32" t="n"/>
      <c r="P722" s="33">
        <f>IF($A722="","",IFERROR(MATCH($A722,'Last week'!$A$2:$A$1001,0),0))</f>
        <v/>
      </c>
      <c r="Q722" s="33">
        <f>IF(OR($A722="",$P722=0),"",INDEX('Last week'!$F$2:$F$1001,$P722))</f>
        <v/>
      </c>
      <c r="R722" s="34">
        <f>IF(OR($A722="",$P722=0),"",INDEX('Last week'!$G$2:$G$1001,$P722))</f>
        <v/>
      </c>
      <c r="S722" s="35">
        <f>IF(OR($A722="",$P722=0),"",INDEX('Last week'!$H$2:$H$1001,$P722))</f>
        <v/>
      </c>
      <c r="T722" s="33">
        <f>IF(OR($A722="",$P722=0),"",INDEX('Last week'!$I$2:$I$1001,$P722))</f>
        <v/>
      </c>
      <c r="U722" s="33">
        <f>IF($A722="","",IF(AND($P722&gt;0,$T722="Open",$S722&gt;=Settings!$C$4,$S722&lt;=Settings!$C$5),1,0))</f>
        <v/>
      </c>
      <c r="V722" s="33">
        <f>IF($A722="","",IF(AND($I722="Open",$H722&gt;=Settings!$C$4,$H722&lt;=Settings!$C$5),1,0))</f>
        <v/>
      </c>
      <c r="W722" s="34">
        <f>IF($A722="","",IF($U722=1,$R722,0))</f>
        <v/>
      </c>
      <c r="X722" s="34">
        <f>IF($A722="","",IF($V722=1,$G722,0))</f>
        <v/>
      </c>
      <c r="Y722" s="34">
        <f>IF($A722="","",IF(AND($P722=0,OR($I722="Open",$I722="Won"),$H722&gt;=Settings!$C$4,$H722&lt;=Settings!$C$5,$J722&gt;Settings!$C$6),$G722,0))</f>
        <v/>
      </c>
      <c r="Z722" s="34">
        <f>IF($A722="","",IF(AND($P722&gt;0,$T722="Open",$U722=0,OR($I722="Open",$I722="Won"),$H722&gt;=Settings!$C$4,$H722&lt;=Settings!$C$5),$G722,0))</f>
        <v/>
      </c>
      <c r="AA722" s="34">
        <f>IF($A722="","",IF(AND($U722=1,OR($V722=1,$I722="Won")),$G722-$R722,0))</f>
        <v/>
      </c>
      <c r="AB722" s="34">
        <f>IF($A722="","",IF(AND($U722=1,$I722="Open",$V722=0),$R722,0))</f>
        <v/>
      </c>
      <c r="AC722" s="34">
        <f>IF($A722="","",IF(AND($U722=1,$I722="Lost"),$R722,0))</f>
        <v/>
      </c>
      <c r="AD722" s="34">
        <f>IF($A722="","",IF(AND($I722="Won",OR($U722=1,$Y722&gt;0,$Z722&gt;0)),$G722,0))</f>
        <v/>
      </c>
      <c r="AE722" s="33">
        <f>IF(OR($A722="",$P722=0),"",IFERROR(MATCH($Q722,Settings!$B$24:$B$31,0),""))</f>
        <v/>
      </c>
      <c r="AF722" s="33">
        <f>IF($A722="","",IFERROR(MATCH($F722,Settings!$B$24:$B$31,0),""))</f>
        <v/>
      </c>
      <c r="AG722" s="33">
        <f>IF($A722="","",IF($P722=0,IF($Y722&gt;0,IF($I722="Won","Created and won","Created"),IF($J722&gt;Settings!$C$6,"Created, outside period",IF($V722=1,"Not in last snapshot","Outside period"))),IF($T722&lt;&gt;"Open","Closed before",IF($U722=0,IF($Z722&gt;0,IF($I722="Won","Pulled in and won","Pulled in"),"Outside period"),IF($I722="Won","Won",IF($I722="Lost","Lost",IF($V722=0,"Slipped out",IF($AF722&gt;$AE722,"Advanced",IF($AF722&lt;$AE722,"Regressed",IF($G722&gt;$R722,"Amount up",IF($G722&lt;$R722,"Amount down","No change")))))))))))</f>
        <v/>
      </c>
      <c r="AH722" s="33">
        <f>IF($A722="","",IF($V722=1,Settings!$C$7-MAX($J722,$K722,$L722,$M722),""))</f>
        <v/>
      </c>
      <c r="AI722" s="33">
        <f>IF($A722="","",IF($V722=1,IF($AH722&gt;=Settings!$C$12,1,0),""))</f>
        <v/>
      </c>
      <c r="AJ722" s="33">
        <f>IF($A722="","",IF($V722=1,IF($N722&gt;=Settings!$C$13,1,0),""))</f>
        <v/>
      </c>
    </row>
    <row r="723">
      <c r="G723" s="31" t="n"/>
      <c r="H723" s="32" t="n"/>
      <c r="J723" s="32" t="n"/>
      <c r="K723" s="32" t="n"/>
      <c r="L723" s="32" t="n"/>
      <c r="M723" s="32" t="n"/>
      <c r="P723" s="33">
        <f>IF($A723="","",IFERROR(MATCH($A723,'Last week'!$A$2:$A$1001,0),0))</f>
        <v/>
      </c>
      <c r="Q723" s="33">
        <f>IF(OR($A723="",$P723=0),"",INDEX('Last week'!$F$2:$F$1001,$P723))</f>
        <v/>
      </c>
      <c r="R723" s="34">
        <f>IF(OR($A723="",$P723=0),"",INDEX('Last week'!$G$2:$G$1001,$P723))</f>
        <v/>
      </c>
      <c r="S723" s="35">
        <f>IF(OR($A723="",$P723=0),"",INDEX('Last week'!$H$2:$H$1001,$P723))</f>
        <v/>
      </c>
      <c r="T723" s="33">
        <f>IF(OR($A723="",$P723=0),"",INDEX('Last week'!$I$2:$I$1001,$P723))</f>
        <v/>
      </c>
      <c r="U723" s="33">
        <f>IF($A723="","",IF(AND($P723&gt;0,$T723="Open",$S723&gt;=Settings!$C$4,$S723&lt;=Settings!$C$5),1,0))</f>
        <v/>
      </c>
      <c r="V723" s="33">
        <f>IF($A723="","",IF(AND($I723="Open",$H723&gt;=Settings!$C$4,$H723&lt;=Settings!$C$5),1,0))</f>
        <v/>
      </c>
      <c r="W723" s="34">
        <f>IF($A723="","",IF($U723=1,$R723,0))</f>
        <v/>
      </c>
      <c r="X723" s="34">
        <f>IF($A723="","",IF($V723=1,$G723,0))</f>
        <v/>
      </c>
      <c r="Y723" s="34">
        <f>IF($A723="","",IF(AND($P723=0,OR($I723="Open",$I723="Won"),$H723&gt;=Settings!$C$4,$H723&lt;=Settings!$C$5,$J723&gt;Settings!$C$6),$G723,0))</f>
        <v/>
      </c>
      <c r="Z723" s="34">
        <f>IF($A723="","",IF(AND($P723&gt;0,$T723="Open",$U723=0,OR($I723="Open",$I723="Won"),$H723&gt;=Settings!$C$4,$H723&lt;=Settings!$C$5),$G723,0))</f>
        <v/>
      </c>
      <c r="AA723" s="34">
        <f>IF($A723="","",IF(AND($U723=1,OR($V723=1,$I723="Won")),$G723-$R723,0))</f>
        <v/>
      </c>
      <c r="AB723" s="34">
        <f>IF($A723="","",IF(AND($U723=1,$I723="Open",$V723=0),$R723,0))</f>
        <v/>
      </c>
      <c r="AC723" s="34">
        <f>IF($A723="","",IF(AND($U723=1,$I723="Lost"),$R723,0))</f>
        <v/>
      </c>
      <c r="AD723" s="34">
        <f>IF($A723="","",IF(AND($I723="Won",OR($U723=1,$Y723&gt;0,$Z723&gt;0)),$G723,0))</f>
        <v/>
      </c>
      <c r="AE723" s="33">
        <f>IF(OR($A723="",$P723=0),"",IFERROR(MATCH($Q723,Settings!$B$24:$B$31,0),""))</f>
        <v/>
      </c>
      <c r="AF723" s="33">
        <f>IF($A723="","",IFERROR(MATCH($F723,Settings!$B$24:$B$31,0),""))</f>
        <v/>
      </c>
      <c r="AG723" s="33">
        <f>IF($A723="","",IF($P723=0,IF($Y723&gt;0,IF($I723="Won","Created and won","Created"),IF($J723&gt;Settings!$C$6,"Created, outside period",IF($V723=1,"Not in last snapshot","Outside period"))),IF($T723&lt;&gt;"Open","Closed before",IF($U723=0,IF($Z723&gt;0,IF($I723="Won","Pulled in and won","Pulled in"),"Outside period"),IF($I723="Won","Won",IF($I723="Lost","Lost",IF($V723=0,"Slipped out",IF($AF723&gt;$AE723,"Advanced",IF($AF723&lt;$AE723,"Regressed",IF($G723&gt;$R723,"Amount up",IF($G723&lt;$R723,"Amount down","No change")))))))))))</f>
        <v/>
      </c>
      <c r="AH723" s="33">
        <f>IF($A723="","",IF($V723=1,Settings!$C$7-MAX($J723,$K723,$L723,$M723),""))</f>
        <v/>
      </c>
      <c r="AI723" s="33">
        <f>IF($A723="","",IF($V723=1,IF($AH723&gt;=Settings!$C$12,1,0),""))</f>
        <v/>
      </c>
      <c r="AJ723" s="33">
        <f>IF($A723="","",IF($V723=1,IF($N723&gt;=Settings!$C$13,1,0),""))</f>
        <v/>
      </c>
    </row>
    <row r="724">
      <c r="G724" s="31" t="n"/>
      <c r="H724" s="32" t="n"/>
      <c r="J724" s="32" t="n"/>
      <c r="K724" s="32" t="n"/>
      <c r="L724" s="32" t="n"/>
      <c r="M724" s="32" t="n"/>
      <c r="P724" s="33">
        <f>IF($A724="","",IFERROR(MATCH($A724,'Last week'!$A$2:$A$1001,0),0))</f>
        <v/>
      </c>
      <c r="Q724" s="33">
        <f>IF(OR($A724="",$P724=0),"",INDEX('Last week'!$F$2:$F$1001,$P724))</f>
        <v/>
      </c>
      <c r="R724" s="34">
        <f>IF(OR($A724="",$P724=0),"",INDEX('Last week'!$G$2:$G$1001,$P724))</f>
        <v/>
      </c>
      <c r="S724" s="35">
        <f>IF(OR($A724="",$P724=0),"",INDEX('Last week'!$H$2:$H$1001,$P724))</f>
        <v/>
      </c>
      <c r="T724" s="33">
        <f>IF(OR($A724="",$P724=0),"",INDEX('Last week'!$I$2:$I$1001,$P724))</f>
        <v/>
      </c>
      <c r="U724" s="33">
        <f>IF($A724="","",IF(AND($P724&gt;0,$T724="Open",$S724&gt;=Settings!$C$4,$S724&lt;=Settings!$C$5),1,0))</f>
        <v/>
      </c>
      <c r="V724" s="33">
        <f>IF($A724="","",IF(AND($I724="Open",$H724&gt;=Settings!$C$4,$H724&lt;=Settings!$C$5),1,0))</f>
        <v/>
      </c>
      <c r="W724" s="34">
        <f>IF($A724="","",IF($U724=1,$R724,0))</f>
        <v/>
      </c>
      <c r="X724" s="34">
        <f>IF($A724="","",IF($V724=1,$G724,0))</f>
        <v/>
      </c>
      <c r="Y724" s="34">
        <f>IF($A724="","",IF(AND($P724=0,OR($I724="Open",$I724="Won"),$H724&gt;=Settings!$C$4,$H724&lt;=Settings!$C$5,$J724&gt;Settings!$C$6),$G724,0))</f>
        <v/>
      </c>
      <c r="Z724" s="34">
        <f>IF($A724="","",IF(AND($P724&gt;0,$T724="Open",$U724=0,OR($I724="Open",$I724="Won"),$H724&gt;=Settings!$C$4,$H724&lt;=Settings!$C$5),$G724,0))</f>
        <v/>
      </c>
      <c r="AA724" s="34">
        <f>IF($A724="","",IF(AND($U724=1,OR($V724=1,$I724="Won")),$G724-$R724,0))</f>
        <v/>
      </c>
      <c r="AB724" s="34">
        <f>IF($A724="","",IF(AND($U724=1,$I724="Open",$V724=0),$R724,0))</f>
        <v/>
      </c>
      <c r="AC724" s="34">
        <f>IF($A724="","",IF(AND($U724=1,$I724="Lost"),$R724,0))</f>
        <v/>
      </c>
      <c r="AD724" s="34">
        <f>IF($A724="","",IF(AND($I724="Won",OR($U724=1,$Y724&gt;0,$Z724&gt;0)),$G724,0))</f>
        <v/>
      </c>
      <c r="AE724" s="33">
        <f>IF(OR($A724="",$P724=0),"",IFERROR(MATCH($Q724,Settings!$B$24:$B$31,0),""))</f>
        <v/>
      </c>
      <c r="AF724" s="33">
        <f>IF($A724="","",IFERROR(MATCH($F724,Settings!$B$24:$B$31,0),""))</f>
        <v/>
      </c>
      <c r="AG724" s="33">
        <f>IF($A724="","",IF($P724=0,IF($Y724&gt;0,IF($I724="Won","Created and won","Created"),IF($J724&gt;Settings!$C$6,"Created, outside period",IF($V724=1,"Not in last snapshot","Outside period"))),IF($T724&lt;&gt;"Open","Closed before",IF($U724=0,IF($Z724&gt;0,IF($I724="Won","Pulled in and won","Pulled in"),"Outside period"),IF($I724="Won","Won",IF($I724="Lost","Lost",IF($V724=0,"Slipped out",IF($AF724&gt;$AE724,"Advanced",IF($AF724&lt;$AE724,"Regressed",IF($G724&gt;$R724,"Amount up",IF($G724&lt;$R724,"Amount down","No change")))))))))))</f>
        <v/>
      </c>
      <c r="AH724" s="33">
        <f>IF($A724="","",IF($V724=1,Settings!$C$7-MAX($J724,$K724,$L724,$M724),""))</f>
        <v/>
      </c>
      <c r="AI724" s="33">
        <f>IF($A724="","",IF($V724=1,IF($AH724&gt;=Settings!$C$12,1,0),""))</f>
        <v/>
      </c>
      <c r="AJ724" s="33">
        <f>IF($A724="","",IF($V724=1,IF($N724&gt;=Settings!$C$13,1,0),""))</f>
        <v/>
      </c>
    </row>
    <row r="725">
      <c r="G725" s="31" t="n"/>
      <c r="H725" s="32" t="n"/>
      <c r="J725" s="32" t="n"/>
      <c r="K725" s="32" t="n"/>
      <c r="L725" s="32" t="n"/>
      <c r="M725" s="32" t="n"/>
      <c r="P725" s="33">
        <f>IF($A725="","",IFERROR(MATCH($A725,'Last week'!$A$2:$A$1001,0),0))</f>
        <v/>
      </c>
      <c r="Q725" s="33">
        <f>IF(OR($A725="",$P725=0),"",INDEX('Last week'!$F$2:$F$1001,$P725))</f>
        <v/>
      </c>
      <c r="R725" s="34">
        <f>IF(OR($A725="",$P725=0),"",INDEX('Last week'!$G$2:$G$1001,$P725))</f>
        <v/>
      </c>
      <c r="S725" s="35">
        <f>IF(OR($A725="",$P725=0),"",INDEX('Last week'!$H$2:$H$1001,$P725))</f>
        <v/>
      </c>
      <c r="T725" s="33">
        <f>IF(OR($A725="",$P725=0),"",INDEX('Last week'!$I$2:$I$1001,$P725))</f>
        <v/>
      </c>
      <c r="U725" s="33">
        <f>IF($A725="","",IF(AND($P725&gt;0,$T725="Open",$S725&gt;=Settings!$C$4,$S725&lt;=Settings!$C$5),1,0))</f>
        <v/>
      </c>
      <c r="V725" s="33">
        <f>IF($A725="","",IF(AND($I725="Open",$H725&gt;=Settings!$C$4,$H725&lt;=Settings!$C$5),1,0))</f>
        <v/>
      </c>
      <c r="W725" s="34">
        <f>IF($A725="","",IF($U725=1,$R725,0))</f>
        <v/>
      </c>
      <c r="X725" s="34">
        <f>IF($A725="","",IF($V725=1,$G725,0))</f>
        <v/>
      </c>
      <c r="Y725" s="34">
        <f>IF($A725="","",IF(AND($P725=0,OR($I725="Open",$I725="Won"),$H725&gt;=Settings!$C$4,$H725&lt;=Settings!$C$5,$J725&gt;Settings!$C$6),$G725,0))</f>
        <v/>
      </c>
      <c r="Z725" s="34">
        <f>IF($A725="","",IF(AND($P725&gt;0,$T725="Open",$U725=0,OR($I725="Open",$I725="Won"),$H725&gt;=Settings!$C$4,$H725&lt;=Settings!$C$5),$G725,0))</f>
        <v/>
      </c>
      <c r="AA725" s="34">
        <f>IF($A725="","",IF(AND($U725=1,OR($V725=1,$I725="Won")),$G725-$R725,0))</f>
        <v/>
      </c>
      <c r="AB725" s="34">
        <f>IF($A725="","",IF(AND($U725=1,$I725="Open",$V725=0),$R725,0))</f>
        <v/>
      </c>
      <c r="AC725" s="34">
        <f>IF($A725="","",IF(AND($U725=1,$I725="Lost"),$R725,0))</f>
        <v/>
      </c>
      <c r="AD725" s="34">
        <f>IF($A725="","",IF(AND($I725="Won",OR($U725=1,$Y725&gt;0,$Z725&gt;0)),$G725,0))</f>
        <v/>
      </c>
      <c r="AE725" s="33">
        <f>IF(OR($A725="",$P725=0),"",IFERROR(MATCH($Q725,Settings!$B$24:$B$31,0),""))</f>
        <v/>
      </c>
      <c r="AF725" s="33">
        <f>IF($A725="","",IFERROR(MATCH($F725,Settings!$B$24:$B$31,0),""))</f>
        <v/>
      </c>
      <c r="AG725" s="33">
        <f>IF($A725="","",IF($P725=0,IF($Y725&gt;0,IF($I725="Won","Created and won","Created"),IF($J725&gt;Settings!$C$6,"Created, outside period",IF($V725=1,"Not in last snapshot","Outside period"))),IF($T725&lt;&gt;"Open","Closed before",IF($U725=0,IF($Z725&gt;0,IF($I725="Won","Pulled in and won","Pulled in"),"Outside period"),IF($I725="Won","Won",IF($I725="Lost","Lost",IF($V725=0,"Slipped out",IF($AF725&gt;$AE725,"Advanced",IF($AF725&lt;$AE725,"Regressed",IF($G725&gt;$R725,"Amount up",IF($G725&lt;$R725,"Amount down","No change")))))))))))</f>
        <v/>
      </c>
      <c r="AH725" s="33">
        <f>IF($A725="","",IF($V725=1,Settings!$C$7-MAX($J725,$K725,$L725,$M725),""))</f>
        <v/>
      </c>
      <c r="AI725" s="33">
        <f>IF($A725="","",IF($V725=1,IF($AH725&gt;=Settings!$C$12,1,0),""))</f>
        <v/>
      </c>
      <c r="AJ725" s="33">
        <f>IF($A725="","",IF($V725=1,IF($N725&gt;=Settings!$C$13,1,0),""))</f>
        <v/>
      </c>
    </row>
    <row r="726">
      <c r="G726" s="31" t="n"/>
      <c r="H726" s="32" t="n"/>
      <c r="J726" s="32" t="n"/>
      <c r="K726" s="32" t="n"/>
      <c r="L726" s="32" t="n"/>
      <c r="M726" s="32" t="n"/>
      <c r="P726" s="33">
        <f>IF($A726="","",IFERROR(MATCH($A726,'Last week'!$A$2:$A$1001,0),0))</f>
        <v/>
      </c>
      <c r="Q726" s="33">
        <f>IF(OR($A726="",$P726=0),"",INDEX('Last week'!$F$2:$F$1001,$P726))</f>
        <v/>
      </c>
      <c r="R726" s="34">
        <f>IF(OR($A726="",$P726=0),"",INDEX('Last week'!$G$2:$G$1001,$P726))</f>
        <v/>
      </c>
      <c r="S726" s="35">
        <f>IF(OR($A726="",$P726=0),"",INDEX('Last week'!$H$2:$H$1001,$P726))</f>
        <v/>
      </c>
      <c r="T726" s="33">
        <f>IF(OR($A726="",$P726=0),"",INDEX('Last week'!$I$2:$I$1001,$P726))</f>
        <v/>
      </c>
      <c r="U726" s="33">
        <f>IF($A726="","",IF(AND($P726&gt;0,$T726="Open",$S726&gt;=Settings!$C$4,$S726&lt;=Settings!$C$5),1,0))</f>
        <v/>
      </c>
      <c r="V726" s="33">
        <f>IF($A726="","",IF(AND($I726="Open",$H726&gt;=Settings!$C$4,$H726&lt;=Settings!$C$5),1,0))</f>
        <v/>
      </c>
      <c r="W726" s="34">
        <f>IF($A726="","",IF($U726=1,$R726,0))</f>
        <v/>
      </c>
      <c r="X726" s="34">
        <f>IF($A726="","",IF($V726=1,$G726,0))</f>
        <v/>
      </c>
      <c r="Y726" s="34">
        <f>IF($A726="","",IF(AND($P726=0,OR($I726="Open",$I726="Won"),$H726&gt;=Settings!$C$4,$H726&lt;=Settings!$C$5,$J726&gt;Settings!$C$6),$G726,0))</f>
        <v/>
      </c>
      <c r="Z726" s="34">
        <f>IF($A726="","",IF(AND($P726&gt;0,$T726="Open",$U726=0,OR($I726="Open",$I726="Won"),$H726&gt;=Settings!$C$4,$H726&lt;=Settings!$C$5),$G726,0))</f>
        <v/>
      </c>
      <c r="AA726" s="34">
        <f>IF($A726="","",IF(AND($U726=1,OR($V726=1,$I726="Won")),$G726-$R726,0))</f>
        <v/>
      </c>
      <c r="AB726" s="34">
        <f>IF($A726="","",IF(AND($U726=1,$I726="Open",$V726=0),$R726,0))</f>
        <v/>
      </c>
      <c r="AC726" s="34">
        <f>IF($A726="","",IF(AND($U726=1,$I726="Lost"),$R726,0))</f>
        <v/>
      </c>
      <c r="AD726" s="34">
        <f>IF($A726="","",IF(AND($I726="Won",OR($U726=1,$Y726&gt;0,$Z726&gt;0)),$G726,0))</f>
        <v/>
      </c>
      <c r="AE726" s="33">
        <f>IF(OR($A726="",$P726=0),"",IFERROR(MATCH($Q726,Settings!$B$24:$B$31,0),""))</f>
        <v/>
      </c>
      <c r="AF726" s="33">
        <f>IF($A726="","",IFERROR(MATCH($F726,Settings!$B$24:$B$31,0),""))</f>
        <v/>
      </c>
      <c r="AG726" s="33">
        <f>IF($A726="","",IF($P726=0,IF($Y726&gt;0,IF($I726="Won","Created and won","Created"),IF($J726&gt;Settings!$C$6,"Created, outside period",IF($V726=1,"Not in last snapshot","Outside period"))),IF($T726&lt;&gt;"Open","Closed before",IF($U726=0,IF($Z726&gt;0,IF($I726="Won","Pulled in and won","Pulled in"),"Outside period"),IF($I726="Won","Won",IF($I726="Lost","Lost",IF($V726=0,"Slipped out",IF($AF726&gt;$AE726,"Advanced",IF($AF726&lt;$AE726,"Regressed",IF($G726&gt;$R726,"Amount up",IF($G726&lt;$R726,"Amount down","No change")))))))))))</f>
        <v/>
      </c>
      <c r="AH726" s="33">
        <f>IF($A726="","",IF($V726=1,Settings!$C$7-MAX($J726,$K726,$L726,$M726),""))</f>
        <v/>
      </c>
      <c r="AI726" s="33">
        <f>IF($A726="","",IF($V726=1,IF($AH726&gt;=Settings!$C$12,1,0),""))</f>
        <v/>
      </c>
      <c r="AJ726" s="33">
        <f>IF($A726="","",IF($V726=1,IF($N726&gt;=Settings!$C$13,1,0),""))</f>
        <v/>
      </c>
    </row>
    <row r="727">
      <c r="G727" s="31" t="n"/>
      <c r="H727" s="32" t="n"/>
      <c r="J727" s="32" t="n"/>
      <c r="K727" s="32" t="n"/>
      <c r="L727" s="32" t="n"/>
      <c r="M727" s="32" t="n"/>
      <c r="P727" s="33">
        <f>IF($A727="","",IFERROR(MATCH($A727,'Last week'!$A$2:$A$1001,0),0))</f>
        <v/>
      </c>
      <c r="Q727" s="33">
        <f>IF(OR($A727="",$P727=0),"",INDEX('Last week'!$F$2:$F$1001,$P727))</f>
        <v/>
      </c>
      <c r="R727" s="34">
        <f>IF(OR($A727="",$P727=0),"",INDEX('Last week'!$G$2:$G$1001,$P727))</f>
        <v/>
      </c>
      <c r="S727" s="35">
        <f>IF(OR($A727="",$P727=0),"",INDEX('Last week'!$H$2:$H$1001,$P727))</f>
        <v/>
      </c>
      <c r="T727" s="33">
        <f>IF(OR($A727="",$P727=0),"",INDEX('Last week'!$I$2:$I$1001,$P727))</f>
        <v/>
      </c>
      <c r="U727" s="33">
        <f>IF($A727="","",IF(AND($P727&gt;0,$T727="Open",$S727&gt;=Settings!$C$4,$S727&lt;=Settings!$C$5),1,0))</f>
        <v/>
      </c>
      <c r="V727" s="33">
        <f>IF($A727="","",IF(AND($I727="Open",$H727&gt;=Settings!$C$4,$H727&lt;=Settings!$C$5),1,0))</f>
        <v/>
      </c>
      <c r="W727" s="34">
        <f>IF($A727="","",IF($U727=1,$R727,0))</f>
        <v/>
      </c>
      <c r="X727" s="34">
        <f>IF($A727="","",IF($V727=1,$G727,0))</f>
        <v/>
      </c>
      <c r="Y727" s="34">
        <f>IF($A727="","",IF(AND($P727=0,OR($I727="Open",$I727="Won"),$H727&gt;=Settings!$C$4,$H727&lt;=Settings!$C$5,$J727&gt;Settings!$C$6),$G727,0))</f>
        <v/>
      </c>
      <c r="Z727" s="34">
        <f>IF($A727="","",IF(AND($P727&gt;0,$T727="Open",$U727=0,OR($I727="Open",$I727="Won"),$H727&gt;=Settings!$C$4,$H727&lt;=Settings!$C$5),$G727,0))</f>
        <v/>
      </c>
      <c r="AA727" s="34">
        <f>IF($A727="","",IF(AND($U727=1,OR($V727=1,$I727="Won")),$G727-$R727,0))</f>
        <v/>
      </c>
      <c r="AB727" s="34">
        <f>IF($A727="","",IF(AND($U727=1,$I727="Open",$V727=0),$R727,0))</f>
        <v/>
      </c>
      <c r="AC727" s="34">
        <f>IF($A727="","",IF(AND($U727=1,$I727="Lost"),$R727,0))</f>
        <v/>
      </c>
      <c r="AD727" s="34">
        <f>IF($A727="","",IF(AND($I727="Won",OR($U727=1,$Y727&gt;0,$Z727&gt;0)),$G727,0))</f>
        <v/>
      </c>
      <c r="AE727" s="33">
        <f>IF(OR($A727="",$P727=0),"",IFERROR(MATCH($Q727,Settings!$B$24:$B$31,0),""))</f>
        <v/>
      </c>
      <c r="AF727" s="33">
        <f>IF($A727="","",IFERROR(MATCH($F727,Settings!$B$24:$B$31,0),""))</f>
        <v/>
      </c>
      <c r="AG727" s="33">
        <f>IF($A727="","",IF($P727=0,IF($Y727&gt;0,IF($I727="Won","Created and won","Created"),IF($J727&gt;Settings!$C$6,"Created, outside period",IF($V727=1,"Not in last snapshot","Outside period"))),IF($T727&lt;&gt;"Open","Closed before",IF($U727=0,IF($Z727&gt;0,IF($I727="Won","Pulled in and won","Pulled in"),"Outside period"),IF($I727="Won","Won",IF($I727="Lost","Lost",IF($V727=0,"Slipped out",IF($AF727&gt;$AE727,"Advanced",IF($AF727&lt;$AE727,"Regressed",IF($G727&gt;$R727,"Amount up",IF($G727&lt;$R727,"Amount down","No change")))))))))))</f>
        <v/>
      </c>
      <c r="AH727" s="33">
        <f>IF($A727="","",IF($V727=1,Settings!$C$7-MAX($J727,$K727,$L727,$M727),""))</f>
        <v/>
      </c>
      <c r="AI727" s="33">
        <f>IF($A727="","",IF($V727=1,IF($AH727&gt;=Settings!$C$12,1,0),""))</f>
        <v/>
      </c>
      <c r="AJ727" s="33">
        <f>IF($A727="","",IF($V727=1,IF($N727&gt;=Settings!$C$13,1,0),""))</f>
        <v/>
      </c>
    </row>
    <row r="728">
      <c r="G728" s="31" t="n"/>
      <c r="H728" s="32" t="n"/>
      <c r="J728" s="32" t="n"/>
      <c r="K728" s="32" t="n"/>
      <c r="L728" s="32" t="n"/>
      <c r="M728" s="32" t="n"/>
      <c r="P728" s="33">
        <f>IF($A728="","",IFERROR(MATCH($A728,'Last week'!$A$2:$A$1001,0),0))</f>
        <v/>
      </c>
      <c r="Q728" s="33">
        <f>IF(OR($A728="",$P728=0),"",INDEX('Last week'!$F$2:$F$1001,$P728))</f>
        <v/>
      </c>
      <c r="R728" s="34">
        <f>IF(OR($A728="",$P728=0),"",INDEX('Last week'!$G$2:$G$1001,$P728))</f>
        <v/>
      </c>
      <c r="S728" s="35">
        <f>IF(OR($A728="",$P728=0),"",INDEX('Last week'!$H$2:$H$1001,$P728))</f>
        <v/>
      </c>
      <c r="T728" s="33">
        <f>IF(OR($A728="",$P728=0),"",INDEX('Last week'!$I$2:$I$1001,$P728))</f>
        <v/>
      </c>
      <c r="U728" s="33">
        <f>IF($A728="","",IF(AND($P728&gt;0,$T728="Open",$S728&gt;=Settings!$C$4,$S728&lt;=Settings!$C$5),1,0))</f>
        <v/>
      </c>
      <c r="V728" s="33">
        <f>IF($A728="","",IF(AND($I728="Open",$H728&gt;=Settings!$C$4,$H728&lt;=Settings!$C$5),1,0))</f>
        <v/>
      </c>
      <c r="W728" s="34">
        <f>IF($A728="","",IF($U728=1,$R728,0))</f>
        <v/>
      </c>
      <c r="X728" s="34">
        <f>IF($A728="","",IF($V728=1,$G728,0))</f>
        <v/>
      </c>
      <c r="Y728" s="34">
        <f>IF($A728="","",IF(AND($P728=0,OR($I728="Open",$I728="Won"),$H728&gt;=Settings!$C$4,$H728&lt;=Settings!$C$5,$J728&gt;Settings!$C$6),$G728,0))</f>
        <v/>
      </c>
      <c r="Z728" s="34">
        <f>IF($A728="","",IF(AND($P728&gt;0,$T728="Open",$U728=0,OR($I728="Open",$I728="Won"),$H728&gt;=Settings!$C$4,$H728&lt;=Settings!$C$5),$G728,0))</f>
        <v/>
      </c>
      <c r="AA728" s="34">
        <f>IF($A728="","",IF(AND($U728=1,OR($V728=1,$I728="Won")),$G728-$R728,0))</f>
        <v/>
      </c>
      <c r="AB728" s="34">
        <f>IF($A728="","",IF(AND($U728=1,$I728="Open",$V728=0),$R728,0))</f>
        <v/>
      </c>
      <c r="AC728" s="34">
        <f>IF($A728="","",IF(AND($U728=1,$I728="Lost"),$R728,0))</f>
        <v/>
      </c>
      <c r="AD728" s="34">
        <f>IF($A728="","",IF(AND($I728="Won",OR($U728=1,$Y728&gt;0,$Z728&gt;0)),$G728,0))</f>
        <v/>
      </c>
      <c r="AE728" s="33">
        <f>IF(OR($A728="",$P728=0),"",IFERROR(MATCH($Q728,Settings!$B$24:$B$31,0),""))</f>
        <v/>
      </c>
      <c r="AF728" s="33">
        <f>IF($A728="","",IFERROR(MATCH($F728,Settings!$B$24:$B$31,0),""))</f>
        <v/>
      </c>
      <c r="AG728" s="33">
        <f>IF($A728="","",IF($P728=0,IF($Y728&gt;0,IF($I728="Won","Created and won","Created"),IF($J728&gt;Settings!$C$6,"Created, outside period",IF($V728=1,"Not in last snapshot","Outside period"))),IF($T728&lt;&gt;"Open","Closed before",IF($U728=0,IF($Z728&gt;0,IF($I728="Won","Pulled in and won","Pulled in"),"Outside period"),IF($I728="Won","Won",IF($I728="Lost","Lost",IF($V728=0,"Slipped out",IF($AF728&gt;$AE728,"Advanced",IF($AF728&lt;$AE728,"Regressed",IF($G728&gt;$R728,"Amount up",IF($G728&lt;$R728,"Amount down","No change")))))))))))</f>
        <v/>
      </c>
      <c r="AH728" s="33">
        <f>IF($A728="","",IF($V728=1,Settings!$C$7-MAX($J728,$K728,$L728,$M728),""))</f>
        <v/>
      </c>
      <c r="AI728" s="33">
        <f>IF($A728="","",IF($V728=1,IF($AH728&gt;=Settings!$C$12,1,0),""))</f>
        <v/>
      </c>
      <c r="AJ728" s="33">
        <f>IF($A728="","",IF($V728=1,IF($N728&gt;=Settings!$C$13,1,0),""))</f>
        <v/>
      </c>
    </row>
    <row r="729">
      <c r="G729" s="31" t="n"/>
      <c r="H729" s="32" t="n"/>
      <c r="J729" s="32" t="n"/>
      <c r="K729" s="32" t="n"/>
      <c r="L729" s="32" t="n"/>
      <c r="M729" s="32" t="n"/>
      <c r="P729" s="33">
        <f>IF($A729="","",IFERROR(MATCH($A729,'Last week'!$A$2:$A$1001,0),0))</f>
        <v/>
      </c>
      <c r="Q729" s="33">
        <f>IF(OR($A729="",$P729=0),"",INDEX('Last week'!$F$2:$F$1001,$P729))</f>
        <v/>
      </c>
      <c r="R729" s="34">
        <f>IF(OR($A729="",$P729=0),"",INDEX('Last week'!$G$2:$G$1001,$P729))</f>
        <v/>
      </c>
      <c r="S729" s="35">
        <f>IF(OR($A729="",$P729=0),"",INDEX('Last week'!$H$2:$H$1001,$P729))</f>
        <v/>
      </c>
      <c r="T729" s="33">
        <f>IF(OR($A729="",$P729=0),"",INDEX('Last week'!$I$2:$I$1001,$P729))</f>
        <v/>
      </c>
      <c r="U729" s="33">
        <f>IF($A729="","",IF(AND($P729&gt;0,$T729="Open",$S729&gt;=Settings!$C$4,$S729&lt;=Settings!$C$5),1,0))</f>
        <v/>
      </c>
      <c r="V729" s="33">
        <f>IF($A729="","",IF(AND($I729="Open",$H729&gt;=Settings!$C$4,$H729&lt;=Settings!$C$5),1,0))</f>
        <v/>
      </c>
      <c r="W729" s="34">
        <f>IF($A729="","",IF($U729=1,$R729,0))</f>
        <v/>
      </c>
      <c r="X729" s="34">
        <f>IF($A729="","",IF($V729=1,$G729,0))</f>
        <v/>
      </c>
      <c r="Y729" s="34">
        <f>IF($A729="","",IF(AND($P729=0,OR($I729="Open",$I729="Won"),$H729&gt;=Settings!$C$4,$H729&lt;=Settings!$C$5,$J729&gt;Settings!$C$6),$G729,0))</f>
        <v/>
      </c>
      <c r="Z729" s="34">
        <f>IF($A729="","",IF(AND($P729&gt;0,$T729="Open",$U729=0,OR($I729="Open",$I729="Won"),$H729&gt;=Settings!$C$4,$H729&lt;=Settings!$C$5),$G729,0))</f>
        <v/>
      </c>
      <c r="AA729" s="34">
        <f>IF($A729="","",IF(AND($U729=1,OR($V729=1,$I729="Won")),$G729-$R729,0))</f>
        <v/>
      </c>
      <c r="AB729" s="34">
        <f>IF($A729="","",IF(AND($U729=1,$I729="Open",$V729=0),$R729,0))</f>
        <v/>
      </c>
      <c r="AC729" s="34">
        <f>IF($A729="","",IF(AND($U729=1,$I729="Lost"),$R729,0))</f>
        <v/>
      </c>
      <c r="AD729" s="34">
        <f>IF($A729="","",IF(AND($I729="Won",OR($U729=1,$Y729&gt;0,$Z729&gt;0)),$G729,0))</f>
        <v/>
      </c>
      <c r="AE729" s="33">
        <f>IF(OR($A729="",$P729=0),"",IFERROR(MATCH($Q729,Settings!$B$24:$B$31,0),""))</f>
        <v/>
      </c>
      <c r="AF729" s="33">
        <f>IF($A729="","",IFERROR(MATCH($F729,Settings!$B$24:$B$31,0),""))</f>
        <v/>
      </c>
      <c r="AG729" s="33">
        <f>IF($A729="","",IF($P729=0,IF($Y729&gt;0,IF($I729="Won","Created and won","Created"),IF($J729&gt;Settings!$C$6,"Created, outside period",IF($V729=1,"Not in last snapshot","Outside period"))),IF($T729&lt;&gt;"Open","Closed before",IF($U729=0,IF($Z729&gt;0,IF($I729="Won","Pulled in and won","Pulled in"),"Outside period"),IF($I729="Won","Won",IF($I729="Lost","Lost",IF($V729=0,"Slipped out",IF($AF729&gt;$AE729,"Advanced",IF($AF729&lt;$AE729,"Regressed",IF($G729&gt;$R729,"Amount up",IF($G729&lt;$R729,"Amount down","No change")))))))))))</f>
        <v/>
      </c>
      <c r="AH729" s="33">
        <f>IF($A729="","",IF($V729=1,Settings!$C$7-MAX($J729,$K729,$L729,$M729),""))</f>
        <v/>
      </c>
      <c r="AI729" s="33">
        <f>IF($A729="","",IF($V729=1,IF($AH729&gt;=Settings!$C$12,1,0),""))</f>
        <v/>
      </c>
      <c r="AJ729" s="33">
        <f>IF($A729="","",IF($V729=1,IF($N729&gt;=Settings!$C$13,1,0),""))</f>
        <v/>
      </c>
    </row>
    <row r="730">
      <c r="G730" s="31" t="n"/>
      <c r="H730" s="32" t="n"/>
      <c r="J730" s="32" t="n"/>
      <c r="K730" s="32" t="n"/>
      <c r="L730" s="32" t="n"/>
      <c r="M730" s="32" t="n"/>
      <c r="P730" s="33">
        <f>IF($A730="","",IFERROR(MATCH($A730,'Last week'!$A$2:$A$1001,0),0))</f>
        <v/>
      </c>
      <c r="Q730" s="33">
        <f>IF(OR($A730="",$P730=0),"",INDEX('Last week'!$F$2:$F$1001,$P730))</f>
        <v/>
      </c>
      <c r="R730" s="34">
        <f>IF(OR($A730="",$P730=0),"",INDEX('Last week'!$G$2:$G$1001,$P730))</f>
        <v/>
      </c>
      <c r="S730" s="35">
        <f>IF(OR($A730="",$P730=0),"",INDEX('Last week'!$H$2:$H$1001,$P730))</f>
        <v/>
      </c>
      <c r="T730" s="33">
        <f>IF(OR($A730="",$P730=0),"",INDEX('Last week'!$I$2:$I$1001,$P730))</f>
        <v/>
      </c>
      <c r="U730" s="33">
        <f>IF($A730="","",IF(AND($P730&gt;0,$T730="Open",$S730&gt;=Settings!$C$4,$S730&lt;=Settings!$C$5),1,0))</f>
        <v/>
      </c>
      <c r="V730" s="33">
        <f>IF($A730="","",IF(AND($I730="Open",$H730&gt;=Settings!$C$4,$H730&lt;=Settings!$C$5),1,0))</f>
        <v/>
      </c>
      <c r="W730" s="34">
        <f>IF($A730="","",IF($U730=1,$R730,0))</f>
        <v/>
      </c>
      <c r="X730" s="34">
        <f>IF($A730="","",IF($V730=1,$G730,0))</f>
        <v/>
      </c>
      <c r="Y730" s="34">
        <f>IF($A730="","",IF(AND($P730=0,OR($I730="Open",$I730="Won"),$H730&gt;=Settings!$C$4,$H730&lt;=Settings!$C$5,$J730&gt;Settings!$C$6),$G730,0))</f>
        <v/>
      </c>
      <c r="Z730" s="34">
        <f>IF($A730="","",IF(AND($P730&gt;0,$T730="Open",$U730=0,OR($I730="Open",$I730="Won"),$H730&gt;=Settings!$C$4,$H730&lt;=Settings!$C$5),$G730,0))</f>
        <v/>
      </c>
      <c r="AA730" s="34">
        <f>IF($A730="","",IF(AND($U730=1,OR($V730=1,$I730="Won")),$G730-$R730,0))</f>
        <v/>
      </c>
      <c r="AB730" s="34">
        <f>IF($A730="","",IF(AND($U730=1,$I730="Open",$V730=0),$R730,0))</f>
        <v/>
      </c>
      <c r="AC730" s="34">
        <f>IF($A730="","",IF(AND($U730=1,$I730="Lost"),$R730,0))</f>
        <v/>
      </c>
      <c r="AD730" s="34">
        <f>IF($A730="","",IF(AND($I730="Won",OR($U730=1,$Y730&gt;0,$Z730&gt;0)),$G730,0))</f>
        <v/>
      </c>
      <c r="AE730" s="33">
        <f>IF(OR($A730="",$P730=0),"",IFERROR(MATCH($Q730,Settings!$B$24:$B$31,0),""))</f>
        <v/>
      </c>
      <c r="AF730" s="33">
        <f>IF($A730="","",IFERROR(MATCH($F730,Settings!$B$24:$B$31,0),""))</f>
        <v/>
      </c>
      <c r="AG730" s="33">
        <f>IF($A730="","",IF($P730=0,IF($Y730&gt;0,IF($I730="Won","Created and won","Created"),IF($J730&gt;Settings!$C$6,"Created, outside period",IF($V730=1,"Not in last snapshot","Outside period"))),IF($T730&lt;&gt;"Open","Closed before",IF($U730=0,IF($Z730&gt;0,IF($I730="Won","Pulled in and won","Pulled in"),"Outside period"),IF($I730="Won","Won",IF($I730="Lost","Lost",IF($V730=0,"Slipped out",IF($AF730&gt;$AE730,"Advanced",IF($AF730&lt;$AE730,"Regressed",IF($G730&gt;$R730,"Amount up",IF($G730&lt;$R730,"Amount down","No change")))))))))))</f>
        <v/>
      </c>
      <c r="AH730" s="33">
        <f>IF($A730="","",IF($V730=1,Settings!$C$7-MAX($J730,$K730,$L730,$M730),""))</f>
        <v/>
      </c>
      <c r="AI730" s="33">
        <f>IF($A730="","",IF($V730=1,IF($AH730&gt;=Settings!$C$12,1,0),""))</f>
        <v/>
      </c>
      <c r="AJ730" s="33">
        <f>IF($A730="","",IF($V730=1,IF($N730&gt;=Settings!$C$13,1,0),""))</f>
        <v/>
      </c>
    </row>
    <row r="731">
      <c r="G731" s="31" t="n"/>
      <c r="H731" s="32" t="n"/>
      <c r="J731" s="32" t="n"/>
      <c r="K731" s="32" t="n"/>
      <c r="L731" s="32" t="n"/>
      <c r="M731" s="32" t="n"/>
      <c r="P731" s="33">
        <f>IF($A731="","",IFERROR(MATCH($A731,'Last week'!$A$2:$A$1001,0),0))</f>
        <v/>
      </c>
      <c r="Q731" s="33">
        <f>IF(OR($A731="",$P731=0),"",INDEX('Last week'!$F$2:$F$1001,$P731))</f>
        <v/>
      </c>
      <c r="R731" s="34">
        <f>IF(OR($A731="",$P731=0),"",INDEX('Last week'!$G$2:$G$1001,$P731))</f>
        <v/>
      </c>
      <c r="S731" s="35">
        <f>IF(OR($A731="",$P731=0),"",INDEX('Last week'!$H$2:$H$1001,$P731))</f>
        <v/>
      </c>
      <c r="T731" s="33">
        <f>IF(OR($A731="",$P731=0),"",INDEX('Last week'!$I$2:$I$1001,$P731))</f>
        <v/>
      </c>
      <c r="U731" s="33">
        <f>IF($A731="","",IF(AND($P731&gt;0,$T731="Open",$S731&gt;=Settings!$C$4,$S731&lt;=Settings!$C$5),1,0))</f>
        <v/>
      </c>
      <c r="V731" s="33">
        <f>IF($A731="","",IF(AND($I731="Open",$H731&gt;=Settings!$C$4,$H731&lt;=Settings!$C$5),1,0))</f>
        <v/>
      </c>
      <c r="W731" s="34">
        <f>IF($A731="","",IF($U731=1,$R731,0))</f>
        <v/>
      </c>
      <c r="X731" s="34">
        <f>IF($A731="","",IF($V731=1,$G731,0))</f>
        <v/>
      </c>
      <c r="Y731" s="34">
        <f>IF($A731="","",IF(AND($P731=0,OR($I731="Open",$I731="Won"),$H731&gt;=Settings!$C$4,$H731&lt;=Settings!$C$5,$J731&gt;Settings!$C$6),$G731,0))</f>
        <v/>
      </c>
      <c r="Z731" s="34">
        <f>IF($A731="","",IF(AND($P731&gt;0,$T731="Open",$U731=0,OR($I731="Open",$I731="Won"),$H731&gt;=Settings!$C$4,$H731&lt;=Settings!$C$5),$G731,0))</f>
        <v/>
      </c>
      <c r="AA731" s="34">
        <f>IF($A731="","",IF(AND($U731=1,OR($V731=1,$I731="Won")),$G731-$R731,0))</f>
        <v/>
      </c>
      <c r="AB731" s="34">
        <f>IF($A731="","",IF(AND($U731=1,$I731="Open",$V731=0),$R731,0))</f>
        <v/>
      </c>
      <c r="AC731" s="34">
        <f>IF($A731="","",IF(AND($U731=1,$I731="Lost"),$R731,0))</f>
        <v/>
      </c>
      <c r="AD731" s="34">
        <f>IF($A731="","",IF(AND($I731="Won",OR($U731=1,$Y731&gt;0,$Z731&gt;0)),$G731,0))</f>
        <v/>
      </c>
      <c r="AE731" s="33">
        <f>IF(OR($A731="",$P731=0),"",IFERROR(MATCH($Q731,Settings!$B$24:$B$31,0),""))</f>
        <v/>
      </c>
      <c r="AF731" s="33">
        <f>IF($A731="","",IFERROR(MATCH($F731,Settings!$B$24:$B$31,0),""))</f>
        <v/>
      </c>
      <c r="AG731" s="33">
        <f>IF($A731="","",IF($P731=0,IF($Y731&gt;0,IF($I731="Won","Created and won","Created"),IF($J731&gt;Settings!$C$6,"Created, outside period",IF($V731=1,"Not in last snapshot","Outside period"))),IF($T731&lt;&gt;"Open","Closed before",IF($U731=0,IF($Z731&gt;0,IF($I731="Won","Pulled in and won","Pulled in"),"Outside period"),IF($I731="Won","Won",IF($I731="Lost","Lost",IF($V731=0,"Slipped out",IF($AF731&gt;$AE731,"Advanced",IF($AF731&lt;$AE731,"Regressed",IF($G731&gt;$R731,"Amount up",IF($G731&lt;$R731,"Amount down","No change")))))))))))</f>
        <v/>
      </c>
      <c r="AH731" s="33">
        <f>IF($A731="","",IF($V731=1,Settings!$C$7-MAX($J731,$K731,$L731,$M731),""))</f>
        <v/>
      </c>
      <c r="AI731" s="33">
        <f>IF($A731="","",IF($V731=1,IF($AH731&gt;=Settings!$C$12,1,0),""))</f>
        <v/>
      </c>
      <c r="AJ731" s="33">
        <f>IF($A731="","",IF($V731=1,IF($N731&gt;=Settings!$C$13,1,0),""))</f>
        <v/>
      </c>
    </row>
    <row r="732">
      <c r="G732" s="31" t="n"/>
      <c r="H732" s="32" t="n"/>
      <c r="J732" s="32" t="n"/>
      <c r="K732" s="32" t="n"/>
      <c r="L732" s="32" t="n"/>
      <c r="M732" s="32" t="n"/>
      <c r="P732" s="33">
        <f>IF($A732="","",IFERROR(MATCH($A732,'Last week'!$A$2:$A$1001,0),0))</f>
        <v/>
      </c>
      <c r="Q732" s="33">
        <f>IF(OR($A732="",$P732=0),"",INDEX('Last week'!$F$2:$F$1001,$P732))</f>
        <v/>
      </c>
      <c r="R732" s="34">
        <f>IF(OR($A732="",$P732=0),"",INDEX('Last week'!$G$2:$G$1001,$P732))</f>
        <v/>
      </c>
      <c r="S732" s="35">
        <f>IF(OR($A732="",$P732=0),"",INDEX('Last week'!$H$2:$H$1001,$P732))</f>
        <v/>
      </c>
      <c r="T732" s="33">
        <f>IF(OR($A732="",$P732=0),"",INDEX('Last week'!$I$2:$I$1001,$P732))</f>
        <v/>
      </c>
      <c r="U732" s="33">
        <f>IF($A732="","",IF(AND($P732&gt;0,$T732="Open",$S732&gt;=Settings!$C$4,$S732&lt;=Settings!$C$5),1,0))</f>
        <v/>
      </c>
      <c r="V732" s="33">
        <f>IF($A732="","",IF(AND($I732="Open",$H732&gt;=Settings!$C$4,$H732&lt;=Settings!$C$5),1,0))</f>
        <v/>
      </c>
      <c r="W732" s="34">
        <f>IF($A732="","",IF($U732=1,$R732,0))</f>
        <v/>
      </c>
      <c r="X732" s="34">
        <f>IF($A732="","",IF($V732=1,$G732,0))</f>
        <v/>
      </c>
      <c r="Y732" s="34">
        <f>IF($A732="","",IF(AND($P732=0,OR($I732="Open",$I732="Won"),$H732&gt;=Settings!$C$4,$H732&lt;=Settings!$C$5,$J732&gt;Settings!$C$6),$G732,0))</f>
        <v/>
      </c>
      <c r="Z732" s="34">
        <f>IF($A732="","",IF(AND($P732&gt;0,$T732="Open",$U732=0,OR($I732="Open",$I732="Won"),$H732&gt;=Settings!$C$4,$H732&lt;=Settings!$C$5),$G732,0))</f>
        <v/>
      </c>
      <c r="AA732" s="34">
        <f>IF($A732="","",IF(AND($U732=1,OR($V732=1,$I732="Won")),$G732-$R732,0))</f>
        <v/>
      </c>
      <c r="AB732" s="34">
        <f>IF($A732="","",IF(AND($U732=1,$I732="Open",$V732=0),$R732,0))</f>
        <v/>
      </c>
      <c r="AC732" s="34">
        <f>IF($A732="","",IF(AND($U732=1,$I732="Lost"),$R732,0))</f>
        <v/>
      </c>
      <c r="AD732" s="34">
        <f>IF($A732="","",IF(AND($I732="Won",OR($U732=1,$Y732&gt;0,$Z732&gt;0)),$G732,0))</f>
        <v/>
      </c>
      <c r="AE732" s="33">
        <f>IF(OR($A732="",$P732=0),"",IFERROR(MATCH($Q732,Settings!$B$24:$B$31,0),""))</f>
        <v/>
      </c>
      <c r="AF732" s="33">
        <f>IF($A732="","",IFERROR(MATCH($F732,Settings!$B$24:$B$31,0),""))</f>
        <v/>
      </c>
      <c r="AG732" s="33">
        <f>IF($A732="","",IF($P732=0,IF($Y732&gt;0,IF($I732="Won","Created and won","Created"),IF($J732&gt;Settings!$C$6,"Created, outside period",IF($V732=1,"Not in last snapshot","Outside period"))),IF($T732&lt;&gt;"Open","Closed before",IF($U732=0,IF($Z732&gt;0,IF($I732="Won","Pulled in and won","Pulled in"),"Outside period"),IF($I732="Won","Won",IF($I732="Lost","Lost",IF($V732=0,"Slipped out",IF($AF732&gt;$AE732,"Advanced",IF($AF732&lt;$AE732,"Regressed",IF($G732&gt;$R732,"Amount up",IF($G732&lt;$R732,"Amount down","No change")))))))))))</f>
        <v/>
      </c>
      <c r="AH732" s="33">
        <f>IF($A732="","",IF($V732=1,Settings!$C$7-MAX($J732,$K732,$L732,$M732),""))</f>
        <v/>
      </c>
      <c r="AI732" s="33">
        <f>IF($A732="","",IF($V732=1,IF($AH732&gt;=Settings!$C$12,1,0),""))</f>
        <v/>
      </c>
      <c r="AJ732" s="33">
        <f>IF($A732="","",IF($V732=1,IF($N732&gt;=Settings!$C$13,1,0),""))</f>
        <v/>
      </c>
    </row>
    <row r="733">
      <c r="G733" s="31" t="n"/>
      <c r="H733" s="32" t="n"/>
      <c r="J733" s="32" t="n"/>
      <c r="K733" s="32" t="n"/>
      <c r="L733" s="32" t="n"/>
      <c r="M733" s="32" t="n"/>
      <c r="P733" s="33">
        <f>IF($A733="","",IFERROR(MATCH($A733,'Last week'!$A$2:$A$1001,0),0))</f>
        <v/>
      </c>
      <c r="Q733" s="33">
        <f>IF(OR($A733="",$P733=0),"",INDEX('Last week'!$F$2:$F$1001,$P733))</f>
        <v/>
      </c>
      <c r="R733" s="34">
        <f>IF(OR($A733="",$P733=0),"",INDEX('Last week'!$G$2:$G$1001,$P733))</f>
        <v/>
      </c>
      <c r="S733" s="35">
        <f>IF(OR($A733="",$P733=0),"",INDEX('Last week'!$H$2:$H$1001,$P733))</f>
        <v/>
      </c>
      <c r="T733" s="33">
        <f>IF(OR($A733="",$P733=0),"",INDEX('Last week'!$I$2:$I$1001,$P733))</f>
        <v/>
      </c>
      <c r="U733" s="33">
        <f>IF($A733="","",IF(AND($P733&gt;0,$T733="Open",$S733&gt;=Settings!$C$4,$S733&lt;=Settings!$C$5),1,0))</f>
        <v/>
      </c>
      <c r="V733" s="33">
        <f>IF($A733="","",IF(AND($I733="Open",$H733&gt;=Settings!$C$4,$H733&lt;=Settings!$C$5),1,0))</f>
        <v/>
      </c>
      <c r="W733" s="34">
        <f>IF($A733="","",IF($U733=1,$R733,0))</f>
        <v/>
      </c>
      <c r="X733" s="34">
        <f>IF($A733="","",IF($V733=1,$G733,0))</f>
        <v/>
      </c>
      <c r="Y733" s="34">
        <f>IF($A733="","",IF(AND($P733=0,OR($I733="Open",$I733="Won"),$H733&gt;=Settings!$C$4,$H733&lt;=Settings!$C$5,$J733&gt;Settings!$C$6),$G733,0))</f>
        <v/>
      </c>
      <c r="Z733" s="34">
        <f>IF($A733="","",IF(AND($P733&gt;0,$T733="Open",$U733=0,OR($I733="Open",$I733="Won"),$H733&gt;=Settings!$C$4,$H733&lt;=Settings!$C$5),$G733,0))</f>
        <v/>
      </c>
      <c r="AA733" s="34">
        <f>IF($A733="","",IF(AND($U733=1,OR($V733=1,$I733="Won")),$G733-$R733,0))</f>
        <v/>
      </c>
      <c r="AB733" s="34">
        <f>IF($A733="","",IF(AND($U733=1,$I733="Open",$V733=0),$R733,0))</f>
        <v/>
      </c>
      <c r="AC733" s="34">
        <f>IF($A733="","",IF(AND($U733=1,$I733="Lost"),$R733,0))</f>
        <v/>
      </c>
      <c r="AD733" s="34">
        <f>IF($A733="","",IF(AND($I733="Won",OR($U733=1,$Y733&gt;0,$Z733&gt;0)),$G733,0))</f>
        <v/>
      </c>
      <c r="AE733" s="33">
        <f>IF(OR($A733="",$P733=0),"",IFERROR(MATCH($Q733,Settings!$B$24:$B$31,0),""))</f>
        <v/>
      </c>
      <c r="AF733" s="33">
        <f>IF($A733="","",IFERROR(MATCH($F733,Settings!$B$24:$B$31,0),""))</f>
        <v/>
      </c>
      <c r="AG733" s="33">
        <f>IF($A733="","",IF($P733=0,IF($Y733&gt;0,IF($I733="Won","Created and won","Created"),IF($J733&gt;Settings!$C$6,"Created, outside period",IF($V733=1,"Not in last snapshot","Outside period"))),IF($T733&lt;&gt;"Open","Closed before",IF($U733=0,IF($Z733&gt;0,IF($I733="Won","Pulled in and won","Pulled in"),"Outside period"),IF($I733="Won","Won",IF($I733="Lost","Lost",IF($V733=0,"Slipped out",IF($AF733&gt;$AE733,"Advanced",IF($AF733&lt;$AE733,"Regressed",IF($G733&gt;$R733,"Amount up",IF($G733&lt;$R733,"Amount down","No change")))))))))))</f>
        <v/>
      </c>
      <c r="AH733" s="33">
        <f>IF($A733="","",IF($V733=1,Settings!$C$7-MAX($J733,$K733,$L733,$M733),""))</f>
        <v/>
      </c>
      <c r="AI733" s="33">
        <f>IF($A733="","",IF($V733=1,IF($AH733&gt;=Settings!$C$12,1,0),""))</f>
        <v/>
      </c>
      <c r="AJ733" s="33">
        <f>IF($A733="","",IF($V733=1,IF($N733&gt;=Settings!$C$13,1,0),""))</f>
        <v/>
      </c>
    </row>
    <row r="734">
      <c r="G734" s="31" t="n"/>
      <c r="H734" s="32" t="n"/>
      <c r="J734" s="32" t="n"/>
      <c r="K734" s="32" t="n"/>
      <c r="L734" s="32" t="n"/>
      <c r="M734" s="32" t="n"/>
      <c r="P734" s="33">
        <f>IF($A734="","",IFERROR(MATCH($A734,'Last week'!$A$2:$A$1001,0),0))</f>
        <v/>
      </c>
      <c r="Q734" s="33">
        <f>IF(OR($A734="",$P734=0),"",INDEX('Last week'!$F$2:$F$1001,$P734))</f>
        <v/>
      </c>
      <c r="R734" s="34">
        <f>IF(OR($A734="",$P734=0),"",INDEX('Last week'!$G$2:$G$1001,$P734))</f>
        <v/>
      </c>
      <c r="S734" s="35">
        <f>IF(OR($A734="",$P734=0),"",INDEX('Last week'!$H$2:$H$1001,$P734))</f>
        <v/>
      </c>
      <c r="T734" s="33">
        <f>IF(OR($A734="",$P734=0),"",INDEX('Last week'!$I$2:$I$1001,$P734))</f>
        <v/>
      </c>
      <c r="U734" s="33">
        <f>IF($A734="","",IF(AND($P734&gt;0,$T734="Open",$S734&gt;=Settings!$C$4,$S734&lt;=Settings!$C$5),1,0))</f>
        <v/>
      </c>
      <c r="V734" s="33">
        <f>IF($A734="","",IF(AND($I734="Open",$H734&gt;=Settings!$C$4,$H734&lt;=Settings!$C$5),1,0))</f>
        <v/>
      </c>
      <c r="W734" s="34">
        <f>IF($A734="","",IF($U734=1,$R734,0))</f>
        <v/>
      </c>
      <c r="X734" s="34">
        <f>IF($A734="","",IF($V734=1,$G734,0))</f>
        <v/>
      </c>
      <c r="Y734" s="34">
        <f>IF($A734="","",IF(AND($P734=0,OR($I734="Open",$I734="Won"),$H734&gt;=Settings!$C$4,$H734&lt;=Settings!$C$5,$J734&gt;Settings!$C$6),$G734,0))</f>
        <v/>
      </c>
      <c r="Z734" s="34">
        <f>IF($A734="","",IF(AND($P734&gt;0,$T734="Open",$U734=0,OR($I734="Open",$I734="Won"),$H734&gt;=Settings!$C$4,$H734&lt;=Settings!$C$5),$G734,0))</f>
        <v/>
      </c>
      <c r="AA734" s="34">
        <f>IF($A734="","",IF(AND($U734=1,OR($V734=1,$I734="Won")),$G734-$R734,0))</f>
        <v/>
      </c>
      <c r="AB734" s="34">
        <f>IF($A734="","",IF(AND($U734=1,$I734="Open",$V734=0),$R734,0))</f>
        <v/>
      </c>
      <c r="AC734" s="34">
        <f>IF($A734="","",IF(AND($U734=1,$I734="Lost"),$R734,0))</f>
        <v/>
      </c>
      <c r="AD734" s="34">
        <f>IF($A734="","",IF(AND($I734="Won",OR($U734=1,$Y734&gt;0,$Z734&gt;0)),$G734,0))</f>
        <v/>
      </c>
      <c r="AE734" s="33">
        <f>IF(OR($A734="",$P734=0),"",IFERROR(MATCH($Q734,Settings!$B$24:$B$31,0),""))</f>
        <v/>
      </c>
      <c r="AF734" s="33">
        <f>IF($A734="","",IFERROR(MATCH($F734,Settings!$B$24:$B$31,0),""))</f>
        <v/>
      </c>
      <c r="AG734" s="33">
        <f>IF($A734="","",IF($P734=0,IF($Y734&gt;0,IF($I734="Won","Created and won","Created"),IF($J734&gt;Settings!$C$6,"Created, outside period",IF($V734=1,"Not in last snapshot","Outside period"))),IF($T734&lt;&gt;"Open","Closed before",IF($U734=0,IF($Z734&gt;0,IF($I734="Won","Pulled in and won","Pulled in"),"Outside period"),IF($I734="Won","Won",IF($I734="Lost","Lost",IF($V734=0,"Slipped out",IF($AF734&gt;$AE734,"Advanced",IF($AF734&lt;$AE734,"Regressed",IF($G734&gt;$R734,"Amount up",IF($G734&lt;$R734,"Amount down","No change")))))))))))</f>
        <v/>
      </c>
      <c r="AH734" s="33">
        <f>IF($A734="","",IF($V734=1,Settings!$C$7-MAX($J734,$K734,$L734,$M734),""))</f>
        <v/>
      </c>
      <c r="AI734" s="33">
        <f>IF($A734="","",IF($V734=1,IF($AH734&gt;=Settings!$C$12,1,0),""))</f>
        <v/>
      </c>
      <c r="AJ734" s="33">
        <f>IF($A734="","",IF($V734=1,IF($N734&gt;=Settings!$C$13,1,0),""))</f>
        <v/>
      </c>
    </row>
    <row r="735">
      <c r="G735" s="31" t="n"/>
      <c r="H735" s="32" t="n"/>
      <c r="J735" s="32" t="n"/>
      <c r="K735" s="32" t="n"/>
      <c r="L735" s="32" t="n"/>
      <c r="M735" s="32" t="n"/>
      <c r="P735" s="33">
        <f>IF($A735="","",IFERROR(MATCH($A735,'Last week'!$A$2:$A$1001,0),0))</f>
        <v/>
      </c>
      <c r="Q735" s="33">
        <f>IF(OR($A735="",$P735=0),"",INDEX('Last week'!$F$2:$F$1001,$P735))</f>
        <v/>
      </c>
      <c r="R735" s="34">
        <f>IF(OR($A735="",$P735=0),"",INDEX('Last week'!$G$2:$G$1001,$P735))</f>
        <v/>
      </c>
      <c r="S735" s="35">
        <f>IF(OR($A735="",$P735=0),"",INDEX('Last week'!$H$2:$H$1001,$P735))</f>
        <v/>
      </c>
      <c r="T735" s="33">
        <f>IF(OR($A735="",$P735=0),"",INDEX('Last week'!$I$2:$I$1001,$P735))</f>
        <v/>
      </c>
      <c r="U735" s="33">
        <f>IF($A735="","",IF(AND($P735&gt;0,$T735="Open",$S735&gt;=Settings!$C$4,$S735&lt;=Settings!$C$5),1,0))</f>
        <v/>
      </c>
      <c r="V735" s="33">
        <f>IF($A735="","",IF(AND($I735="Open",$H735&gt;=Settings!$C$4,$H735&lt;=Settings!$C$5),1,0))</f>
        <v/>
      </c>
      <c r="W735" s="34">
        <f>IF($A735="","",IF($U735=1,$R735,0))</f>
        <v/>
      </c>
      <c r="X735" s="34">
        <f>IF($A735="","",IF($V735=1,$G735,0))</f>
        <v/>
      </c>
      <c r="Y735" s="34">
        <f>IF($A735="","",IF(AND($P735=0,OR($I735="Open",$I735="Won"),$H735&gt;=Settings!$C$4,$H735&lt;=Settings!$C$5,$J735&gt;Settings!$C$6),$G735,0))</f>
        <v/>
      </c>
      <c r="Z735" s="34">
        <f>IF($A735="","",IF(AND($P735&gt;0,$T735="Open",$U735=0,OR($I735="Open",$I735="Won"),$H735&gt;=Settings!$C$4,$H735&lt;=Settings!$C$5),$G735,0))</f>
        <v/>
      </c>
      <c r="AA735" s="34">
        <f>IF($A735="","",IF(AND($U735=1,OR($V735=1,$I735="Won")),$G735-$R735,0))</f>
        <v/>
      </c>
      <c r="AB735" s="34">
        <f>IF($A735="","",IF(AND($U735=1,$I735="Open",$V735=0),$R735,0))</f>
        <v/>
      </c>
      <c r="AC735" s="34">
        <f>IF($A735="","",IF(AND($U735=1,$I735="Lost"),$R735,0))</f>
        <v/>
      </c>
      <c r="AD735" s="34">
        <f>IF($A735="","",IF(AND($I735="Won",OR($U735=1,$Y735&gt;0,$Z735&gt;0)),$G735,0))</f>
        <v/>
      </c>
      <c r="AE735" s="33">
        <f>IF(OR($A735="",$P735=0),"",IFERROR(MATCH($Q735,Settings!$B$24:$B$31,0),""))</f>
        <v/>
      </c>
      <c r="AF735" s="33">
        <f>IF($A735="","",IFERROR(MATCH($F735,Settings!$B$24:$B$31,0),""))</f>
        <v/>
      </c>
      <c r="AG735" s="33">
        <f>IF($A735="","",IF($P735=0,IF($Y735&gt;0,IF($I735="Won","Created and won","Created"),IF($J735&gt;Settings!$C$6,"Created, outside period",IF($V735=1,"Not in last snapshot","Outside period"))),IF($T735&lt;&gt;"Open","Closed before",IF($U735=0,IF($Z735&gt;0,IF($I735="Won","Pulled in and won","Pulled in"),"Outside period"),IF($I735="Won","Won",IF($I735="Lost","Lost",IF($V735=0,"Slipped out",IF($AF735&gt;$AE735,"Advanced",IF($AF735&lt;$AE735,"Regressed",IF($G735&gt;$R735,"Amount up",IF($G735&lt;$R735,"Amount down","No change")))))))))))</f>
        <v/>
      </c>
      <c r="AH735" s="33">
        <f>IF($A735="","",IF($V735=1,Settings!$C$7-MAX($J735,$K735,$L735,$M735),""))</f>
        <v/>
      </c>
      <c r="AI735" s="33">
        <f>IF($A735="","",IF($V735=1,IF($AH735&gt;=Settings!$C$12,1,0),""))</f>
        <v/>
      </c>
      <c r="AJ735" s="33">
        <f>IF($A735="","",IF($V735=1,IF($N735&gt;=Settings!$C$13,1,0),""))</f>
        <v/>
      </c>
    </row>
    <row r="736">
      <c r="G736" s="31" t="n"/>
      <c r="H736" s="32" t="n"/>
      <c r="J736" s="32" t="n"/>
      <c r="K736" s="32" t="n"/>
      <c r="L736" s="32" t="n"/>
      <c r="M736" s="32" t="n"/>
      <c r="P736" s="33">
        <f>IF($A736="","",IFERROR(MATCH($A736,'Last week'!$A$2:$A$1001,0),0))</f>
        <v/>
      </c>
      <c r="Q736" s="33">
        <f>IF(OR($A736="",$P736=0),"",INDEX('Last week'!$F$2:$F$1001,$P736))</f>
        <v/>
      </c>
      <c r="R736" s="34">
        <f>IF(OR($A736="",$P736=0),"",INDEX('Last week'!$G$2:$G$1001,$P736))</f>
        <v/>
      </c>
      <c r="S736" s="35">
        <f>IF(OR($A736="",$P736=0),"",INDEX('Last week'!$H$2:$H$1001,$P736))</f>
        <v/>
      </c>
      <c r="T736" s="33">
        <f>IF(OR($A736="",$P736=0),"",INDEX('Last week'!$I$2:$I$1001,$P736))</f>
        <v/>
      </c>
      <c r="U736" s="33">
        <f>IF($A736="","",IF(AND($P736&gt;0,$T736="Open",$S736&gt;=Settings!$C$4,$S736&lt;=Settings!$C$5),1,0))</f>
        <v/>
      </c>
      <c r="V736" s="33">
        <f>IF($A736="","",IF(AND($I736="Open",$H736&gt;=Settings!$C$4,$H736&lt;=Settings!$C$5),1,0))</f>
        <v/>
      </c>
      <c r="W736" s="34">
        <f>IF($A736="","",IF($U736=1,$R736,0))</f>
        <v/>
      </c>
      <c r="X736" s="34">
        <f>IF($A736="","",IF($V736=1,$G736,0))</f>
        <v/>
      </c>
      <c r="Y736" s="34">
        <f>IF($A736="","",IF(AND($P736=0,OR($I736="Open",$I736="Won"),$H736&gt;=Settings!$C$4,$H736&lt;=Settings!$C$5,$J736&gt;Settings!$C$6),$G736,0))</f>
        <v/>
      </c>
      <c r="Z736" s="34">
        <f>IF($A736="","",IF(AND($P736&gt;0,$T736="Open",$U736=0,OR($I736="Open",$I736="Won"),$H736&gt;=Settings!$C$4,$H736&lt;=Settings!$C$5),$G736,0))</f>
        <v/>
      </c>
      <c r="AA736" s="34">
        <f>IF($A736="","",IF(AND($U736=1,OR($V736=1,$I736="Won")),$G736-$R736,0))</f>
        <v/>
      </c>
      <c r="AB736" s="34">
        <f>IF($A736="","",IF(AND($U736=1,$I736="Open",$V736=0),$R736,0))</f>
        <v/>
      </c>
      <c r="AC736" s="34">
        <f>IF($A736="","",IF(AND($U736=1,$I736="Lost"),$R736,0))</f>
        <v/>
      </c>
      <c r="AD736" s="34">
        <f>IF($A736="","",IF(AND($I736="Won",OR($U736=1,$Y736&gt;0,$Z736&gt;0)),$G736,0))</f>
        <v/>
      </c>
      <c r="AE736" s="33">
        <f>IF(OR($A736="",$P736=0),"",IFERROR(MATCH($Q736,Settings!$B$24:$B$31,0),""))</f>
        <v/>
      </c>
      <c r="AF736" s="33">
        <f>IF($A736="","",IFERROR(MATCH($F736,Settings!$B$24:$B$31,0),""))</f>
        <v/>
      </c>
      <c r="AG736" s="33">
        <f>IF($A736="","",IF($P736=0,IF($Y736&gt;0,IF($I736="Won","Created and won","Created"),IF($J736&gt;Settings!$C$6,"Created, outside period",IF($V736=1,"Not in last snapshot","Outside period"))),IF($T736&lt;&gt;"Open","Closed before",IF($U736=0,IF($Z736&gt;0,IF($I736="Won","Pulled in and won","Pulled in"),"Outside period"),IF($I736="Won","Won",IF($I736="Lost","Lost",IF($V736=0,"Slipped out",IF($AF736&gt;$AE736,"Advanced",IF($AF736&lt;$AE736,"Regressed",IF($G736&gt;$R736,"Amount up",IF($G736&lt;$R736,"Amount down","No change")))))))))))</f>
        <v/>
      </c>
      <c r="AH736" s="33">
        <f>IF($A736="","",IF($V736=1,Settings!$C$7-MAX($J736,$K736,$L736,$M736),""))</f>
        <v/>
      </c>
      <c r="AI736" s="33">
        <f>IF($A736="","",IF($V736=1,IF($AH736&gt;=Settings!$C$12,1,0),""))</f>
        <v/>
      </c>
      <c r="AJ736" s="33">
        <f>IF($A736="","",IF($V736=1,IF($N736&gt;=Settings!$C$13,1,0),""))</f>
        <v/>
      </c>
    </row>
    <row r="737">
      <c r="G737" s="31" t="n"/>
      <c r="H737" s="32" t="n"/>
      <c r="J737" s="32" t="n"/>
      <c r="K737" s="32" t="n"/>
      <c r="L737" s="32" t="n"/>
      <c r="M737" s="32" t="n"/>
      <c r="P737" s="33">
        <f>IF($A737="","",IFERROR(MATCH($A737,'Last week'!$A$2:$A$1001,0),0))</f>
        <v/>
      </c>
      <c r="Q737" s="33">
        <f>IF(OR($A737="",$P737=0),"",INDEX('Last week'!$F$2:$F$1001,$P737))</f>
        <v/>
      </c>
      <c r="R737" s="34">
        <f>IF(OR($A737="",$P737=0),"",INDEX('Last week'!$G$2:$G$1001,$P737))</f>
        <v/>
      </c>
      <c r="S737" s="35">
        <f>IF(OR($A737="",$P737=0),"",INDEX('Last week'!$H$2:$H$1001,$P737))</f>
        <v/>
      </c>
      <c r="T737" s="33">
        <f>IF(OR($A737="",$P737=0),"",INDEX('Last week'!$I$2:$I$1001,$P737))</f>
        <v/>
      </c>
      <c r="U737" s="33">
        <f>IF($A737="","",IF(AND($P737&gt;0,$T737="Open",$S737&gt;=Settings!$C$4,$S737&lt;=Settings!$C$5),1,0))</f>
        <v/>
      </c>
      <c r="V737" s="33">
        <f>IF($A737="","",IF(AND($I737="Open",$H737&gt;=Settings!$C$4,$H737&lt;=Settings!$C$5),1,0))</f>
        <v/>
      </c>
      <c r="W737" s="34">
        <f>IF($A737="","",IF($U737=1,$R737,0))</f>
        <v/>
      </c>
      <c r="X737" s="34">
        <f>IF($A737="","",IF($V737=1,$G737,0))</f>
        <v/>
      </c>
      <c r="Y737" s="34">
        <f>IF($A737="","",IF(AND($P737=0,OR($I737="Open",$I737="Won"),$H737&gt;=Settings!$C$4,$H737&lt;=Settings!$C$5,$J737&gt;Settings!$C$6),$G737,0))</f>
        <v/>
      </c>
      <c r="Z737" s="34">
        <f>IF($A737="","",IF(AND($P737&gt;0,$T737="Open",$U737=0,OR($I737="Open",$I737="Won"),$H737&gt;=Settings!$C$4,$H737&lt;=Settings!$C$5),$G737,0))</f>
        <v/>
      </c>
      <c r="AA737" s="34">
        <f>IF($A737="","",IF(AND($U737=1,OR($V737=1,$I737="Won")),$G737-$R737,0))</f>
        <v/>
      </c>
      <c r="AB737" s="34">
        <f>IF($A737="","",IF(AND($U737=1,$I737="Open",$V737=0),$R737,0))</f>
        <v/>
      </c>
      <c r="AC737" s="34">
        <f>IF($A737="","",IF(AND($U737=1,$I737="Lost"),$R737,0))</f>
        <v/>
      </c>
      <c r="AD737" s="34">
        <f>IF($A737="","",IF(AND($I737="Won",OR($U737=1,$Y737&gt;0,$Z737&gt;0)),$G737,0))</f>
        <v/>
      </c>
      <c r="AE737" s="33">
        <f>IF(OR($A737="",$P737=0),"",IFERROR(MATCH($Q737,Settings!$B$24:$B$31,0),""))</f>
        <v/>
      </c>
      <c r="AF737" s="33">
        <f>IF($A737="","",IFERROR(MATCH($F737,Settings!$B$24:$B$31,0),""))</f>
        <v/>
      </c>
      <c r="AG737" s="33">
        <f>IF($A737="","",IF($P737=0,IF($Y737&gt;0,IF($I737="Won","Created and won","Created"),IF($J737&gt;Settings!$C$6,"Created, outside period",IF($V737=1,"Not in last snapshot","Outside period"))),IF($T737&lt;&gt;"Open","Closed before",IF($U737=0,IF($Z737&gt;0,IF($I737="Won","Pulled in and won","Pulled in"),"Outside period"),IF($I737="Won","Won",IF($I737="Lost","Lost",IF($V737=0,"Slipped out",IF($AF737&gt;$AE737,"Advanced",IF($AF737&lt;$AE737,"Regressed",IF($G737&gt;$R737,"Amount up",IF($G737&lt;$R737,"Amount down","No change")))))))))))</f>
        <v/>
      </c>
      <c r="AH737" s="33">
        <f>IF($A737="","",IF($V737=1,Settings!$C$7-MAX($J737,$K737,$L737,$M737),""))</f>
        <v/>
      </c>
      <c r="AI737" s="33">
        <f>IF($A737="","",IF($V737=1,IF($AH737&gt;=Settings!$C$12,1,0),""))</f>
        <v/>
      </c>
      <c r="AJ737" s="33">
        <f>IF($A737="","",IF($V737=1,IF($N737&gt;=Settings!$C$13,1,0),""))</f>
        <v/>
      </c>
    </row>
    <row r="738">
      <c r="G738" s="31" t="n"/>
      <c r="H738" s="32" t="n"/>
      <c r="J738" s="32" t="n"/>
      <c r="K738" s="32" t="n"/>
      <c r="L738" s="32" t="n"/>
      <c r="M738" s="32" t="n"/>
      <c r="P738" s="33">
        <f>IF($A738="","",IFERROR(MATCH($A738,'Last week'!$A$2:$A$1001,0),0))</f>
        <v/>
      </c>
      <c r="Q738" s="33">
        <f>IF(OR($A738="",$P738=0),"",INDEX('Last week'!$F$2:$F$1001,$P738))</f>
        <v/>
      </c>
      <c r="R738" s="34">
        <f>IF(OR($A738="",$P738=0),"",INDEX('Last week'!$G$2:$G$1001,$P738))</f>
        <v/>
      </c>
      <c r="S738" s="35">
        <f>IF(OR($A738="",$P738=0),"",INDEX('Last week'!$H$2:$H$1001,$P738))</f>
        <v/>
      </c>
      <c r="T738" s="33">
        <f>IF(OR($A738="",$P738=0),"",INDEX('Last week'!$I$2:$I$1001,$P738))</f>
        <v/>
      </c>
      <c r="U738" s="33">
        <f>IF($A738="","",IF(AND($P738&gt;0,$T738="Open",$S738&gt;=Settings!$C$4,$S738&lt;=Settings!$C$5),1,0))</f>
        <v/>
      </c>
      <c r="V738" s="33">
        <f>IF($A738="","",IF(AND($I738="Open",$H738&gt;=Settings!$C$4,$H738&lt;=Settings!$C$5),1,0))</f>
        <v/>
      </c>
      <c r="W738" s="34">
        <f>IF($A738="","",IF($U738=1,$R738,0))</f>
        <v/>
      </c>
      <c r="X738" s="34">
        <f>IF($A738="","",IF($V738=1,$G738,0))</f>
        <v/>
      </c>
      <c r="Y738" s="34">
        <f>IF($A738="","",IF(AND($P738=0,OR($I738="Open",$I738="Won"),$H738&gt;=Settings!$C$4,$H738&lt;=Settings!$C$5,$J738&gt;Settings!$C$6),$G738,0))</f>
        <v/>
      </c>
      <c r="Z738" s="34">
        <f>IF($A738="","",IF(AND($P738&gt;0,$T738="Open",$U738=0,OR($I738="Open",$I738="Won"),$H738&gt;=Settings!$C$4,$H738&lt;=Settings!$C$5),$G738,0))</f>
        <v/>
      </c>
      <c r="AA738" s="34">
        <f>IF($A738="","",IF(AND($U738=1,OR($V738=1,$I738="Won")),$G738-$R738,0))</f>
        <v/>
      </c>
      <c r="AB738" s="34">
        <f>IF($A738="","",IF(AND($U738=1,$I738="Open",$V738=0),$R738,0))</f>
        <v/>
      </c>
      <c r="AC738" s="34">
        <f>IF($A738="","",IF(AND($U738=1,$I738="Lost"),$R738,0))</f>
        <v/>
      </c>
      <c r="AD738" s="34">
        <f>IF($A738="","",IF(AND($I738="Won",OR($U738=1,$Y738&gt;0,$Z738&gt;0)),$G738,0))</f>
        <v/>
      </c>
      <c r="AE738" s="33">
        <f>IF(OR($A738="",$P738=0),"",IFERROR(MATCH($Q738,Settings!$B$24:$B$31,0),""))</f>
        <v/>
      </c>
      <c r="AF738" s="33">
        <f>IF($A738="","",IFERROR(MATCH($F738,Settings!$B$24:$B$31,0),""))</f>
        <v/>
      </c>
      <c r="AG738" s="33">
        <f>IF($A738="","",IF($P738=0,IF($Y738&gt;0,IF($I738="Won","Created and won","Created"),IF($J738&gt;Settings!$C$6,"Created, outside period",IF($V738=1,"Not in last snapshot","Outside period"))),IF($T738&lt;&gt;"Open","Closed before",IF($U738=0,IF($Z738&gt;0,IF($I738="Won","Pulled in and won","Pulled in"),"Outside period"),IF($I738="Won","Won",IF($I738="Lost","Lost",IF($V738=0,"Slipped out",IF($AF738&gt;$AE738,"Advanced",IF($AF738&lt;$AE738,"Regressed",IF($G738&gt;$R738,"Amount up",IF($G738&lt;$R738,"Amount down","No change")))))))))))</f>
        <v/>
      </c>
      <c r="AH738" s="33">
        <f>IF($A738="","",IF($V738=1,Settings!$C$7-MAX($J738,$K738,$L738,$M738),""))</f>
        <v/>
      </c>
      <c r="AI738" s="33">
        <f>IF($A738="","",IF($V738=1,IF($AH738&gt;=Settings!$C$12,1,0),""))</f>
        <v/>
      </c>
      <c r="AJ738" s="33">
        <f>IF($A738="","",IF($V738=1,IF($N738&gt;=Settings!$C$13,1,0),""))</f>
        <v/>
      </c>
    </row>
    <row r="739">
      <c r="G739" s="31" t="n"/>
      <c r="H739" s="32" t="n"/>
      <c r="J739" s="32" t="n"/>
      <c r="K739" s="32" t="n"/>
      <c r="L739" s="32" t="n"/>
      <c r="M739" s="32" t="n"/>
      <c r="P739" s="33">
        <f>IF($A739="","",IFERROR(MATCH($A739,'Last week'!$A$2:$A$1001,0),0))</f>
        <v/>
      </c>
      <c r="Q739" s="33">
        <f>IF(OR($A739="",$P739=0),"",INDEX('Last week'!$F$2:$F$1001,$P739))</f>
        <v/>
      </c>
      <c r="R739" s="34">
        <f>IF(OR($A739="",$P739=0),"",INDEX('Last week'!$G$2:$G$1001,$P739))</f>
        <v/>
      </c>
      <c r="S739" s="35">
        <f>IF(OR($A739="",$P739=0),"",INDEX('Last week'!$H$2:$H$1001,$P739))</f>
        <v/>
      </c>
      <c r="T739" s="33">
        <f>IF(OR($A739="",$P739=0),"",INDEX('Last week'!$I$2:$I$1001,$P739))</f>
        <v/>
      </c>
      <c r="U739" s="33">
        <f>IF($A739="","",IF(AND($P739&gt;0,$T739="Open",$S739&gt;=Settings!$C$4,$S739&lt;=Settings!$C$5),1,0))</f>
        <v/>
      </c>
      <c r="V739" s="33">
        <f>IF($A739="","",IF(AND($I739="Open",$H739&gt;=Settings!$C$4,$H739&lt;=Settings!$C$5),1,0))</f>
        <v/>
      </c>
      <c r="W739" s="34">
        <f>IF($A739="","",IF($U739=1,$R739,0))</f>
        <v/>
      </c>
      <c r="X739" s="34">
        <f>IF($A739="","",IF($V739=1,$G739,0))</f>
        <v/>
      </c>
      <c r="Y739" s="34">
        <f>IF($A739="","",IF(AND($P739=0,OR($I739="Open",$I739="Won"),$H739&gt;=Settings!$C$4,$H739&lt;=Settings!$C$5,$J739&gt;Settings!$C$6),$G739,0))</f>
        <v/>
      </c>
      <c r="Z739" s="34">
        <f>IF($A739="","",IF(AND($P739&gt;0,$T739="Open",$U739=0,OR($I739="Open",$I739="Won"),$H739&gt;=Settings!$C$4,$H739&lt;=Settings!$C$5),$G739,0))</f>
        <v/>
      </c>
      <c r="AA739" s="34">
        <f>IF($A739="","",IF(AND($U739=1,OR($V739=1,$I739="Won")),$G739-$R739,0))</f>
        <v/>
      </c>
      <c r="AB739" s="34">
        <f>IF($A739="","",IF(AND($U739=1,$I739="Open",$V739=0),$R739,0))</f>
        <v/>
      </c>
      <c r="AC739" s="34">
        <f>IF($A739="","",IF(AND($U739=1,$I739="Lost"),$R739,0))</f>
        <v/>
      </c>
      <c r="AD739" s="34">
        <f>IF($A739="","",IF(AND($I739="Won",OR($U739=1,$Y739&gt;0,$Z739&gt;0)),$G739,0))</f>
        <v/>
      </c>
      <c r="AE739" s="33">
        <f>IF(OR($A739="",$P739=0),"",IFERROR(MATCH($Q739,Settings!$B$24:$B$31,0),""))</f>
        <v/>
      </c>
      <c r="AF739" s="33">
        <f>IF($A739="","",IFERROR(MATCH($F739,Settings!$B$24:$B$31,0),""))</f>
        <v/>
      </c>
      <c r="AG739" s="33">
        <f>IF($A739="","",IF($P739=0,IF($Y739&gt;0,IF($I739="Won","Created and won","Created"),IF($J739&gt;Settings!$C$6,"Created, outside period",IF($V739=1,"Not in last snapshot","Outside period"))),IF($T739&lt;&gt;"Open","Closed before",IF($U739=0,IF($Z739&gt;0,IF($I739="Won","Pulled in and won","Pulled in"),"Outside period"),IF($I739="Won","Won",IF($I739="Lost","Lost",IF($V739=0,"Slipped out",IF($AF739&gt;$AE739,"Advanced",IF($AF739&lt;$AE739,"Regressed",IF($G739&gt;$R739,"Amount up",IF($G739&lt;$R739,"Amount down","No change")))))))))))</f>
        <v/>
      </c>
      <c r="AH739" s="33">
        <f>IF($A739="","",IF($V739=1,Settings!$C$7-MAX($J739,$K739,$L739,$M739),""))</f>
        <v/>
      </c>
      <c r="AI739" s="33">
        <f>IF($A739="","",IF($V739=1,IF($AH739&gt;=Settings!$C$12,1,0),""))</f>
        <v/>
      </c>
      <c r="AJ739" s="33">
        <f>IF($A739="","",IF($V739=1,IF($N739&gt;=Settings!$C$13,1,0),""))</f>
        <v/>
      </c>
    </row>
    <row r="740">
      <c r="G740" s="31" t="n"/>
      <c r="H740" s="32" t="n"/>
      <c r="J740" s="32" t="n"/>
      <c r="K740" s="32" t="n"/>
      <c r="L740" s="32" t="n"/>
      <c r="M740" s="32" t="n"/>
      <c r="P740" s="33">
        <f>IF($A740="","",IFERROR(MATCH($A740,'Last week'!$A$2:$A$1001,0),0))</f>
        <v/>
      </c>
      <c r="Q740" s="33">
        <f>IF(OR($A740="",$P740=0),"",INDEX('Last week'!$F$2:$F$1001,$P740))</f>
        <v/>
      </c>
      <c r="R740" s="34">
        <f>IF(OR($A740="",$P740=0),"",INDEX('Last week'!$G$2:$G$1001,$P740))</f>
        <v/>
      </c>
      <c r="S740" s="35">
        <f>IF(OR($A740="",$P740=0),"",INDEX('Last week'!$H$2:$H$1001,$P740))</f>
        <v/>
      </c>
      <c r="T740" s="33">
        <f>IF(OR($A740="",$P740=0),"",INDEX('Last week'!$I$2:$I$1001,$P740))</f>
        <v/>
      </c>
      <c r="U740" s="33">
        <f>IF($A740="","",IF(AND($P740&gt;0,$T740="Open",$S740&gt;=Settings!$C$4,$S740&lt;=Settings!$C$5),1,0))</f>
        <v/>
      </c>
      <c r="V740" s="33">
        <f>IF($A740="","",IF(AND($I740="Open",$H740&gt;=Settings!$C$4,$H740&lt;=Settings!$C$5),1,0))</f>
        <v/>
      </c>
      <c r="W740" s="34">
        <f>IF($A740="","",IF($U740=1,$R740,0))</f>
        <v/>
      </c>
      <c r="X740" s="34">
        <f>IF($A740="","",IF($V740=1,$G740,0))</f>
        <v/>
      </c>
      <c r="Y740" s="34">
        <f>IF($A740="","",IF(AND($P740=0,OR($I740="Open",$I740="Won"),$H740&gt;=Settings!$C$4,$H740&lt;=Settings!$C$5,$J740&gt;Settings!$C$6),$G740,0))</f>
        <v/>
      </c>
      <c r="Z740" s="34">
        <f>IF($A740="","",IF(AND($P740&gt;0,$T740="Open",$U740=0,OR($I740="Open",$I740="Won"),$H740&gt;=Settings!$C$4,$H740&lt;=Settings!$C$5),$G740,0))</f>
        <v/>
      </c>
      <c r="AA740" s="34">
        <f>IF($A740="","",IF(AND($U740=1,OR($V740=1,$I740="Won")),$G740-$R740,0))</f>
        <v/>
      </c>
      <c r="AB740" s="34">
        <f>IF($A740="","",IF(AND($U740=1,$I740="Open",$V740=0),$R740,0))</f>
        <v/>
      </c>
      <c r="AC740" s="34">
        <f>IF($A740="","",IF(AND($U740=1,$I740="Lost"),$R740,0))</f>
        <v/>
      </c>
      <c r="AD740" s="34">
        <f>IF($A740="","",IF(AND($I740="Won",OR($U740=1,$Y740&gt;0,$Z740&gt;0)),$G740,0))</f>
        <v/>
      </c>
      <c r="AE740" s="33">
        <f>IF(OR($A740="",$P740=0),"",IFERROR(MATCH($Q740,Settings!$B$24:$B$31,0),""))</f>
        <v/>
      </c>
      <c r="AF740" s="33">
        <f>IF($A740="","",IFERROR(MATCH($F740,Settings!$B$24:$B$31,0),""))</f>
        <v/>
      </c>
      <c r="AG740" s="33">
        <f>IF($A740="","",IF($P740=0,IF($Y740&gt;0,IF($I740="Won","Created and won","Created"),IF($J740&gt;Settings!$C$6,"Created, outside period",IF($V740=1,"Not in last snapshot","Outside period"))),IF($T740&lt;&gt;"Open","Closed before",IF($U740=0,IF($Z740&gt;0,IF($I740="Won","Pulled in and won","Pulled in"),"Outside period"),IF($I740="Won","Won",IF($I740="Lost","Lost",IF($V740=0,"Slipped out",IF($AF740&gt;$AE740,"Advanced",IF($AF740&lt;$AE740,"Regressed",IF($G740&gt;$R740,"Amount up",IF($G740&lt;$R740,"Amount down","No change")))))))))))</f>
        <v/>
      </c>
      <c r="AH740" s="33">
        <f>IF($A740="","",IF($V740=1,Settings!$C$7-MAX($J740,$K740,$L740,$M740),""))</f>
        <v/>
      </c>
      <c r="AI740" s="33">
        <f>IF($A740="","",IF($V740=1,IF($AH740&gt;=Settings!$C$12,1,0),""))</f>
        <v/>
      </c>
      <c r="AJ740" s="33">
        <f>IF($A740="","",IF($V740=1,IF($N740&gt;=Settings!$C$13,1,0),""))</f>
        <v/>
      </c>
    </row>
    <row r="741">
      <c r="G741" s="31" t="n"/>
      <c r="H741" s="32" t="n"/>
      <c r="J741" s="32" t="n"/>
      <c r="K741" s="32" t="n"/>
      <c r="L741" s="32" t="n"/>
      <c r="M741" s="32" t="n"/>
      <c r="P741" s="33">
        <f>IF($A741="","",IFERROR(MATCH($A741,'Last week'!$A$2:$A$1001,0),0))</f>
        <v/>
      </c>
      <c r="Q741" s="33">
        <f>IF(OR($A741="",$P741=0),"",INDEX('Last week'!$F$2:$F$1001,$P741))</f>
        <v/>
      </c>
      <c r="R741" s="34">
        <f>IF(OR($A741="",$P741=0),"",INDEX('Last week'!$G$2:$G$1001,$P741))</f>
        <v/>
      </c>
      <c r="S741" s="35">
        <f>IF(OR($A741="",$P741=0),"",INDEX('Last week'!$H$2:$H$1001,$P741))</f>
        <v/>
      </c>
      <c r="T741" s="33">
        <f>IF(OR($A741="",$P741=0),"",INDEX('Last week'!$I$2:$I$1001,$P741))</f>
        <v/>
      </c>
      <c r="U741" s="33">
        <f>IF($A741="","",IF(AND($P741&gt;0,$T741="Open",$S741&gt;=Settings!$C$4,$S741&lt;=Settings!$C$5),1,0))</f>
        <v/>
      </c>
      <c r="V741" s="33">
        <f>IF($A741="","",IF(AND($I741="Open",$H741&gt;=Settings!$C$4,$H741&lt;=Settings!$C$5),1,0))</f>
        <v/>
      </c>
      <c r="W741" s="34">
        <f>IF($A741="","",IF($U741=1,$R741,0))</f>
        <v/>
      </c>
      <c r="X741" s="34">
        <f>IF($A741="","",IF($V741=1,$G741,0))</f>
        <v/>
      </c>
      <c r="Y741" s="34">
        <f>IF($A741="","",IF(AND($P741=0,OR($I741="Open",$I741="Won"),$H741&gt;=Settings!$C$4,$H741&lt;=Settings!$C$5,$J741&gt;Settings!$C$6),$G741,0))</f>
        <v/>
      </c>
      <c r="Z741" s="34">
        <f>IF($A741="","",IF(AND($P741&gt;0,$T741="Open",$U741=0,OR($I741="Open",$I741="Won"),$H741&gt;=Settings!$C$4,$H741&lt;=Settings!$C$5),$G741,0))</f>
        <v/>
      </c>
      <c r="AA741" s="34">
        <f>IF($A741="","",IF(AND($U741=1,OR($V741=1,$I741="Won")),$G741-$R741,0))</f>
        <v/>
      </c>
      <c r="AB741" s="34">
        <f>IF($A741="","",IF(AND($U741=1,$I741="Open",$V741=0),$R741,0))</f>
        <v/>
      </c>
      <c r="AC741" s="34">
        <f>IF($A741="","",IF(AND($U741=1,$I741="Lost"),$R741,0))</f>
        <v/>
      </c>
      <c r="AD741" s="34">
        <f>IF($A741="","",IF(AND($I741="Won",OR($U741=1,$Y741&gt;0,$Z741&gt;0)),$G741,0))</f>
        <v/>
      </c>
      <c r="AE741" s="33">
        <f>IF(OR($A741="",$P741=0),"",IFERROR(MATCH($Q741,Settings!$B$24:$B$31,0),""))</f>
        <v/>
      </c>
      <c r="AF741" s="33">
        <f>IF($A741="","",IFERROR(MATCH($F741,Settings!$B$24:$B$31,0),""))</f>
        <v/>
      </c>
      <c r="AG741" s="33">
        <f>IF($A741="","",IF($P741=0,IF($Y741&gt;0,IF($I741="Won","Created and won","Created"),IF($J741&gt;Settings!$C$6,"Created, outside period",IF($V741=1,"Not in last snapshot","Outside period"))),IF($T741&lt;&gt;"Open","Closed before",IF($U741=0,IF($Z741&gt;0,IF($I741="Won","Pulled in and won","Pulled in"),"Outside period"),IF($I741="Won","Won",IF($I741="Lost","Lost",IF($V741=0,"Slipped out",IF($AF741&gt;$AE741,"Advanced",IF($AF741&lt;$AE741,"Regressed",IF($G741&gt;$R741,"Amount up",IF($G741&lt;$R741,"Amount down","No change")))))))))))</f>
        <v/>
      </c>
      <c r="AH741" s="33">
        <f>IF($A741="","",IF($V741=1,Settings!$C$7-MAX($J741,$K741,$L741,$M741),""))</f>
        <v/>
      </c>
      <c r="AI741" s="33">
        <f>IF($A741="","",IF($V741=1,IF($AH741&gt;=Settings!$C$12,1,0),""))</f>
        <v/>
      </c>
      <c r="AJ741" s="33">
        <f>IF($A741="","",IF($V741=1,IF($N741&gt;=Settings!$C$13,1,0),""))</f>
        <v/>
      </c>
    </row>
    <row r="742">
      <c r="G742" s="31" t="n"/>
      <c r="H742" s="32" t="n"/>
      <c r="J742" s="32" t="n"/>
      <c r="K742" s="32" t="n"/>
      <c r="L742" s="32" t="n"/>
      <c r="M742" s="32" t="n"/>
      <c r="P742" s="33">
        <f>IF($A742="","",IFERROR(MATCH($A742,'Last week'!$A$2:$A$1001,0),0))</f>
        <v/>
      </c>
      <c r="Q742" s="33">
        <f>IF(OR($A742="",$P742=0),"",INDEX('Last week'!$F$2:$F$1001,$P742))</f>
        <v/>
      </c>
      <c r="R742" s="34">
        <f>IF(OR($A742="",$P742=0),"",INDEX('Last week'!$G$2:$G$1001,$P742))</f>
        <v/>
      </c>
      <c r="S742" s="35">
        <f>IF(OR($A742="",$P742=0),"",INDEX('Last week'!$H$2:$H$1001,$P742))</f>
        <v/>
      </c>
      <c r="T742" s="33">
        <f>IF(OR($A742="",$P742=0),"",INDEX('Last week'!$I$2:$I$1001,$P742))</f>
        <v/>
      </c>
      <c r="U742" s="33">
        <f>IF($A742="","",IF(AND($P742&gt;0,$T742="Open",$S742&gt;=Settings!$C$4,$S742&lt;=Settings!$C$5),1,0))</f>
        <v/>
      </c>
      <c r="V742" s="33">
        <f>IF($A742="","",IF(AND($I742="Open",$H742&gt;=Settings!$C$4,$H742&lt;=Settings!$C$5),1,0))</f>
        <v/>
      </c>
      <c r="W742" s="34">
        <f>IF($A742="","",IF($U742=1,$R742,0))</f>
        <v/>
      </c>
      <c r="X742" s="34">
        <f>IF($A742="","",IF($V742=1,$G742,0))</f>
        <v/>
      </c>
      <c r="Y742" s="34">
        <f>IF($A742="","",IF(AND($P742=0,OR($I742="Open",$I742="Won"),$H742&gt;=Settings!$C$4,$H742&lt;=Settings!$C$5,$J742&gt;Settings!$C$6),$G742,0))</f>
        <v/>
      </c>
      <c r="Z742" s="34">
        <f>IF($A742="","",IF(AND($P742&gt;0,$T742="Open",$U742=0,OR($I742="Open",$I742="Won"),$H742&gt;=Settings!$C$4,$H742&lt;=Settings!$C$5),$G742,0))</f>
        <v/>
      </c>
      <c r="AA742" s="34">
        <f>IF($A742="","",IF(AND($U742=1,OR($V742=1,$I742="Won")),$G742-$R742,0))</f>
        <v/>
      </c>
      <c r="AB742" s="34">
        <f>IF($A742="","",IF(AND($U742=1,$I742="Open",$V742=0),$R742,0))</f>
        <v/>
      </c>
      <c r="AC742" s="34">
        <f>IF($A742="","",IF(AND($U742=1,$I742="Lost"),$R742,0))</f>
        <v/>
      </c>
      <c r="AD742" s="34">
        <f>IF($A742="","",IF(AND($I742="Won",OR($U742=1,$Y742&gt;0,$Z742&gt;0)),$G742,0))</f>
        <v/>
      </c>
      <c r="AE742" s="33">
        <f>IF(OR($A742="",$P742=0),"",IFERROR(MATCH($Q742,Settings!$B$24:$B$31,0),""))</f>
        <v/>
      </c>
      <c r="AF742" s="33">
        <f>IF($A742="","",IFERROR(MATCH($F742,Settings!$B$24:$B$31,0),""))</f>
        <v/>
      </c>
      <c r="AG742" s="33">
        <f>IF($A742="","",IF($P742=0,IF($Y742&gt;0,IF($I742="Won","Created and won","Created"),IF($J742&gt;Settings!$C$6,"Created, outside period",IF($V742=1,"Not in last snapshot","Outside period"))),IF($T742&lt;&gt;"Open","Closed before",IF($U742=0,IF($Z742&gt;0,IF($I742="Won","Pulled in and won","Pulled in"),"Outside period"),IF($I742="Won","Won",IF($I742="Lost","Lost",IF($V742=0,"Slipped out",IF($AF742&gt;$AE742,"Advanced",IF($AF742&lt;$AE742,"Regressed",IF($G742&gt;$R742,"Amount up",IF($G742&lt;$R742,"Amount down","No change")))))))))))</f>
        <v/>
      </c>
      <c r="AH742" s="33">
        <f>IF($A742="","",IF($V742=1,Settings!$C$7-MAX($J742,$K742,$L742,$M742),""))</f>
        <v/>
      </c>
      <c r="AI742" s="33">
        <f>IF($A742="","",IF($V742=1,IF($AH742&gt;=Settings!$C$12,1,0),""))</f>
        <v/>
      </c>
      <c r="AJ742" s="33">
        <f>IF($A742="","",IF($V742=1,IF($N742&gt;=Settings!$C$13,1,0),""))</f>
        <v/>
      </c>
    </row>
    <row r="743">
      <c r="G743" s="31" t="n"/>
      <c r="H743" s="32" t="n"/>
      <c r="J743" s="32" t="n"/>
      <c r="K743" s="32" t="n"/>
      <c r="L743" s="32" t="n"/>
      <c r="M743" s="32" t="n"/>
      <c r="P743" s="33">
        <f>IF($A743="","",IFERROR(MATCH($A743,'Last week'!$A$2:$A$1001,0),0))</f>
        <v/>
      </c>
      <c r="Q743" s="33">
        <f>IF(OR($A743="",$P743=0),"",INDEX('Last week'!$F$2:$F$1001,$P743))</f>
        <v/>
      </c>
      <c r="R743" s="34">
        <f>IF(OR($A743="",$P743=0),"",INDEX('Last week'!$G$2:$G$1001,$P743))</f>
        <v/>
      </c>
      <c r="S743" s="35">
        <f>IF(OR($A743="",$P743=0),"",INDEX('Last week'!$H$2:$H$1001,$P743))</f>
        <v/>
      </c>
      <c r="T743" s="33">
        <f>IF(OR($A743="",$P743=0),"",INDEX('Last week'!$I$2:$I$1001,$P743))</f>
        <v/>
      </c>
      <c r="U743" s="33">
        <f>IF($A743="","",IF(AND($P743&gt;0,$T743="Open",$S743&gt;=Settings!$C$4,$S743&lt;=Settings!$C$5),1,0))</f>
        <v/>
      </c>
      <c r="V743" s="33">
        <f>IF($A743="","",IF(AND($I743="Open",$H743&gt;=Settings!$C$4,$H743&lt;=Settings!$C$5),1,0))</f>
        <v/>
      </c>
      <c r="W743" s="34">
        <f>IF($A743="","",IF($U743=1,$R743,0))</f>
        <v/>
      </c>
      <c r="X743" s="34">
        <f>IF($A743="","",IF($V743=1,$G743,0))</f>
        <v/>
      </c>
      <c r="Y743" s="34">
        <f>IF($A743="","",IF(AND($P743=0,OR($I743="Open",$I743="Won"),$H743&gt;=Settings!$C$4,$H743&lt;=Settings!$C$5,$J743&gt;Settings!$C$6),$G743,0))</f>
        <v/>
      </c>
      <c r="Z743" s="34">
        <f>IF($A743="","",IF(AND($P743&gt;0,$T743="Open",$U743=0,OR($I743="Open",$I743="Won"),$H743&gt;=Settings!$C$4,$H743&lt;=Settings!$C$5),$G743,0))</f>
        <v/>
      </c>
      <c r="AA743" s="34">
        <f>IF($A743="","",IF(AND($U743=1,OR($V743=1,$I743="Won")),$G743-$R743,0))</f>
        <v/>
      </c>
      <c r="AB743" s="34">
        <f>IF($A743="","",IF(AND($U743=1,$I743="Open",$V743=0),$R743,0))</f>
        <v/>
      </c>
      <c r="AC743" s="34">
        <f>IF($A743="","",IF(AND($U743=1,$I743="Lost"),$R743,0))</f>
        <v/>
      </c>
      <c r="AD743" s="34">
        <f>IF($A743="","",IF(AND($I743="Won",OR($U743=1,$Y743&gt;0,$Z743&gt;0)),$G743,0))</f>
        <v/>
      </c>
      <c r="AE743" s="33">
        <f>IF(OR($A743="",$P743=0),"",IFERROR(MATCH($Q743,Settings!$B$24:$B$31,0),""))</f>
        <v/>
      </c>
      <c r="AF743" s="33">
        <f>IF($A743="","",IFERROR(MATCH($F743,Settings!$B$24:$B$31,0),""))</f>
        <v/>
      </c>
      <c r="AG743" s="33">
        <f>IF($A743="","",IF($P743=0,IF($Y743&gt;0,IF($I743="Won","Created and won","Created"),IF($J743&gt;Settings!$C$6,"Created, outside period",IF($V743=1,"Not in last snapshot","Outside period"))),IF($T743&lt;&gt;"Open","Closed before",IF($U743=0,IF($Z743&gt;0,IF($I743="Won","Pulled in and won","Pulled in"),"Outside period"),IF($I743="Won","Won",IF($I743="Lost","Lost",IF($V743=0,"Slipped out",IF($AF743&gt;$AE743,"Advanced",IF($AF743&lt;$AE743,"Regressed",IF($G743&gt;$R743,"Amount up",IF($G743&lt;$R743,"Amount down","No change")))))))))))</f>
        <v/>
      </c>
      <c r="AH743" s="33">
        <f>IF($A743="","",IF($V743=1,Settings!$C$7-MAX($J743,$K743,$L743,$M743),""))</f>
        <v/>
      </c>
      <c r="AI743" s="33">
        <f>IF($A743="","",IF($V743=1,IF($AH743&gt;=Settings!$C$12,1,0),""))</f>
        <v/>
      </c>
      <c r="AJ743" s="33">
        <f>IF($A743="","",IF($V743=1,IF($N743&gt;=Settings!$C$13,1,0),""))</f>
        <v/>
      </c>
    </row>
    <row r="744">
      <c r="G744" s="31" t="n"/>
      <c r="H744" s="32" t="n"/>
      <c r="J744" s="32" t="n"/>
      <c r="K744" s="32" t="n"/>
      <c r="L744" s="32" t="n"/>
      <c r="M744" s="32" t="n"/>
      <c r="P744" s="33">
        <f>IF($A744="","",IFERROR(MATCH($A744,'Last week'!$A$2:$A$1001,0),0))</f>
        <v/>
      </c>
      <c r="Q744" s="33">
        <f>IF(OR($A744="",$P744=0),"",INDEX('Last week'!$F$2:$F$1001,$P744))</f>
        <v/>
      </c>
      <c r="R744" s="34">
        <f>IF(OR($A744="",$P744=0),"",INDEX('Last week'!$G$2:$G$1001,$P744))</f>
        <v/>
      </c>
      <c r="S744" s="35">
        <f>IF(OR($A744="",$P744=0),"",INDEX('Last week'!$H$2:$H$1001,$P744))</f>
        <v/>
      </c>
      <c r="T744" s="33">
        <f>IF(OR($A744="",$P744=0),"",INDEX('Last week'!$I$2:$I$1001,$P744))</f>
        <v/>
      </c>
      <c r="U744" s="33">
        <f>IF($A744="","",IF(AND($P744&gt;0,$T744="Open",$S744&gt;=Settings!$C$4,$S744&lt;=Settings!$C$5),1,0))</f>
        <v/>
      </c>
      <c r="V744" s="33">
        <f>IF($A744="","",IF(AND($I744="Open",$H744&gt;=Settings!$C$4,$H744&lt;=Settings!$C$5),1,0))</f>
        <v/>
      </c>
      <c r="W744" s="34">
        <f>IF($A744="","",IF($U744=1,$R744,0))</f>
        <v/>
      </c>
      <c r="X744" s="34">
        <f>IF($A744="","",IF($V744=1,$G744,0))</f>
        <v/>
      </c>
      <c r="Y744" s="34">
        <f>IF($A744="","",IF(AND($P744=0,OR($I744="Open",$I744="Won"),$H744&gt;=Settings!$C$4,$H744&lt;=Settings!$C$5,$J744&gt;Settings!$C$6),$G744,0))</f>
        <v/>
      </c>
      <c r="Z744" s="34">
        <f>IF($A744="","",IF(AND($P744&gt;0,$T744="Open",$U744=0,OR($I744="Open",$I744="Won"),$H744&gt;=Settings!$C$4,$H744&lt;=Settings!$C$5),$G744,0))</f>
        <v/>
      </c>
      <c r="AA744" s="34">
        <f>IF($A744="","",IF(AND($U744=1,OR($V744=1,$I744="Won")),$G744-$R744,0))</f>
        <v/>
      </c>
      <c r="AB744" s="34">
        <f>IF($A744="","",IF(AND($U744=1,$I744="Open",$V744=0),$R744,0))</f>
        <v/>
      </c>
      <c r="AC744" s="34">
        <f>IF($A744="","",IF(AND($U744=1,$I744="Lost"),$R744,0))</f>
        <v/>
      </c>
      <c r="AD744" s="34">
        <f>IF($A744="","",IF(AND($I744="Won",OR($U744=1,$Y744&gt;0,$Z744&gt;0)),$G744,0))</f>
        <v/>
      </c>
      <c r="AE744" s="33">
        <f>IF(OR($A744="",$P744=0),"",IFERROR(MATCH($Q744,Settings!$B$24:$B$31,0),""))</f>
        <v/>
      </c>
      <c r="AF744" s="33">
        <f>IF($A744="","",IFERROR(MATCH($F744,Settings!$B$24:$B$31,0),""))</f>
        <v/>
      </c>
      <c r="AG744" s="33">
        <f>IF($A744="","",IF($P744=0,IF($Y744&gt;0,IF($I744="Won","Created and won","Created"),IF($J744&gt;Settings!$C$6,"Created, outside period",IF($V744=1,"Not in last snapshot","Outside period"))),IF($T744&lt;&gt;"Open","Closed before",IF($U744=0,IF($Z744&gt;0,IF($I744="Won","Pulled in and won","Pulled in"),"Outside period"),IF($I744="Won","Won",IF($I744="Lost","Lost",IF($V744=0,"Slipped out",IF($AF744&gt;$AE744,"Advanced",IF($AF744&lt;$AE744,"Regressed",IF($G744&gt;$R744,"Amount up",IF($G744&lt;$R744,"Amount down","No change")))))))))))</f>
        <v/>
      </c>
      <c r="AH744" s="33">
        <f>IF($A744="","",IF($V744=1,Settings!$C$7-MAX($J744,$K744,$L744,$M744),""))</f>
        <v/>
      </c>
      <c r="AI744" s="33">
        <f>IF($A744="","",IF($V744=1,IF($AH744&gt;=Settings!$C$12,1,0),""))</f>
        <v/>
      </c>
      <c r="AJ744" s="33">
        <f>IF($A744="","",IF($V744=1,IF($N744&gt;=Settings!$C$13,1,0),""))</f>
        <v/>
      </c>
    </row>
    <row r="745">
      <c r="G745" s="31" t="n"/>
      <c r="H745" s="32" t="n"/>
      <c r="J745" s="32" t="n"/>
      <c r="K745" s="32" t="n"/>
      <c r="L745" s="32" t="n"/>
      <c r="M745" s="32" t="n"/>
      <c r="P745" s="33">
        <f>IF($A745="","",IFERROR(MATCH($A745,'Last week'!$A$2:$A$1001,0),0))</f>
        <v/>
      </c>
      <c r="Q745" s="33">
        <f>IF(OR($A745="",$P745=0),"",INDEX('Last week'!$F$2:$F$1001,$P745))</f>
        <v/>
      </c>
      <c r="R745" s="34">
        <f>IF(OR($A745="",$P745=0),"",INDEX('Last week'!$G$2:$G$1001,$P745))</f>
        <v/>
      </c>
      <c r="S745" s="35">
        <f>IF(OR($A745="",$P745=0),"",INDEX('Last week'!$H$2:$H$1001,$P745))</f>
        <v/>
      </c>
      <c r="T745" s="33">
        <f>IF(OR($A745="",$P745=0),"",INDEX('Last week'!$I$2:$I$1001,$P745))</f>
        <v/>
      </c>
      <c r="U745" s="33">
        <f>IF($A745="","",IF(AND($P745&gt;0,$T745="Open",$S745&gt;=Settings!$C$4,$S745&lt;=Settings!$C$5),1,0))</f>
        <v/>
      </c>
      <c r="V745" s="33">
        <f>IF($A745="","",IF(AND($I745="Open",$H745&gt;=Settings!$C$4,$H745&lt;=Settings!$C$5),1,0))</f>
        <v/>
      </c>
      <c r="W745" s="34">
        <f>IF($A745="","",IF($U745=1,$R745,0))</f>
        <v/>
      </c>
      <c r="X745" s="34">
        <f>IF($A745="","",IF($V745=1,$G745,0))</f>
        <v/>
      </c>
      <c r="Y745" s="34">
        <f>IF($A745="","",IF(AND($P745=0,OR($I745="Open",$I745="Won"),$H745&gt;=Settings!$C$4,$H745&lt;=Settings!$C$5,$J745&gt;Settings!$C$6),$G745,0))</f>
        <v/>
      </c>
      <c r="Z745" s="34">
        <f>IF($A745="","",IF(AND($P745&gt;0,$T745="Open",$U745=0,OR($I745="Open",$I745="Won"),$H745&gt;=Settings!$C$4,$H745&lt;=Settings!$C$5),$G745,0))</f>
        <v/>
      </c>
      <c r="AA745" s="34">
        <f>IF($A745="","",IF(AND($U745=1,OR($V745=1,$I745="Won")),$G745-$R745,0))</f>
        <v/>
      </c>
      <c r="AB745" s="34">
        <f>IF($A745="","",IF(AND($U745=1,$I745="Open",$V745=0),$R745,0))</f>
        <v/>
      </c>
      <c r="AC745" s="34">
        <f>IF($A745="","",IF(AND($U745=1,$I745="Lost"),$R745,0))</f>
        <v/>
      </c>
      <c r="AD745" s="34">
        <f>IF($A745="","",IF(AND($I745="Won",OR($U745=1,$Y745&gt;0,$Z745&gt;0)),$G745,0))</f>
        <v/>
      </c>
      <c r="AE745" s="33">
        <f>IF(OR($A745="",$P745=0),"",IFERROR(MATCH($Q745,Settings!$B$24:$B$31,0),""))</f>
        <v/>
      </c>
      <c r="AF745" s="33">
        <f>IF($A745="","",IFERROR(MATCH($F745,Settings!$B$24:$B$31,0),""))</f>
        <v/>
      </c>
      <c r="AG745" s="33">
        <f>IF($A745="","",IF($P745=0,IF($Y745&gt;0,IF($I745="Won","Created and won","Created"),IF($J745&gt;Settings!$C$6,"Created, outside period",IF($V745=1,"Not in last snapshot","Outside period"))),IF($T745&lt;&gt;"Open","Closed before",IF($U745=0,IF($Z745&gt;0,IF($I745="Won","Pulled in and won","Pulled in"),"Outside period"),IF($I745="Won","Won",IF($I745="Lost","Lost",IF($V745=0,"Slipped out",IF($AF745&gt;$AE745,"Advanced",IF($AF745&lt;$AE745,"Regressed",IF($G745&gt;$R745,"Amount up",IF($G745&lt;$R745,"Amount down","No change")))))))))))</f>
        <v/>
      </c>
      <c r="AH745" s="33">
        <f>IF($A745="","",IF($V745=1,Settings!$C$7-MAX($J745,$K745,$L745,$M745),""))</f>
        <v/>
      </c>
      <c r="AI745" s="33">
        <f>IF($A745="","",IF($V745=1,IF($AH745&gt;=Settings!$C$12,1,0),""))</f>
        <v/>
      </c>
      <c r="AJ745" s="33">
        <f>IF($A745="","",IF($V745=1,IF($N745&gt;=Settings!$C$13,1,0),""))</f>
        <v/>
      </c>
    </row>
    <row r="746">
      <c r="G746" s="31" t="n"/>
      <c r="H746" s="32" t="n"/>
      <c r="J746" s="32" t="n"/>
      <c r="K746" s="32" t="n"/>
      <c r="L746" s="32" t="n"/>
      <c r="M746" s="32" t="n"/>
      <c r="P746" s="33">
        <f>IF($A746="","",IFERROR(MATCH($A746,'Last week'!$A$2:$A$1001,0),0))</f>
        <v/>
      </c>
      <c r="Q746" s="33">
        <f>IF(OR($A746="",$P746=0),"",INDEX('Last week'!$F$2:$F$1001,$P746))</f>
        <v/>
      </c>
      <c r="R746" s="34">
        <f>IF(OR($A746="",$P746=0),"",INDEX('Last week'!$G$2:$G$1001,$P746))</f>
        <v/>
      </c>
      <c r="S746" s="35">
        <f>IF(OR($A746="",$P746=0),"",INDEX('Last week'!$H$2:$H$1001,$P746))</f>
        <v/>
      </c>
      <c r="T746" s="33">
        <f>IF(OR($A746="",$P746=0),"",INDEX('Last week'!$I$2:$I$1001,$P746))</f>
        <v/>
      </c>
      <c r="U746" s="33">
        <f>IF($A746="","",IF(AND($P746&gt;0,$T746="Open",$S746&gt;=Settings!$C$4,$S746&lt;=Settings!$C$5),1,0))</f>
        <v/>
      </c>
      <c r="V746" s="33">
        <f>IF($A746="","",IF(AND($I746="Open",$H746&gt;=Settings!$C$4,$H746&lt;=Settings!$C$5),1,0))</f>
        <v/>
      </c>
      <c r="W746" s="34">
        <f>IF($A746="","",IF($U746=1,$R746,0))</f>
        <v/>
      </c>
      <c r="X746" s="34">
        <f>IF($A746="","",IF($V746=1,$G746,0))</f>
        <v/>
      </c>
      <c r="Y746" s="34">
        <f>IF($A746="","",IF(AND($P746=0,OR($I746="Open",$I746="Won"),$H746&gt;=Settings!$C$4,$H746&lt;=Settings!$C$5,$J746&gt;Settings!$C$6),$G746,0))</f>
        <v/>
      </c>
      <c r="Z746" s="34">
        <f>IF($A746="","",IF(AND($P746&gt;0,$T746="Open",$U746=0,OR($I746="Open",$I746="Won"),$H746&gt;=Settings!$C$4,$H746&lt;=Settings!$C$5),$G746,0))</f>
        <v/>
      </c>
      <c r="AA746" s="34">
        <f>IF($A746="","",IF(AND($U746=1,OR($V746=1,$I746="Won")),$G746-$R746,0))</f>
        <v/>
      </c>
      <c r="AB746" s="34">
        <f>IF($A746="","",IF(AND($U746=1,$I746="Open",$V746=0),$R746,0))</f>
        <v/>
      </c>
      <c r="AC746" s="34">
        <f>IF($A746="","",IF(AND($U746=1,$I746="Lost"),$R746,0))</f>
        <v/>
      </c>
      <c r="AD746" s="34">
        <f>IF($A746="","",IF(AND($I746="Won",OR($U746=1,$Y746&gt;0,$Z746&gt;0)),$G746,0))</f>
        <v/>
      </c>
      <c r="AE746" s="33">
        <f>IF(OR($A746="",$P746=0),"",IFERROR(MATCH($Q746,Settings!$B$24:$B$31,0),""))</f>
        <v/>
      </c>
      <c r="AF746" s="33">
        <f>IF($A746="","",IFERROR(MATCH($F746,Settings!$B$24:$B$31,0),""))</f>
        <v/>
      </c>
      <c r="AG746" s="33">
        <f>IF($A746="","",IF($P746=0,IF($Y746&gt;0,IF($I746="Won","Created and won","Created"),IF($J746&gt;Settings!$C$6,"Created, outside period",IF($V746=1,"Not in last snapshot","Outside period"))),IF($T746&lt;&gt;"Open","Closed before",IF($U746=0,IF($Z746&gt;0,IF($I746="Won","Pulled in and won","Pulled in"),"Outside period"),IF($I746="Won","Won",IF($I746="Lost","Lost",IF($V746=0,"Slipped out",IF($AF746&gt;$AE746,"Advanced",IF($AF746&lt;$AE746,"Regressed",IF($G746&gt;$R746,"Amount up",IF($G746&lt;$R746,"Amount down","No change")))))))))))</f>
        <v/>
      </c>
      <c r="AH746" s="33">
        <f>IF($A746="","",IF($V746=1,Settings!$C$7-MAX($J746,$K746,$L746,$M746),""))</f>
        <v/>
      </c>
      <c r="AI746" s="33">
        <f>IF($A746="","",IF($V746=1,IF($AH746&gt;=Settings!$C$12,1,0),""))</f>
        <v/>
      </c>
      <c r="AJ746" s="33">
        <f>IF($A746="","",IF($V746=1,IF($N746&gt;=Settings!$C$13,1,0),""))</f>
        <v/>
      </c>
    </row>
    <row r="747">
      <c r="G747" s="31" t="n"/>
      <c r="H747" s="32" t="n"/>
      <c r="J747" s="32" t="n"/>
      <c r="K747" s="32" t="n"/>
      <c r="L747" s="32" t="n"/>
      <c r="M747" s="32" t="n"/>
      <c r="P747" s="33">
        <f>IF($A747="","",IFERROR(MATCH($A747,'Last week'!$A$2:$A$1001,0),0))</f>
        <v/>
      </c>
      <c r="Q747" s="33">
        <f>IF(OR($A747="",$P747=0),"",INDEX('Last week'!$F$2:$F$1001,$P747))</f>
        <v/>
      </c>
      <c r="R747" s="34">
        <f>IF(OR($A747="",$P747=0),"",INDEX('Last week'!$G$2:$G$1001,$P747))</f>
        <v/>
      </c>
      <c r="S747" s="35">
        <f>IF(OR($A747="",$P747=0),"",INDEX('Last week'!$H$2:$H$1001,$P747))</f>
        <v/>
      </c>
      <c r="T747" s="33">
        <f>IF(OR($A747="",$P747=0),"",INDEX('Last week'!$I$2:$I$1001,$P747))</f>
        <v/>
      </c>
      <c r="U747" s="33">
        <f>IF($A747="","",IF(AND($P747&gt;0,$T747="Open",$S747&gt;=Settings!$C$4,$S747&lt;=Settings!$C$5),1,0))</f>
        <v/>
      </c>
      <c r="V747" s="33">
        <f>IF($A747="","",IF(AND($I747="Open",$H747&gt;=Settings!$C$4,$H747&lt;=Settings!$C$5),1,0))</f>
        <v/>
      </c>
      <c r="W747" s="34">
        <f>IF($A747="","",IF($U747=1,$R747,0))</f>
        <v/>
      </c>
      <c r="X747" s="34">
        <f>IF($A747="","",IF($V747=1,$G747,0))</f>
        <v/>
      </c>
      <c r="Y747" s="34">
        <f>IF($A747="","",IF(AND($P747=0,OR($I747="Open",$I747="Won"),$H747&gt;=Settings!$C$4,$H747&lt;=Settings!$C$5,$J747&gt;Settings!$C$6),$G747,0))</f>
        <v/>
      </c>
      <c r="Z747" s="34">
        <f>IF($A747="","",IF(AND($P747&gt;0,$T747="Open",$U747=0,OR($I747="Open",$I747="Won"),$H747&gt;=Settings!$C$4,$H747&lt;=Settings!$C$5),$G747,0))</f>
        <v/>
      </c>
      <c r="AA747" s="34">
        <f>IF($A747="","",IF(AND($U747=1,OR($V747=1,$I747="Won")),$G747-$R747,0))</f>
        <v/>
      </c>
      <c r="AB747" s="34">
        <f>IF($A747="","",IF(AND($U747=1,$I747="Open",$V747=0),$R747,0))</f>
        <v/>
      </c>
      <c r="AC747" s="34">
        <f>IF($A747="","",IF(AND($U747=1,$I747="Lost"),$R747,0))</f>
        <v/>
      </c>
      <c r="AD747" s="34">
        <f>IF($A747="","",IF(AND($I747="Won",OR($U747=1,$Y747&gt;0,$Z747&gt;0)),$G747,0))</f>
        <v/>
      </c>
      <c r="AE747" s="33">
        <f>IF(OR($A747="",$P747=0),"",IFERROR(MATCH($Q747,Settings!$B$24:$B$31,0),""))</f>
        <v/>
      </c>
      <c r="AF747" s="33">
        <f>IF($A747="","",IFERROR(MATCH($F747,Settings!$B$24:$B$31,0),""))</f>
        <v/>
      </c>
      <c r="AG747" s="33">
        <f>IF($A747="","",IF($P747=0,IF($Y747&gt;0,IF($I747="Won","Created and won","Created"),IF($J747&gt;Settings!$C$6,"Created, outside period",IF($V747=1,"Not in last snapshot","Outside period"))),IF($T747&lt;&gt;"Open","Closed before",IF($U747=0,IF($Z747&gt;0,IF($I747="Won","Pulled in and won","Pulled in"),"Outside period"),IF($I747="Won","Won",IF($I747="Lost","Lost",IF($V747=0,"Slipped out",IF($AF747&gt;$AE747,"Advanced",IF($AF747&lt;$AE747,"Regressed",IF($G747&gt;$R747,"Amount up",IF($G747&lt;$R747,"Amount down","No change")))))))))))</f>
        <v/>
      </c>
      <c r="AH747" s="33">
        <f>IF($A747="","",IF($V747=1,Settings!$C$7-MAX($J747,$K747,$L747,$M747),""))</f>
        <v/>
      </c>
      <c r="AI747" s="33">
        <f>IF($A747="","",IF($V747=1,IF($AH747&gt;=Settings!$C$12,1,0),""))</f>
        <v/>
      </c>
      <c r="AJ747" s="33">
        <f>IF($A747="","",IF($V747=1,IF($N747&gt;=Settings!$C$13,1,0),""))</f>
        <v/>
      </c>
    </row>
    <row r="748">
      <c r="G748" s="31" t="n"/>
      <c r="H748" s="32" t="n"/>
      <c r="J748" s="32" t="n"/>
      <c r="K748" s="32" t="n"/>
      <c r="L748" s="32" t="n"/>
      <c r="M748" s="32" t="n"/>
      <c r="P748" s="33">
        <f>IF($A748="","",IFERROR(MATCH($A748,'Last week'!$A$2:$A$1001,0),0))</f>
        <v/>
      </c>
      <c r="Q748" s="33">
        <f>IF(OR($A748="",$P748=0),"",INDEX('Last week'!$F$2:$F$1001,$P748))</f>
        <v/>
      </c>
      <c r="R748" s="34">
        <f>IF(OR($A748="",$P748=0),"",INDEX('Last week'!$G$2:$G$1001,$P748))</f>
        <v/>
      </c>
      <c r="S748" s="35">
        <f>IF(OR($A748="",$P748=0),"",INDEX('Last week'!$H$2:$H$1001,$P748))</f>
        <v/>
      </c>
      <c r="T748" s="33">
        <f>IF(OR($A748="",$P748=0),"",INDEX('Last week'!$I$2:$I$1001,$P748))</f>
        <v/>
      </c>
      <c r="U748" s="33">
        <f>IF($A748="","",IF(AND($P748&gt;0,$T748="Open",$S748&gt;=Settings!$C$4,$S748&lt;=Settings!$C$5),1,0))</f>
        <v/>
      </c>
      <c r="V748" s="33">
        <f>IF($A748="","",IF(AND($I748="Open",$H748&gt;=Settings!$C$4,$H748&lt;=Settings!$C$5),1,0))</f>
        <v/>
      </c>
      <c r="W748" s="34">
        <f>IF($A748="","",IF($U748=1,$R748,0))</f>
        <v/>
      </c>
      <c r="X748" s="34">
        <f>IF($A748="","",IF($V748=1,$G748,0))</f>
        <v/>
      </c>
      <c r="Y748" s="34">
        <f>IF($A748="","",IF(AND($P748=0,OR($I748="Open",$I748="Won"),$H748&gt;=Settings!$C$4,$H748&lt;=Settings!$C$5,$J748&gt;Settings!$C$6),$G748,0))</f>
        <v/>
      </c>
      <c r="Z748" s="34">
        <f>IF($A748="","",IF(AND($P748&gt;0,$T748="Open",$U748=0,OR($I748="Open",$I748="Won"),$H748&gt;=Settings!$C$4,$H748&lt;=Settings!$C$5),$G748,0))</f>
        <v/>
      </c>
      <c r="AA748" s="34">
        <f>IF($A748="","",IF(AND($U748=1,OR($V748=1,$I748="Won")),$G748-$R748,0))</f>
        <v/>
      </c>
      <c r="AB748" s="34">
        <f>IF($A748="","",IF(AND($U748=1,$I748="Open",$V748=0),$R748,0))</f>
        <v/>
      </c>
      <c r="AC748" s="34">
        <f>IF($A748="","",IF(AND($U748=1,$I748="Lost"),$R748,0))</f>
        <v/>
      </c>
      <c r="AD748" s="34">
        <f>IF($A748="","",IF(AND($I748="Won",OR($U748=1,$Y748&gt;0,$Z748&gt;0)),$G748,0))</f>
        <v/>
      </c>
      <c r="AE748" s="33">
        <f>IF(OR($A748="",$P748=0),"",IFERROR(MATCH($Q748,Settings!$B$24:$B$31,0),""))</f>
        <v/>
      </c>
      <c r="AF748" s="33">
        <f>IF($A748="","",IFERROR(MATCH($F748,Settings!$B$24:$B$31,0),""))</f>
        <v/>
      </c>
      <c r="AG748" s="33">
        <f>IF($A748="","",IF($P748=0,IF($Y748&gt;0,IF($I748="Won","Created and won","Created"),IF($J748&gt;Settings!$C$6,"Created, outside period",IF($V748=1,"Not in last snapshot","Outside period"))),IF($T748&lt;&gt;"Open","Closed before",IF($U748=0,IF($Z748&gt;0,IF($I748="Won","Pulled in and won","Pulled in"),"Outside period"),IF($I748="Won","Won",IF($I748="Lost","Lost",IF($V748=0,"Slipped out",IF($AF748&gt;$AE748,"Advanced",IF($AF748&lt;$AE748,"Regressed",IF($G748&gt;$R748,"Amount up",IF($G748&lt;$R748,"Amount down","No change")))))))))))</f>
        <v/>
      </c>
      <c r="AH748" s="33">
        <f>IF($A748="","",IF($V748=1,Settings!$C$7-MAX($J748,$K748,$L748,$M748),""))</f>
        <v/>
      </c>
      <c r="AI748" s="33">
        <f>IF($A748="","",IF($V748=1,IF($AH748&gt;=Settings!$C$12,1,0),""))</f>
        <v/>
      </c>
      <c r="AJ748" s="33">
        <f>IF($A748="","",IF($V748=1,IF($N748&gt;=Settings!$C$13,1,0),""))</f>
        <v/>
      </c>
    </row>
    <row r="749">
      <c r="G749" s="31" t="n"/>
      <c r="H749" s="32" t="n"/>
      <c r="J749" s="32" t="n"/>
      <c r="K749" s="32" t="n"/>
      <c r="L749" s="32" t="n"/>
      <c r="M749" s="32" t="n"/>
      <c r="P749" s="33">
        <f>IF($A749="","",IFERROR(MATCH($A749,'Last week'!$A$2:$A$1001,0),0))</f>
        <v/>
      </c>
      <c r="Q749" s="33">
        <f>IF(OR($A749="",$P749=0),"",INDEX('Last week'!$F$2:$F$1001,$P749))</f>
        <v/>
      </c>
      <c r="R749" s="34">
        <f>IF(OR($A749="",$P749=0),"",INDEX('Last week'!$G$2:$G$1001,$P749))</f>
        <v/>
      </c>
      <c r="S749" s="35">
        <f>IF(OR($A749="",$P749=0),"",INDEX('Last week'!$H$2:$H$1001,$P749))</f>
        <v/>
      </c>
      <c r="T749" s="33">
        <f>IF(OR($A749="",$P749=0),"",INDEX('Last week'!$I$2:$I$1001,$P749))</f>
        <v/>
      </c>
      <c r="U749" s="33">
        <f>IF($A749="","",IF(AND($P749&gt;0,$T749="Open",$S749&gt;=Settings!$C$4,$S749&lt;=Settings!$C$5),1,0))</f>
        <v/>
      </c>
      <c r="V749" s="33">
        <f>IF($A749="","",IF(AND($I749="Open",$H749&gt;=Settings!$C$4,$H749&lt;=Settings!$C$5),1,0))</f>
        <v/>
      </c>
      <c r="W749" s="34">
        <f>IF($A749="","",IF($U749=1,$R749,0))</f>
        <v/>
      </c>
      <c r="X749" s="34">
        <f>IF($A749="","",IF($V749=1,$G749,0))</f>
        <v/>
      </c>
      <c r="Y749" s="34">
        <f>IF($A749="","",IF(AND($P749=0,OR($I749="Open",$I749="Won"),$H749&gt;=Settings!$C$4,$H749&lt;=Settings!$C$5,$J749&gt;Settings!$C$6),$G749,0))</f>
        <v/>
      </c>
      <c r="Z749" s="34">
        <f>IF($A749="","",IF(AND($P749&gt;0,$T749="Open",$U749=0,OR($I749="Open",$I749="Won"),$H749&gt;=Settings!$C$4,$H749&lt;=Settings!$C$5),$G749,0))</f>
        <v/>
      </c>
      <c r="AA749" s="34">
        <f>IF($A749="","",IF(AND($U749=1,OR($V749=1,$I749="Won")),$G749-$R749,0))</f>
        <v/>
      </c>
      <c r="AB749" s="34">
        <f>IF($A749="","",IF(AND($U749=1,$I749="Open",$V749=0),$R749,0))</f>
        <v/>
      </c>
      <c r="AC749" s="34">
        <f>IF($A749="","",IF(AND($U749=1,$I749="Lost"),$R749,0))</f>
        <v/>
      </c>
      <c r="AD749" s="34">
        <f>IF($A749="","",IF(AND($I749="Won",OR($U749=1,$Y749&gt;0,$Z749&gt;0)),$G749,0))</f>
        <v/>
      </c>
      <c r="AE749" s="33">
        <f>IF(OR($A749="",$P749=0),"",IFERROR(MATCH($Q749,Settings!$B$24:$B$31,0),""))</f>
        <v/>
      </c>
      <c r="AF749" s="33">
        <f>IF($A749="","",IFERROR(MATCH($F749,Settings!$B$24:$B$31,0),""))</f>
        <v/>
      </c>
      <c r="AG749" s="33">
        <f>IF($A749="","",IF($P749=0,IF($Y749&gt;0,IF($I749="Won","Created and won","Created"),IF($J749&gt;Settings!$C$6,"Created, outside period",IF($V749=1,"Not in last snapshot","Outside period"))),IF($T749&lt;&gt;"Open","Closed before",IF($U749=0,IF($Z749&gt;0,IF($I749="Won","Pulled in and won","Pulled in"),"Outside period"),IF($I749="Won","Won",IF($I749="Lost","Lost",IF($V749=0,"Slipped out",IF($AF749&gt;$AE749,"Advanced",IF($AF749&lt;$AE749,"Regressed",IF($G749&gt;$R749,"Amount up",IF($G749&lt;$R749,"Amount down","No change")))))))))))</f>
        <v/>
      </c>
      <c r="AH749" s="33">
        <f>IF($A749="","",IF($V749=1,Settings!$C$7-MAX($J749,$K749,$L749,$M749),""))</f>
        <v/>
      </c>
      <c r="AI749" s="33">
        <f>IF($A749="","",IF($V749=1,IF($AH749&gt;=Settings!$C$12,1,0),""))</f>
        <v/>
      </c>
      <c r="AJ749" s="33">
        <f>IF($A749="","",IF($V749=1,IF($N749&gt;=Settings!$C$13,1,0),""))</f>
        <v/>
      </c>
    </row>
    <row r="750">
      <c r="G750" s="31" t="n"/>
      <c r="H750" s="32" t="n"/>
      <c r="J750" s="32" t="n"/>
      <c r="K750" s="32" t="n"/>
      <c r="L750" s="32" t="n"/>
      <c r="M750" s="32" t="n"/>
      <c r="P750" s="33">
        <f>IF($A750="","",IFERROR(MATCH($A750,'Last week'!$A$2:$A$1001,0),0))</f>
        <v/>
      </c>
      <c r="Q750" s="33">
        <f>IF(OR($A750="",$P750=0),"",INDEX('Last week'!$F$2:$F$1001,$P750))</f>
        <v/>
      </c>
      <c r="R750" s="34">
        <f>IF(OR($A750="",$P750=0),"",INDEX('Last week'!$G$2:$G$1001,$P750))</f>
        <v/>
      </c>
      <c r="S750" s="35">
        <f>IF(OR($A750="",$P750=0),"",INDEX('Last week'!$H$2:$H$1001,$P750))</f>
        <v/>
      </c>
      <c r="T750" s="33">
        <f>IF(OR($A750="",$P750=0),"",INDEX('Last week'!$I$2:$I$1001,$P750))</f>
        <v/>
      </c>
      <c r="U750" s="33">
        <f>IF($A750="","",IF(AND($P750&gt;0,$T750="Open",$S750&gt;=Settings!$C$4,$S750&lt;=Settings!$C$5),1,0))</f>
        <v/>
      </c>
      <c r="V750" s="33">
        <f>IF($A750="","",IF(AND($I750="Open",$H750&gt;=Settings!$C$4,$H750&lt;=Settings!$C$5),1,0))</f>
        <v/>
      </c>
      <c r="W750" s="34">
        <f>IF($A750="","",IF($U750=1,$R750,0))</f>
        <v/>
      </c>
      <c r="X750" s="34">
        <f>IF($A750="","",IF($V750=1,$G750,0))</f>
        <v/>
      </c>
      <c r="Y750" s="34">
        <f>IF($A750="","",IF(AND($P750=0,OR($I750="Open",$I750="Won"),$H750&gt;=Settings!$C$4,$H750&lt;=Settings!$C$5,$J750&gt;Settings!$C$6),$G750,0))</f>
        <v/>
      </c>
      <c r="Z750" s="34">
        <f>IF($A750="","",IF(AND($P750&gt;0,$T750="Open",$U750=0,OR($I750="Open",$I750="Won"),$H750&gt;=Settings!$C$4,$H750&lt;=Settings!$C$5),$G750,0))</f>
        <v/>
      </c>
      <c r="AA750" s="34">
        <f>IF($A750="","",IF(AND($U750=1,OR($V750=1,$I750="Won")),$G750-$R750,0))</f>
        <v/>
      </c>
      <c r="AB750" s="34">
        <f>IF($A750="","",IF(AND($U750=1,$I750="Open",$V750=0),$R750,0))</f>
        <v/>
      </c>
      <c r="AC750" s="34">
        <f>IF($A750="","",IF(AND($U750=1,$I750="Lost"),$R750,0))</f>
        <v/>
      </c>
      <c r="AD750" s="34">
        <f>IF($A750="","",IF(AND($I750="Won",OR($U750=1,$Y750&gt;0,$Z750&gt;0)),$G750,0))</f>
        <v/>
      </c>
      <c r="AE750" s="33">
        <f>IF(OR($A750="",$P750=0),"",IFERROR(MATCH($Q750,Settings!$B$24:$B$31,0),""))</f>
        <v/>
      </c>
      <c r="AF750" s="33">
        <f>IF($A750="","",IFERROR(MATCH($F750,Settings!$B$24:$B$31,0),""))</f>
        <v/>
      </c>
      <c r="AG750" s="33">
        <f>IF($A750="","",IF($P750=0,IF($Y750&gt;0,IF($I750="Won","Created and won","Created"),IF($J750&gt;Settings!$C$6,"Created, outside period",IF($V750=1,"Not in last snapshot","Outside period"))),IF($T750&lt;&gt;"Open","Closed before",IF($U750=0,IF($Z750&gt;0,IF($I750="Won","Pulled in and won","Pulled in"),"Outside period"),IF($I750="Won","Won",IF($I750="Lost","Lost",IF($V750=0,"Slipped out",IF($AF750&gt;$AE750,"Advanced",IF($AF750&lt;$AE750,"Regressed",IF($G750&gt;$R750,"Amount up",IF($G750&lt;$R750,"Amount down","No change")))))))))))</f>
        <v/>
      </c>
      <c r="AH750" s="33">
        <f>IF($A750="","",IF($V750=1,Settings!$C$7-MAX($J750,$K750,$L750,$M750),""))</f>
        <v/>
      </c>
      <c r="AI750" s="33">
        <f>IF($A750="","",IF($V750=1,IF($AH750&gt;=Settings!$C$12,1,0),""))</f>
        <v/>
      </c>
      <c r="AJ750" s="33">
        <f>IF($A750="","",IF($V750=1,IF($N750&gt;=Settings!$C$13,1,0),""))</f>
        <v/>
      </c>
    </row>
    <row r="751">
      <c r="G751" s="31" t="n"/>
      <c r="H751" s="32" t="n"/>
      <c r="J751" s="32" t="n"/>
      <c r="K751" s="32" t="n"/>
      <c r="L751" s="32" t="n"/>
      <c r="M751" s="32" t="n"/>
      <c r="P751" s="33">
        <f>IF($A751="","",IFERROR(MATCH($A751,'Last week'!$A$2:$A$1001,0),0))</f>
        <v/>
      </c>
      <c r="Q751" s="33">
        <f>IF(OR($A751="",$P751=0),"",INDEX('Last week'!$F$2:$F$1001,$P751))</f>
        <v/>
      </c>
      <c r="R751" s="34">
        <f>IF(OR($A751="",$P751=0),"",INDEX('Last week'!$G$2:$G$1001,$P751))</f>
        <v/>
      </c>
      <c r="S751" s="35">
        <f>IF(OR($A751="",$P751=0),"",INDEX('Last week'!$H$2:$H$1001,$P751))</f>
        <v/>
      </c>
      <c r="T751" s="33">
        <f>IF(OR($A751="",$P751=0),"",INDEX('Last week'!$I$2:$I$1001,$P751))</f>
        <v/>
      </c>
      <c r="U751" s="33">
        <f>IF($A751="","",IF(AND($P751&gt;0,$T751="Open",$S751&gt;=Settings!$C$4,$S751&lt;=Settings!$C$5),1,0))</f>
        <v/>
      </c>
      <c r="V751" s="33">
        <f>IF($A751="","",IF(AND($I751="Open",$H751&gt;=Settings!$C$4,$H751&lt;=Settings!$C$5),1,0))</f>
        <v/>
      </c>
      <c r="W751" s="34">
        <f>IF($A751="","",IF($U751=1,$R751,0))</f>
        <v/>
      </c>
      <c r="X751" s="34">
        <f>IF($A751="","",IF($V751=1,$G751,0))</f>
        <v/>
      </c>
      <c r="Y751" s="34">
        <f>IF($A751="","",IF(AND($P751=0,OR($I751="Open",$I751="Won"),$H751&gt;=Settings!$C$4,$H751&lt;=Settings!$C$5,$J751&gt;Settings!$C$6),$G751,0))</f>
        <v/>
      </c>
      <c r="Z751" s="34">
        <f>IF($A751="","",IF(AND($P751&gt;0,$T751="Open",$U751=0,OR($I751="Open",$I751="Won"),$H751&gt;=Settings!$C$4,$H751&lt;=Settings!$C$5),$G751,0))</f>
        <v/>
      </c>
      <c r="AA751" s="34">
        <f>IF($A751="","",IF(AND($U751=1,OR($V751=1,$I751="Won")),$G751-$R751,0))</f>
        <v/>
      </c>
      <c r="AB751" s="34">
        <f>IF($A751="","",IF(AND($U751=1,$I751="Open",$V751=0),$R751,0))</f>
        <v/>
      </c>
      <c r="AC751" s="34">
        <f>IF($A751="","",IF(AND($U751=1,$I751="Lost"),$R751,0))</f>
        <v/>
      </c>
      <c r="AD751" s="34">
        <f>IF($A751="","",IF(AND($I751="Won",OR($U751=1,$Y751&gt;0,$Z751&gt;0)),$G751,0))</f>
        <v/>
      </c>
      <c r="AE751" s="33">
        <f>IF(OR($A751="",$P751=0),"",IFERROR(MATCH($Q751,Settings!$B$24:$B$31,0),""))</f>
        <v/>
      </c>
      <c r="AF751" s="33">
        <f>IF($A751="","",IFERROR(MATCH($F751,Settings!$B$24:$B$31,0),""))</f>
        <v/>
      </c>
      <c r="AG751" s="33">
        <f>IF($A751="","",IF($P751=0,IF($Y751&gt;0,IF($I751="Won","Created and won","Created"),IF($J751&gt;Settings!$C$6,"Created, outside period",IF($V751=1,"Not in last snapshot","Outside period"))),IF($T751&lt;&gt;"Open","Closed before",IF($U751=0,IF($Z751&gt;0,IF($I751="Won","Pulled in and won","Pulled in"),"Outside period"),IF($I751="Won","Won",IF($I751="Lost","Lost",IF($V751=0,"Slipped out",IF($AF751&gt;$AE751,"Advanced",IF($AF751&lt;$AE751,"Regressed",IF($G751&gt;$R751,"Amount up",IF($G751&lt;$R751,"Amount down","No change")))))))))))</f>
        <v/>
      </c>
      <c r="AH751" s="33">
        <f>IF($A751="","",IF($V751=1,Settings!$C$7-MAX($J751,$K751,$L751,$M751),""))</f>
        <v/>
      </c>
      <c r="AI751" s="33">
        <f>IF($A751="","",IF($V751=1,IF($AH751&gt;=Settings!$C$12,1,0),""))</f>
        <v/>
      </c>
      <c r="AJ751" s="33">
        <f>IF($A751="","",IF($V751=1,IF($N751&gt;=Settings!$C$13,1,0),""))</f>
        <v/>
      </c>
    </row>
    <row r="752">
      <c r="G752" s="31" t="n"/>
      <c r="H752" s="32" t="n"/>
      <c r="J752" s="32" t="n"/>
      <c r="K752" s="32" t="n"/>
      <c r="L752" s="32" t="n"/>
      <c r="M752" s="32" t="n"/>
      <c r="P752" s="33">
        <f>IF($A752="","",IFERROR(MATCH($A752,'Last week'!$A$2:$A$1001,0),0))</f>
        <v/>
      </c>
      <c r="Q752" s="33">
        <f>IF(OR($A752="",$P752=0),"",INDEX('Last week'!$F$2:$F$1001,$P752))</f>
        <v/>
      </c>
      <c r="R752" s="34">
        <f>IF(OR($A752="",$P752=0),"",INDEX('Last week'!$G$2:$G$1001,$P752))</f>
        <v/>
      </c>
      <c r="S752" s="35">
        <f>IF(OR($A752="",$P752=0),"",INDEX('Last week'!$H$2:$H$1001,$P752))</f>
        <v/>
      </c>
      <c r="T752" s="33">
        <f>IF(OR($A752="",$P752=0),"",INDEX('Last week'!$I$2:$I$1001,$P752))</f>
        <v/>
      </c>
      <c r="U752" s="33">
        <f>IF($A752="","",IF(AND($P752&gt;0,$T752="Open",$S752&gt;=Settings!$C$4,$S752&lt;=Settings!$C$5),1,0))</f>
        <v/>
      </c>
      <c r="V752" s="33">
        <f>IF($A752="","",IF(AND($I752="Open",$H752&gt;=Settings!$C$4,$H752&lt;=Settings!$C$5),1,0))</f>
        <v/>
      </c>
      <c r="W752" s="34">
        <f>IF($A752="","",IF($U752=1,$R752,0))</f>
        <v/>
      </c>
      <c r="X752" s="34">
        <f>IF($A752="","",IF($V752=1,$G752,0))</f>
        <v/>
      </c>
      <c r="Y752" s="34">
        <f>IF($A752="","",IF(AND($P752=0,OR($I752="Open",$I752="Won"),$H752&gt;=Settings!$C$4,$H752&lt;=Settings!$C$5,$J752&gt;Settings!$C$6),$G752,0))</f>
        <v/>
      </c>
      <c r="Z752" s="34">
        <f>IF($A752="","",IF(AND($P752&gt;0,$T752="Open",$U752=0,OR($I752="Open",$I752="Won"),$H752&gt;=Settings!$C$4,$H752&lt;=Settings!$C$5),$G752,0))</f>
        <v/>
      </c>
      <c r="AA752" s="34">
        <f>IF($A752="","",IF(AND($U752=1,OR($V752=1,$I752="Won")),$G752-$R752,0))</f>
        <v/>
      </c>
      <c r="AB752" s="34">
        <f>IF($A752="","",IF(AND($U752=1,$I752="Open",$V752=0),$R752,0))</f>
        <v/>
      </c>
      <c r="AC752" s="34">
        <f>IF($A752="","",IF(AND($U752=1,$I752="Lost"),$R752,0))</f>
        <v/>
      </c>
      <c r="AD752" s="34">
        <f>IF($A752="","",IF(AND($I752="Won",OR($U752=1,$Y752&gt;0,$Z752&gt;0)),$G752,0))</f>
        <v/>
      </c>
      <c r="AE752" s="33">
        <f>IF(OR($A752="",$P752=0),"",IFERROR(MATCH($Q752,Settings!$B$24:$B$31,0),""))</f>
        <v/>
      </c>
      <c r="AF752" s="33">
        <f>IF($A752="","",IFERROR(MATCH($F752,Settings!$B$24:$B$31,0),""))</f>
        <v/>
      </c>
      <c r="AG752" s="33">
        <f>IF($A752="","",IF($P752=0,IF($Y752&gt;0,IF($I752="Won","Created and won","Created"),IF($J752&gt;Settings!$C$6,"Created, outside period",IF($V752=1,"Not in last snapshot","Outside period"))),IF($T752&lt;&gt;"Open","Closed before",IF($U752=0,IF($Z752&gt;0,IF($I752="Won","Pulled in and won","Pulled in"),"Outside period"),IF($I752="Won","Won",IF($I752="Lost","Lost",IF($V752=0,"Slipped out",IF($AF752&gt;$AE752,"Advanced",IF($AF752&lt;$AE752,"Regressed",IF($G752&gt;$R752,"Amount up",IF($G752&lt;$R752,"Amount down","No change")))))))))))</f>
        <v/>
      </c>
      <c r="AH752" s="33">
        <f>IF($A752="","",IF($V752=1,Settings!$C$7-MAX($J752,$K752,$L752,$M752),""))</f>
        <v/>
      </c>
      <c r="AI752" s="33">
        <f>IF($A752="","",IF($V752=1,IF($AH752&gt;=Settings!$C$12,1,0),""))</f>
        <v/>
      </c>
      <c r="AJ752" s="33">
        <f>IF($A752="","",IF($V752=1,IF($N752&gt;=Settings!$C$13,1,0),""))</f>
        <v/>
      </c>
    </row>
    <row r="753">
      <c r="G753" s="31" t="n"/>
      <c r="H753" s="32" t="n"/>
      <c r="J753" s="32" t="n"/>
      <c r="K753" s="32" t="n"/>
      <c r="L753" s="32" t="n"/>
      <c r="M753" s="32" t="n"/>
      <c r="P753" s="33">
        <f>IF($A753="","",IFERROR(MATCH($A753,'Last week'!$A$2:$A$1001,0),0))</f>
        <v/>
      </c>
      <c r="Q753" s="33">
        <f>IF(OR($A753="",$P753=0),"",INDEX('Last week'!$F$2:$F$1001,$P753))</f>
        <v/>
      </c>
      <c r="R753" s="34">
        <f>IF(OR($A753="",$P753=0),"",INDEX('Last week'!$G$2:$G$1001,$P753))</f>
        <v/>
      </c>
      <c r="S753" s="35">
        <f>IF(OR($A753="",$P753=0),"",INDEX('Last week'!$H$2:$H$1001,$P753))</f>
        <v/>
      </c>
      <c r="T753" s="33">
        <f>IF(OR($A753="",$P753=0),"",INDEX('Last week'!$I$2:$I$1001,$P753))</f>
        <v/>
      </c>
      <c r="U753" s="33">
        <f>IF($A753="","",IF(AND($P753&gt;0,$T753="Open",$S753&gt;=Settings!$C$4,$S753&lt;=Settings!$C$5),1,0))</f>
        <v/>
      </c>
      <c r="V753" s="33">
        <f>IF($A753="","",IF(AND($I753="Open",$H753&gt;=Settings!$C$4,$H753&lt;=Settings!$C$5),1,0))</f>
        <v/>
      </c>
      <c r="W753" s="34">
        <f>IF($A753="","",IF($U753=1,$R753,0))</f>
        <v/>
      </c>
      <c r="X753" s="34">
        <f>IF($A753="","",IF($V753=1,$G753,0))</f>
        <v/>
      </c>
      <c r="Y753" s="34">
        <f>IF($A753="","",IF(AND($P753=0,OR($I753="Open",$I753="Won"),$H753&gt;=Settings!$C$4,$H753&lt;=Settings!$C$5,$J753&gt;Settings!$C$6),$G753,0))</f>
        <v/>
      </c>
      <c r="Z753" s="34">
        <f>IF($A753="","",IF(AND($P753&gt;0,$T753="Open",$U753=0,OR($I753="Open",$I753="Won"),$H753&gt;=Settings!$C$4,$H753&lt;=Settings!$C$5),$G753,0))</f>
        <v/>
      </c>
      <c r="AA753" s="34">
        <f>IF($A753="","",IF(AND($U753=1,OR($V753=1,$I753="Won")),$G753-$R753,0))</f>
        <v/>
      </c>
      <c r="AB753" s="34">
        <f>IF($A753="","",IF(AND($U753=1,$I753="Open",$V753=0),$R753,0))</f>
        <v/>
      </c>
      <c r="AC753" s="34">
        <f>IF($A753="","",IF(AND($U753=1,$I753="Lost"),$R753,0))</f>
        <v/>
      </c>
      <c r="AD753" s="34">
        <f>IF($A753="","",IF(AND($I753="Won",OR($U753=1,$Y753&gt;0,$Z753&gt;0)),$G753,0))</f>
        <v/>
      </c>
      <c r="AE753" s="33">
        <f>IF(OR($A753="",$P753=0),"",IFERROR(MATCH($Q753,Settings!$B$24:$B$31,0),""))</f>
        <v/>
      </c>
      <c r="AF753" s="33">
        <f>IF($A753="","",IFERROR(MATCH($F753,Settings!$B$24:$B$31,0),""))</f>
        <v/>
      </c>
      <c r="AG753" s="33">
        <f>IF($A753="","",IF($P753=0,IF($Y753&gt;0,IF($I753="Won","Created and won","Created"),IF($J753&gt;Settings!$C$6,"Created, outside period",IF($V753=1,"Not in last snapshot","Outside period"))),IF($T753&lt;&gt;"Open","Closed before",IF($U753=0,IF($Z753&gt;0,IF($I753="Won","Pulled in and won","Pulled in"),"Outside period"),IF($I753="Won","Won",IF($I753="Lost","Lost",IF($V753=0,"Slipped out",IF($AF753&gt;$AE753,"Advanced",IF($AF753&lt;$AE753,"Regressed",IF($G753&gt;$R753,"Amount up",IF($G753&lt;$R753,"Amount down","No change")))))))))))</f>
        <v/>
      </c>
      <c r="AH753" s="33">
        <f>IF($A753="","",IF($V753=1,Settings!$C$7-MAX($J753,$K753,$L753,$M753),""))</f>
        <v/>
      </c>
      <c r="AI753" s="33">
        <f>IF($A753="","",IF($V753=1,IF($AH753&gt;=Settings!$C$12,1,0),""))</f>
        <v/>
      </c>
      <c r="AJ753" s="33">
        <f>IF($A753="","",IF($V753=1,IF($N753&gt;=Settings!$C$13,1,0),""))</f>
        <v/>
      </c>
    </row>
    <row r="754">
      <c r="G754" s="31" t="n"/>
      <c r="H754" s="32" t="n"/>
      <c r="J754" s="32" t="n"/>
      <c r="K754" s="32" t="n"/>
      <c r="L754" s="32" t="n"/>
      <c r="M754" s="32" t="n"/>
      <c r="P754" s="33">
        <f>IF($A754="","",IFERROR(MATCH($A754,'Last week'!$A$2:$A$1001,0),0))</f>
        <v/>
      </c>
      <c r="Q754" s="33">
        <f>IF(OR($A754="",$P754=0),"",INDEX('Last week'!$F$2:$F$1001,$P754))</f>
        <v/>
      </c>
      <c r="R754" s="34">
        <f>IF(OR($A754="",$P754=0),"",INDEX('Last week'!$G$2:$G$1001,$P754))</f>
        <v/>
      </c>
      <c r="S754" s="35">
        <f>IF(OR($A754="",$P754=0),"",INDEX('Last week'!$H$2:$H$1001,$P754))</f>
        <v/>
      </c>
      <c r="T754" s="33">
        <f>IF(OR($A754="",$P754=0),"",INDEX('Last week'!$I$2:$I$1001,$P754))</f>
        <v/>
      </c>
      <c r="U754" s="33">
        <f>IF($A754="","",IF(AND($P754&gt;0,$T754="Open",$S754&gt;=Settings!$C$4,$S754&lt;=Settings!$C$5),1,0))</f>
        <v/>
      </c>
      <c r="V754" s="33">
        <f>IF($A754="","",IF(AND($I754="Open",$H754&gt;=Settings!$C$4,$H754&lt;=Settings!$C$5),1,0))</f>
        <v/>
      </c>
      <c r="W754" s="34">
        <f>IF($A754="","",IF($U754=1,$R754,0))</f>
        <v/>
      </c>
      <c r="X754" s="34">
        <f>IF($A754="","",IF($V754=1,$G754,0))</f>
        <v/>
      </c>
      <c r="Y754" s="34">
        <f>IF($A754="","",IF(AND($P754=0,OR($I754="Open",$I754="Won"),$H754&gt;=Settings!$C$4,$H754&lt;=Settings!$C$5,$J754&gt;Settings!$C$6),$G754,0))</f>
        <v/>
      </c>
      <c r="Z754" s="34">
        <f>IF($A754="","",IF(AND($P754&gt;0,$T754="Open",$U754=0,OR($I754="Open",$I754="Won"),$H754&gt;=Settings!$C$4,$H754&lt;=Settings!$C$5),$G754,0))</f>
        <v/>
      </c>
      <c r="AA754" s="34">
        <f>IF($A754="","",IF(AND($U754=1,OR($V754=1,$I754="Won")),$G754-$R754,0))</f>
        <v/>
      </c>
      <c r="AB754" s="34">
        <f>IF($A754="","",IF(AND($U754=1,$I754="Open",$V754=0),$R754,0))</f>
        <v/>
      </c>
      <c r="AC754" s="34">
        <f>IF($A754="","",IF(AND($U754=1,$I754="Lost"),$R754,0))</f>
        <v/>
      </c>
      <c r="AD754" s="34">
        <f>IF($A754="","",IF(AND($I754="Won",OR($U754=1,$Y754&gt;0,$Z754&gt;0)),$G754,0))</f>
        <v/>
      </c>
      <c r="AE754" s="33">
        <f>IF(OR($A754="",$P754=0),"",IFERROR(MATCH($Q754,Settings!$B$24:$B$31,0),""))</f>
        <v/>
      </c>
      <c r="AF754" s="33">
        <f>IF($A754="","",IFERROR(MATCH($F754,Settings!$B$24:$B$31,0),""))</f>
        <v/>
      </c>
      <c r="AG754" s="33">
        <f>IF($A754="","",IF($P754=0,IF($Y754&gt;0,IF($I754="Won","Created and won","Created"),IF($J754&gt;Settings!$C$6,"Created, outside period",IF($V754=1,"Not in last snapshot","Outside period"))),IF($T754&lt;&gt;"Open","Closed before",IF($U754=0,IF($Z754&gt;0,IF($I754="Won","Pulled in and won","Pulled in"),"Outside period"),IF($I754="Won","Won",IF($I754="Lost","Lost",IF($V754=0,"Slipped out",IF($AF754&gt;$AE754,"Advanced",IF($AF754&lt;$AE754,"Regressed",IF($G754&gt;$R754,"Amount up",IF($G754&lt;$R754,"Amount down","No change")))))))))))</f>
        <v/>
      </c>
      <c r="AH754" s="33">
        <f>IF($A754="","",IF($V754=1,Settings!$C$7-MAX($J754,$K754,$L754,$M754),""))</f>
        <v/>
      </c>
      <c r="AI754" s="33">
        <f>IF($A754="","",IF($V754=1,IF($AH754&gt;=Settings!$C$12,1,0),""))</f>
        <v/>
      </c>
      <c r="AJ754" s="33">
        <f>IF($A754="","",IF($V754=1,IF($N754&gt;=Settings!$C$13,1,0),""))</f>
        <v/>
      </c>
    </row>
    <row r="755">
      <c r="G755" s="31" t="n"/>
      <c r="H755" s="32" t="n"/>
      <c r="J755" s="32" t="n"/>
      <c r="K755" s="32" t="n"/>
      <c r="L755" s="32" t="n"/>
      <c r="M755" s="32" t="n"/>
      <c r="P755" s="33">
        <f>IF($A755="","",IFERROR(MATCH($A755,'Last week'!$A$2:$A$1001,0),0))</f>
        <v/>
      </c>
      <c r="Q755" s="33">
        <f>IF(OR($A755="",$P755=0),"",INDEX('Last week'!$F$2:$F$1001,$P755))</f>
        <v/>
      </c>
      <c r="R755" s="34">
        <f>IF(OR($A755="",$P755=0),"",INDEX('Last week'!$G$2:$G$1001,$P755))</f>
        <v/>
      </c>
      <c r="S755" s="35">
        <f>IF(OR($A755="",$P755=0),"",INDEX('Last week'!$H$2:$H$1001,$P755))</f>
        <v/>
      </c>
      <c r="T755" s="33">
        <f>IF(OR($A755="",$P755=0),"",INDEX('Last week'!$I$2:$I$1001,$P755))</f>
        <v/>
      </c>
      <c r="U755" s="33">
        <f>IF($A755="","",IF(AND($P755&gt;0,$T755="Open",$S755&gt;=Settings!$C$4,$S755&lt;=Settings!$C$5),1,0))</f>
        <v/>
      </c>
      <c r="V755" s="33">
        <f>IF($A755="","",IF(AND($I755="Open",$H755&gt;=Settings!$C$4,$H755&lt;=Settings!$C$5),1,0))</f>
        <v/>
      </c>
      <c r="W755" s="34">
        <f>IF($A755="","",IF($U755=1,$R755,0))</f>
        <v/>
      </c>
      <c r="X755" s="34">
        <f>IF($A755="","",IF($V755=1,$G755,0))</f>
        <v/>
      </c>
      <c r="Y755" s="34">
        <f>IF($A755="","",IF(AND($P755=0,OR($I755="Open",$I755="Won"),$H755&gt;=Settings!$C$4,$H755&lt;=Settings!$C$5,$J755&gt;Settings!$C$6),$G755,0))</f>
        <v/>
      </c>
      <c r="Z755" s="34">
        <f>IF($A755="","",IF(AND($P755&gt;0,$T755="Open",$U755=0,OR($I755="Open",$I755="Won"),$H755&gt;=Settings!$C$4,$H755&lt;=Settings!$C$5),$G755,0))</f>
        <v/>
      </c>
      <c r="AA755" s="34">
        <f>IF($A755="","",IF(AND($U755=1,OR($V755=1,$I755="Won")),$G755-$R755,0))</f>
        <v/>
      </c>
      <c r="AB755" s="34">
        <f>IF($A755="","",IF(AND($U755=1,$I755="Open",$V755=0),$R755,0))</f>
        <v/>
      </c>
      <c r="AC755" s="34">
        <f>IF($A755="","",IF(AND($U755=1,$I755="Lost"),$R755,0))</f>
        <v/>
      </c>
      <c r="AD755" s="34">
        <f>IF($A755="","",IF(AND($I755="Won",OR($U755=1,$Y755&gt;0,$Z755&gt;0)),$G755,0))</f>
        <v/>
      </c>
      <c r="AE755" s="33">
        <f>IF(OR($A755="",$P755=0),"",IFERROR(MATCH($Q755,Settings!$B$24:$B$31,0),""))</f>
        <v/>
      </c>
      <c r="AF755" s="33">
        <f>IF($A755="","",IFERROR(MATCH($F755,Settings!$B$24:$B$31,0),""))</f>
        <v/>
      </c>
      <c r="AG755" s="33">
        <f>IF($A755="","",IF($P755=0,IF($Y755&gt;0,IF($I755="Won","Created and won","Created"),IF($J755&gt;Settings!$C$6,"Created, outside period",IF($V755=1,"Not in last snapshot","Outside period"))),IF($T755&lt;&gt;"Open","Closed before",IF($U755=0,IF($Z755&gt;0,IF($I755="Won","Pulled in and won","Pulled in"),"Outside period"),IF($I755="Won","Won",IF($I755="Lost","Lost",IF($V755=0,"Slipped out",IF($AF755&gt;$AE755,"Advanced",IF($AF755&lt;$AE755,"Regressed",IF($G755&gt;$R755,"Amount up",IF($G755&lt;$R755,"Amount down","No change")))))))))))</f>
        <v/>
      </c>
      <c r="AH755" s="33">
        <f>IF($A755="","",IF($V755=1,Settings!$C$7-MAX($J755,$K755,$L755,$M755),""))</f>
        <v/>
      </c>
      <c r="AI755" s="33">
        <f>IF($A755="","",IF($V755=1,IF($AH755&gt;=Settings!$C$12,1,0),""))</f>
        <v/>
      </c>
      <c r="AJ755" s="33">
        <f>IF($A755="","",IF($V755=1,IF($N755&gt;=Settings!$C$13,1,0),""))</f>
        <v/>
      </c>
    </row>
    <row r="756">
      <c r="G756" s="31" t="n"/>
      <c r="H756" s="32" t="n"/>
      <c r="J756" s="32" t="n"/>
      <c r="K756" s="32" t="n"/>
      <c r="L756" s="32" t="n"/>
      <c r="M756" s="32" t="n"/>
      <c r="P756" s="33">
        <f>IF($A756="","",IFERROR(MATCH($A756,'Last week'!$A$2:$A$1001,0),0))</f>
        <v/>
      </c>
      <c r="Q756" s="33">
        <f>IF(OR($A756="",$P756=0),"",INDEX('Last week'!$F$2:$F$1001,$P756))</f>
        <v/>
      </c>
      <c r="R756" s="34">
        <f>IF(OR($A756="",$P756=0),"",INDEX('Last week'!$G$2:$G$1001,$P756))</f>
        <v/>
      </c>
      <c r="S756" s="35">
        <f>IF(OR($A756="",$P756=0),"",INDEX('Last week'!$H$2:$H$1001,$P756))</f>
        <v/>
      </c>
      <c r="T756" s="33">
        <f>IF(OR($A756="",$P756=0),"",INDEX('Last week'!$I$2:$I$1001,$P756))</f>
        <v/>
      </c>
      <c r="U756" s="33">
        <f>IF($A756="","",IF(AND($P756&gt;0,$T756="Open",$S756&gt;=Settings!$C$4,$S756&lt;=Settings!$C$5),1,0))</f>
        <v/>
      </c>
      <c r="V756" s="33">
        <f>IF($A756="","",IF(AND($I756="Open",$H756&gt;=Settings!$C$4,$H756&lt;=Settings!$C$5),1,0))</f>
        <v/>
      </c>
      <c r="W756" s="34">
        <f>IF($A756="","",IF($U756=1,$R756,0))</f>
        <v/>
      </c>
      <c r="X756" s="34">
        <f>IF($A756="","",IF($V756=1,$G756,0))</f>
        <v/>
      </c>
      <c r="Y756" s="34">
        <f>IF($A756="","",IF(AND($P756=0,OR($I756="Open",$I756="Won"),$H756&gt;=Settings!$C$4,$H756&lt;=Settings!$C$5,$J756&gt;Settings!$C$6),$G756,0))</f>
        <v/>
      </c>
      <c r="Z756" s="34">
        <f>IF($A756="","",IF(AND($P756&gt;0,$T756="Open",$U756=0,OR($I756="Open",$I756="Won"),$H756&gt;=Settings!$C$4,$H756&lt;=Settings!$C$5),$G756,0))</f>
        <v/>
      </c>
      <c r="AA756" s="34">
        <f>IF($A756="","",IF(AND($U756=1,OR($V756=1,$I756="Won")),$G756-$R756,0))</f>
        <v/>
      </c>
      <c r="AB756" s="34">
        <f>IF($A756="","",IF(AND($U756=1,$I756="Open",$V756=0),$R756,0))</f>
        <v/>
      </c>
      <c r="AC756" s="34">
        <f>IF($A756="","",IF(AND($U756=1,$I756="Lost"),$R756,0))</f>
        <v/>
      </c>
      <c r="AD756" s="34">
        <f>IF($A756="","",IF(AND($I756="Won",OR($U756=1,$Y756&gt;0,$Z756&gt;0)),$G756,0))</f>
        <v/>
      </c>
      <c r="AE756" s="33">
        <f>IF(OR($A756="",$P756=0),"",IFERROR(MATCH($Q756,Settings!$B$24:$B$31,0),""))</f>
        <v/>
      </c>
      <c r="AF756" s="33">
        <f>IF($A756="","",IFERROR(MATCH($F756,Settings!$B$24:$B$31,0),""))</f>
        <v/>
      </c>
      <c r="AG756" s="33">
        <f>IF($A756="","",IF($P756=0,IF($Y756&gt;0,IF($I756="Won","Created and won","Created"),IF($J756&gt;Settings!$C$6,"Created, outside period",IF($V756=1,"Not in last snapshot","Outside period"))),IF($T756&lt;&gt;"Open","Closed before",IF($U756=0,IF($Z756&gt;0,IF($I756="Won","Pulled in and won","Pulled in"),"Outside period"),IF($I756="Won","Won",IF($I756="Lost","Lost",IF($V756=0,"Slipped out",IF($AF756&gt;$AE756,"Advanced",IF($AF756&lt;$AE756,"Regressed",IF($G756&gt;$R756,"Amount up",IF($G756&lt;$R756,"Amount down","No change")))))))))))</f>
        <v/>
      </c>
      <c r="AH756" s="33">
        <f>IF($A756="","",IF($V756=1,Settings!$C$7-MAX($J756,$K756,$L756,$M756),""))</f>
        <v/>
      </c>
      <c r="AI756" s="33">
        <f>IF($A756="","",IF($V756=1,IF($AH756&gt;=Settings!$C$12,1,0),""))</f>
        <v/>
      </c>
      <c r="AJ756" s="33">
        <f>IF($A756="","",IF($V756=1,IF($N756&gt;=Settings!$C$13,1,0),""))</f>
        <v/>
      </c>
    </row>
    <row r="757">
      <c r="G757" s="31" t="n"/>
      <c r="H757" s="32" t="n"/>
      <c r="J757" s="32" t="n"/>
      <c r="K757" s="32" t="n"/>
      <c r="L757" s="32" t="n"/>
      <c r="M757" s="32" t="n"/>
      <c r="P757" s="33">
        <f>IF($A757="","",IFERROR(MATCH($A757,'Last week'!$A$2:$A$1001,0),0))</f>
        <v/>
      </c>
      <c r="Q757" s="33">
        <f>IF(OR($A757="",$P757=0),"",INDEX('Last week'!$F$2:$F$1001,$P757))</f>
        <v/>
      </c>
      <c r="R757" s="34">
        <f>IF(OR($A757="",$P757=0),"",INDEX('Last week'!$G$2:$G$1001,$P757))</f>
        <v/>
      </c>
      <c r="S757" s="35">
        <f>IF(OR($A757="",$P757=0),"",INDEX('Last week'!$H$2:$H$1001,$P757))</f>
        <v/>
      </c>
      <c r="T757" s="33">
        <f>IF(OR($A757="",$P757=0),"",INDEX('Last week'!$I$2:$I$1001,$P757))</f>
        <v/>
      </c>
      <c r="U757" s="33">
        <f>IF($A757="","",IF(AND($P757&gt;0,$T757="Open",$S757&gt;=Settings!$C$4,$S757&lt;=Settings!$C$5),1,0))</f>
        <v/>
      </c>
      <c r="V757" s="33">
        <f>IF($A757="","",IF(AND($I757="Open",$H757&gt;=Settings!$C$4,$H757&lt;=Settings!$C$5),1,0))</f>
        <v/>
      </c>
      <c r="W757" s="34">
        <f>IF($A757="","",IF($U757=1,$R757,0))</f>
        <v/>
      </c>
      <c r="X757" s="34">
        <f>IF($A757="","",IF($V757=1,$G757,0))</f>
        <v/>
      </c>
      <c r="Y757" s="34">
        <f>IF($A757="","",IF(AND($P757=0,OR($I757="Open",$I757="Won"),$H757&gt;=Settings!$C$4,$H757&lt;=Settings!$C$5,$J757&gt;Settings!$C$6),$G757,0))</f>
        <v/>
      </c>
      <c r="Z757" s="34">
        <f>IF($A757="","",IF(AND($P757&gt;0,$T757="Open",$U757=0,OR($I757="Open",$I757="Won"),$H757&gt;=Settings!$C$4,$H757&lt;=Settings!$C$5),$G757,0))</f>
        <v/>
      </c>
      <c r="AA757" s="34">
        <f>IF($A757="","",IF(AND($U757=1,OR($V757=1,$I757="Won")),$G757-$R757,0))</f>
        <v/>
      </c>
      <c r="AB757" s="34">
        <f>IF($A757="","",IF(AND($U757=1,$I757="Open",$V757=0),$R757,0))</f>
        <v/>
      </c>
      <c r="AC757" s="34">
        <f>IF($A757="","",IF(AND($U757=1,$I757="Lost"),$R757,0))</f>
        <v/>
      </c>
      <c r="AD757" s="34">
        <f>IF($A757="","",IF(AND($I757="Won",OR($U757=1,$Y757&gt;0,$Z757&gt;0)),$G757,0))</f>
        <v/>
      </c>
      <c r="AE757" s="33">
        <f>IF(OR($A757="",$P757=0),"",IFERROR(MATCH($Q757,Settings!$B$24:$B$31,0),""))</f>
        <v/>
      </c>
      <c r="AF757" s="33">
        <f>IF($A757="","",IFERROR(MATCH($F757,Settings!$B$24:$B$31,0),""))</f>
        <v/>
      </c>
      <c r="AG757" s="33">
        <f>IF($A757="","",IF($P757=0,IF($Y757&gt;0,IF($I757="Won","Created and won","Created"),IF($J757&gt;Settings!$C$6,"Created, outside period",IF($V757=1,"Not in last snapshot","Outside period"))),IF($T757&lt;&gt;"Open","Closed before",IF($U757=0,IF($Z757&gt;0,IF($I757="Won","Pulled in and won","Pulled in"),"Outside period"),IF($I757="Won","Won",IF($I757="Lost","Lost",IF($V757=0,"Slipped out",IF($AF757&gt;$AE757,"Advanced",IF($AF757&lt;$AE757,"Regressed",IF($G757&gt;$R757,"Amount up",IF($G757&lt;$R757,"Amount down","No change")))))))))))</f>
        <v/>
      </c>
      <c r="AH757" s="33">
        <f>IF($A757="","",IF($V757=1,Settings!$C$7-MAX($J757,$K757,$L757,$M757),""))</f>
        <v/>
      </c>
      <c r="AI757" s="33">
        <f>IF($A757="","",IF($V757=1,IF($AH757&gt;=Settings!$C$12,1,0),""))</f>
        <v/>
      </c>
      <c r="AJ757" s="33">
        <f>IF($A757="","",IF($V757=1,IF($N757&gt;=Settings!$C$13,1,0),""))</f>
        <v/>
      </c>
    </row>
    <row r="758">
      <c r="G758" s="31" t="n"/>
      <c r="H758" s="32" t="n"/>
      <c r="J758" s="32" t="n"/>
      <c r="K758" s="32" t="n"/>
      <c r="L758" s="32" t="n"/>
      <c r="M758" s="32" t="n"/>
      <c r="P758" s="33">
        <f>IF($A758="","",IFERROR(MATCH($A758,'Last week'!$A$2:$A$1001,0),0))</f>
        <v/>
      </c>
      <c r="Q758" s="33">
        <f>IF(OR($A758="",$P758=0),"",INDEX('Last week'!$F$2:$F$1001,$P758))</f>
        <v/>
      </c>
      <c r="R758" s="34">
        <f>IF(OR($A758="",$P758=0),"",INDEX('Last week'!$G$2:$G$1001,$P758))</f>
        <v/>
      </c>
      <c r="S758" s="35">
        <f>IF(OR($A758="",$P758=0),"",INDEX('Last week'!$H$2:$H$1001,$P758))</f>
        <v/>
      </c>
      <c r="T758" s="33">
        <f>IF(OR($A758="",$P758=0),"",INDEX('Last week'!$I$2:$I$1001,$P758))</f>
        <v/>
      </c>
      <c r="U758" s="33">
        <f>IF($A758="","",IF(AND($P758&gt;0,$T758="Open",$S758&gt;=Settings!$C$4,$S758&lt;=Settings!$C$5),1,0))</f>
        <v/>
      </c>
      <c r="V758" s="33">
        <f>IF($A758="","",IF(AND($I758="Open",$H758&gt;=Settings!$C$4,$H758&lt;=Settings!$C$5),1,0))</f>
        <v/>
      </c>
      <c r="W758" s="34">
        <f>IF($A758="","",IF($U758=1,$R758,0))</f>
        <v/>
      </c>
      <c r="X758" s="34">
        <f>IF($A758="","",IF($V758=1,$G758,0))</f>
        <v/>
      </c>
      <c r="Y758" s="34">
        <f>IF($A758="","",IF(AND($P758=0,OR($I758="Open",$I758="Won"),$H758&gt;=Settings!$C$4,$H758&lt;=Settings!$C$5,$J758&gt;Settings!$C$6),$G758,0))</f>
        <v/>
      </c>
      <c r="Z758" s="34">
        <f>IF($A758="","",IF(AND($P758&gt;0,$T758="Open",$U758=0,OR($I758="Open",$I758="Won"),$H758&gt;=Settings!$C$4,$H758&lt;=Settings!$C$5),$G758,0))</f>
        <v/>
      </c>
      <c r="AA758" s="34">
        <f>IF($A758="","",IF(AND($U758=1,OR($V758=1,$I758="Won")),$G758-$R758,0))</f>
        <v/>
      </c>
      <c r="AB758" s="34">
        <f>IF($A758="","",IF(AND($U758=1,$I758="Open",$V758=0),$R758,0))</f>
        <v/>
      </c>
      <c r="AC758" s="34">
        <f>IF($A758="","",IF(AND($U758=1,$I758="Lost"),$R758,0))</f>
        <v/>
      </c>
      <c r="AD758" s="34">
        <f>IF($A758="","",IF(AND($I758="Won",OR($U758=1,$Y758&gt;0,$Z758&gt;0)),$G758,0))</f>
        <v/>
      </c>
      <c r="AE758" s="33">
        <f>IF(OR($A758="",$P758=0),"",IFERROR(MATCH($Q758,Settings!$B$24:$B$31,0),""))</f>
        <v/>
      </c>
      <c r="AF758" s="33">
        <f>IF($A758="","",IFERROR(MATCH($F758,Settings!$B$24:$B$31,0),""))</f>
        <v/>
      </c>
      <c r="AG758" s="33">
        <f>IF($A758="","",IF($P758=0,IF($Y758&gt;0,IF($I758="Won","Created and won","Created"),IF($J758&gt;Settings!$C$6,"Created, outside period",IF($V758=1,"Not in last snapshot","Outside period"))),IF($T758&lt;&gt;"Open","Closed before",IF($U758=0,IF($Z758&gt;0,IF($I758="Won","Pulled in and won","Pulled in"),"Outside period"),IF($I758="Won","Won",IF($I758="Lost","Lost",IF($V758=0,"Slipped out",IF($AF758&gt;$AE758,"Advanced",IF($AF758&lt;$AE758,"Regressed",IF($G758&gt;$R758,"Amount up",IF($G758&lt;$R758,"Amount down","No change")))))))))))</f>
        <v/>
      </c>
      <c r="AH758" s="33">
        <f>IF($A758="","",IF($V758=1,Settings!$C$7-MAX($J758,$K758,$L758,$M758),""))</f>
        <v/>
      </c>
      <c r="AI758" s="33">
        <f>IF($A758="","",IF($V758=1,IF($AH758&gt;=Settings!$C$12,1,0),""))</f>
        <v/>
      </c>
      <c r="AJ758" s="33">
        <f>IF($A758="","",IF($V758=1,IF($N758&gt;=Settings!$C$13,1,0),""))</f>
        <v/>
      </c>
    </row>
    <row r="759">
      <c r="G759" s="31" t="n"/>
      <c r="H759" s="32" t="n"/>
      <c r="J759" s="32" t="n"/>
      <c r="K759" s="32" t="n"/>
      <c r="L759" s="32" t="n"/>
      <c r="M759" s="32" t="n"/>
      <c r="P759" s="33">
        <f>IF($A759="","",IFERROR(MATCH($A759,'Last week'!$A$2:$A$1001,0),0))</f>
        <v/>
      </c>
      <c r="Q759" s="33">
        <f>IF(OR($A759="",$P759=0),"",INDEX('Last week'!$F$2:$F$1001,$P759))</f>
        <v/>
      </c>
      <c r="R759" s="34">
        <f>IF(OR($A759="",$P759=0),"",INDEX('Last week'!$G$2:$G$1001,$P759))</f>
        <v/>
      </c>
      <c r="S759" s="35">
        <f>IF(OR($A759="",$P759=0),"",INDEX('Last week'!$H$2:$H$1001,$P759))</f>
        <v/>
      </c>
      <c r="T759" s="33">
        <f>IF(OR($A759="",$P759=0),"",INDEX('Last week'!$I$2:$I$1001,$P759))</f>
        <v/>
      </c>
      <c r="U759" s="33">
        <f>IF($A759="","",IF(AND($P759&gt;0,$T759="Open",$S759&gt;=Settings!$C$4,$S759&lt;=Settings!$C$5),1,0))</f>
        <v/>
      </c>
      <c r="V759" s="33">
        <f>IF($A759="","",IF(AND($I759="Open",$H759&gt;=Settings!$C$4,$H759&lt;=Settings!$C$5),1,0))</f>
        <v/>
      </c>
      <c r="W759" s="34">
        <f>IF($A759="","",IF($U759=1,$R759,0))</f>
        <v/>
      </c>
      <c r="X759" s="34">
        <f>IF($A759="","",IF($V759=1,$G759,0))</f>
        <v/>
      </c>
      <c r="Y759" s="34">
        <f>IF($A759="","",IF(AND($P759=0,OR($I759="Open",$I759="Won"),$H759&gt;=Settings!$C$4,$H759&lt;=Settings!$C$5,$J759&gt;Settings!$C$6),$G759,0))</f>
        <v/>
      </c>
      <c r="Z759" s="34">
        <f>IF($A759="","",IF(AND($P759&gt;0,$T759="Open",$U759=0,OR($I759="Open",$I759="Won"),$H759&gt;=Settings!$C$4,$H759&lt;=Settings!$C$5),$G759,0))</f>
        <v/>
      </c>
      <c r="AA759" s="34">
        <f>IF($A759="","",IF(AND($U759=1,OR($V759=1,$I759="Won")),$G759-$R759,0))</f>
        <v/>
      </c>
      <c r="AB759" s="34">
        <f>IF($A759="","",IF(AND($U759=1,$I759="Open",$V759=0),$R759,0))</f>
        <v/>
      </c>
      <c r="AC759" s="34">
        <f>IF($A759="","",IF(AND($U759=1,$I759="Lost"),$R759,0))</f>
        <v/>
      </c>
      <c r="AD759" s="34">
        <f>IF($A759="","",IF(AND($I759="Won",OR($U759=1,$Y759&gt;0,$Z759&gt;0)),$G759,0))</f>
        <v/>
      </c>
      <c r="AE759" s="33">
        <f>IF(OR($A759="",$P759=0),"",IFERROR(MATCH($Q759,Settings!$B$24:$B$31,0),""))</f>
        <v/>
      </c>
      <c r="AF759" s="33">
        <f>IF($A759="","",IFERROR(MATCH($F759,Settings!$B$24:$B$31,0),""))</f>
        <v/>
      </c>
      <c r="AG759" s="33">
        <f>IF($A759="","",IF($P759=0,IF($Y759&gt;0,IF($I759="Won","Created and won","Created"),IF($J759&gt;Settings!$C$6,"Created, outside period",IF($V759=1,"Not in last snapshot","Outside period"))),IF($T759&lt;&gt;"Open","Closed before",IF($U759=0,IF($Z759&gt;0,IF($I759="Won","Pulled in and won","Pulled in"),"Outside period"),IF($I759="Won","Won",IF($I759="Lost","Lost",IF($V759=0,"Slipped out",IF($AF759&gt;$AE759,"Advanced",IF($AF759&lt;$AE759,"Regressed",IF($G759&gt;$R759,"Amount up",IF($G759&lt;$R759,"Amount down","No change")))))))))))</f>
        <v/>
      </c>
      <c r="AH759" s="33">
        <f>IF($A759="","",IF($V759=1,Settings!$C$7-MAX($J759,$K759,$L759,$M759),""))</f>
        <v/>
      </c>
      <c r="AI759" s="33">
        <f>IF($A759="","",IF($V759=1,IF($AH759&gt;=Settings!$C$12,1,0),""))</f>
        <v/>
      </c>
      <c r="AJ759" s="33">
        <f>IF($A759="","",IF($V759=1,IF($N759&gt;=Settings!$C$13,1,0),""))</f>
        <v/>
      </c>
    </row>
    <row r="760">
      <c r="G760" s="31" t="n"/>
      <c r="H760" s="32" t="n"/>
      <c r="J760" s="32" t="n"/>
      <c r="K760" s="32" t="n"/>
      <c r="L760" s="32" t="n"/>
      <c r="M760" s="32" t="n"/>
      <c r="P760" s="33">
        <f>IF($A760="","",IFERROR(MATCH($A760,'Last week'!$A$2:$A$1001,0),0))</f>
        <v/>
      </c>
      <c r="Q760" s="33">
        <f>IF(OR($A760="",$P760=0),"",INDEX('Last week'!$F$2:$F$1001,$P760))</f>
        <v/>
      </c>
      <c r="R760" s="34">
        <f>IF(OR($A760="",$P760=0),"",INDEX('Last week'!$G$2:$G$1001,$P760))</f>
        <v/>
      </c>
      <c r="S760" s="35">
        <f>IF(OR($A760="",$P760=0),"",INDEX('Last week'!$H$2:$H$1001,$P760))</f>
        <v/>
      </c>
      <c r="T760" s="33">
        <f>IF(OR($A760="",$P760=0),"",INDEX('Last week'!$I$2:$I$1001,$P760))</f>
        <v/>
      </c>
      <c r="U760" s="33">
        <f>IF($A760="","",IF(AND($P760&gt;0,$T760="Open",$S760&gt;=Settings!$C$4,$S760&lt;=Settings!$C$5),1,0))</f>
        <v/>
      </c>
      <c r="V760" s="33">
        <f>IF($A760="","",IF(AND($I760="Open",$H760&gt;=Settings!$C$4,$H760&lt;=Settings!$C$5),1,0))</f>
        <v/>
      </c>
      <c r="W760" s="34">
        <f>IF($A760="","",IF($U760=1,$R760,0))</f>
        <v/>
      </c>
      <c r="X760" s="34">
        <f>IF($A760="","",IF($V760=1,$G760,0))</f>
        <v/>
      </c>
      <c r="Y760" s="34">
        <f>IF($A760="","",IF(AND($P760=0,OR($I760="Open",$I760="Won"),$H760&gt;=Settings!$C$4,$H760&lt;=Settings!$C$5,$J760&gt;Settings!$C$6),$G760,0))</f>
        <v/>
      </c>
      <c r="Z760" s="34">
        <f>IF($A760="","",IF(AND($P760&gt;0,$T760="Open",$U760=0,OR($I760="Open",$I760="Won"),$H760&gt;=Settings!$C$4,$H760&lt;=Settings!$C$5),$G760,0))</f>
        <v/>
      </c>
      <c r="AA760" s="34">
        <f>IF($A760="","",IF(AND($U760=1,OR($V760=1,$I760="Won")),$G760-$R760,0))</f>
        <v/>
      </c>
      <c r="AB760" s="34">
        <f>IF($A760="","",IF(AND($U760=1,$I760="Open",$V760=0),$R760,0))</f>
        <v/>
      </c>
      <c r="AC760" s="34">
        <f>IF($A760="","",IF(AND($U760=1,$I760="Lost"),$R760,0))</f>
        <v/>
      </c>
      <c r="AD760" s="34">
        <f>IF($A760="","",IF(AND($I760="Won",OR($U760=1,$Y760&gt;0,$Z760&gt;0)),$G760,0))</f>
        <v/>
      </c>
      <c r="AE760" s="33">
        <f>IF(OR($A760="",$P760=0),"",IFERROR(MATCH($Q760,Settings!$B$24:$B$31,0),""))</f>
        <v/>
      </c>
      <c r="AF760" s="33">
        <f>IF($A760="","",IFERROR(MATCH($F760,Settings!$B$24:$B$31,0),""))</f>
        <v/>
      </c>
      <c r="AG760" s="33">
        <f>IF($A760="","",IF($P760=0,IF($Y760&gt;0,IF($I760="Won","Created and won","Created"),IF($J760&gt;Settings!$C$6,"Created, outside period",IF($V760=1,"Not in last snapshot","Outside period"))),IF($T760&lt;&gt;"Open","Closed before",IF($U760=0,IF($Z760&gt;0,IF($I760="Won","Pulled in and won","Pulled in"),"Outside period"),IF($I760="Won","Won",IF($I760="Lost","Lost",IF($V760=0,"Slipped out",IF($AF760&gt;$AE760,"Advanced",IF($AF760&lt;$AE760,"Regressed",IF($G760&gt;$R760,"Amount up",IF($G760&lt;$R760,"Amount down","No change")))))))))))</f>
        <v/>
      </c>
      <c r="AH760" s="33">
        <f>IF($A760="","",IF($V760=1,Settings!$C$7-MAX($J760,$K760,$L760,$M760),""))</f>
        <v/>
      </c>
      <c r="AI760" s="33">
        <f>IF($A760="","",IF($V760=1,IF($AH760&gt;=Settings!$C$12,1,0),""))</f>
        <v/>
      </c>
      <c r="AJ760" s="33">
        <f>IF($A760="","",IF($V760=1,IF($N760&gt;=Settings!$C$13,1,0),""))</f>
        <v/>
      </c>
    </row>
    <row r="761">
      <c r="G761" s="31" t="n"/>
      <c r="H761" s="32" t="n"/>
      <c r="J761" s="32" t="n"/>
      <c r="K761" s="32" t="n"/>
      <c r="L761" s="32" t="n"/>
      <c r="M761" s="32" t="n"/>
      <c r="P761" s="33">
        <f>IF($A761="","",IFERROR(MATCH($A761,'Last week'!$A$2:$A$1001,0),0))</f>
        <v/>
      </c>
      <c r="Q761" s="33">
        <f>IF(OR($A761="",$P761=0),"",INDEX('Last week'!$F$2:$F$1001,$P761))</f>
        <v/>
      </c>
      <c r="R761" s="34">
        <f>IF(OR($A761="",$P761=0),"",INDEX('Last week'!$G$2:$G$1001,$P761))</f>
        <v/>
      </c>
      <c r="S761" s="35">
        <f>IF(OR($A761="",$P761=0),"",INDEX('Last week'!$H$2:$H$1001,$P761))</f>
        <v/>
      </c>
      <c r="T761" s="33">
        <f>IF(OR($A761="",$P761=0),"",INDEX('Last week'!$I$2:$I$1001,$P761))</f>
        <v/>
      </c>
      <c r="U761" s="33">
        <f>IF($A761="","",IF(AND($P761&gt;0,$T761="Open",$S761&gt;=Settings!$C$4,$S761&lt;=Settings!$C$5),1,0))</f>
        <v/>
      </c>
      <c r="V761" s="33">
        <f>IF($A761="","",IF(AND($I761="Open",$H761&gt;=Settings!$C$4,$H761&lt;=Settings!$C$5),1,0))</f>
        <v/>
      </c>
      <c r="W761" s="34">
        <f>IF($A761="","",IF($U761=1,$R761,0))</f>
        <v/>
      </c>
      <c r="X761" s="34">
        <f>IF($A761="","",IF($V761=1,$G761,0))</f>
        <v/>
      </c>
      <c r="Y761" s="34">
        <f>IF($A761="","",IF(AND($P761=0,OR($I761="Open",$I761="Won"),$H761&gt;=Settings!$C$4,$H761&lt;=Settings!$C$5,$J761&gt;Settings!$C$6),$G761,0))</f>
        <v/>
      </c>
      <c r="Z761" s="34">
        <f>IF($A761="","",IF(AND($P761&gt;0,$T761="Open",$U761=0,OR($I761="Open",$I761="Won"),$H761&gt;=Settings!$C$4,$H761&lt;=Settings!$C$5),$G761,0))</f>
        <v/>
      </c>
      <c r="AA761" s="34">
        <f>IF($A761="","",IF(AND($U761=1,OR($V761=1,$I761="Won")),$G761-$R761,0))</f>
        <v/>
      </c>
      <c r="AB761" s="34">
        <f>IF($A761="","",IF(AND($U761=1,$I761="Open",$V761=0),$R761,0))</f>
        <v/>
      </c>
      <c r="AC761" s="34">
        <f>IF($A761="","",IF(AND($U761=1,$I761="Lost"),$R761,0))</f>
        <v/>
      </c>
      <c r="AD761" s="34">
        <f>IF($A761="","",IF(AND($I761="Won",OR($U761=1,$Y761&gt;0,$Z761&gt;0)),$G761,0))</f>
        <v/>
      </c>
      <c r="AE761" s="33">
        <f>IF(OR($A761="",$P761=0),"",IFERROR(MATCH($Q761,Settings!$B$24:$B$31,0),""))</f>
        <v/>
      </c>
      <c r="AF761" s="33">
        <f>IF($A761="","",IFERROR(MATCH($F761,Settings!$B$24:$B$31,0),""))</f>
        <v/>
      </c>
      <c r="AG761" s="33">
        <f>IF($A761="","",IF($P761=0,IF($Y761&gt;0,IF($I761="Won","Created and won","Created"),IF($J761&gt;Settings!$C$6,"Created, outside period",IF($V761=1,"Not in last snapshot","Outside period"))),IF($T761&lt;&gt;"Open","Closed before",IF($U761=0,IF($Z761&gt;0,IF($I761="Won","Pulled in and won","Pulled in"),"Outside period"),IF($I761="Won","Won",IF($I761="Lost","Lost",IF($V761=0,"Slipped out",IF($AF761&gt;$AE761,"Advanced",IF($AF761&lt;$AE761,"Regressed",IF($G761&gt;$R761,"Amount up",IF($G761&lt;$R761,"Amount down","No change")))))))))))</f>
        <v/>
      </c>
      <c r="AH761" s="33">
        <f>IF($A761="","",IF($V761=1,Settings!$C$7-MAX($J761,$K761,$L761,$M761),""))</f>
        <v/>
      </c>
      <c r="AI761" s="33">
        <f>IF($A761="","",IF($V761=1,IF($AH761&gt;=Settings!$C$12,1,0),""))</f>
        <v/>
      </c>
      <c r="AJ761" s="33">
        <f>IF($A761="","",IF($V761=1,IF($N761&gt;=Settings!$C$13,1,0),""))</f>
        <v/>
      </c>
    </row>
    <row r="762">
      <c r="G762" s="31" t="n"/>
      <c r="H762" s="32" t="n"/>
      <c r="J762" s="32" t="n"/>
      <c r="K762" s="32" t="n"/>
      <c r="L762" s="32" t="n"/>
      <c r="M762" s="32" t="n"/>
      <c r="P762" s="33">
        <f>IF($A762="","",IFERROR(MATCH($A762,'Last week'!$A$2:$A$1001,0),0))</f>
        <v/>
      </c>
      <c r="Q762" s="33">
        <f>IF(OR($A762="",$P762=0),"",INDEX('Last week'!$F$2:$F$1001,$P762))</f>
        <v/>
      </c>
      <c r="R762" s="34">
        <f>IF(OR($A762="",$P762=0),"",INDEX('Last week'!$G$2:$G$1001,$P762))</f>
        <v/>
      </c>
      <c r="S762" s="35">
        <f>IF(OR($A762="",$P762=0),"",INDEX('Last week'!$H$2:$H$1001,$P762))</f>
        <v/>
      </c>
      <c r="T762" s="33">
        <f>IF(OR($A762="",$P762=0),"",INDEX('Last week'!$I$2:$I$1001,$P762))</f>
        <v/>
      </c>
      <c r="U762" s="33">
        <f>IF($A762="","",IF(AND($P762&gt;0,$T762="Open",$S762&gt;=Settings!$C$4,$S762&lt;=Settings!$C$5),1,0))</f>
        <v/>
      </c>
      <c r="V762" s="33">
        <f>IF($A762="","",IF(AND($I762="Open",$H762&gt;=Settings!$C$4,$H762&lt;=Settings!$C$5),1,0))</f>
        <v/>
      </c>
      <c r="W762" s="34">
        <f>IF($A762="","",IF($U762=1,$R762,0))</f>
        <v/>
      </c>
      <c r="X762" s="34">
        <f>IF($A762="","",IF($V762=1,$G762,0))</f>
        <v/>
      </c>
      <c r="Y762" s="34">
        <f>IF($A762="","",IF(AND($P762=0,OR($I762="Open",$I762="Won"),$H762&gt;=Settings!$C$4,$H762&lt;=Settings!$C$5,$J762&gt;Settings!$C$6),$G762,0))</f>
        <v/>
      </c>
      <c r="Z762" s="34">
        <f>IF($A762="","",IF(AND($P762&gt;0,$T762="Open",$U762=0,OR($I762="Open",$I762="Won"),$H762&gt;=Settings!$C$4,$H762&lt;=Settings!$C$5),$G762,0))</f>
        <v/>
      </c>
      <c r="AA762" s="34">
        <f>IF($A762="","",IF(AND($U762=1,OR($V762=1,$I762="Won")),$G762-$R762,0))</f>
        <v/>
      </c>
      <c r="AB762" s="34">
        <f>IF($A762="","",IF(AND($U762=1,$I762="Open",$V762=0),$R762,0))</f>
        <v/>
      </c>
      <c r="AC762" s="34">
        <f>IF($A762="","",IF(AND($U762=1,$I762="Lost"),$R762,0))</f>
        <v/>
      </c>
      <c r="AD762" s="34">
        <f>IF($A762="","",IF(AND($I762="Won",OR($U762=1,$Y762&gt;0,$Z762&gt;0)),$G762,0))</f>
        <v/>
      </c>
      <c r="AE762" s="33">
        <f>IF(OR($A762="",$P762=0),"",IFERROR(MATCH($Q762,Settings!$B$24:$B$31,0),""))</f>
        <v/>
      </c>
      <c r="AF762" s="33">
        <f>IF($A762="","",IFERROR(MATCH($F762,Settings!$B$24:$B$31,0),""))</f>
        <v/>
      </c>
      <c r="AG762" s="33">
        <f>IF($A762="","",IF($P762=0,IF($Y762&gt;0,IF($I762="Won","Created and won","Created"),IF($J762&gt;Settings!$C$6,"Created, outside period",IF($V762=1,"Not in last snapshot","Outside period"))),IF($T762&lt;&gt;"Open","Closed before",IF($U762=0,IF($Z762&gt;0,IF($I762="Won","Pulled in and won","Pulled in"),"Outside period"),IF($I762="Won","Won",IF($I762="Lost","Lost",IF($V762=0,"Slipped out",IF($AF762&gt;$AE762,"Advanced",IF($AF762&lt;$AE762,"Regressed",IF($G762&gt;$R762,"Amount up",IF($G762&lt;$R762,"Amount down","No change")))))))))))</f>
        <v/>
      </c>
      <c r="AH762" s="33">
        <f>IF($A762="","",IF($V762=1,Settings!$C$7-MAX($J762,$K762,$L762,$M762),""))</f>
        <v/>
      </c>
      <c r="AI762" s="33">
        <f>IF($A762="","",IF($V762=1,IF($AH762&gt;=Settings!$C$12,1,0),""))</f>
        <v/>
      </c>
      <c r="AJ762" s="33">
        <f>IF($A762="","",IF($V762=1,IF($N762&gt;=Settings!$C$13,1,0),""))</f>
        <v/>
      </c>
    </row>
    <row r="763">
      <c r="G763" s="31" t="n"/>
      <c r="H763" s="32" t="n"/>
      <c r="J763" s="32" t="n"/>
      <c r="K763" s="32" t="n"/>
      <c r="L763" s="32" t="n"/>
      <c r="M763" s="32" t="n"/>
      <c r="P763" s="33">
        <f>IF($A763="","",IFERROR(MATCH($A763,'Last week'!$A$2:$A$1001,0),0))</f>
        <v/>
      </c>
      <c r="Q763" s="33">
        <f>IF(OR($A763="",$P763=0),"",INDEX('Last week'!$F$2:$F$1001,$P763))</f>
        <v/>
      </c>
      <c r="R763" s="34">
        <f>IF(OR($A763="",$P763=0),"",INDEX('Last week'!$G$2:$G$1001,$P763))</f>
        <v/>
      </c>
      <c r="S763" s="35">
        <f>IF(OR($A763="",$P763=0),"",INDEX('Last week'!$H$2:$H$1001,$P763))</f>
        <v/>
      </c>
      <c r="T763" s="33">
        <f>IF(OR($A763="",$P763=0),"",INDEX('Last week'!$I$2:$I$1001,$P763))</f>
        <v/>
      </c>
      <c r="U763" s="33">
        <f>IF($A763="","",IF(AND($P763&gt;0,$T763="Open",$S763&gt;=Settings!$C$4,$S763&lt;=Settings!$C$5),1,0))</f>
        <v/>
      </c>
      <c r="V763" s="33">
        <f>IF($A763="","",IF(AND($I763="Open",$H763&gt;=Settings!$C$4,$H763&lt;=Settings!$C$5),1,0))</f>
        <v/>
      </c>
      <c r="W763" s="34">
        <f>IF($A763="","",IF($U763=1,$R763,0))</f>
        <v/>
      </c>
      <c r="X763" s="34">
        <f>IF($A763="","",IF($V763=1,$G763,0))</f>
        <v/>
      </c>
      <c r="Y763" s="34">
        <f>IF($A763="","",IF(AND($P763=0,OR($I763="Open",$I763="Won"),$H763&gt;=Settings!$C$4,$H763&lt;=Settings!$C$5,$J763&gt;Settings!$C$6),$G763,0))</f>
        <v/>
      </c>
      <c r="Z763" s="34">
        <f>IF($A763="","",IF(AND($P763&gt;0,$T763="Open",$U763=0,OR($I763="Open",$I763="Won"),$H763&gt;=Settings!$C$4,$H763&lt;=Settings!$C$5),$G763,0))</f>
        <v/>
      </c>
      <c r="AA763" s="34">
        <f>IF($A763="","",IF(AND($U763=1,OR($V763=1,$I763="Won")),$G763-$R763,0))</f>
        <v/>
      </c>
      <c r="AB763" s="34">
        <f>IF($A763="","",IF(AND($U763=1,$I763="Open",$V763=0),$R763,0))</f>
        <v/>
      </c>
      <c r="AC763" s="34">
        <f>IF($A763="","",IF(AND($U763=1,$I763="Lost"),$R763,0))</f>
        <v/>
      </c>
      <c r="AD763" s="34">
        <f>IF($A763="","",IF(AND($I763="Won",OR($U763=1,$Y763&gt;0,$Z763&gt;0)),$G763,0))</f>
        <v/>
      </c>
      <c r="AE763" s="33">
        <f>IF(OR($A763="",$P763=0),"",IFERROR(MATCH($Q763,Settings!$B$24:$B$31,0),""))</f>
        <v/>
      </c>
      <c r="AF763" s="33">
        <f>IF($A763="","",IFERROR(MATCH($F763,Settings!$B$24:$B$31,0),""))</f>
        <v/>
      </c>
      <c r="AG763" s="33">
        <f>IF($A763="","",IF($P763=0,IF($Y763&gt;0,IF($I763="Won","Created and won","Created"),IF($J763&gt;Settings!$C$6,"Created, outside period",IF($V763=1,"Not in last snapshot","Outside period"))),IF($T763&lt;&gt;"Open","Closed before",IF($U763=0,IF($Z763&gt;0,IF($I763="Won","Pulled in and won","Pulled in"),"Outside period"),IF($I763="Won","Won",IF($I763="Lost","Lost",IF($V763=0,"Slipped out",IF($AF763&gt;$AE763,"Advanced",IF($AF763&lt;$AE763,"Regressed",IF($G763&gt;$R763,"Amount up",IF($G763&lt;$R763,"Amount down","No change")))))))))))</f>
        <v/>
      </c>
      <c r="AH763" s="33">
        <f>IF($A763="","",IF($V763=1,Settings!$C$7-MAX($J763,$K763,$L763,$M763),""))</f>
        <v/>
      </c>
      <c r="AI763" s="33">
        <f>IF($A763="","",IF($V763=1,IF($AH763&gt;=Settings!$C$12,1,0),""))</f>
        <v/>
      </c>
      <c r="AJ763" s="33">
        <f>IF($A763="","",IF($V763=1,IF($N763&gt;=Settings!$C$13,1,0),""))</f>
        <v/>
      </c>
    </row>
    <row r="764">
      <c r="G764" s="31" t="n"/>
      <c r="H764" s="32" t="n"/>
      <c r="J764" s="32" t="n"/>
      <c r="K764" s="32" t="n"/>
      <c r="L764" s="32" t="n"/>
      <c r="M764" s="32" t="n"/>
      <c r="P764" s="33">
        <f>IF($A764="","",IFERROR(MATCH($A764,'Last week'!$A$2:$A$1001,0),0))</f>
        <v/>
      </c>
      <c r="Q764" s="33">
        <f>IF(OR($A764="",$P764=0),"",INDEX('Last week'!$F$2:$F$1001,$P764))</f>
        <v/>
      </c>
      <c r="R764" s="34">
        <f>IF(OR($A764="",$P764=0),"",INDEX('Last week'!$G$2:$G$1001,$P764))</f>
        <v/>
      </c>
      <c r="S764" s="35">
        <f>IF(OR($A764="",$P764=0),"",INDEX('Last week'!$H$2:$H$1001,$P764))</f>
        <v/>
      </c>
      <c r="T764" s="33">
        <f>IF(OR($A764="",$P764=0),"",INDEX('Last week'!$I$2:$I$1001,$P764))</f>
        <v/>
      </c>
      <c r="U764" s="33">
        <f>IF($A764="","",IF(AND($P764&gt;0,$T764="Open",$S764&gt;=Settings!$C$4,$S764&lt;=Settings!$C$5),1,0))</f>
        <v/>
      </c>
      <c r="V764" s="33">
        <f>IF($A764="","",IF(AND($I764="Open",$H764&gt;=Settings!$C$4,$H764&lt;=Settings!$C$5),1,0))</f>
        <v/>
      </c>
      <c r="W764" s="34">
        <f>IF($A764="","",IF($U764=1,$R764,0))</f>
        <v/>
      </c>
      <c r="X764" s="34">
        <f>IF($A764="","",IF($V764=1,$G764,0))</f>
        <v/>
      </c>
      <c r="Y764" s="34">
        <f>IF($A764="","",IF(AND($P764=0,OR($I764="Open",$I764="Won"),$H764&gt;=Settings!$C$4,$H764&lt;=Settings!$C$5,$J764&gt;Settings!$C$6),$G764,0))</f>
        <v/>
      </c>
      <c r="Z764" s="34">
        <f>IF($A764="","",IF(AND($P764&gt;0,$T764="Open",$U764=0,OR($I764="Open",$I764="Won"),$H764&gt;=Settings!$C$4,$H764&lt;=Settings!$C$5),$G764,0))</f>
        <v/>
      </c>
      <c r="AA764" s="34">
        <f>IF($A764="","",IF(AND($U764=1,OR($V764=1,$I764="Won")),$G764-$R764,0))</f>
        <v/>
      </c>
      <c r="AB764" s="34">
        <f>IF($A764="","",IF(AND($U764=1,$I764="Open",$V764=0),$R764,0))</f>
        <v/>
      </c>
      <c r="AC764" s="34">
        <f>IF($A764="","",IF(AND($U764=1,$I764="Lost"),$R764,0))</f>
        <v/>
      </c>
      <c r="AD764" s="34">
        <f>IF($A764="","",IF(AND($I764="Won",OR($U764=1,$Y764&gt;0,$Z764&gt;0)),$G764,0))</f>
        <v/>
      </c>
      <c r="AE764" s="33">
        <f>IF(OR($A764="",$P764=0),"",IFERROR(MATCH($Q764,Settings!$B$24:$B$31,0),""))</f>
        <v/>
      </c>
      <c r="AF764" s="33">
        <f>IF($A764="","",IFERROR(MATCH($F764,Settings!$B$24:$B$31,0),""))</f>
        <v/>
      </c>
      <c r="AG764" s="33">
        <f>IF($A764="","",IF($P764=0,IF($Y764&gt;0,IF($I764="Won","Created and won","Created"),IF($J764&gt;Settings!$C$6,"Created, outside period",IF($V764=1,"Not in last snapshot","Outside period"))),IF($T764&lt;&gt;"Open","Closed before",IF($U764=0,IF($Z764&gt;0,IF($I764="Won","Pulled in and won","Pulled in"),"Outside period"),IF($I764="Won","Won",IF($I764="Lost","Lost",IF($V764=0,"Slipped out",IF($AF764&gt;$AE764,"Advanced",IF($AF764&lt;$AE764,"Regressed",IF($G764&gt;$R764,"Amount up",IF($G764&lt;$R764,"Amount down","No change")))))))))))</f>
        <v/>
      </c>
      <c r="AH764" s="33">
        <f>IF($A764="","",IF($V764=1,Settings!$C$7-MAX($J764,$K764,$L764,$M764),""))</f>
        <v/>
      </c>
      <c r="AI764" s="33">
        <f>IF($A764="","",IF($V764=1,IF($AH764&gt;=Settings!$C$12,1,0),""))</f>
        <v/>
      </c>
      <c r="AJ764" s="33">
        <f>IF($A764="","",IF($V764=1,IF($N764&gt;=Settings!$C$13,1,0),""))</f>
        <v/>
      </c>
    </row>
    <row r="765">
      <c r="G765" s="31" t="n"/>
      <c r="H765" s="32" t="n"/>
      <c r="J765" s="32" t="n"/>
      <c r="K765" s="32" t="n"/>
      <c r="L765" s="32" t="n"/>
      <c r="M765" s="32" t="n"/>
      <c r="P765" s="33">
        <f>IF($A765="","",IFERROR(MATCH($A765,'Last week'!$A$2:$A$1001,0),0))</f>
        <v/>
      </c>
      <c r="Q765" s="33">
        <f>IF(OR($A765="",$P765=0),"",INDEX('Last week'!$F$2:$F$1001,$P765))</f>
        <v/>
      </c>
      <c r="R765" s="34">
        <f>IF(OR($A765="",$P765=0),"",INDEX('Last week'!$G$2:$G$1001,$P765))</f>
        <v/>
      </c>
      <c r="S765" s="35">
        <f>IF(OR($A765="",$P765=0),"",INDEX('Last week'!$H$2:$H$1001,$P765))</f>
        <v/>
      </c>
      <c r="T765" s="33">
        <f>IF(OR($A765="",$P765=0),"",INDEX('Last week'!$I$2:$I$1001,$P765))</f>
        <v/>
      </c>
      <c r="U765" s="33">
        <f>IF($A765="","",IF(AND($P765&gt;0,$T765="Open",$S765&gt;=Settings!$C$4,$S765&lt;=Settings!$C$5),1,0))</f>
        <v/>
      </c>
      <c r="V765" s="33">
        <f>IF($A765="","",IF(AND($I765="Open",$H765&gt;=Settings!$C$4,$H765&lt;=Settings!$C$5),1,0))</f>
        <v/>
      </c>
      <c r="W765" s="34">
        <f>IF($A765="","",IF($U765=1,$R765,0))</f>
        <v/>
      </c>
      <c r="X765" s="34">
        <f>IF($A765="","",IF($V765=1,$G765,0))</f>
        <v/>
      </c>
      <c r="Y765" s="34">
        <f>IF($A765="","",IF(AND($P765=0,OR($I765="Open",$I765="Won"),$H765&gt;=Settings!$C$4,$H765&lt;=Settings!$C$5,$J765&gt;Settings!$C$6),$G765,0))</f>
        <v/>
      </c>
      <c r="Z765" s="34">
        <f>IF($A765="","",IF(AND($P765&gt;0,$T765="Open",$U765=0,OR($I765="Open",$I765="Won"),$H765&gt;=Settings!$C$4,$H765&lt;=Settings!$C$5),$G765,0))</f>
        <v/>
      </c>
      <c r="AA765" s="34">
        <f>IF($A765="","",IF(AND($U765=1,OR($V765=1,$I765="Won")),$G765-$R765,0))</f>
        <v/>
      </c>
      <c r="AB765" s="34">
        <f>IF($A765="","",IF(AND($U765=1,$I765="Open",$V765=0),$R765,0))</f>
        <v/>
      </c>
      <c r="AC765" s="34">
        <f>IF($A765="","",IF(AND($U765=1,$I765="Lost"),$R765,0))</f>
        <v/>
      </c>
      <c r="AD765" s="34">
        <f>IF($A765="","",IF(AND($I765="Won",OR($U765=1,$Y765&gt;0,$Z765&gt;0)),$G765,0))</f>
        <v/>
      </c>
      <c r="AE765" s="33">
        <f>IF(OR($A765="",$P765=0),"",IFERROR(MATCH($Q765,Settings!$B$24:$B$31,0),""))</f>
        <v/>
      </c>
      <c r="AF765" s="33">
        <f>IF($A765="","",IFERROR(MATCH($F765,Settings!$B$24:$B$31,0),""))</f>
        <v/>
      </c>
      <c r="AG765" s="33">
        <f>IF($A765="","",IF($P765=0,IF($Y765&gt;0,IF($I765="Won","Created and won","Created"),IF($J765&gt;Settings!$C$6,"Created, outside period",IF($V765=1,"Not in last snapshot","Outside period"))),IF($T765&lt;&gt;"Open","Closed before",IF($U765=0,IF($Z765&gt;0,IF($I765="Won","Pulled in and won","Pulled in"),"Outside period"),IF($I765="Won","Won",IF($I765="Lost","Lost",IF($V765=0,"Slipped out",IF($AF765&gt;$AE765,"Advanced",IF($AF765&lt;$AE765,"Regressed",IF($G765&gt;$R765,"Amount up",IF($G765&lt;$R765,"Amount down","No change")))))))))))</f>
        <v/>
      </c>
      <c r="AH765" s="33">
        <f>IF($A765="","",IF($V765=1,Settings!$C$7-MAX($J765,$K765,$L765,$M765),""))</f>
        <v/>
      </c>
      <c r="AI765" s="33">
        <f>IF($A765="","",IF($V765=1,IF($AH765&gt;=Settings!$C$12,1,0),""))</f>
        <v/>
      </c>
      <c r="AJ765" s="33">
        <f>IF($A765="","",IF($V765=1,IF($N765&gt;=Settings!$C$13,1,0),""))</f>
        <v/>
      </c>
    </row>
    <row r="766">
      <c r="G766" s="31" t="n"/>
      <c r="H766" s="32" t="n"/>
      <c r="J766" s="32" t="n"/>
      <c r="K766" s="32" t="n"/>
      <c r="L766" s="32" t="n"/>
      <c r="M766" s="32" t="n"/>
      <c r="P766" s="33">
        <f>IF($A766="","",IFERROR(MATCH($A766,'Last week'!$A$2:$A$1001,0),0))</f>
        <v/>
      </c>
      <c r="Q766" s="33">
        <f>IF(OR($A766="",$P766=0),"",INDEX('Last week'!$F$2:$F$1001,$P766))</f>
        <v/>
      </c>
      <c r="R766" s="34">
        <f>IF(OR($A766="",$P766=0),"",INDEX('Last week'!$G$2:$G$1001,$P766))</f>
        <v/>
      </c>
      <c r="S766" s="35">
        <f>IF(OR($A766="",$P766=0),"",INDEX('Last week'!$H$2:$H$1001,$P766))</f>
        <v/>
      </c>
      <c r="T766" s="33">
        <f>IF(OR($A766="",$P766=0),"",INDEX('Last week'!$I$2:$I$1001,$P766))</f>
        <v/>
      </c>
      <c r="U766" s="33">
        <f>IF($A766="","",IF(AND($P766&gt;0,$T766="Open",$S766&gt;=Settings!$C$4,$S766&lt;=Settings!$C$5),1,0))</f>
        <v/>
      </c>
      <c r="V766" s="33">
        <f>IF($A766="","",IF(AND($I766="Open",$H766&gt;=Settings!$C$4,$H766&lt;=Settings!$C$5),1,0))</f>
        <v/>
      </c>
      <c r="W766" s="34">
        <f>IF($A766="","",IF($U766=1,$R766,0))</f>
        <v/>
      </c>
      <c r="X766" s="34">
        <f>IF($A766="","",IF($V766=1,$G766,0))</f>
        <v/>
      </c>
      <c r="Y766" s="34">
        <f>IF($A766="","",IF(AND($P766=0,OR($I766="Open",$I766="Won"),$H766&gt;=Settings!$C$4,$H766&lt;=Settings!$C$5,$J766&gt;Settings!$C$6),$G766,0))</f>
        <v/>
      </c>
      <c r="Z766" s="34">
        <f>IF($A766="","",IF(AND($P766&gt;0,$T766="Open",$U766=0,OR($I766="Open",$I766="Won"),$H766&gt;=Settings!$C$4,$H766&lt;=Settings!$C$5),$G766,0))</f>
        <v/>
      </c>
      <c r="AA766" s="34">
        <f>IF($A766="","",IF(AND($U766=1,OR($V766=1,$I766="Won")),$G766-$R766,0))</f>
        <v/>
      </c>
      <c r="AB766" s="34">
        <f>IF($A766="","",IF(AND($U766=1,$I766="Open",$V766=0),$R766,0))</f>
        <v/>
      </c>
      <c r="AC766" s="34">
        <f>IF($A766="","",IF(AND($U766=1,$I766="Lost"),$R766,0))</f>
        <v/>
      </c>
      <c r="AD766" s="34">
        <f>IF($A766="","",IF(AND($I766="Won",OR($U766=1,$Y766&gt;0,$Z766&gt;0)),$G766,0))</f>
        <v/>
      </c>
      <c r="AE766" s="33">
        <f>IF(OR($A766="",$P766=0),"",IFERROR(MATCH($Q766,Settings!$B$24:$B$31,0),""))</f>
        <v/>
      </c>
      <c r="AF766" s="33">
        <f>IF($A766="","",IFERROR(MATCH($F766,Settings!$B$24:$B$31,0),""))</f>
        <v/>
      </c>
      <c r="AG766" s="33">
        <f>IF($A766="","",IF($P766=0,IF($Y766&gt;0,IF($I766="Won","Created and won","Created"),IF($J766&gt;Settings!$C$6,"Created, outside period",IF($V766=1,"Not in last snapshot","Outside period"))),IF($T766&lt;&gt;"Open","Closed before",IF($U766=0,IF($Z766&gt;0,IF($I766="Won","Pulled in and won","Pulled in"),"Outside period"),IF($I766="Won","Won",IF($I766="Lost","Lost",IF($V766=0,"Slipped out",IF($AF766&gt;$AE766,"Advanced",IF($AF766&lt;$AE766,"Regressed",IF($G766&gt;$R766,"Amount up",IF($G766&lt;$R766,"Amount down","No change")))))))))))</f>
        <v/>
      </c>
      <c r="AH766" s="33">
        <f>IF($A766="","",IF($V766=1,Settings!$C$7-MAX($J766,$K766,$L766,$M766),""))</f>
        <v/>
      </c>
      <c r="AI766" s="33">
        <f>IF($A766="","",IF($V766=1,IF($AH766&gt;=Settings!$C$12,1,0),""))</f>
        <v/>
      </c>
      <c r="AJ766" s="33">
        <f>IF($A766="","",IF($V766=1,IF($N766&gt;=Settings!$C$13,1,0),""))</f>
        <v/>
      </c>
    </row>
    <row r="767">
      <c r="G767" s="31" t="n"/>
      <c r="H767" s="32" t="n"/>
      <c r="J767" s="32" t="n"/>
      <c r="K767" s="32" t="n"/>
      <c r="L767" s="32" t="n"/>
      <c r="M767" s="32" t="n"/>
      <c r="P767" s="33">
        <f>IF($A767="","",IFERROR(MATCH($A767,'Last week'!$A$2:$A$1001,0),0))</f>
        <v/>
      </c>
      <c r="Q767" s="33">
        <f>IF(OR($A767="",$P767=0),"",INDEX('Last week'!$F$2:$F$1001,$P767))</f>
        <v/>
      </c>
      <c r="R767" s="34">
        <f>IF(OR($A767="",$P767=0),"",INDEX('Last week'!$G$2:$G$1001,$P767))</f>
        <v/>
      </c>
      <c r="S767" s="35">
        <f>IF(OR($A767="",$P767=0),"",INDEX('Last week'!$H$2:$H$1001,$P767))</f>
        <v/>
      </c>
      <c r="T767" s="33">
        <f>IF(OR($A767="",$P767=0),"",INDEX('Last week'!$I$2:$I$1001,$P767))</f>
        <v/>
      </c>
      <c r="U767" s="33">
        <f>IF($A767="","",IF(AND($P767&gt;0,$T767="Open",$S767&gt;=Settings!$C$4,$S767&lt;=Settings!$C$5),1,0))</f>
        <v/>
      </c>
      <c r="V767" s="33">
        <f>IF($A767="","",IF(AND($I767="Open",$H767&gt;=Settings!$C$4,$H767&lt;=Settings!$C$5),1,0))</f>
        <v/>
      </c>
      <c r="W767" s="34">
        <f>IF($A767="","",IF($U767=1,$R767,0))</f>
        <v/>
      </c>
      <c r="X767" s="34">
        <f>IF($A767="","",IF($V767=1,$G767,0))</f>
        <v/>
      </c>
      <c r="Y767" s="34">
        <f>IF($A767="","",IF(AND($P767=0,OR($I767="Open",$I767="Won"),$H767&gt;=Settings!$C$4,$H767&lt;=Settings!$C$5,$J767&gt;Settings!$C$6),$G767,0))</f>
        <v/>
      </c>
      <c r="Z767" s="34">
        <f>IF($A767="","",IF(AND($P767&gt;0,$T767="Open",$U767=0,OR($I767="Open",$I767="Won"),$H767&gt;=Settings!$C$4,$H767&lt;=Settings!$C$5),$G767,0))</f>
        <v/>
      </c>
      <c r="AA767" s="34">
        <f>IF($A767="","",IF(AND($U767=1,OR($V767=1,$I767="Won")),$G767-$R767,0))</f>
        <v/>
      </c>
      <c r="AB767" s="34">
        <f>IF($A767="","",IF(AND($U767=1,$I767="Open",$V767=0),$R767,0))</f>
        <v/>
      </c>
      <c r="AC767" s="34">
        <f>IF($A767="","",IF(AND($U767=1,$I767="Lost"),$R767,0))</f>
        <v/>
      </c>
      <c r="AD767" s="34">
        <f>IF($A767="","",IF(AND($I767="Won",OR($U767=1,$Y767&gt;0,$Z767&gt;0)),$G767,0))</f>
        <v/>
      </c>
      <c r="AE767" s="33">
        <f>IF(OR($A767="",$P767=0),"",IFERROR(MATCH($Q767,Settings!$B$24:$B$31,0),""))</f>
        <v/>
      </c>
      <c r="AF767" s="33">
        <f>IF($A767="","",IFERROR(MATCH($F767,Settings!$B$24:$B$31,0),""))</f>
        <v/>
      </c>
      <c r="AG767" s="33">
        <f>IF($A767="","",IF($P767=0,IF($Y767&gt;0,IF($I767="Won","Created and won","Created"),IF($J767&gt;Settings!$C$6,"Created, outside period",IF($V767=1,"Not in last snapshot","Outside period"))),IF($T767&lt;&gt;"Open","Closed before",IF($U767=0,IF($Z767&gt;0,IF($I767="Won","Pulled in and won","Pulled in"),"Outside period"),IF($I767="Won","Won",IF($I767="Lost","Lost",IF($V767=0,"Slipped out",IF($AF767&gt;$AE767,"Advanced",IF($AF767&lt;$AE767,"Regressed",IF($G767&gt;$R767,"Amount up",IF($G767&lt;$R767,"Amount down","No change")))))))))))</f>
        <v/>
      </c>
      <c r="AH767" s="33">
        <f>IF($A767="","",IF($V767=1,Settings!$C$7-MAX($J767,$K767,$L767,$M767),""))</f>
        <v/>
      </c>
      <c r="AI767" s="33">
        <f>IF($A767="","",IF($V767=1,IF($AH767&gt;=Settings!$C$12,1,0),""))</f>
        <v/>
      </c>
      <c r="AJ767" s="33">
        <f>IF($A767="","",IF($V767=1,IF($N767&gt;=Settings!$C$13,1,0),""))</f>
        <v/>
      </c>
    </row>
    <row r="768">
      <c r="G768" s="31" t="n"/>
      <c r="H768" s="32" t="n"/>
      <c r="J768" s="32" t="n"/>
      <c r="K768" s="32" t="n"/>
      <c r="L768" s="32" t="n"/>
      <c r="M768" s="32" t="n"/>
      <c r="P768" s="33">
        <f>IF($A768="","",IFERROR(MATCH($A768,'Last week'!$A$2:$A$1001,0),0))</f>
        <v/>
      </c>
      <c r="Q768" s="33">
        <f>IF(OR($A768="",$P768=0),"",INDEX('Last week'!$F$2:$F$1001,$P768))</f>
        <v/>
      </c>
      <c r="R768" s="34">
        <f>IF(OR($A768="",$P768=0),"",INDEX('Last week'!$G$2:$G$1001,$P768))</f>
        <v/>
      </c>
      <c r="S768" s="35">
        <f>IF(OR($A768="",$P768=0),"",INDEX('Last week'!$H$2:$H$1001,$P768))</f>
        <v/>
      </c>
      <c r="T768" s="33">
        <f>IF(OR($A768="",$P768=0),"",INDEX('Last week'!$I$2:$I$1001,$P768))</f>
        <v/>
      </c>
      <c r="U768" s="33">
        <f>IF($A768="","",IF(AND($P768&gt;0,$T768="Open",$S768&gt;=Settings!$C$4,$S768&lt;=Settings!$C$5),1,0))</f>
        <v/>
      </c>
      <c r="V768" s="33">
        <f>IF($A768="","",IF(AND($I768="Open",$H768&gt;=Settings!$C$4,$H768&lt;=Settings!$C$5),1,0))</f>
        <v/>
      </c>
      <c r="W768" s="34">
        <f>IF($A768="","",IF($U768=1,$R768,0))</f>
        <v/>
      </c>
      <c r="X768" s="34">
        <f>IF($A768="","",IF($V768=1,$G768,0))</f>
        <v/>
      </c>
      <c r="Y768" s="34">
        <f>IF($A768="","",IF(AND($P768=0,OR($I768="Open",$I768="Won"),$H768&gt;=Settings!$C$4,$H768&lt;=Settings!$C$5,$J768&gt;Settings!$C$6),$G768,0))</f>
        <v/>
      </c>
      <c r="Z768" s="34">
        <f>IF($A768="","",IF(AND($P768&gt;0,$T768="Open",$U768=0,OR($I768="Open",$I768="Won"),$H768&gt;=Settings!$C$4,$H768&lt;=Settings!$C$5),$G768,0))</f>
        <v/>
      </c>
      <c r="AA768" s="34">
        <f>IF($A768="","",IF(AND($U768=1,OR($V768=1,$I768="Won")),$G768-$R768,0))</f>
        <v/>
      </c>
      <c r="AB768" s="34">
        <f>IF($A768="","",IF(AND($U768=1,$I768="Open",$V768=0),$R768,0))</f>
        <v/>
      </c>
      <c r="AC768" s="34">
        <f>IF($A768="","",IF(AND($U768=1,$I768="Lost"),$R768,0))</f>
        <v/>
      </c>
      <c r="AD768" s="34">
        <f>IF($A768="","",IF(AND($I768="Won",OR($U768=1,$Y768&gt;0,$Z768&gt;0)),$G768,0))</f>
        <v/>
      </c>
      <c r="AE768" s="33">
        <f>IF(OR($A768="",$P768=0),"",IFERROR(MATCH($Q768,Settings!$B$24:$B$31,0),""))</f>
        <v/>
      </c>
      <c r="AF768" s="33">
        <f>IF($A768="","",IFERROR(MATCH($F768,Settings!$B$24:$B$31,0),""))</f>
        <v/>
      </c>
      <c r="AG768" s="33">
        <f>IF($A768="","",IF($P768=0,IF($Y768&gt;0,IF($I768="Won","Created and won","Created"),IF($J768&gt;Settings!$C$6,"Created, outside period",IF($V768=1,"Not in last snapshot","Outside period"))),IF($T768&lt;&gt;"Open","Closed before",IF($U768=0,IF($Z768&gt;0,IF($I768="Won","Pulled in and won","Pulled in"),"Outside period"),IF($I768="Won","Won",IF($I768="Lost","Lost",IF($V768=0,"Slipped out",IF($AF768&gt;$AE768,"Advanced",IF($AF768&lt;$AE768,"Regressed",IF($G768&gt;$R768,"Amount up",IF($G768&lt;$R768,"Amount down","No change")))))))))))</f>
        <v/>
      </c>
      <c r="AH768" s="33">
        <f>IF($A768="","",IF($V768=1,Settings!$C$7-MAX($J768,$K768,$L768,$M768),""))</f>
        <v/>
      </c>
      <c r="AI768" s="33">
        <f>IF($A768="","",IF($V768=1,IF($AH768&gt;=Settings!$C$12,1,0),""))</f>
        <v/>
      </c>
      <c r="AJ768" s="33">
        <f>IF($A768="","",IF($V768=1,IF($N768&gt;=Settings!$C$13,1,0),""))</f>
        <v/>
      </c>
    </row>
    <row r="769">
      <c r="G769" s="31" t="n"/>
      <c r="H769" s="32" t="n"/>
      <c r="J769" s="32" t="n"/>
      <c r="K769" s="32" t="n"/>
      <c r="L769" s="32" t="n"/>
      <c r="M769" s="32" t="n"/>
      <c r="P769" s="33">
        <f>IF($A769="","",IFERROR(MATCH($A769,'Last week'!$A$2:$A$1001,0),0))</f>
        <v/>
      </c>
      <c r="Q769" s="33">
        <f>IF(OR($A769="",$P769=0),"",INDEX('Last week'!$F$2:$F$1001,$P769))</f>
        <v/>
      </c>
      <c r="R769" s="34">
        <f>IF(OR($A769="",$P769=0),"",INDEX('Last week'!$G$2:$G$1001,$P769))</f>
        <v/>
      </c>
      <c r="S769" s="35">
        <f>IF(OR($A769="",$P769=0),"",INDEX('Last week'!$H$2:$H$1001,$P769))</f>
        <v/>
      </c>
      <c r="T769" s="33">
        <f>IF(OR($A769="",$P769=0),"",INDEX('Last week'!$I$2:$I$1001,$P769))</f>
        <v/>
      </c>
      <c r="U769" s="33">
        <f>IF($A769="","",IF(AND($P769&gt;0,$T769="Open",$S769&gt;=Settings!$C$4,$S769&lt;=Settings!$C$5),1,0))</f>
        <v/>
      </c>
      <c r="V769" s="33">
        <f>IF($A769="","",IF(AND($I769="Open",$H769&gt;=Settings!$C$4,$H769&lt;=Settings!$C$5),1,0))</f>
        <v/>
      </c>
      <c r="W769" s="34">
        <f>IF($A769="","",IF($U769=1,$R769,0))</f>
        <v/>
      </c>
      <c r="X769" s="34">
        <f>IF($A769="","",IF($V769=1,$G769,0))</f>
        <v/>
      </c>
      <c r="Y769" s="34">
        <f>IF($A769="","",IF(AND($P769=0,OR($I769="Open",$I769="Won"),$H769&gt;=Settings!$C$4,$H769&lt;=Settings!$C$5,$J769&gt;Settings!$C$6),$G769,0))</f>
        <v/>
      </c>
      <c r="Z769" s="34">
        <f>IF($A769="","",IF(AND($P769&gt;0,$T769="Open",$U769=0,OR($I769="Open",$I769="Won"),$H769&gt;=Settings!$C$4,$H769&lt;=Settings!$C$5),$G769,0))</f>
        <v/>
      </c>
      <c r="AA769" s="34">
        <f>IF($A769="","",IF(AND($U769=1,OR($V769=1,$I769="Won")),$G769-$R769,0))</f>
        <v/>
      </c>
      <c r="AB769" s="34">
        <f>IF($A769="","",IF(AND($U769=1,$I769="Open",$V769=0),$R769,0))</f>
        <v/>
      </c>
      <c r="AC769" s="34">
        <f>IF($A769="","",IF(AND($U769=1,$I769="Lost"),$R769,0))</f>
        <v/>
      </c>
      <c r="AD769" s="34">
        <f>IF($A769="","",IF(AND($I769="Won",OR($U769=1,$Y769&gt;0,$Z769&gt;0)),$G769,0))</f>
        <v/>
      </c>
      <c r="AE769" s="33">
        <f>IF(OR($A769="",$P769=0),"",IFERROR(MATCH($Q769,Settings!$B$24:$B$31,0),""))</f>
        <v/>
      </c>
      <c r="AF769" s="33">
        <f>IF($A769="","",IFERROR(MATCH($F769,Settings!$B$24:$B$31,0),""))</f>
        <v/>
      </c>
      <c r="AG769" s="33">
        <f>IF($A769="","",IF($P769=0,IF($Y769&gt;0,IF($I769="Won","Created and won","Created"),IF($J769&gt;Settings!$C$6,"Created, outside period",IF($V769=1,"Not in last snapshot","Outside period"))),IF($T769&lt;&gt;"Open","Closed before",IF($U769=0,IF($Z769&gt;0,IF($I769="Won","Pulled in and won","Pulled in"),"Outside period"),IF($I769="Won","Won",IF($I769="Lost","Lost",IF($V769=0,"Slipped out",IF($AF769&gt;$AE769,"Advanced",IF($AF769&lt;$AE769,"Regressed",IF($G769&gt;$R769,"Amount up",IF($G769&lt;$R769,"Amount down","No change")))))))))))</f>
        <v/>
      </c>
      <c r="AH769" s="33">
        <f>IF($A769="","",IF($V769=1,Settings!$C$7-MAX($J769,$K769,$L769,$M769),""))</f>
        <v/>
      </c>
      <c r="AI769" s="33">
        <f>IF($A769="","",IF($V769=1,IF($AH769&gt;=Settings!$C$12,1,0),""))</f>
        <v/>
      </c>
      <c r="AJ769" s="33">
        <f>IF($A769="","",IF($V769=1,IF($N769&gt;=Settings!$C$13,1,0),""))</f>
        <v/>
      </c>
    </row>
    <row r="770">
      <c r="G770" s="31" t="n"/>
      <c r="H770" s="32" t="n"/>
      <c r="J770" s="32" t="n"/>
      <c r="K770" s="32" t="n"/>
      <c r="L770" s="32" t="n"/>
      <c r="M770" s="32" t="n"/>
      <c r="P770" s="33">
        <f>IF($A770="","",IFERROR(MATCH($A770,'Last week'!$A$2:$A$1001,0),0))</f>
        <v/>
      </c>
      <c r="Q770" s="33">
        <f>IF(OR($A770="",$P770=0),"",INDEX('Last week'!$F$2:$F$1001,$P770))</f>
        <v/>
      </c>
      <c r="R770" s="34">
        <f>IF(OR($A770="",$P770=0),"",INDEX('Last week'!$G$2:$G$1001,$P770))</f>
        <v/>
      </c>
      <c r="S770" s="35">
        <f>IF(OR($A770="",$P770=0),"",INDEX('Last week'!$H$2:$H$1001,$P770))</f>
        <v/>
      </c>
      <c r="T770" s="33">
        <f>IF(OR($A770="",$P770=0),"",INDEX('Last week'!$I$2:$I$1001,$P770))</f>
        <v/>
      </c>
      <c r="U770" s="33">
        <f>IF($A770="","",IF(AND($P770&gt;0,$T770="Open",$S770&gt;=Settings!$C$4,$S770&lt;=Settings!$C$5),1,0))</f>
        <v/>
      </c>
      <c r="V770" s="33">
        <f>IF($A770="","",IF(AND($I770="Open",$H770&gt;=Settings!$C$4,$H770&lt;=Settings!$C$5),1,0))</f>
        <v/>
      </c>
      <c r="W770" s="34">
        <f>IF($A770="","",IF($U770=1,$R770,0))</f>
        <v/>
      </c>
      <c r="X770" s="34">
        <f>IF($A770="","",IF($V770=1,$G770,0))</f>
        <v/>
      </c>
      <c r="Y770" s="34">
        <f>IF($A770="","",IF(AND($P770=0,OR($I770="Open",$I770="Won"),$H770&gt;=Settings!$C$4,$H770&lt;=Settings!$C$5,$J770&gt;Settings!$C$6),$G770,0))</f>
        <v/>
      </c>
      <c r="Z770" s="34">
        <f>IF($A770="","",IF(AND($P770&gt;0,$T770="Open",$U770=0,OR($I770="Open",$I770="Won"),$H770&gt;=Settings!$C$4,$H770&lt;=Settings!$C$5),$G770,0))</f>
        <v/>
      </c>
      <c r="AA770" s="34">
        <f>IF($A770="","",IF(AND($U770=1,OR($V770=1,$I770="Won")),$G770-$R770,0))</f>
        <v/>
      </c>
      <c r="AB770" s="34">
        <f>IF($A770="","",IF(AND($U770=1,$I770="Open",$V770=0),$R770,0))</f>
        <v/>
      </c>
      <c r="AC770" s="34">
        <f>IF($A770="","",IF(AND($U770=1,$I770="Lost"),$R770,0))</f>
        <v/>
      </c>
      <c r="AD770" s="34">
        <f>IF($A770="","",IF(AND($I770="Won",OR($U770=1,$Y770&gt;0,$Z770&gt;0)),$G770,0))</f>
        <v/>
      </c>
      <c r="AE770" s="33">
        <f>IF(OR($A770="",$P770=0),"",IFERROR(MATCH($Q770,Settings!$B$24:$B$31,0),""))</f>
        <v/>
      </c>
      <c r="AF770" s="33">
        <f>IF($A770="","",IFERROR(MATCH($F770,Settings!$B$24:$B$31,0),""))</f>
        <v/>
      </c>
      <c r="AG770" s="33">
        <f>IF($A770="","",IF($P770=0,IF($Y770&gt;0,IF($I770="Won","Created and won","Created"),IF($J770&gt;Settings!$C$6,"Created, outside period",IF($V770=1,"Not in last snapshot","Outside period"))),IF($T770&lt;&gt;"Open","Closed before",IF($U770=0,IF($Z770&gt;0,IF($I770="Won","Pulled in and won","Pulled in"),"Outside period"),IF($I770="Won","Won",IF($I770="Lost","Lost",IF($V770=0,"Slipped out",IF($AF770&gt;$AE770,"Advanced",IF($AF770&lt;$AE770,"Regressed",IF($G770&gt;$R770,"Amount up",IF($G770&lt;$R770,"Amount down","No change")))))))))))</f>
        <v/>
      </c>
      <c r="AH770" s="33">
        <f>IF($A770="","",IF($V770=1,Settings!$C$7-MAX($J770,$K770,$L770,$M770),""))</f>
        <v/>
      </c>
      <c r="AI770" s="33">
        <f>IF($A770="","",IF($V770=1,IF($AH770&gt;=Settings!$C$12,1,0),""))</f>
        <v/>
      </c>
      <c r="AJ770" s="33">
        <f>IF($A770="","",IF($V770=1,IF($N770&gt;=Settings!$C$13,1,0),""))</f>
        <v/>
      </c>
    </row>
    <row r="771">
      <c r="G771" s="31" t="n"/>
      <c r="H771" s="32" t="n"/>
      <c r="J771" s="32" t="n"/>
      <c r="K771" s="32" t="n"/>
      <c r="L771" s="32" t="n"/>
      <c r="M771" s="32" t="n"/>
      <c r="P771" s="33">
        <f>IF($A771="","",IFERROR(MATCH($A771,'Last week'!$A$2:$A$1001,0),0))</f>
        <v/>
      </c>
      <c r="Q771" s="33">
        <f>IF(OR($A771="",$P771=0),"",INDEX('Last week'!$F$2:$F$1001,$P771))</f>
        <v/>
      </c>
      <c r="R771" s="34">
        <f>IF(OR($A771="",$P771=0),"",INDEX('Last week'!$G$2:$G$1001,$P771))</f>
        <v/>
      </c>
      <c r="S771" s="35">
        <f>IF(OR($A771="",$P771=0),"",INDEX('Last week'!$H$2:$H$1001,$P771))</f>
        <v/>
      </c>
      <c r="T771" s="33">
        <f>IF(OR($A771="",$P771=0),"",INDEX('Last week'!$I$2:$I$1001,$P771))</f>
        <v/>
      </c>
      <c r="U771" s="33">
        <f>IF($A771="","",IF(AND($P771&gt;0,$T771="Open",$S771&gt;=Settings!$C$4,$S771&lt;=Settings!$C$5),1,0))</f>
        <v/>
      </c>
      <c r="V771" s="33">
        <f>IF($A771="","",IF(AND($I771="Open",$H771&gt;=Settings!$C$4,$H771&lt;=Settings!$C$5),1,0))</f>
        <v/>
      </c>
      <c r="W771" s="34">
        <f>IF($A771="","",IF($U771=1,$R771,0))</f>
        <v/>
      </c>
      <c r="X771" s="34">
        <f>IF($A771="","",IF($V771=1,$G771,0))</f>
        <v/>
      </c>
      <c r="Y771" s="34">
        <f>IF($A771="","",IF(AND($P771=0,OR($I771="Open",$I771="Won"),$H771&gt;=Settings!$C$4,$H771&lt;=Settings!$C$5,$J771&gt;Settings!$C$6),$G771,0))</f>
        <v/>
      </c>
      <c r="Z771" s="34">
        <f>IF($A771="","",IF(AND($P771&gt;0,$T771="Open",$U771=0,OR($I771="Open",$I771="Won"),$H771&gt;=Settings!$C$4,$H771&lt;=Settings!$C$5),$G771,0))</f>
        <v/>
      </c>
      <c r="AA771" s="34">
        <f>IF($A771="","",IF(AND($U771=1,OR($V771=1,$I771="Won")),$G771-$R771,0))</f>
        <v/>
      </c>
      <c r="AB771" s="34">
        <f>IF($A771="","",IF(AND($U771=1,$I771="Open",$V771=0),$R771,0))</f>
        <v/>
      </c>
      <c r="AC771" s="34">
        <f>IF($A771="","",IF(AND($U771=1,$I771="Lost"),$R771,0))</f>
        <v/>
      </c>
      <c r="AD771" s="34">
        <f>IF($A771="","",IF(AND($I771="Won",OR($U771=1,$Y771&gt;0,$Z771&gt;0)),$G771,0))</f>
        <v/>
      </c>
      <c r="AE771" s="33">
        <f>IF(OR($A771="",$P771=0),"",IFERROR(MATCH($Q771,Settings!$B$24:$B$31,0),""))</f>
        <v/>
      </c>
      <c r="AF771" s="33">
        <f>IF($A771="","",IFERROR(MATCH($F771,Settings!$B$24:$B$31,0),""))</f>
        <v/>
      </c>
      <c r="AG771" s="33">
        <f>IF($A771="","",IF($P771=0,IF($Y771&gt;0,IF($I771="Won","Created and won","Created"),IF($J771&gt;Settings!$C$6,"Created, outside period",IF($V771=1,"Not in last snapshot","Outside period"))),IF($T771&lt;&gt;"Open","Closed before",IF($U771=0,IF($Z771&gt;0,IF($I771="Won","Pulled in and won","Pulled in"),"Outside period"),IF($I771="Won","Won",IF($I771="Lost","Lost",IF($V771=0,"Slipped out",IF($AF771&gt;$AE771,"Advanced",IF($AF771&lt;$AE771,"Regressed",IF($G771&gt;$R771,"Amount up",IF($G771&lt;$R771,"Amount down","No change")))))))))))</f>
        <v/>
      </c>
      <c r="AH771" s="33">
        <f>IF($A771="","",IF($V771=1,Settings!$C$7-MAX($J771,$K771,$L771,$M771),""))</f>
        <v/>
      </c>
      <c r="AI771" s="33">
        <f>IF($A771="","",IF($V771=1,IF($AH771&gt;=Settings!$C$12,1,0),""))</f>
        <v/>
      </c>
      <c r="AJ771" s="33">
        <f>IF($A771="","",IF($V771=1,IF($N771&gt;=Settings!$C$13,1,0),""))</f>
        <v/>
      </c>
    </row>
    <row r="772">
      <c r="G772" s="31" t="n"/>
      <c r="H772" s="32" t="n"/>
      <c r="J772" s="32" t="n"/>
      <c r="K772" s="32" t="n"/>
      <c r="L772" s="32" t="n"/>
      <c r="M772" s="32" t="n"/>
      <c r="P772" s="33">
        <f>IF($A772="","",IFERROR(MATCH($A772,'Last week'!$A$2:$A$1001,0),0))</f>
        <v/>
      </c>
      <c r="Q772" s="33">
        <f>IF(OR($A772="",$P772=0),"",INDEX('Last week'!$F$2:$F$1001,$P772))</f>
        <v/>
      </c>
      <c r="R772" s="34">
        <f>IF(OR($A772="",$P772=0),"",INDEX('Last week'!$G$2:$G$1001,$P772))</f>
        <v/>
      </c>
      <c r="S772" s="35">
        <f>IF(OR($A772="",$P772=0),"",INDEX('Last week'!$H$2:$H$1001,$P772))</f>
        <v/>
      </c>
      <c r="T772" s="33">
        <f>IF(OR($A772="",$P772=0),"",INDEX('Last week'!$I$2:$I$1001,$P772))</f>
        <v/>
      </c>
      <c r="U772" s="33">
        <f>IF($A772="","",IF(AND($P772&gt;0,$T772="Open",$S772&gt;=Settings!$C$4,$S772&lt;=Settings!$C$5),1,0))</f>
        <v/>
      </c>
      <c r="V772" s="33">
        <f>IF($A772="","",IF(AND($I772="Open",$H772&gt;=Settings!$C$4,$H772&lt;=Settings!$C$5),1,0))</f>
        <v/>
      </c>
      <c r="W772" s="34">
        <f>IF($A772="","",IF($U772=1,$R772,0))</f>
        <v/>
      </c>
      <c r="X772" s="34">
        <f>IF($A772="","",IF($V772=1,$G772,0))</f>
        <v/>
      </c>
      <c r="Y772" s="34">
        <f>IF($A772="","",IF(AND($P772=0,OR($I772="Open",$I772="Won"),$H772&gt;=Settings!$C$4,$H772&lt;=Settings!$C$5,$J772&gt;Settings!$C$6),$G772,0))</f>
        <v/>
      </c>
      <c r="Z772" s="34">
        <f>IF($A772="","",IF(AND($P772&gt;0,$T772="Open",$U772=0,OR($I772="Open",$I772="Won"),$H772&gt;=Settings!$C$4,$H772&lt;=Settings!$C$5),$G772,0))</f>
        <v/>
      </c>
      <c r="AA772" s="34">
        <f>IF($A772="","",IF(AND($U772=1,OR($V772=1,$I772="Won")),$G772-$R772,0))</f>
        <v/>
      </c>
      <c r="AB772" s="34">
        <f>IF($A772="","",IF(AND($U772=1,$I772="Open",$V772=0),$R772,0))</f>
        <v/>
      </c>
      <c r="AC772" s="34">
        <f>IF($A772="","",IF(AND($U772=1,$I772="Lost"),$R772,0))</f>
        <v/>
      </c>
      <c r="AD772" s="34">
        <f>IF($A772="","",IF(AND($I772="Won",OR($U772=1,$Y772&gt;0,$Z772&gt;0)),$G772,0))</f>
        <v/>
      </c>
      <c r="AE772" s="33">
        <f>IF(OR($A772="",$P772=0),"",IFERROR(MATCH($Q772,Settings!$B$24:$B$31,0),""))</f>
        <v/>
      </c>
      <c r="AF772" s="33">
        <f>IF($A772="","",IFERROR(MATCH($F772,Settings!$B$24:$B$31,0),""))</f>
        <v/>
      </c>
      <c r="AG772" s="33">
        <f>IF($A772="","",IF($P772=0,IF($Y772&gt;0,IF($I772="Won","Created and won","Created"),IF($J772&gt;Settings!$C$6,"Created, outside period",IF($V772=1,"Not in last snapshot","Outside period"))),IF($T772&lt;&gt;"Open","Closed before",IF($U772=0,IF($Z772&gt;0,IF($I772="Won","Pulled in and won","Pulled in"),"Outside period"),IF($I772="Won","Won",IF($I772="Lost","Lost",IF($V772=0,"Slipped out",IF($AF772&gt;$AE772,"Advanced",IF($AF772&lt;$AE772,"Regressed",IF($G772&gt;$R772,"Amount up",IF($G772&lt;$R772,"Amount down","No change")))))))))))</f>
        <v/>
      </c>
      <c r="AH772" s="33">
        <f>IF($A772="","",IF($V772=1,Settings!$C$7-MAX($J772,$K772,$L772,$M772),""))</f>
        <v/>
      </c>
      <c r="AI772" s="33">
        <f>IF($A772="","",IF($V772=1,IF($AH772&gt;=Settings!$C$12,1,0),""))</f>
        <v/>
      </c>
      <c r="AJ772" s="33">
        <f>IF($A772="","",IF($V772=1,IF($N772&gt;=Settings!$C$13,1,0),""))</f>
        <v/>
      </c>
    </row>
    <row r="773">
      <c r="G773" s="31" t="n"/>
      <c r="H773" s="32" t="n"/>
      <c r="J773" s="32" t="n"/>
      <c r="K773" s="32" t="n"/>
      <c r="L773" s="32" t="n"/>
      <c r="M773" s="32" t="n"/>
      <c r="P773" s="33">
        <f>IF($A773="","",IFERROR(MATCH($A773,'Last week'!$A$2:$A$1001,0),0))</f>
        <v/>
      </c>
      <c r="Q773" s="33">
        <f>IF(OR($A773="",$P773=0),"",INDEX('Last week'!$F$2:$F$1001,$P773))</f>
        <v/>
      </c>
      <c r="R773" s="34">
        <f>IF(OR($A773="",$P773=0),"",INDEX('Last week'!$G$2:$G$1001,$P773))</f>
        <v/>
      </c>
      <c r="S773" s="35">
        <f>IF(OR($A773="",$P773=0),"",INDEX('Last week'!$H$2:$H$1001,$P773))</f>
        <v/>
      </c>
      <c r="T773" s="33">
        <f>IF(OR($A773="",$P773=0),"",INDEX('Last week'!$I$2:$I$1001,$P773))</f>
        <v/>
      </c>
      <c r="U773" s="33">
        <f>IF($A773="","",IF(AND($P773&gt;0,$T773="Open",$S773&gt;=Settings!$C$4,$S773&lt;=Settings!$C$5),1,0))</f>
        <v/>
      </c>
      <c r="V773" s="33">
        <f>IF($A773="","",IF(AND($I773="Open",$H773&gt;=Settings!$C$4,$H773&lt;=Settings!$C$5),1,0))</f>
        <v/>
      </c>
      <c r="W773" s="34">
        <f>IF($A773="","",IF($U773=1,$R773,0))</f>
        <v/>
      </c>
      <c r="X773" s="34">
        <f>IF($A773="","",IF($V773=1,$G773,0))</f>
        <v/>
      </c>
      <c r="Y773" s="34">
        <f>IF($A773="","",IF(AND($P773=0,OR($I773="Open",$I773="Won"),$H773&gt;=Settings!$C$4,$H773&lt;=Settings!$C$5,$J773&gt;Settings!$C$6),$G773,0))</f>
        <v/>
      </c>
      <c r="Z773" s="34">
        <f>IF($A773="","",IF(AND($P773&gt;0,$T773="Open",$U773=0,OR($I773="Open",$I773="Won"),$H773&gt;=Settings!$C$4,$H773&lt;=Settings!$C$5),$G773,0))</f>
        <v/>
      </c>
      <c r="AA773" s="34">
        <f>IF($A773="","",IF(AND($U773=1,OR($V773=1,$I773="Won")),$G773-$R773,0))</f>
        <v/>
      </c>
      <c r="AB773" s="34">
        <f>IF($A773="","",IF(AND($U773=1,$I773="Open",$V773=0),$R773,0))</f>
        <v/>
      </c>
      <c r="AC773" s="34">
        <f>IF($A773="","",IF(AND($U773=1,$I773="Lost"),$R773,0))</f>
        <v/>
      </c>
      <c r="AD773" s="34">
        <f>IF($A773="","",IF(AND($I773="Won",OR($U773=1,$Y773&gt;0,$Z773&gt;0)),$G773,0))</f>
        <v/>
      </c>
      <c r="AE773" s="33">
        <f>IF(OR($A773="",$P773=0),"",IFERROR(MATCH($Q773,Settings!$B$24:$B$31,0),""))</f>
        <v/>
      </c>
      <c r="AF773" s="33">
        <f>IF($A773="","",IFERROR(MATCH($F773,Settings!$B$24:$B$31,0),""))</f>
        <v/>
      </c>
      <c r="AG773" s="33">
        <f>IF($A773="","",IF($P773=0,IF($Y773&gt;0,IF($I773="Won","Created and won","Created"),IF($J773&gt;Settings!$C$6,"Created, outside period",IF($V773=1,"Not in last snapshot","Outside period"))),IF($T773&lt;&gt;"Open","Closed before",IF($U773=0,IF($Z773&gt;0,IF($I773="Won","Pulled in and won","Pulled in"),"Outside period"),IF($I773="Won","Won",IF($I773="Lost","Lost",IF($V773=0,"Slipped out",IF($AF773&gt;$AE773,"Advanced",IF($AF773&lt;$AE773,"Regressed",IF($G773&gt;$R773,"Amount up",IF($G773&lt;$R773,"Amount down","No change")))))))))))</f>
        <v/>
      </c>
      <c r="AH773" s="33">
        <f>IF($A773="","",IF($V773=1,Settings!$C$7-MAX($J773,$K773,$L773,$M773),""))</f>
        <v/>
      </c>
      <c r="AI773" s="33">
        <f>IF($A773="","",IF($V773=1,IF($AH773&gt;=Settings!$C$12,1,0),""))</f>
        <v/>
      </c>
      <c r="AJ773" s="33">
        <f>IF($A773="","",IF($V773=1,IF($N773&gt;=Settings!$C$13,1,0),""))</f>
        <v/>
      </c>
    </row>
    <row r="774">
      <c r="G774" s="31" t="n"/>
      <c r="H774" s="32" t="n"/>
      <c r="J774" s="32" t="n"/>
      <c r="K774" s="32" t="n"/>
      <c r="L774" s="32" t="n"/>
      <c r="M774" s="32" t="n"/>
      <c r="P774" s="33">
        <f>IF($A774="","",IFERROR(MATCH($A774,'Last week'!$A$2:$A$1001,0),0))</f>
        <v/>
      </c>
      <c r="Q774" s="33">
        <f>IF(OR($A774="",$P774=0),"",INDEX('Last week'!$F$2:$F$1001,$P774))</f>
        <v/>
      </c>
      <c r="R774" s="34">
        <f>IF(OR($A774="",$P774=0),"",INDEX('Last week'!$G$2:$G$1001,$P774))</f>
        <v/>
      </c>
      <c r="S774" s="35">
        <f>IF(OR($A774="",$P774=0),"",INDEX('Last week'!$H$2:$H$1001,$P774))</f>
        <v/>
      </c>
      <c r="T774" s="33">
        <f>IF(OR($A774="",$P774=0),"",INDEX('Last week'!$I$2:$I$1001,$P774))</f>
        <v/>
      </c>
      <c r="U774" s="33">
        <f>IF($A774="","",IF(AND($P774&gt;0,$T774="Open",$S774&gt;=Settings!$C$4,$S774&lt;=Settings!$C$5),1,0))</f>
        <v/>
      </c>
      <c r="V774" s="33">
        <f>IF($A774="","",IF(AND($I774="Open",$H774&gt;=Settings!$C$4,$H774&lt;=Settings!$C$5),1,0))</f>
        <v/>
      </c>
      <c r="W774" s="34">
        <f>IF($A774="","",IF($U774=1,$R774,0))</f>
        <v/>
      </c>
      <c r="X774" s="34">
        <f>IF($A774="","",IF($V774=1,$G774,0))</f>
        <v/>
      </c>
      <c r="Y774" s="34">
        <f>IF($A774="","",IF(AND($P774=0,OR($I774="Open",$I774="Won"),$H774&gt;=Settings!$C$4,$H774&lt;=Settings!$C$5,$J774&gt;Settings!$C$6),$G774,0))</f>
        <v/>
      </c>
      <c r="Z774" s="34">
        <f>IF($A774="","",IF(AND($P774&gt;0,$T774="Open",$U774=0,OR($I774="Open",$I774="Won"),$H774&gt;=Settings!$C$4,$H774&lt;=Settings!$C$5),$G774,0))</f>
        <v/>
      </c>
      <c r="AA774" s="34">
        <f>IF($A774="","",IF(AND($U774=1,OR($V774=1,$I774="Won")),$G774-$R774,0))</f>
        <v/>
      </c>
      <c r="AB774" s="34">
        <f>IF($A774="","",IF(AND($U774=1,$I774="Open",$V774=0),$R774,0))</f>
        <v/>
      </c>
      <c r="AC774" s="34">
        <f>IF($A774="","",IF(AND($U774=1,$I774="Lost"),$R774,0))</f>
        <v/>
      </c>
      <c r="AD774" s="34">
        <f>IF($A774="","",IF(AND($I774="Won",OR($U774=1,$Y774&gt;0,$Z774&gt;0)),$G774,0))</f>
        <v/>
      </c>
      <c r="AE774" s="33">
        <f>IF(OR($A774="",$P774=0),"",IFERROR(MATCH($Q774,Settings!$B$24:$B$31,0),""))</f>
        <v/>
      </c>
      <c r="AF774" s="33">
        <f>IF($A774="","",IFERROR(MATCH($F774,Settings!$B$24:$B$31,0),""))</f>
        <v/>
      </c>
      <c r="AG774" s="33">
        <f>IF($A774="","",IF($P774=0,IF($Y774&gt;0,IF($I774="Won","Created and won","Created"),IF($J774&gt;Settings!$C$6,"Created, outside period",IF($V774=1,"Not in last snapshot","Outside period"))),IF($T774&lt;&gt;"Open","Closed before",IF($U774=0,IF($Z774&gt;0,IF($I774="Won","Pulled in and won","Pulled in"),"Outside period"),IF($I774="Won","Won",IF($I774="Lost","Lost",IF($V774=0,"Slipped out",IF($AF774&gt;$AE774,"Advanced",IF($AF774&lt;$AE774,"Regressed",IF($G774&gt;$R774,"Amount up",IF($G774&lt;$R774,"Amount down","No change")))))))))))</f>
        <v/>
      </c>
      <c r="AH774" s="33">
        <f>IF($A774="","",IF($V774=1,Settings!$C$7-MAX($J774,$K774,$L774,$M774),""))</f>
        <v/>
      </c>
      <c r="AI774" s="33">
        <f>IF($A774="","",IF($V774=1,IF($AH774&gt;=Settings!$C$12,1,0),""))</f>
        <v/>
      </c>
      <c r="AJ774" s="33">
        <f>IF($A774="","",IF($V774=1,IF($N774&gt;=Settings!$C$13,1,0),""))</f>
        <v/>
      </c>
    </row>
    <row r="775">
      <c r="G775" s="31" t="n"/>
      <c r="H775" s="32" t="n"/>
      <c r="J775" s="32" t="n"/>
      <c r="K775" s="32" t="n"/>
      <c r="L775" s="32" t="n"/>
      <c r="M775" s="32" t="n"/>
      <c r="P775" s="33">
        <f>IF($A775="","",IFERROR(MATCH($A775,'Last week'!$A$2:$A$1001,0),0))</f>
        <v/>
      </c>
      <c r="Q775" s="33">
        <f>IF(OR($A775="",$P775=0),"",INDEX('Last week'!$F$2:$F$1001,$P775))</f>
        <v/>
      </c>
      <c r="R775" s="34">
        <f>IF(OR($A775="",$P775=0),"",INDEX('Last week'!$G$2:$G$1001,$P775))</f>
        <v/>
      </c>
      <c r="S775" s="35">
        <f>IF(OR($A775="",$P775=0),"",INDEX('Last week'!$H$2:$H$1001,$P775))</f>
        <v/>
      </c>
      <c r="T775" s="33">
        <f>IF(OR($A775="",$P775=0),"",INDEX('Last week'!$I$2:$I$1001,$P775))</f>
        <v/>
      </c>
      <c r="U775" s="33">
        <f>IF($A775="","",IF(AND($P775&gt;0,$T775="Open",$S775&gt;=Settings!$C$4,$S775&lt;=Settings!$C$5),1,0))</f>
        <v/>
      </c>
      <c r="V775" s="33">
        <f>IF($A775="","",IF(AND($I775="Open",$H775&gt;=Settings!$C$4,$H775&lt;=Settings!$C$5),1,0))</f>
        <v/>
      </c>
      <c r="W775" s="34">
        <f>IF($A775="","",IF($U775=1,$R775,0))</f>
        <v/>
      </c>
      <c r="X775" s="34">
        <f>IF($A775="","",IF($V775=1,$G775,0))</f>
        <v/>
      </c>
      <c r="Y775" s="34">
        <f>IF($A775="","",IF(AND($P775=0,OR($I775="Open",$I775="Won"),$H775&gt;=Settings!$C$4,$H775&lt;=Settings!$C$5,$J775&gt;Settings!$C$6),$G775,0))</f>
        <v/>
      </c>
      <c r="Z775" s="34">
        <f>IF($A775="","",IF(AND($P775&gt;0,$T775="Open",$U775=0,OR($I775="Open",$I775="Won"),$H775&gt;=Settings!$C$4,$H775&lt;=Settings!$C$5),$G775,0))</f>
        <v/>
      </c>
      <c r="AA775" s="34">
        <f>IF($A775="","",IF(AND($U775=1,OR($V775=1,$I775="Won")),$G775-$R775,0))</f>
        <v/>
      </c>
      <c r="AB775" s="34">
        <f>IF($A775="","",IF(AND($U775=1,$I775="Open",$V775=0),$R775,0))</f>
        <v/>
      </c>
      <c r="AC775" s="34">
        <f>IF($A775="","",IF(AND($U775=1,$I775="Lost"),$R775,0))</f>
        <v/>
      </c>
      <c r="AD775" s="34">
        <f>IF($A775="","",IF(AND($I775="Won",OR($U775=1,$Y775&gt;0,$Z775&gt;0)),$G775,0))</f>
        <v/>
      </c>
      <c r="AE775" s="33">
        <f>IF(OR($A775="",$P775=0),"",IFERROR(MATCH($Q775,Settings!$B$24:$B$31,0),""))</f>
        <v/>
      </c>
      <c r="AF775" s="33">
        <f>IF($A775="","",IFERROR(MATCH($F775,Settings!$B$24:$B$31,0),""))</f>
        <v/>
      </c>
      <c r="AG775" s="33">
        <f>IF($A775="","",IF($P775=0,IF($Y775&gt;0,IF($I775="Won","Created and won","Created"),IF($J775&gt;Settings!$C$6,"Created, outside period",IF($V775=1,"Not in last snapshot","Outside period"))),IF($T775&lt;&gt;"Open","Closed before",IF($U775=0,IF($Z775&gt;0,IF($I775="Won","Pulled in and won","Pulled in"),"Outside period"),IF($I775="Won","Won",IF($I775="Lost","Lost",IF($V775=0,"Slipped out",IF($AF775&gt;$AE775,"Advanced",IF($AF775&lt;$AE775,"Regressed",IF($G775&gt;$R775,"Amount up",IF($G775&lt;$R775,"Amount down","No change")))))))))))</f>
        <v/>
      </c>
      <c r="AH775" s="33">
        <f>IF($A775="","",IF($V775=1,Settings!$C$7-MAX($J775,$K775,$L775,$M775),""))</f>
        <v/>
      </c>
      <c r="AI775" s="33">
        <f>IF($A775="","",IF($V775=1,IF($AH775&gt;=Settings!$C$12,1,0),""))</f>
        <v/>
      </c>
      <c r="AJ775" s="33">
        <f>IF($A775="","",IF($V775=1,IF($N775&gt;=Settings!$C$13,1,0),""))</f>
        <v/>
      </c>
    </row>
    <row r="776">
      <c r="G776" s="31" t="n"/>
      <c r="H776" s="32" t="n"/>
      <c r="J776" s="32" t="n"/>
      <c r="K776" s="32" t="n"/>
      <c r="L776" s="32" t="n"/>
      <c r="M776" s="32" t="n"/>
      <c r="P776" s="33">
        <f>IF($A776="","",IFERROR(MATCH($A776,'Last week'!$A$2:$A$1001,0),0))</f>
        <v/>
      </c>
      <c r="Q776" s="33">
        <f>IF(OR($A776="",$P776=0),"",INDEX('Last week'!$F$2:$F$1001,$P776))</f>
        <v/>
      </c>
      <c r="R776" s="34">
        <f>IF(OR($A776="",$P776=0),"",INDEX('Last week'!$G$2:$G$1001,$P776))</f>
        <v/>
      </c>
      <c r="S776" s="35">
        <f>IF(OR($A776="",$P776=0),"",INDEX('Last week'!$H$2:$H$1001,$P776))</f>
        <v/>
      </c>
      <c r="T776" s="33">
        <f>IF(OR($A776="",$P776=0),"",INDEX('Last week'!$I$2:$I$1001,$P776))</f>
        <v/>
      </c>
      <c r="U776" s="33">
        <f>IF($A776="","",IF(AND($P776&gt;0,$T776="Open",$S776&gt;=Settings!$C$4,$S776&lt;=Settings!$C$5),1,0))</f>
        <v/>
      </c>
      <c r="V776" s="33">
        <f>IF($A776="","",IF(AND($I776="Open",$H776&gt;=Settings!$C$4,$H776&lt;=Settings!$C$5),1,0))</f>
        <v/>
      </c>
      <c r="W776" s="34">
        <f>IF($A776="","",IF($U776=1,$R776,0))</f>
        <v/>
      </c>
      <c r="X776" s="34">
        <f>IF($A776="","",IF($V776=1,$G776,0))</f>
        <v/>
      </c>
      <c r="Y776" s="34">
        <f>IF($A776="","",IF(AND($P776=0,OR($I776="Open",$I776="Won"),$H776&gt;=Settings!$C$4,$H776&lt;=Settings!$C$5,$J776&gt;Settings!$C$6),$G776,0))</f>
        <v/>
      </c>
      <c r="Z776" s="34">
        <f>IF($A776="","",IF(AND($P776&gt;0,$T776="Open",$U776=0,OR($I776="Open",$I776="Won"),$H776&gt;=Settings!$C$4,$H776&lt;=Settings!$C$5),$G776,0))</f>
        <v/>
      </c>
      <c r="AA776" s="34">
        <f>IF($A776="","",IF(AND($U776=1,OR($V776=1,$I776="Won")),$G776-$R776,0))</f>
        <v/>
      </c>
      <c r="AB776" s="34">
        <f>IF($A776="","",IF(AND($U776=1,$I776="Open",$V776=0),$R776,0))</f>
        <v/>
      </c>
      <c r="AC776" s="34">
        <f>IF($A776="","",IF(AND($U776=1,$I776="Lost"),$R776,0))</f>
        <v/>
      </c>
      <c r="AD776" s="34">
        <f>IF($A776="","",IF(AND($I776="Won",OR($U776=1,$Y776&gt;0,$Z776&gt;0)),$G776,0))</f>
        <v/>
      </c>
      <c r="AE776" s="33">
        <f>IF(OR($A776="",$P776=0),"",IFERROR(MATCH($Q776,Settings!$B$24:$B$31,0),""))</f>
        <v/>
      </c>
      <c r="AF776" s="33">
        <f>IF($A776="","",IFERROR(MATCH($F776,Settings!$B$24:$B$31,0),""))</f>
        <v/>
      </c>
      <c r="AG776" s="33">
        <f>IF($A776="","",IF($P776=0,IF($Y776&gt;0,IF($I776="Won","Created and won","Created"),IF($J776&gt;Settings!$C$6,"Created, outside period",IF($V776=1,"Not in last snapshot","Outside period"))),IF($T776&lt;&gt;"Open","Closed before",IF($U776=0,IF($Z776&gt;0,IF($I776="Won","Pulled in and won","Pulled in"),"Outside period"),IF($I776="Won","Won",IF($I776="Lost","Lost",IF($V776=0,"Slipped out",IF($AF776&gt;$AE776,"Advanced",IF($AF776&lt;$AE776,"Regressed",IF($G776&gt;$R776,"Amount up",IF($G776&lt;$R776,"Amount down","No change")))))))))))</f>
        <v/>
      </c>
      <c r="AH776" s="33">
        <f>IF($A776="","",IF($V776=1,Settings!$C$7-MAX($J776,$K776,$L776,$M776),""))</f>
        <v/>
      </c>
      <c r="AI776" s="33">
        <f>IF($A776="","",IF($V776=1,IF($AH776&gt;=Settings!$C$12,1,0),""))</f>
        <v/>
      </c>
      <c r="AJ776" s="33">
        <f>IF($A776="","",IF($V776=1,IF($N776&gt;=Settings!$C$13,1,0),""))</f>
        <v/>
      </c>
    </row>
    <row r="777">
      <c r="G777" s="31" t="n"/>
      <c r="H777" s="32" t="n"/>
      <c r="J777" s="32" t="n"/>
      <c r="K777" s="32" t="n"/>
      <c r="L777" s="32" t="n"/>
      <c r="M777" s="32" t="n"/>
      <c r="P777" s="33">
        <f>IF($A777="","",IFERROR(MATCH($A777,'Last week'!$A$2:$A$1001,0),0))</f>
        <v/>
      </c>
      <c r="Q777" s="33">
        <f>IF(OR($A777="",$P777=0),"",INDEX('Last week'!$F$2:$F$1001,$P777))</f>
        <v/>
      </c>
      <c r="R777" s="34">
        <f>IF(OR($A777="",$P777=0),"",INDEX('Last week'!$G$2:$G$1001,$P777))</f>
        <v/>
      </c>
      <c r="S777" s="35">
        <f>IF(OR($A777="",$P777=0),"",INDEX('Last week'!$H$2:$H$1001,$P777))</f>
        <v/>
      </c>
      <c r="T777" s="33">
        <f>IF(OR($A777="",$P777=0),"",INDEX('Last week'!$I$2:$I$1001,$P777))</f>
        <v/>
      </c>
      <c r="U777" s="33">
        <f>IF($A777="","",IF(AND($P777&gt;0,$T777="Open",$S777&gt;=Settings!$C$4,$S777&lt;=Settings!$C$5),1,0))</f>
        <v/>
      </c>
      <c r="V777" s="33">
        <f>IF($A777="","",IF(AND($I777="Open",$H777&gt;=Settings!$C$4,$H777&lt;=Settings!$C$5),1,0))</f>
        <v/>
      </c>
      <c r="W777" s="34">
        <f>IF($A777="","",IF($U777=1,$R777,0))</f>
        <v/>
      </c>
      <c r="X777" s="34">
        <f>IF($A777="","",IF($V777=1,$G777,0))</f>
        <v/>
      </c>
      <c r="Y777" s="34">
        <f>IF($A777="","",IF(AND($P777=0,OR($I777="Open",$I777="Won"),$H777&gt;=Settings!$C$4,$H777&lt;=Settings!$C$5,$J777&gt;Settings!$C$6),$G777,0))</f>
        <v/>
      </c>
      <c r="Z777" s="34">
        <f>IF($A777="","",IF(AND($P777&gt;0,$T777="Open",$U777=0,OR($I777="Open",$I777="Won"),$H777&gt;=Settings!$C$4,$H777&lt;=Settings!$C$5),$G777,0))</f>
        <v/>
      </c>
      <c r="AA777" s="34">
        <f>IF($A777="","",IF(AND($U777=1,OR($V777=1,$I777="Won")),$G777-$R777,0))</f>
        <v/>
      </c>
      <c r="AB777" s="34">
        <f>IF($A777="","",IF(AND($U777=1,$I777="Open",$V777=0),$R777,0))</f>
        <v/>
      </c>
      <c r="AC777" s="34">
        <f>IF($A777="","",IF(AND($U777=1,$I777="Lost"),$R777,0))</f>
        <v/>
      </c>
      <c r="AD777" s="34">
        <f>IF($A777="","",IF(AND($I777="Won",OR($U777=1,$Y777&gt;0,$Z777&gt;0)),$G777,0))</f>
        <v/>
      </c>
      <c r="AE777" s="33">
        <f>IF(OR($A777="",$P777=0),"",IFERROR(MATCH($Q777,Settings!$B$24:$B$31,0),""))</f>
        <v/>
      </c>
      <c r="AF777" s="33">
        <f>IF($A777="","",IFERROR(MATCH($F777,Settings!$B$24:$B$31,0),""))</f>
        <v/>
      </c>
      <c r="AG777" s="33">
        <f>IF($A777="","",IF($P777=0,IF($Y777&gt;0,IF($I777="Won","Created and won","Created"),IF($J777&gt;Settings!$C$6,"Created, outside period",IF($V777=1,"Not in last snapshot","Outside period"))),IF($T777&lt;&gt;"Open","Closed before",IF($U777=0,IF($Z777&gt;0,IF($I777="Won","Pulled in and won","Pulled in"),"Outside period"),IF($I777="Won","Won",IF($I777="Lost","Lost",IF($V777=0,"Slipped out",IF($AF777&gt;$AE777,"Advanced",IF($AF777&lt;$AE777,"Regressed",IF($G777&gt;$R777,"Amount up",IF($G777&lt;$R777,"Amount down","No change")))))))))))</f>
        <v/>
      </c>
      <c r="AH777" s="33">
        <f>IF($A777="","",IF($V777=1,Settings!$C$7-MAX($J777,$K777,$L777,$M777),""))</f>
        <v/>
      </c>
      <c r="AI777" s="33">
        <f>IF($A777="","",IF($V777=1,IF($AH777&gt;=Settings!$C$12,1,0),""))</f>
        <v/>
      </c>
      <c r="AJ777" s="33">
        <f>IF($A777="","",IF($V777=1,IF($N777&gt;=Settings!$C$13,1,0),""))</f>
        <v/>
      </c>
    </row>
    <row r="778">
      <c r="G778" s="31" t="n"/>
      <c r="H778" s="32" t="n"/>
      <c r="J778" s="32" t="n"/>
      <c r="K778" s="32" t="n"/>
      <c r="L778" s="32" t="n"/>
      <c r="M778" s="32" t="n"/>
      <c r="P778" s="33">
        <f>IF($A778="","",IFERROR(MATCH($A778,'Last week'!$A$2:$A$1001,0),0))</f>
        <v/>
      </c>
      <c r="Q778" s="33">
        <f>IF(OR($A778="",$P778=0),"",INDEX('Last week'!$F$2:$F$1001,$P778))</f>
        <v/>
      </c>
      <c r="R778" s="34">
        <f>IF(OR($A778="",$P778=0),"",INDEX('Last week'!$G$2:$G$1001,$P778))</f>
        <v/>
      </c>
      <c r="S778" s="35">
        <f>IF(OR($A778="",$P778=0),"",INDEX('Last week'!$H$2:$H$1001,$P778))</f>
        <v/>
      </c>
      <c r="T778" s="33">
        <f>IF(OR($A778="",$P778=0),"",INDEX('Last week'!$I$2:$I$1001,$P778))</f>
        <v/>
      </c>
      <c r="U778" s="33">
        <f>IF($A778="","",IF(AND($P778&gt;0,$T778="Open",$S778&gt;=Settings!$C$4,$S778&lt;=Settings!$C$5),1,0))</f>
        <v/>
      </c>
      <c r="V778" s="33">
        <f>IF($A778="","",IF(AND($I778="Open",$H778&gt;=Settings!$C$4,$H778&lt;=Settings!$C$5),1,0))</f>
        <v/>
      </c>
      <c r="W778" s="34">
        <f>IF($A778="","",IF($U778=1,$R778,0))</f>
        <v/>
      </c>
      <c r="X778" s="34">
        <f>IF($A778="","",IF($V778=1,$G778,0))</f>
        <v/>
      </c>
      <c r="Y778" s="34">
        <f>IF($A778="","",IF(AND($P778=0,OR($I778="Open",$I778="Won"),$H778&gt;=Settings!$C$4,$H778&lt;=Settings!$C$5,$J778&gt;Settings!$C$6),$G778,0))</f>
        <v/>
      </c>
      <c r="Z778" s="34">
        <f>IF($A778="","",IF(AND($P778&gt;0,$T778="Open",$U778=0,OR($I778="Open",$I778="Won"),$H778&gt;=Settings!$C$4,$H778&lt;=Settings!$C$5),$G778,0))</f>
        <v/>
      </c>
      <c r="AA778" s="34">
        <f>IF($A778="","",IF(AND($U778=1,OR($V778=1,$I778="Won")),$G778-$R778,0))</f>
        <v/>
      </c>
      <c r="AB778" s="34">
        <f>IF($A778="","",IF(AND($U778=1,$I778="Open",$V778=0),$R778,0))</f>
        <v/>
      </c>
      <c r="AC778" s="34">
        <f>IF($A778="","",IF(AND($U778=1,$I778="Lost"),$R778,0))</f>
        <v/>
      </c>
      <c r="AD778" s="34">
        <f>IF($A778="","",IF(AND($I778="Won",OR($U778=1,$Y778&gt;0,$Z778&gt;0)),$G778,0))</f>
        <v/>
      </c>
      <c r="AE778" s="33">
        <f>IF(OR($A778="",$P778=0),"",IFERROR(MATCH($Q778,Settings!$B$24:$B$31,0),""))</f>
        <v/>
      </c>
      <c r="AF778" s="33">
        <f>IF($A778="","",IFERROR(MATCH($F778,Settings!$B$24:$B$31,0),""))</f>
        <v/>
      </c>
      <c r="AG778" s="33">
        <f>IF($A778="","",IF($P778=0,IF($Y778&gt;0,IF($I778="Won","Created and won","Created"),IF($J778&gt;Settings!$C$6,"Created, outside period",IF($V778=1,"Not in last snapshot","Outside period"))),IF($T778&lt;&gt;"Open","Closed before",IF($U778=0,IF($Z778&gt;0,IF($I778="Won","Pulled in and won","Pulled in"),"Outside period"),IF($I778="Won","Won",IF($I778="Lost","Lost",IF($V778=0,"Slipped out",IF($AF778&gt;$AE778,"Advanced",IF($AF778&lt;$AE778,"Regressed",IF($G778&gt;$R778,"Amount up",IF($G778&lt;$R778,"Amount down","No change")))))))))))</f>
        <v/>
      </c>
      <c r="AH778" s="33">
        <f>IF($A778="","",IF($V778=1,Settings!$C$7-MAX($J778,$K778,$L778,$M778),""))</f>
        <v/>
      </c>
      <c r="AI778" s="33">
        <f>IF($A778="","",IF($V778=1,IF($AH778&gt;=Settings!$C$12,1,0),""))</f>
        <v/>
      </c>
      <c r="AJ778" s="33">
        <f>IF($A778="","",IF($V778=1,IF($N778&gt;=Settings!$C$13,1,0),""))</f>
        <v/>
      </c>
    </row>
    <row r="779">
      <c r="G779" s="31" t="n"/>
      <c r="H779" s="32" t="n"/>
      <c r="J779" s="32" t="n"/>
      <c r="K779" s="32" t="n"/>
      <c r="L779" s="32" t="n"/>
      <c r="M779" s="32" t="n"/>
      <c r="P779" s="33">
        <f>IF($A779="","",IFERROR(MATCH($A779,'Last week'!$A$2:$A$1001,0),0))</f>
        <v/>
      </c>
      <c r="Q779" s="33">
        <f>IF(OR($A779="",$P779=0),"",INDEX('Last week'!$F$2:$F$1001,$P779))</f>
        <v/>
      </c>
      <c r="R779" s="34">
        <f>IF(OR($A779="",$P779=0),"",INDEX('Last week'!$G$2:$G$1001,$P779))</f>
        <v/>
      </c>
      <c r="S779" s="35">
        <f>IF(OR($A779="",$P779=0),"",INDEX('Last week'!$H$2:$H$1001,$P779))</f>
        <v/>
      </c>
      <c r="T779" s="33">
        <f>IF(OR($A779="",$P779=0),"",INDEX('Last week'!$I$2:$I$1001,$P779))</f>
        <v/>
      </c>
      <c r="U779" s="33">
        <f>IF($A779="","",IF(AND($P779&gt;0,$T779="Open",$S779&gt;=Settings!$C$4,$S779&lt;=Settings!$C$5),1,0))</f>
        <v/>
      </c>
      <c r="V779" s="33">
        <f>IF($A779="","",IF(AND($I779="Open",$H779&gt;=Settings!$C$4,$H779&lt;=Settings!$C$5),1,0))</f>
        <v/>
      </c>
      <c r="W779" s="34">
        <f>IF($A779="","",IF($U779=1,$R779,0))</f>
        <v/>
      </c>
      <c r="X779" s="34">
        <f>IF($A779="","",IF($V779=1,$G779,0))</f>
        <v/>
      </c>
      <c r="Y779" s="34">
        <f>IF($A779="","",IF(AND($P779=0,OR($I779="Open",$I779="Won"),$H779&gt;=Settings!$C$4,$H779&lt;=Settings!$C$5,$J779&gt;Settings!$C$6),$G779,0))</f>
        <v/>
      </c>
      <c r="Z779" s="34">
        <f>IF($A779="","",IF(AND($P779&gt;0,$T779="Open",$U779=0,OR($I779="Open",$I779="Won"),$H779&gt;=Settings!$C$4,$H779&lt;=Settings!$C$5),$G779,0))</f>
        <v/>
      </c>
      <c r="AA779" s="34">
        <f>IF($A779="","",IF(AND($U779=1,OR($V779=1,$I779="Won")),$G779-$R779,0))</f>
        <v/>
      </c>
      <c r="AB779" s="34">
        <f>IF($A779="","",IF(AND($U779=1,$I779="Open",$V779=0),$R779,0))</f>
        <v/>
      </c>
      <c r="AC779" s="34">
        <f>IF($A779="","",IF(AND($U779=1,$I779="Lost"),$R779,0))</f>
        <v/>
      </c>
      <c r="AD779" s="34">
        <f>IF($A779="","",IF(AND($I779="Won",OR($U779=1,$Y779&gt;0,$Z779&gt;0)),$G779,0))</f>
        <v/>
      </c>
      <c r="AE779" s="33">
        <f>IF(OR($A779="",$P779=0),"",IFERROR(MATCH($Q779,Settings!$B$24:$B$31,0),""))</f>
        <v/>
      </c>
      <c r="AF779" s="33">
        <f>IF($A779="","",IFERROR(MATCH($F779,Settings!$B$24:$B$31,0),""))</f>
        <v/>
      </c>
      <c r="AG779" s="33">
        <f>IF($A779="","",IF($P779=0,IF($Y779&gt;0,IF($I779="Won","Created and won","Created"),IF($J779&gt;Settings!$C$6,"Created, outside period",IF($V779=1,"Not in last snapshot","Outside period"))),IF($T779&lt;&gt;"Open","Closed before",IF($U779=0,IF($Z779&gt;0,IF($I779="Won","Pulled in and won","Pulled in"),"Outside period"),IF($I779="Won","Won",IF($I779="Lost","Lost",IF($V779=0,"Slipped out",IF($AF779&gt;$AE779,"Advanced",IF($AF779&lt;$AE779,"Regressed",IF($G779&gt;$R779,"Amount up",IF($G779&lt;$R779,"Amount down","No change")))))))))))</f>
        <v/>
      </c>
      <c r="AH779" s="33">
        <f>IF($A779="","",IF($V779=1,Settings!$C$7-MAX($J779,$K779,$L779,$M779),""))</f>
        <v/>
      </c>
      <c r="AI779" s="33">
        <f>IF($A779="","",IF($V779=1,IF($AH779&gt;=Settings!$C$12,1,0),""))</f>
        <v/>
      </c>
      <c r="AJ779" s="33">
        <f>IF($A779="","",IF($V779=1,IF($N779&gt;=Settings!$C$13,1,0),""))</f>
        <v/>
      </c>
    </row>
    <row r="780">
      <c r="G780" s="31" t="n"/>
      <c r="H780" s="32" t="n"/>
      <c r="J780" s="32" t="n"/>
      <c r="K780" s="32" t="n"/>
      <c r="L780" s="32" t="n"/>
      <c r="M780" s="32" t="n"/>
      <c r="P780" s="33">
        <f>IF($A780="","",IFERROR(MATCH($A780,'Last week'!$A$2:$A$1001,0),0))</f>
        <v/>
      </c>
      <c r="Q780" s="33">
        <f>IF(OR($A780="",$P780=0),"",INDEX('Last week'!$F$2:$F$1001,$P780))</f>
        <v/>
      </c>
      <c r="R780" s="34">
        <f>IF(OR($A780="",$P780=0),"",INDEX('Last week'!$G$2:$G$1001,$P780))</f>
        <v/>
      </c>
      <c r="S780" s="35">
        <f>IF(OR($A780="",$P780=0),"",INDEX('Last week'!$H$2:$H$1001,$P780))</f>
        <v/>
      </c>
      <c r="T780" s="33">
        <f>IF(OR($A780="",$P780=0),"",INDEX('Last week'!$I$2:$I$1001,$P780))</f>
        <v/>
      </c>
      <c r="U780" s="33">
        <f>IF($A780="","",IF(AND($P780&gt;0,$T780="Open",$S780&gt;=Settings!$C$4,$S780&lt;=Settings!$C$5),1,0))</f>
        <v/>
      </c>
      <c r="V780" s="33">
        <f>IF($A780="","",IF(AND($I780="Open",$H780&gt;=Settings!$C$4,$H780&lt;=Settings!$C$5),1,0))</f>
        <v/>
      </c>
      <c r="W780" s="34">
        <f>IF($A780="","",IF($U780=1,$R780,0))</f>
        <v/>
      </c>
      <c r="X780" s="34">
        <f>IF($A780="","",IF($V780=1,$G780,0))</f>
        <v/>
      </c>
      <c r="Y780" s="34">
        <f>IF($A780="","",IF(AND($P780=0,OR($I780="Open",$I780="Won"),$H780&gt;=Settings!$C$4,$H780&lt;=Settings!$C$5,$J780&gt;Settings!$C$6),$G780,0))</f>
        <v/>
      </c>
      <c r="Z780" s="34">
        <f>IF($A780="","",IF(AND($P780&gt;0,$T780="Open",$U780=0,OR($I780="Open",$I780="Won"),$H780&gt;=Settings!$C$4,$H780&lt;=Settings!$C$5),$G780,0))</f>
        <v/>
      </c>
      <c r="AA780" s="34">
        <f>IF($A780="","",IF(AND($U780=1,OR($V780=1,$I780="Won")),$G780-$R780,0))</f>
        <v/>
      </c>
      <c r="AB780" s="34">
        <f>IF($A780="","",IF(AND($U780=1,$I780="Open",$V780=0),$R780,0))</f>
        <v/>
      </c>
      <c r="AC780" s="34">
        <f>IF($A780="","",IF(AND($U780=1,$I780="Lost"),$R780,0))</f>
        <v/>
      </c>
      <c r="AD780" s="34">
        <f>IF($A780="","",IF(AND($I780="Won",OR($U780=1,$Y780&gt;0,$Z780&gt;0)),$G780,0))</f>
        <v/>
      </c>
      <c r="AE780" s="33">
        <f>IF(OR($A780="",$P780=0),"",IFERROR(MATCH($Q780,Settings!$B$24:$B$31,0),""))</f>
        <v/>
      </c>
      <c r="AF780" s="33">
        <f>IF($A780="","",IFERROR(MATCH($F780,Settings!$B$24:$B$31,0),""))</f>
        <v/>
      </c>
      <c r="AG780" s="33">
        <f>IF($A780="","",IF($P780=0,IF($Y780&gt;0,IF($I780="Won","Created and won","Created"),IF($J780&gt;Settings!$C$6,"Created, outside period",IF($V780=1,"Not in last snapshot","Outside period"))),IF($T780&lt;&gt;"Open","Closed before",IF($U780=0,IF($Z780&gt;0,IF($I780="Won","Pulled in and won","Pulled in"),"Outside period"),IF($I780="Won","Won",IF($I780="Lost","Lost",IF($V780=0,"Slipped out",IF($AF780&gt;$AE780,"Advanced",IF($AF780&lt;$AE780,"Regressed",IF($G780&gt;$R780,"Amount up",IF($G780&lt;$R780,"Amount down","No change")))))))))))</f>
        <v/>
      </c>
      <c r="AH780" s="33">
        <f>IF($A780="","",IF($V780=1,Settings!$C$7-MAX($J780,$K780,$L780,$M780),""))</f>
        <v/>
      </c>
      <c r="AI780" s="33">
        <f>IF($A780="","",IF($V780=1,IF($AH780&gt;=Settings!$C$12,1,0),""))</f>
        <v/>
      </c>
      <c r="AJ780" s="33">
        <f>IF($A780="","",IF($V780=1,IF($N780&gt;=Settings!$C$13,1,0),""))</f>
        <v/>
      </c>
    </row>
    <row r="781">
      <c r="G781" s="31" t="n"/>
      <c r="H781" s="32" t="n"/>
      <c r="J781" s="32" t="n"/>
      <c r="K781" s="32" t="n"/>
      <c r="L781" s="32" t="n"/>
      <c r="M781" s="32" t="n"/>
      <c r="P781" s="33">
        <f>IF($A781="","",IFERROR(MATCH($A781,'Last week'!$A$2:$A$1001,0),0))</f>
        <v/>
      </c>
      <c r="Q781" s="33">
        <f>IF(OR($A781="",$P781=0),"",INDEX('Last week'!$F$2:$F$1001,$P781))</f>
        <v/>
      </c>
      <c r="R781" s="34">
        <f>IF(OR($A781="",$P781=0),"",INDEX('Last week'!$G$2:$G$1001,$P781))</f>
        <v/>
      </c>
      <c r="S781" s="35">
        <f>IF(OR($A781="",$P781=0),"",INDEX('Last week'!$H$2:$H$1001,$P781))</f>
        <v/>
      </c>
      <c r="T781" s="33">
        <f>IF(OR($A781="",$P781=0),"",INDEX('Last week'!$I$2:$I$1001,$P781))</f>
        <v/>
      </c>
      <c r="U781" s="33">
        <f>IF($A781="","",IF(AND($P781&gt;0,$T781="Open",$S781&gt;=Settings!$C$4,$S781&lt;=Settings!$C$5),1,0))</f>
        <v/>
      </c>
      <c r="V781" s="33">
        <f>IF($A781="","",IF(AND($I781="Open",$H781&gt;=Settings!$C$4,$H781&lt;=Settings!$C$5),1,0))</f>
        <v/>
      </c>
      <c r="W781" s="34">
        <f>IF($A781="","",IF($U781=1,$R781,0))</f>
        <v/>
      </c>
      <c r="X781" s="34">
        <f>IF($A781="","",IF($V781=1,$G781,0))</f>
        <v/>
      </c>
      <c r="Y781" s="34">
        <f>IF($A781="","",IF(AND($P781=0,OR($I781="Open",$I781="Won"),$H781&gt;=Settings!$C$4,$H781&lt;=Settings!$C$5,$J781&gt;Settings!$C$6),$G781,0))</f>
        <v/>
      </c>
      <c r="Z781" s="34">
        <f>IF($A781="","",IF(AND($P781&gt;0,$T781="Open",$U781=0,OR($I781="Open",$I781="Won"),$H781&gt;=Settings!$C$4,$H781&lt;=Settings!$C$5),$G781,0))</f>
        <v/>
      </c>
      <c r="AA781" s="34">
        <f>IF($A781="","",IF(AND($U781=1,OR($V781=1,$I781="Won")),$G781-$R781,0))</f>
        <v/>
      </c>
      <c r="AB781" s="34">
        <f>IF($A781="","",IF(AND($U781=1,$I781="Open",$V781=0),$R781,0))</f>
        <v/>
      </c>
      <c r="AC781" s="34">
        <f>IF($A781="","",IF(AND($U781=1,$I781="Lost"),$R781,0))</f>
        <v/>
      </c>
      <c r="AD781" s="34">
        <f>IF($A781="","",IF(AND($I781="Won",OR($U781=1,$Y781&gt;0,$Z781&gt;0)),$G781,0))</f>
        <v/>
      </c>
      <c r="AE781" s="33">
        <f>IF(OR($A781="",$P781=0),"",IFERROR(MATCH($Q781,Settings!$B$24:$B$31,0),""))</f>
        <v/>
      </c>
      <c r="AF781" s="33">
        <f>IF($A781="","",IFERROR(MATCH($F781,Settings!$B$24:$B$31,0),""))</f>
        <v/>
      </c>
      <c r="AG781" s="33">
        <f>IF($A781="","",IF($P781=0,IF($Y781&gt;0,IF($I781="Won","Created and won","Created"),IF($J781&gt;Settings!$C$6,"Created, outside period",IF($V781=1,"Not in last snapshot","Outside period"))),IF($T781&lt;&gt;"Open","Closed before",IF($U781=0,IF($Z781&gt;0,IF($I781="Won","Pulled in and won","Pulled in"),"Outside period"),IF($I781="Won","Won",IF($I781="Lost","Lost",IF($V781=0,"Slipped out",IF($AF781&gt;$AE781,"Advanced",IF($AF781&lt;$AE781,"Regressed",IF($G781&gt;$R781,"Amount up",IF($G781&lt;$R781,"Amount down","No change")))))))))))</f>
        <v/>
      </c>
      <c r="AH781" s="33">
        <f>IF($A781="","",IF($V781=1,Settings!$C$7-MAX($J781,$K781,$L781,$M781),""))</f>
        <v/>
      </c>
      <c r="AI781" s="33">
        <f>IF($A781="","",IF($V781=1,IF($AH781&gt;=Settings!$C$12,1,0),""))</f>
        <v/>
      </c>
      <c r="AJ781" s="33">
        <f>IF($A781="","",IF($V781=1,IF($N781&gt;=Settings!$C$13,1,0),""))</f>
        <v/>
      </c>
    </row>
    <row r="782">
      <c r="G782" s="31" t="n"/>
      <c r="H782" s="32" t="n"/>
      <c r="J782" s="32" t="n"/>
      <c r="K782" s="32" t="n"/>
      <c r="L782" s="32" t="n"/>
      <c r="M782" s="32" t="n"/>
      <c r="P782" s="33">
        <f>IF($A782="","",IFERROR(MATCH($A782,'Last week'!$A$2:$A$1001,0),0))</f>
        <v/>
      </c>
      <c r="Q782" s="33">
        <f>IF(OR($A782="",$P782=0),"",INDEX('Last week'!$F$2:$F$1001,$P782))</f>
        <v/>
      </c>
      <c r="R782" s="34">
        <f>IF(OR($A782="",$P782=0),"",INDEX('Last week'!$G$2:$G$1001,$P782))</f>
        <v/>
      </c>
      <c r="S782" s="35">
        <f>IF(OR($A782="",$P782=0),"",INDEX('Last week'!$H$2:$H$1001,$P782))</f>
        <v/>
      </c>
      <c r="T782" s="33">
        <f>IF(OR($A782="",$P782=0),"",INDEX('Last week'!$I$2:$I$1001,$P782))</f>
        <v/>
      </c>
      <c r="U782" s="33">
        <f>IF($A782="","",IF(AND($P782&gt;0,$T782="Open",$S782&gt;=Settings!$C$4,$S782&lt;=Settings!$C$5),1,0))</f>
        <v/>
      </c>
      <c r="V782" s="33">
        <f>IF($A782="","",IF(AND($I782="Open",$H782&gt;=Settings!$C$4,$H782&lt;=Settings!$C$5),1,0))</f>
        <v/>
      </c>
      <c r="W782" s="34">
        <f>IF($A782="","",IF($U782=1,$R782,0))</f>
        <v/>
      </c>
      <c r="X782" s="34">
        <f>IF($A782="","",IF($V782=1,$G782,0))</f>
        <v/>
      </c>
      <c r="Y782" s="34">
        <f>IF($A782="","",IF(AND($P782=0,OR($I782="Open",$I782="Won"),$H782&gt;=Settings!$C$4,$H782&lt;=Settings!$C$5,$J782&gt;Settings!$C$6),$G782,0))</f>
        <v/>
      </c>
      <c r="Z782" s="34">
        <f>IF($A782="","",IF(AND($P782&gt;0,$T782="Open",$U782=0,OR($I782="Open",$I782="Won"),$H782&gt;=Settings!$C$4,$H782&lt;=Settings!$C$5),$G782,0))</f>
        <v/>
      </c>
      <c r="AA782" s="34">
        <f>IF($A782="","",IF(AND($U782=1,OR($V782=1,$I782="Won")),$G782-$R782,0))</f>
        <v/>
      </c>
      <c r="AB782" s="34">
        <f>IF($A782="","",IF(AND($U782=1,$I782="Open",$V782=0),$R782,0))</f>
        <v/>
      </c>
      <c r="AC782" s="34">
        <f>IF($A782="","",IF(AND($U782=1,$I782="Lost"),$R782,0))</f>
        <v/>
      </c>
      <c r="AD782" s="34">
        <f>IF($A782="","",IF(AND($I782="Won",OR($U782=1,$Y782&gt;0,$Z782&gt;0)),$G782,0))</f>
        <v/>
      </c>
      <c r="AE782" s="33">
        <f>IF(OR($A782="",$P782=0),"",IFERROR(MATCH($Q782,Settings!$B$24:$B$31,0),""))</f>
        <v/>
      </c>
      <c r="AF782" s="33">
        <f>IF($A782="","",IFERROR(MATCH($F782,Settings!$B$24:$B$31,0),""))</f>
        <v/>
      </c>
      <c r="AG782" s="33">
        <f>IF($A782="","",IF($P782=0,IF($Y782&gt;0,IF($I782="Won","Created and won","Created"),IF($J782&gt;Settings!$C$6,"Created, outside period",IF($V782=1,"Not in last snapshot","Outside period"))),IF($T782&lt;&gt;"Open","Closed before",IF($U782=0,IF($Z782&gt;0,IF($I782="Won","Pulled in and won","Pulled in"),"Outside period"),IF($I782="Won","Won",IF($I782="Lost","Lost",IF($V782=0,"Slipped out",IF($AF782&gt;$AE782,"Advanced",IF($AF782&lt;$AE782,"Regressed",IF($G782&gt;$R782,"Amount up",IF($G782&lt;$R782,"Amount down","No change")))))))))))</f>
        <v/>
      </c>
      <c r="AH782" s="33">
        <f>IF($A782="","",IF($V782=1,Settings!$C$7-MAX($J782,$K782,$L782,$M782),""))</f>
        <v/>
      </c>
      <c r="AI782" s="33">
        <f>IF($A782="","",IF($V782=1,IF($AH782&gt;=Settings!$C$12,1,0),""))</f>
        <v/>
      </c>
      <c r="AJ782" s="33">
        <f>IF($A782="","",IF($V782=1,IF($N782&gt;=Settings!$C$13,1,0),""))</f>
        <v/>
      </c>
    </row>
    <row r="783">
      <c r="G783" s="31" t="n"/>
      <c r="H783" s="32" t="n"/>
      <c r="J783" s="32" t="n"/>
      <c r="K783" s="32" t="n"/>
      <c r="L783" s="32" t="n"/>
      <c r="M783" s="32" t="n"/>
      <c r="P783" s="33">
        <f>IF($A783="","",IFERROR(MATCH($A783,'Last week'!$A$2:$A$1001,0),0))</f>
        <v/>
      </c>
      <c r="Q783" s="33">
        <f>IF(OR($A783="",$P783=0),"",INDEX('Last week'!$F$2:$F$1001,$P783))</f>
        <v/>
      </c>
      <c r="R783" s="34">
        <f>IF(OR($A783="",$P783=0),"",INDEX('Last week'!$G$2:$G$1001,$P783))</f>
        <v/>
      </c>
      <c r="S783" s="35">
        <f>IF(OR($A783="",$P783=0),"",INDEX('Last week'!$H$2:$H$1001,$P783))</f>
        <v/>
      </c>
      <c r="T783" s="33">
        <f>IF(OR($A783="",$P783=0),"",INDEX('Last week'!$I$2:$I$1001,$P783))</f>
        <v/>
      </c>
      <c r="U783" s="33">
        <f>IF($A783="","",IF(AND($P783&gt;0,$T783="Open",$S783&gt;=Settings!$C$4,$S783&lt;=Settings!$C$5),1,0))</f>
        <v/>
      </c>
      <c r="V783" s="33">
        <f>IF($A783="","",IF(AND($I783="Open",$H783&gt;=Settings!$C$4,$H783&lt;=Settings!$C$5),1,0))</f>
        <v/>
      </c>
      <c r="W783" s="34">
        <f>IF($A783="","",IF($U783=1,$R783,0))</f>
        <v/>
      </c>
      <c r="X783" s="34">
        <f>IF($A783="","",IF($V783=1,$G783,0))</f>
        <v/>
      </c>
      <c r="Y783" s="34">
        <f>IF($A783="","",IF(AND($P783=0,OR($I783="Open",$I783="Won"),$H783&gt;=Settings!$C$4,$H783&lt;=Settings!$C$5,$J783&gt;Settings!$C$6),$G783,0))</f>
        <v/>
      </c>
      <c r="Z783" s="34">
        <f>IF($A783="","",IF(AND($P783&gt;0,$T783="Open",$U783=0,OR($I783="Open",$I783="Won"),$H783&gt;=Settings!$C$4,$H783&lt;=Settings!$C$5),$G783,0))</f>
        <v/>
      </c>
      <c r="AA783" s="34">
        <f>IF($A783="","",IF(AND($U783=1,OR($V783=1,$I783="Won")),$G783-$R783,0))</f>
        <v/>
      </c>
      <c r="AB783" s="34">
        <f>IF($A783="","",IF(AND($U783=1,$I783="Open",$V783=0),$R783,0))</f>
        <v/>
      </c>
      <c r="AC783" s="34">
        <f>IF($A783="","",IF(AND($U783=1,$I783="Lost"),$R783,0))</f>
        <v/>
      </c>
      <c r="AD783" s="34">
        <f>IF($A783="","",IF(AND($I783="Won",OR($U783=1,$Y783&gt;0,$Z783&gt;0)),$G783,0))</f>
        <v/>
      </c>
      <c r="AE783" s="33">
        <f>IF(OR($A783="",$P783=0),"",IFERROR(MATCH($Q783,Settings!$B$24:$B$31,0),""))</f>
        <v/>
      </c>
      <c r="AF783" s="33">
        <f>IF($A783="","",IFERROR(MATCH($F783,Settings!$B$24:$B$31,0),""))</f>
        <v/>
      </c>
      <c r="AG783" s="33">
        <f>IF($A783="","",IF($P783=0,IF($Y783&gt;0,IF($I783="Won","Created and won","Created"),IF($J783&gt;Settings!$C$6,"Created, outside period",IF($V783=1,"Not in last snapshot","Outside period"))),IF($T783&lt;&gt;"Open","Closed before",IF($U783=0,IF($Z783&gt;0,IF($I783="Won","Pulled in and won","Pulled in"),"Outside period"),IF($I783="Won","Won",IF($I783="Lost","Lost",IF($V783=0,"Slipped out",IF($AF783&gt;$AE783,"Advanced",IF($AF783&lt;$AE783,"Regressed",IF($G783&gt;$R783,"Amount up",IF($G783&lt;$R783,"Amount down","No change")))))))))))</f>
        <v/>
      </c>
      <c r="AH783" s="33">
        <f>IF($A783="","",IF($V783=1,Settings!$C$7-MAX($J783,$K783,$L783,$M783),""))</f>
        <v/>
      </c>
      <c r="AI783" s="33">
        <f>IF($A783="","",IF($V783=1,IF($AH783&gt;=Settings!$C$12,1,0),""))</f>
        <v/>
      </c>
      <c r="AJ783" s="33">
        <f>IF($A783="","",IF($V783=1,IF($N783&gt;=Settings!$C$13,1,0),""))</f>
        <v/>
      </c>
    </row>
    <row r="784">
      <c r="G784" s="31" t="n"/>
      <c r="H784" s="32" t="n"/>
      <c r="J784" s="32" t="n"/>
      <c r="K784" s="32" t="n"/>
      <c r="L784" s="32" t="n"/>
      <c r="M784" s="32" t="n"/>
      <c r="P784" s="33">
        <f>IF($A784="","",IFERROR(MATCH($A784,'Last week'!$A$2:$A$1001,0),0))</f>
        <v/>
      </c>
      <c r="Q784" s="33">
        <f>IF(OR($A784="",$P784=0),"",INDEX('Last week'!$F$2:$F$1001,$P784))</f>
        <v/>
      </c>
      <c r="R784" s="34">
        <f>IF(OR($A784="",$P784=0),"",INDEX('Last week'!$G$2:$G$1001,$P784))</f>
        <v/>
      </c>
      <c r="S784" s="35">
        <f>IF(OR($A784="",$P784=0),"",INDEX('Last week'!$H$2:$H$1001,$P784))</f>
        <v/>
      </c>
      <c r="T784" s="33">
        <f>IF(OR($A784="",$P784=0),"",INDEX('Last week'!$I$2:$I$1001,$P784))</f>
        <v/>
      </c>
      <c r="U784" s="33">
        <f>IF($A784="","",IF(AND($P784&gt;0,$T784="Open",$S784&gt;=Settings!$C$4,$S784&lt;=Settings!$C$5),1,0))</f>
        <v/>
      </c>
      <c r="V784" s="33">
        <f>IF($A784="","",IF(AND($I784="Open",$H784&gt;=Settings!$C$4,$H784&lt;=Settings!$C$5),1,0))</f>
        <v/>
      </c>
      <c r="W784" s="34">
        <f>IF($A784="","",IF($U784=1,$R784,0))</f>
        <v/>
      </c>
      <c r="X784" s="34">
        <f>IF($A784="","",IF($V784=1,$G784,0))</f>
        <v/>
      </c>
      <c r="Y784" s="34">
        <f>IF($A784="","",IF(AND($P784=0,OR($I784="Open",$I784="Won"),$H784&gt;=Settings!$C$4,$H784&lt;=Settings!$C$5,$J784&gt;Settings!$C$6),$G784,0))</f>
        <v/>
      </c>
      <c r="Z784" s="34">
        <f>IF($A784="","",IF(AND($P784&gt;0,$T784="Open",$U784=0,OR($I784="Open",$I784="Won"),$H784&gt;=Settings!$C$4,$H784&lt;=Settings!$C$5),$G784,0))</f>
        <v/>
      </c>
      <c r="AA784" s="34">
        <f>IF($A784="","",IF(AND($U784=1,OR($V784=1,$I784="Won")),$G784-$R784,0))</f>
        <v/>
      </c>
      <c r="AB784" s="34">
        <f>IF($A784="","",IF(AND($U784=1,$I784="Open",$V784=0),$R784,0))</f>
        <v/>
      </c>
      <c r="AC784" s="34">
        <f>IF($A784="","",IF(AND($U784=1,$I784="Lost"),$R784,0))</f>
        <v/>
      </c>
      <c r="AD784" s="34">
        <f>IF($A784="","",IF(AND($I784="Won",OR($U784=1,$Y784&gt;0,$Z784&gt;0)),$G784,0))</f>
        <v/>
      </c>
      <c r="AE784" s="33">
        <f>IF(OR($A784="",$P784=0),"",IFERROR(MATCH($Q784,Settings!$B$24:$B$31,0),""))</f>
        <v/>
      </c>
      <c r="AF784" s="33">
        <f>IF($A784="","",IFERROR(MATCH($F784,Settings!$B$24:$B$31,0),""))</f>
        <v/>
      </c>
      <c r="AG784" s="33">
        <f>IF($A784="","",IF($P784=0,IF($Y784&gt;0,IF($I784="Won","Created and won","Created"),IF($J784&gt;Settings!$C$6,"Created, outside period",IF($V784=1,"Not in last snapshot","Outside period"))),IF($T784&lt;&gt;"Open","Closed before",IF($U784=0,IF($Z784&gt;0,IF($I784="Won","Pulled in and won","Pulled in"),"Outside period"),IF($I784="Won","Won",IF($I784="Lost","Lost",IF($V784=0,"Slipped out",IF($AF784&gt;$AE784,"Advanced",IF($AF784&lt;$AE784,"Regressed",IF($G784&gt;$R784,"Amount up",IF($G784&lt;$R784,"Amount down","No change")))))))))))</f>
        <v/>
      </c>
      <c r="AH784" s="33">
        <f>IF($A784="","",IF($V784=1,Settings!$C$7-MAX($J784,$K784,$L784,$M784),""))</f>
        <v/>
      </c>
      <c r="AI784" s="33">
        <f>IF($A784="","",IF($V784=1,IF($AH784&gt;=Settings!$C$12,1,0),""))</f>
        <v/>
      </c>
      <c r="AJ784" s="33">
        <f>IF($A784="","",IF($V784=1,IF($N784&gt;=Settings!$C$13,1,0),""))</f>
        <v/>
      </c>
    </row>
    <row r="785">
      <c r="G785" s="31" t="n"/>
      <c r="H785" s="32" t="n"/>
      <c r="J785" s="32" t="n"/>
      <c r="K785" s="32" t="n"/>
      <c r="L785" s="32" t="n"/>
      <c r="M785" s="32" t="n"/>
      <c r="P785" s="33">
        <f>IF($A785="","",IFERROR(MATCH($A785,'Last week'!$A$2:$A$1001,0),0))</f>
        <v/>
      </c>
      <c r="Q785" s="33">
        <f>IF(OR($A785="",$P785=0),"",INDEX('Last week'!$F$2:$F$1001,$P785))</f>
        <v/>
      </c>
      <c r="R785" s="34">
        <f>IF(OR($A785="",$P785=0),"",INDEX('Last week'!$G$2:$G$1001,$P785))</f>
        <v/>
      </c>
      <c r="S785" s="35">
        <f>IF(OR($A785="",$P785=0),"",INDEX('Last week'!$H$2:$H$1001,$P785))</f>
        <v/>
      </c>
      <c r="T785" s="33">
        <f>IF(OR($A785="",$P785=0),"",INDEX('Last week'!$I$2:$I$1001,$P785))</f>
        <v/>
      </c>
      <c r="U785" s="33">
        <f>IF($A785="","",IF(AND($P785&gt;0,$T785="Open",$S785&gt;=Settings!$C$4,$S785&lt;=Settings!$C$5),1,0))</f>
        <v/>
      </c>
      <c r="V785" s="33">
        <f>IF($A785="","",IF(AND($I785="Open",$H785&gt;=Settings!$C$4,$H785&lt;=Settings!$C$5),1,0))</f>
        <v/>
      </c>
      <c r="W785" s="34">
        <f>IF($A785="","",IF($U785=1,$R785,0))</f>
        <v/>
      </c>
      <c r="X785" s="34">
        <f>IF($A785="","",IF($V785=1,$G785,0))</f>
        <v/>
      </c>
      <c r="Y785" s="34">
        <f>IF($A785="","",IF(AND($P785=0,OR($I785="Open",$I785="Won"),$H785&gt;=Settings!$C$4,$H785&lt;=Settings!$C$5,$J785&gt;Settings!$C$6),$G785,0))</f>
        <v/>
      </c>
      <c r="Z785" s="34">
        <f>IF($A785="","",IF(AND($P785&gt;0,$T785="Open",$U785=0,OR($I785="Open",$I785="Won"),$H785&gt;=Settings!$C$4,$H785&lt;=Settings!$C$5),$G785,0))</f>
        <v/>
      </c>
      <c r="AA785" s="34">
        <f>IF($A785="","",IF(AND($U785=1,OR($V785=1,$I785="Won")),$G785-$R785,0))</f>
        <v/>
      </c>
      <c r="AB785" s="34">
        <f>IF($A785="","",IF(AND($U785=1,$I785="Open",$V785=0),$R785,0))</f>
        <v/>
      </c>
      <c r="AC785" s="34">
        <f>IF($A785="","",IF(AND($U785=1,$I785="Lost"),$R785,0))</f>
        <v/>
      </c>
      <c r="AD785" s="34">
        <f>IF($A785="","",IF(AND($I785="Won",OR($U785=1,$Y785&gt;0,$Z785&gt;0)),$G785,0))</f>
        <v/>
      </c>
      <c r="AE785" s="33">
        <f>IF(OR($A785="",$P785=0),"",IFERROR(MATCH($Q785,Settings!$B$24:$B$31,0),""))</f>
        <v/>
      </c>
      <c r="AF785" s="33">
        <f>IF($A785="","",IFERROR(MATCH($F785,Settings!$B$24:$B$31,0),""))</f>
        <v/>
      </c>
      <c r="AG785" s="33">
        <f>IF($A785="","",IF($P785=0,IF($Y785&gt;0,IF($I785="Won","Created and won","Created"),IF($J785&gt;Settings!$C$6,"Created, outside period",IF($V785=1,"Not in last snapshot","Outside period"))),IF($T785&lt;&gt;"Open","Closed before",IF($U785=0,IF($Z785&gt;0,IF($I785="Won","Pulled in and won","Pulled in"),"Outside period"),IF($I785="Won","Won",IF($I785="Lost","Lost",IF($V785=0,"Slipped out",IF($AF785&gt;$AE785,"Advanced",IF($AF785&lt;$AE785,"Regressed",IF($G785&gt;$R785,"Amount up",IF($G785&lt;$R785,"Amount down","No change")))))))))))</f>
        <v/>
      </c>
      <c r="AH785" s="33">
        <f>IF($A785="","",IF($V785=1,Settings!$C$7-MAX($J785,$K785,$L785,$M785),""))</f>
        <v/>
      </c>
      <c r="AI785" s="33">
        <f>IF($A785="","",IF($V785=1,IF($AH785&gt;=Settings!$C$12,1,0),""))</f>
        <v/>
      </c>
      <c r="AJ785" s="33">
        <f>IF($A785="","",IF($V785=1,IF($N785&gt;=Settings!$C$13,1,0),""))</f>
        <v/>
      </c>
    </row>
    <row r="786">
      <c r="G786" s="31" t="n"/>
      <c r="H786" s="32" t="n"/>
      <c r="J786" s="32" t="n"/>
      <c r="K786" s="32" t="n"/>
      <c r="L786" s="32" t="n"/>
      <c r="M786" s="32" t="n"/>
      <c r="P786" s="33">
        <f>IF($A786="","",IFERROR(MATCH($A786,'Last week'!$A$2:$A$1001,0),0))</f>
        <v/>
      </c>
      <c r="Q786" s="33">
        <f>IF(OR($A786="",$P786=0),"",INDEX('Last week'!$F$2:$F$1001,$P786))</f>
        <v/>
      </c>
      <c r="R786" s="34">
        <f>IF(OR($A786="",$P786=0),"",INDEX('Last week'!$G$2:$G$1001,$P786))</f>
        <v/>
      </c>
      <c r="S786" s="35">
        <f>IF(OR($A786="",$P786=0),"",INDEX('Last week'!$H$2:$H$1001,$P786))</f>
        <v/>
      </c>
      <c r="T786" s="33">
        <f>IF(OR($A786="",$P786=0),"",INDEX('Last week'!$I$2:$I$1001,$P786))</f>
        <v/>
      </c>
      <c r="U786" s="33">
        <f>IF($A786="","",IF(AND($P786&gt;0,$T786="Open",$S786&gt;=Settings!$C$4,$S786&lt;=Settings!$C$5),1,0))</f>
        <v/>
      </c>
      <c r="V786" s="33">
        <f>IF($A786="","",IF(AND($I786="Open",$H786&gt;=Settings!$C$4,$H786&lt;=Settings!$C$5),1,0))</f>
        <v/>
      </c>
      <c r="W786" s="34">
        <f>IF($A786="","",IF($U786=1,$R786,0))</f>
        <v/>
      </c>
      <c r="X786" s="34">
        <f>IF($A786="","",IF($V786=1,$G786,0))</f>
        <v/>
      </c>
      <c r="Y786" s="34">
        <f>IF($A786="","",IF(AND($P786=0,OR($I786="Open",$I786="Won"),$H786&gt;=Settings!$C$4,$H786&lt;=Settings!$C$5,$J786&gt;Settings!$C$6),$G786,0))</f>
        <v/>
      </c>
      <c r="Z786" s="34">
        <f>IF($A786="","",IF(AND($P786&gt;0,$T786="Open",$U786=0,OR($I786="Open",$I786="Won"),$H786&gt;=Settings!$C$4,$H786&lt;=Settings!$C$5),$G786,0))</f>
        <v/>
      </c>
      <c r="AA786" s="34">
        <f>IF($A786="","",IF(AND($U786=1,OR($V786=1,$I786="Won")),$G786-$R786,0))</f>
        <v/>
      </c>
      <c r="AB786" s="34">
        <f>IF($A786="","",IF(AND($U786=1,$I786="Open",$V786=0),$R786,0))</f>
        <v/>
      </c>
      <c r="AC786" s="34">
        <f>IF($A786="","",IF(AND($U786=1,$I786="Lost"),$R786,0))</f>
        <v/>
      </c>
      <c r="AD786" s="34">
        <f>IF($A786="","",IF(AND($I786="Won",OR($U786=1,$Y786&gt;0,$Z786&gt;0)),$G786,0))</f>
        <v/>
      </c>
      <c r="AE786" s="33">
        <f>IF(OR($A786="",$P786=0),"",IFERROR(MATCH($Q786,Settings!$B$24:$B$31,0),""))</f>
        <v/>
      </c>
      <c r="AF786" s="33">
        <f>IF($A786="","",IFERROR(MATCH($F786,Settings!$B$24:$B$31,0),""))</f>
        <v/>
      </c>
      <c r="AG786" s="33">
        <f>IF($A786="","",IF($P786=0,IF($Y786&gt;0,IF($I786="Won","Created and won","Created"),IF($J786&gt;Settings!$C$6,"Created, outside period",IF($V786=1,"Not in last snapshot","Outside period"))),IF($T786&lt;&gt;"Open","Closed before",IF($U786=0,IF($Z786&gt;0,IF($I786="Won","Pulled in and won","Pulled in"),"Outside period"),IF($I786="Won","Won",IF($I786="Lost","Lost",IF($V786=0,"Slipped out",IF($AF786&gt;$AE786,"Advanced",IF($AF786&lt;$AE786,"Regressed",IF($G786&gt;$R786,"Amount up",IF($G786&lt;$R786,"Amount down","No change")))))))))))</f>
        <v/>
      </c>
      <c r="AH786" s="33">
        <f>IF($A786="","",IF($V786=1,Settings!$C$7-MAX($J786,$K786,$L786,$M786),""))</f>
        <v/>
      </c>
      <c r="AI786" s="33">
        <f>IF($A786="","",IF($V786=1,IF($AH786&gt;=Settings!$C$12,1,0),""))</f>
        <v/>
      </c>
      <c r="AJ786" s="33">
        <f>IF($A786="","",IF($V786=1,IF($N786&gt;=Settings!$C$13,1,0),""))</f>
        <v/>
      </c>
    </row>
    <row r="787">
      <c r="G787" s="31" t="n"/>
      <c r="H787" s="32" t="n"/>
      <c r="J787" s="32" t="n"/>
      <c r="K787" s="32" t="n"/>
      <c r="L787" s="32" t="n"/>
      <c r="M787" s="32" t="n"/>
      <c r="P787" s="33">
        <f>IF($A787="","",IFERROR(MATCH($A787,'Last week'!$A$2:$A$1001,0),0))</f>
        <v/>
      </c>
      <c r="Q787" s="33">
        <f>IF(OR($A787="",$P787=0),"",INDEX('Last week'!$F$2:$F$1001,$P787))</f>
        <v/>
      </c>
      <c r="R787" s="34">
        <f>IF(OR($A787="",$P787=0),"",INDEX('Last week'!$G$2:$G$1001,$P787))</f>
        <v/>
      </c>
      <c r="S787" s="35">
        <f>IF(OR($A787="",$P787=0),"",INDEX('Last week'!$H$2:$H$1001,$P787))</f>
        <v/>
      </c>
      <c r="T787" s="33">
        <f>IF(OR($A787="",$P787=0),"",INDEX('Last week'!$I$2:$I$1001,$P787))</f>
        <v/>
      </c>
      <c r="U787" s="33">
        <f>IF($A787="","",IF(AND($P787&gt;0,$T787="Open",$S787&gt;=Settings!$C$4,$S787&lt;=Settings!$C$5),1,0))</f>
        <v/>
      </c>
      <c r="V787" s="33">
        <f>IF($A787="","",IF(AND($I787="Open",$H787&gt;=Settings!$C$4,$H787&lt;=Settings!$C$5),1,0))</f>
        <v/>
      </c>
      <c r="W787" s="34">
        <f>IF($A787="","",IF($U787=1,$R787,0))</f>
        <v/>
      </c>
      <c r="X787" s="34">
        <f>IF($A787="","",IF($V787=1,$G787,0))</f>
        <v/>
      </c>
      <c r="Y787" s="34">
        <f>IF($A787="","",IF(AND($P787=0,OR($I787="Open",$I787="Won"),$H787&gt;=Settings!$C$4,$H787&lt;=Settings!$C$5,$J787&gt;Settings!$C$6),$G787,0))</f>
        <v/>
      </c>
      <c r="Z787" s="34">
        <f>IF($A787="","",IF(AND($P787&gt;0,$T787="Open",$U787=0,OR($I787="Open",$I787="Won"),$H787&gt;=Settings!$C$4,$H787&lt;=Settings!$C$5),$G787,0))</f>
        <v/>
      </c>
      <c r="AA787" s="34">
        <f>IF($A787="","",IF(AND($U787=1,OR($V787=1,$I787="Won")),$G787-$R787,0))</f>
        <v/>
      </c>
      <c r="AB787" s="34">
        <f>IF($A787="","",IF(AND($U787=1,$I787="Open",$V787=0),$R787,0))</f>
        <v/>
      </c>
      <c r="AC787" s="34">
        <f>IF($A787="","",IF(AND($U787=1,$I787="Lost"),$R787,0))</f>
        <v/>
      </c>
      <c r="AD787" s="34">
        <f>IF($A787="","",IF(AND($I787="Won",OR($U787=1,$Y787&gt;0,$Z787&gt;0)),$G787,0))</f>
        <v/>
      </c>
      <c r="AE787" s="33">
        <f>IF(OR($A787="",$P787=0),"",IFERROR(MATCH($Q787,Settings!$B$24:$B$31,0),""))</f>
        <v/>
      </c>
      <c r="AF787" s="33">
        <f>IF($A787="","",IFERROR(MATCH($F787,Settings!$B$24:$B$31,0),""))</f>
        <v/>
      </c>
      <c r="AG787" s="33">
        <f>IF($A787="","",IF($P787=0,IF($Y787&gt;0,IF($I787="Won","Created and won","Created"),IF($J787&gt;Settings!$C$6,"Created, outside period",IF($V787=1,"Not in last snapshot","Outside period"))),IF($T787&lt;&gt;"Open","Closed before",IF($U787=0,IF($Z787&gt;0,IF($I787="Won","Pulled in and won","Pulled in"),"Outside period"),IF($I787="Won","Won",IF($I787="Lost","Lost",IF($V787=0,"Slipped out",IF($AF787&gt;$AE787,"Advanced",IF($AF787&lt;$AE787,"Regressed",IF($G787&gt;$R787,"Amount up",IF($G787&lt;$R787,"Amount down","No change")))))))))))</f>
        <v/>
      </c>
      <c r="AH787" s="33">
        <f>IF($A787="","",IF($V787=1,Settings!$C$7-MAX($J787,$K787,$L787,$M787),""))</f>
        <v/>
      </c>
      <c r="AI787" s="33">
        <f>IF($A787="","",IF($V787=1,IF($AH787&gt;=Settings!$C$12,1,0),""))</f>
        <v/>
      </c>
      <c r="AJ787" s="33">
        <f>IF($A787="","",IF($V787=1,IF($N787&gt;=Settings!$C$13,1,0),""))</f>
        <v/>
      </c>
    </row>
    <row r="788">
      <c r="G788" s="31" t="n"/>
      <c r="H788" s="32" t="n"/>
      <c r="J788" s="32" t="n"/>
      <c r="K788" s="32" t="n"/>
      <c r="L788" s="32" t="n"/>
      <c r="M788" s="32" t="n"/>
      <c r="P788" s="33">
        <f>IF($A788="","",IFERROR(MATCH($A788,'Last week'!$A$2:$A$1001,0),0))</f>
        <v/>
      </c>
      <c r="Q788" s="33">
        <f>IF(OR($A788="",$P788=0),"",INDEX('Last week'!$F$2:$F$1001,$P788))</f>
        <v/>
      </c>
      <c r="R788" s="34">
        <f>IF(OR($A788="",$P788=0),"",INDEX('Last week'!$G$2:$G$1001,$P788))</f>
        <v/>
      </c>
      <c r="S788" s="35">
        <f>IF(OR($A788="",$P788=0),"",INDEX('Last week'!$H$2:$H$1001,$P788))</f>
        <v/>
      </c>
      <c r="T788" s="33">
        <f>IF(OR($A788="",$P788=0),"",INDEX('Last week'!$I$2:$I$1001,$P788))</f>
        <v/>
      </c>
      <c r="U788" s="33">
        <f>IF($A788="","",IF(AND($P788&gt;0,$T788="Open",$S788&gt;=Settings!$C$4,$S788&lt;=Settings!$C$5),1,0))</f>
        <v/>
      </c>
      <c r="V788" s="33">
        <f>IF($A788="","",IF(AND($I788="Open",$H788&gt;=Settings!$C$4,$H788&lt;=Settings!$C$5),1,0))</f>
        <v/>
      </c>
      <c r="W788" s="34">
        <f>IF($A788="","",IF($U788=1,$R788,0))</f>
        <v/>
      </c>
      <c r="X788" s="34">
        <f>IF($A788="","",IF($V788=1,$G788,0))</f>
        <v/>
      </c>
      <c r="Y788" s="34">
        <f>IF($A788="","",IF(AND($P788=0,OR($I788="Open",$I788="Won"),$H788&gt;=Settings!$C$4,$H788&lt;=Settings!$C$5,$J788&gt;Settings!$C$6),$G788,0))</f>
        <v/>
      </c>
      <c r="Z788" s="34">
        <f>IF($A788="","",IF(AND($P788&gt;0,$T788="Open",$U788=0,OR($I788="Open",$I788="Won"),$H788&gt;=Settings!$C$4,$H788&lt;=Settings!$C$5),$G788,0))</f>
        <v/>
      </c>
      <c r="AA788" s="34">
        <f>IF($A788="","",IF(AND($U788=1,OR($V788=1,$I788="Won")),$G788-$R788,0))</f>
        <v/>
      </c>
      <c r="AB788" s="34">
        <f>IF($A788="","",IF(AND($U788=1,$I788="Open",$V788=0),$R788,0))</f>
        <v/>
      </c>
      <c r="AC788" s="34">
        <f>IF($A788="","",IF(AND($U788=1,$I788="Lost"),$R788,0))</f>
        <v/>
      </c>
      <c r="AD788" s="34">
        <f>IF($A788="","",IF(AND($I788="Won",OR($U788=1,$Y788&gt;0,$Z788&gt;0)),$G788,0))</f>
        <v/>
      </c>
      <c r="AE788" s="33">
        <f>IF(OR($A788="",$P788=0),"",IFERROR(MATCH($Q788,Settings!$B$24:$B$31,0),""))</f>
        <v/>
      </c>
      <c r="AF788" s="33">
        <f>IF($A788="","",IFERROR(MATCH($F788,Settings!$B$24:$B$31,0),""))</f>
        <v/>
      </c>
      <c r="AG788" s="33">
        <f>IF($A788="","",IF($P788=0,IF($Y788&gt;0,IF($I788="Won","Created and won","Created"),IF($J788&gt;Settings!$C$6,"Created, outside period",IF($V788=1,"Not in last snapshot","Outside period"))),IF($T788&lt;&gt;"Open","Closed before",IF($U788=0,IF($Z788&gt;0,IF($I788="Won","Pulled in and won","Pulled in"),"Outside period"),IF($I788="Won","Won",IF($I788="Lost","Lost",IF($V788=0,"Slipped out",IF($AF788&gt;$AE788,"Advanced",IF($AF788&lt;$AE788,"Regressed",IF($G788&gt;$R788,"Amount up",IF($G788&lt;$R788,"Amount down","No change")))))))))))</f>
        <v/>
      </c>
      <c r="AH788" s="33">
        <f>IF($A788="","",IF($V788=1,Settings!$C$7-MAX($J788,$K788,$L788,$M788),""))</f>
        <v/>
      </c>
      <c r="AI788" s="33">
        <f>IF($A788="","",IF($V788=1,IF($AH788&gt;=Settings!$C$12,1,0),""))</f>
        <v/>
      </c>
      <c r="AJ788" s="33">
        <f>IF($A788="","",IF($V788=1,IF($N788&gt;=Settings!$C$13,1,0),""))</f>
        <v/>
      </c>
    </row>
    <row r="789">
      <c r="G789" s="31" t="n"/>
      <c r="H789" s="32" t="n"/>
      <c r="J789" s="32" t="n"/>
      <c r="K789" s="32" t="n"/>
      <c r="L789" s="32" t="n"/>
      <c r="M789" s="32" t="n"/>
      <c r="P789" s="33">
        <f>IF($A789="","",IFERROR(MATCH($A789,'Last week'!$A$2:$A$1001,0),0))</f>
        <v/>
      </c>
      <c r="Q789" s="33">
        <f>IF(OR($A789="",$P789=0),"",INDEX('Last week'!$F$2:$F$1001,$P789))</f>
        <v/>
      </c>
      <c r="R789" s="34">
        <f>IF(OR($A789="",$P789=0),"",INDEX('Last week'!$G$2:$G$1001,$P789))</f>
        <v/>
      </c>
      <c r="S789" s="35">
        <f>IF(OR($A789="",$P789=0),"",INDEX('Last week'!$H$2:$H$1001,$P789))</f>
        <v/>
      </c>
      <c r="T789" s="33">
        <f>IF(OR($A789="",$P789=0),"",INDEX('Last week'!$I$2:$I$1001,$P789))</f>
        <v/>
      </c>
      <c r="U789" s="33">
        <f>IF($A789="","",IF(AND($P789&gt;0,$T789="Open",$S789&gt;=Settings!$C$4,$S789&lt;=Settings!$C$5),1,0))</f>
        <v/>
      </c>
      <c r="V789" s="33">
        <f>IF($A789="","",IF(AND($I789="Open",$H789&gt;=Settings!$C$4,$H789&lt;=Settings!$C$5),1,0))</f>
        <v/>
      </c>
      <c r="W789" s="34">
        <f>IF($A789="","",IF($U789=1,$R789,0))</f>
        <v/>
      </c>
      <c r="X789" s="34">
        <f>IF($A789="","",IF($V789=1,$G789,0))</f>
        <v/>
      </c>
      <c r="Y789" s="34">
        <f>IF($A789="","",IF(AND($P789=0,OR($I789="Open",$I789="Won"),$H789&gt;=Settings!$C$4,$H789&lt;=Settings!$C$5,$J789&gt;Settings!$C$6),$G789,0))</f>
        <v/>
      </c>
      <c r="Z789" s="34">
        <f>IF($A789="","",IF(AND($P789&gt;0,$T789="Open",$U789=0,OR($I789="Open",$I789="Won"),$H789&gt;=Settings!$C$4,$H789&lt;=Settings!$C$5),$G789,0))</f>
        <v/>
      </c>
      <c r="AA789" s="34">
        <f>IF($A789="","",IF(AND($U789=1,OR($V789=1,$I789="Won")),$G789-$R789,0))</f>
        <v/>
      </c>
      <c r="AB789" s="34">
        <f>IF($A789="","",IF(AND($U789=1,$I789="Open",$V789=0),$R789,0))</f>
        <v/>
      </c>
      <c r="AC789" s="34">
        <f>IF($A789="","",IF(AND($U789=1,$I789="Lost"),$R789,0))</f>
        <v/>
      </c>
      <c r="AD789" s="34">
        <f>IF($A789="","",IF(AND($I789="Won",OR($U789=1,$Y789&gt;0,$Z789&gt;0)),$G789,0))</f>
        <v/>
      </c>
      <c r="AE789" s="33">
        <f>IF(OR($A789="",$P789=0),"",IFERROR(MATCH($Q789,Settings!$B$24:$B$31,0),""))</f>
        <v/>
      </c>
      <c r="AF789" s="33">
        <f>IF($A789="","",IFERROR(MATCH($F789,Settings!$B$24:$B$31,0),""))</f>
        <v/>
      </c>
      <c r="AG789" s="33">
        <f>IF($A789="","",IF($P789=0,IF($Y789&gt;0,IF($I789="Won","Created and won","Created"),IF($J789&gt;Settings!$C$6,"Created, outside period",IF($V789=1,"Not in last snapshot","Outside period"))),IF($T789&lt;&gt;"Open","Closed before",IF($U789=0,IF($Z789&gt;0,IF($I789="Won","Pulled in and won","Pulled in"),"Outside period"),IF($I789="Won","Won",IF($I789="Lost","Lost",IF($V789=0,"Slipped out",IF($AF789&gt;$AE789,"Advanced",IF($AF789&lt;$AE789,"Regressed",IF($G789&gt;$R789,"Amount up",IF($G789&lt;$R789,"Amount down","No change")))))))))))</f>
        <v/>
      </c>
      <c r="AH789" s="33">
        <f>IF($A789="","",IF($V789=1,Settings!$C$7-MAX($J789,$K789,$L789,$M789),""))</f>
        <v/>
      </c>
      <c r="AI789" s="33">
        <f>IF($A789="","",IF($V789=1,IF($AH789&gt;=Settings!$C$12,1,0),""))</f>
        <v/>
      </c>
      <c r="AJ789" s="33">
        <f>IF($A789="","",IF($V789=1,IF($N789&gt;=Settings!$C$13,1,0),""))</f>
        <v/>
      </c>
    </row>
    <row r="790">
      <c r="G790" s="31" t="n"/>
      <c r="H790" s="32" t="n"/>
      <c r="J790" s="32" t="n"/>
      <c r="K790" s="32" t="n"/>
      <c r="L790" s="32" t="n"/>
      <c r="M790" s="32" t="n"/>
      <c r="P790" s="33">
        <f>IF($A790="","",IFERROR(MATCH($A790,'Last week'!$A$2:$A$1001,0),0))</f>
        <v/>
      </c>
      <c r="Q790" s="33">
        <f>IF(OR($A790="",$P790=0),"",INDEX('Last week'!$F$2:$F$1001,$P790))</f>
        <v/>
      </c>
      <c r="R790" s="34">
        <f>IF(OR($A790="",$P790=0),"",INDEX('Last week'!$G$2:$G$1001,$P790))</f>
        <v/>
      </c>
      <c r="S790" s="35">
        <f>IF(OR($A790="",$P790=0),"",INDEX('Last week'!$H$2:$H$1001,$P790))</f>
        <v/>
      </c>
      <c r="T790" s="33">
        <f>IF(OR($A790="",$P790=0),"",INDEX('Last week'!$I$2:$I$1001,$P790))</f>
        <v/>
      </c>
      <c r="U790" s="33">
        <f>IF($A790="","",IF(AND($P790&gt;0,$T790="Open",$S790&gt;=Settings!$C$4,$S790&lt;=Settings!$C$5),1,0))</f>
        <v/>
      </c>
      <c r="V790" s="33">
        <f>IF($A790="","",IF(AND($I790="Open",$H790&gt;=Settings!$C$4,$H790&lt;=Settings!$C$5),1,0))</f>
        <v/>
      </c>
      <c r="W790" s="34">
        <f>IF($A790="","",IF($U790=1,$R790,0))</f>
        <v/>
      </c>
      <c r="X790" s="34">
        <f>IF($A790="","",IF($V790=1,$G790,0))</f>
        <v/>
      </c>
      <c r="Y790" s="34">
        <f>IF($A790="","",IF(AND($P790=0,OR($I790="Open",$I790="Won"),$H790&gt;=Settings!$C$4,$H790&lt;=Settings!$C$5,$J790&gt;Settings!$C$6),$G790,0))</f>
        <v/>
      </c>
      <c r="Z790" s="34">
        <f>IF($A790="","",IF(AND($P790&gt;0,$T790="Open",$U790=0,OR($I790="Open",$I790="Won"),$H790&gt;=Settings!$C$4,$H790&lt;=Settings!$C$5),$G790,0))</f>
        <v/>
      </c>
      <c r="AA790" s="34">
        <f>IF($A790="","",IF(AND($U790=1,OR($V790=1,$I790="Won")),$G790-$R790,0))</f>
        <v/>
      </c>
      <c r="AB790" s="34">
        <f>IF($A790="","",IF(AND($U790=1,$I790="Open",$V790=0),$R790,0))</f>
        <v/>
      </c>
      <c r="AC790" s="34">
        <f>IF($A790="","",IF(AND($U790=1,$I790="Lost"),$R790,0))</f>
        <v/>
      </c>
      <c r="AD790" s="34">
        <f>IF($A790="","",IF(AND($I790="Won",OR($U790=1,$Y790&gt;0,$Z790&gt;0)),$G790,0))</f>
        <v/>
      </c>
      <c r="AE790" s="33">
        <f>IF(OR($A790="",$P790=0),"",IFERROR(MATCH($Q790,Settings!$B$24:$B$31,0),""))</f>
        <v/>
      </c>
      <c r="AF790" s="33">
        <f>IF($A790="","",IFERROR(MATCH($F790,Settings!$B$24:$B$31,0),""))</f>
        <v/>
      </c>
      <c r="AG790" s="33">
        <f>IF($A790="","",IF($P790=0,IF($Y790&gt;0,IF($I790="Won","Created and won","Created"),IF($J790&gt;Settings!$C$6,"Created, outside period",IF($V790=1,"Not in last snapshot","Outside period"))),IF($T790&lt;&gt;"Open","Closed before",IF($U790=0,IF($Z790&gt;0,IF($I790="Won","Pulled in and won","Pulled in"),"Outside period"),IF($I790="Won","Won",IF($I790="Lost","Lost",IF($V790=0,"Slipped out",IF($AF790&gt;$AE790,"Advanced",IF($AF790&lt;$AE790,"Regressed",IF($G790&gt;$R790,"Amount up",IF($G790&lt;$R790,"Amount down","No change")))))))))))</f>
        <v/>
      </c>
      <c r="AH790" s="33">
        <f>IF($A790="","",IF($V790=1,Settings!$C$7-MAX($J790,$K790,$L790,$M790),""))</f>
        <v/>
      </c>
      <c r="AI790" s="33">
        <f>IF($A790="","",IF($V790=1,IF($AH790&gt;=Settings!$C$12,1,0),""))</f>
        <v/>
      </c>
      <c r="AJ790" s="33">
        <f>IF($A790="","",IF($V790=1,IF($N790&gt;=Settings!$C$13,1,0),""))</f>
        <v/>
      </c>
    </row>
    <row r="791">
      <c r="G791" s="31" t="n"/>
      <c r="H791" s="32" t="n"/>
      <c r="J791" s="32" t="n"/>
      <c r="K791" s="32" t="n"/>
      <c r="L791" s="32" t="n"/>
      <c r="M791" s="32" t="n"/>
      <c r="P791" s="33">
        <f>IF($A791="","",IFERROR(MATCH($A791,'Last week'!$A$2:$A$1001,0),0))</f>
        <v/>
      </c>
      <c r="Q791" s="33">
        <f>IF(OR($A791="",$P791=0),"",INDEX('Last week'!$F$2:$F$1001,$P791))</f>
        <v/>
      </c>
      <c r="R791" s="34">
        <f>IF(OR($A791="",$P791=0),"",INDEX('Last week'!$G$2:$G$1001,$P791))</f>
        <v/>
      </c>
      <c r="S791" s="35">
        <f>IF(OR($A791="",$P791=0),"",INDEX('Last week'!$H$2:$H$1001,$P791))</f>
        <v/>
      </c>
      <c r="T791" s="33">
        <f>IF(OR($A791="",$P791=0),"",INDEX('Last week'!$I$2:$I$1001,$P791))</f>
        <v/>
      </c>
      <c r="U791" s="33">
        <f>IF($A791="","",IF(AND($P791&gt;0,$T791="Open",$S791&gt;=Settings!$C$4,$S791&lt;=Settings!$C$5),1,0))</f>
        <v/>
      </c>
      <c r="V791" s="33">
        <f>IF($A791="","",IF(AND($I791="Open",$H791&gt;=Settings!$C$4,$H791&lt;=Settings!$C$5),1,0))</f>
        <v/>
      </c>
      <c r="W791" s="34">
        <f>IF($A791="","",IF($U791=1,$R791,0))</f>
        <v/>
      </c>
      <c r="X791" s="34">
        <f>IF($A791="","",IF($V791=1,$G791,0))</f>
        <v/>
      </c>
      <c r="Y791" s="34">
        <f>IF($A791="","",IF(AND($P791=0,OR($I791="Open",$I791="Won"),$H791&gt;=Settings!$C$4,$H791&lt;=Settings!$C$5,$J791&gt;Settings!$C$6),$G791,0))</f>
        <v/>
      </c>
      <c r="Z791" s="34">
        <f>IF($A791="","",IF(AND($P791&gt;0,$T791="Open",$U791=0,OR($I791="Open",$I791="Won"),$H791&gt;=Settings!$C$4,$H791&lt;=Settings!$C$5),$G791,0))</f>
        <v/>
      </c>
      <c r="AA791" s="34">
        <f>IF($A791="","",IF(AND($U791=1,OR($V791=1,$I791="Won")),$G791-$R791,0))</f>
        <v/>
      </c>
      <c r="AB791" s="34">
        <f>IF($A791="","",IF(AND($U791=1,$I791="Open",$V791=0),$R791,0))</f>
        <v/>
      </c>
      <c r="AC791" s="34">
        <f>IF($A791="","",IF(AND($U791=1,$I791="Lost"),$R791,0))</f>
        <v/>
      </c>
      <c r="AD791" s="34">
        <f>IF($A791="","",IF(AND($I791="Won",OR($U791=1,$Y791&gt;0,$Z791&gt;0)),$G791,0))</f>
        <v/>
      </c>
      <c r="AE791" s="33">
        <f>IF(OR($A791="",$P791=0),"",IFERROR(MATCH($Q791,Settings!$B$24:$B$31,0),""))</f>
        <v/>
      </c>
      <c r="AF791" s="33">
        <f>IF($A791="","",IFERROR(MATCH($F791,Settings!$B$24:$B$31,0),""))</f>
        <v/>
      </c>
      <c r="AG791" s="33">
        <f>IF($A791="","",IF($P791=0,IF($Y791&gt;0,IF($I791="Won","Created and won","Created"),IF($J791&gt;Settings!$C$6,"Created, outside period",IF($V791=1,"Not in last snapshot","Outside period"))),IF($T791&lt;&gt;"Open","Closed before",IF($U791=0,IF($Z791&gt;0,IF($I791="Won","Pulled in and won","Pulled in"),"Outside period"),IF($I791="Won","Won",IF($I791="Lost","Lost",IF($V791=0,"Slipped out",IF($AF791&gt;$AE791,"Advanced",IF($AF791&lt;$AE791,"Regressed",IF($G791&gt;$R791,"Amount up",IF($G791&lt;$R791,"Amount down","No change")))))))))))</f>
        <v/>
      </c>
      <c r="AH791" s="33">
        <f>IF($A791="","",IF($V791=1,Settings!$C$7-MAX($J791,$K791,$L791,$M791),""))</f>
        <v/>
      </c>
      <c r="AI791" s="33">
        <f>IF($A791="","",IF($V791=1,IF($AH791&gt;=Settings!$C$12,1,0),""))</f>
        <v/>
      </c>
      <c r="AJ791" s="33">
        <f>IF($A791="","",IF($V791=1,IF($N791&gt;=Settings!$C$13,1,0),""))</f>
        <v/>
      </c>
    </row>
    <row r="792">
      <c r="G792" s="31" t="n"/>
      <c r="H792" s="32" t="n"/>
      <c r="J792" s="32" t="n"/>
      <c r="K792" s="32" t="n"/>
      <c r="L792" s="32" t="n"/>
      <c r="M792" s="32" t="n"/>
      <c r="P792" s="33">
        <f>IF($A792="","",IFERROR(MATCH($A792,'Last week'!$A$2:$A$1001,0),0))</f>
        <v/>
      </c>
      <c r="Q792" s="33">
        <f>IF(OR($A792="",$P792=0),"",INDEX('Last week'!$F$2:$F$1001,$P792))</f>
        <v/>
      </c>
      <c r="R792" s="34">
        <f>IF(OR($A792="",$P792=0),"",INDEX('Last week'!$G$2:$G$1001,$P792))</f>
        <v/>
      </c>
      <c r="S792" s="35">
        <f>IF(OR($A792="",$P792=0),"",INDEX('Last week'!$H$2:$H$1001,$P792))</f>
        <v/>
      </c>
      <c r="T792" s="33">
        <f>IF(OR($A792="",$P792=0),"",INDEX('Last week'!$I$2:$I$1001,$P792))</f>
        <v/>
      </c>
      <c r="U792" s="33">
        <f>IF($A792="","",IF(AND($P792&gt;0,$T792="Open",$S792&gt;=Settings!$C$4,$S792&lt;=Settings!$C$5),1,0))</f>
        <v/>
      </c>
      <c r="V792" s="33">
        <f>IF($A792="","",IF(AND($I792="Open",$H792&gt;=Settings!$C$4,$H792&lt;=Settings!$C$5),1,0))</f>
        <v/>
      </c>
      <c r="W792" s="34">
        <f>IF($A792="","",IF($U792=1,$R792,0))</f>
        <v/>
      </c>
      <c r="X792" s="34">
        <f>IF($A792="","",IF($V792=1,$G792,0))</f>
        <v/>
      </c>
      <c r="Y792" s="34">
        <f>IF($A792="","",IF(AND($P792=0,OR($I792="Open",$I792="Won"),$H792&gt;=Settings!$C$4,$H792&lt;=Settings!$C$5,$J792&gt;Settings!$C$6),$G792,0))</f>
        <v/>
      </c>
      <c r="Z792" s="34">
        <f>IF($A792="","",IF(AND($P792&gt;0,$T792="Open",$U792=0,OR($I792="Open",$I792="Won"),$H792&gt;=Settings!$C$4,$H792&lt;=Settings!$C$5),$G792,0))</f>
        <v/>
      </c>
      <c r="AA792" s="34">
        <f>IF($A792="","",IF(AND($U792=1,OR($V792=1,$I792="Won")),$G792-$R792,0))</f>
        <v/>
      </c>
      <c r="AB792" s="34">
        <f>IF($A792="","",IF(AND($U792=1,$I792="Open",$V792=0),$R792,0))</f>
        <v/>
      </c>
      <c r="AC792" s="34">
        <f>IF($A792="","",IF(AND($U792=1,$I792="Lost"),$R792,0))</f>
        <v/>
      </c>
      <c r="AD792" s="34">
        <f>IF($A792="","",IF(AND($I792="Won",OR($U792=1,$Y792&gt;0,$Z792&gt;0)),$G792,0))</f>
        <v/>
      </c>
      <c r="AE792" s="33">
        <f>IF(OR($A792="",$P792=0),"",IFERROR(MATCH($Q792,Settings!$B$24:$B$31,0),""))</f>
        <v/>
      </c>
      <c r="AF792" s="33">
        <f>IF($A792="","",IFERROR(MATCH($F792,Settings!$B$24:$B$31,0),""))</f>
        <v/>
      </c>
      <c r="AG792" s="33">
        <f>IF($A792="","",IF($P792=0,IF($Y792&gt;0,IF($I792="Won","Created and won","Created"),IF($J792&gt;Settings!$C$6,"Created, outside period",IF($V792=1,"Not in last snapshot","Outside period"))),IF($T792&lt;&gt;"Open","Closed before",IF($U792=0,IF($Z792&gt;0,IF($I792="Won","Pulled in and won","Pulled in"),"Outside period"),IF($I792="Won","Won",IF($I792="Lost","Lost",IF($V792=0,"Slipped out",IF($AF792&gt;$AE792,"Advanced",IF($AF792&lt;$AE792,"Regressed",IF($G792&gt;$R792,"Amount up",IF($G792&lt;$R792,"Amount down","No change")))))))))))</f>
        <v/>
      </c>
      <c r="AH792" s="33">
        <f>IF($A792="","",IF($V792=1,Settings!$C$7-MAX($J792,$K792,$L792,$M792),""))</f>
        <v/>
      </c>
      <c r="AI792" s="33">
        <f>IF($A792="","",IF($V792=1,IF($AH792&gt;=Settings!$C$12,1,0),""))</f>
        <v/>
      </c>
      <c r="AJ792" s="33">
        <f>IF($A792="","",IF($V792=1,IF($N792&gt;=Settings!$C$13,1,0),""))</f>
        <v/>
      </c>
    </row>
    <row r="793">
      <c r="G793" s="31" t="n"/>
      <c r="H793" s="32" t="n"/>
      <c r="J793" s="32" t="n"/>
      <c r="K793" s="32" t="n"/>
      <c r="L793" s="32" t="n"/>
      <c r="M793" s="32" t="n"/>
      <c r="P793" s="33">
        <f>IF($A793="","",IFERROR(MATCH($A793,'Last week'!$A$2:$A$1001,0),0))</f>
        <v/>
      </c>
      <c r="Q793" s="33">
        <f>IF(OR($A793="",$P793=0),"",INDEX('Last week'!$F$2:$F$1001,$P793))</f>
        <v/>
      </c>
      <c r="R793" s="34">
        <f>IF(OR($A793="",$P793=0),"",INDEX('Last week'!$G$2:$G$1001,$P793))</f>
        <v/>
      </c>
      <c r="S793" s="35">
        <f>IF(OR($A793="",$P793=0),"",INDEX('Last week'!$H$2:$H$1001,$P793))</f>
        <v/>
      </c>
      <c r="T793" s="33">
        <f>IF(OR($A793="",$P793=0),"",INDEX('Last week'!$I$2:$I$1001,$P793))</f>
        <v/>
      </c>
      <c r="U793" s="33">
        <f>IF($A793="","",IF(AND($P793&gt;0,$T793="Open",$S793&gt;=Settings!$C$4,$S793&lt;=Settings!$C$5),1,0))</f>
        <v/>
      </c>
      <c r="V793" s="33">
        <f>IF($A793="","",IF(AND($I793="Open",$H793&gt;=Settings!$C$4,$H793&lt;=Settings!$C$5),1,0))</f>
        <v/>
      </c>
      <c r="W793" s="34">
        <f>IF($A793="","",IF($U793=1,$R793,0))</f>
        <v/>
      </c>
      <c r="X793" s="34">
        <f>IF($A793="","",IF($V793=1,$G793,0))</f>
        <v/>
      </c>
      <c r="Y793" s="34">
        <f>IF($A793="","",IF(AND($P793=0,OR($I793="Open",$I793="Won"),$H793&gt;=Settings!$C$4,$H793&lt;=Settings!$C$5,$J793&gt;Settings!$C$6),$G793,0))</f>
        <v/>
      </c>
      <c r="Z793" s="34">
        <f>IF($A793="","",IF(AND($P793&gt;0,$T793="Open",$U793=0,OR($I793="Open",$I793="Won"),$H793&gt;=Settings!$C$4,$H793&lt;=Settings!$C$5),$G793,0))</f>
        <v/>
      </c>
      <c r="AA793" s="34">
        <f>IF($A793="","",IF(AND($U793=1,OR($V793=1,$I793="Won")),$G793-$R793,0))</f>
        <v/>
      </c>
      <c r="AB793" s="34">
        <f>IF($A793="","",IF(AND($U793=1,$I793="Open",$V793=0),$R793,0))</f>
        <v/>
      </c>
      <c r="AC793" s="34">
        <f>IF($A793="","",IF(AND($U793=1,$I793="Lost"),$R793,0))</f>
        <v/>
      </c>
      <c r="AD793" s="34">
        <f>IF($A793="","",IF(AND($I793="Won",OR($U793=1,$Y793&gt;0,$Z793&gt;0)),$G793,0))</f>
        <v/>
      </c>
      <c r="AE793" s="33">
        <f>IF(OR($A793="",$P793=0),"",IFERROR(MATCH($Q793,Settings!$B$24:$B$31,0),""))</f>
        <v/>
      </c>
      <c r="AF793" s="33">
        <f>IF($A793="","",IFERROR(MATCH($F793,Settings!$B$24:$B$31,0),""))</f>
        <v/>
      </c>
      <c r="AG793" s="33">
        <f>IF($A793="","",IF($P793=0,IF($Y793&gt;0,IF($I793="Won","Created and won","Created"),IF($J793&gt;Settings!$C$6,"Created, outside period",IF($V793=1,"Not in last snapshot","Outside period"))),IF($T793&lt;&gt;"Open","Closed before",IF($U793=0,IF($Z793&gt;0,IF($I793="Won","Pulled in and won","Pulled in"),"Outside period"),IF($I793="Won","Won",IF($I793="Lost","Lost",IF($V793=0,"Slipped out",IF($AF793&gt;$AE793,"Advanced",IF($AF793&lt;$AE793,"Regressed",IF($G793&gt;$R793,"Amount up",IF($G793&lt;$R793,"Amount down","No change")))))))))))</f>
        <v/>
      </c>
      <c r="AH793" s="33">
        <f>IF($A793="","",IF($V793=1,Settings!$C$7-MAX($J793,$K793,$L793,$M793),""))</f>
        <v/>
      </c>
      <c r="AI793" s="33">
        <f>IF($A793="","",IF($V793=1,IF($AH793&gt;=Settings!$C$12,1,0),""))</f>
        <v/>
      </c>
      <c r="AJ793" s="33">
        <f>IF($A793="","",IF($V793=1,IF($N793&gt;=Settings!$C$13,1,0),""))</f>
        <v/>
      </c>
    </row>
    <row r="794">
      <c r="G794" s="31" t="n"/>
      <c r="H794" s="32" t="n"/>
      <c r="J794" s="32" t="n"/>
      <c r="K794" s="32" t="n"/>
      <c r="L794" s="32" t="n"/>
      <c r="M794" s="32" t="n"/>
      <c r="P794" s="33">
        <f>IF($A794="","",IFERROR(MATCH($A794,'Last week'!$A$2:$A$1001,0),0))</f>
        <v/>
      </c>
      <c r="Q794" s="33">
        <f>IF(OR($A794="",$P794=0),"",INDEX('Last week'!$F$2:$F$1001,$P794))</f>
        <v/>
      </c>
      <c r="R794" s="34">
        <f>IF(OR($A794="",$P794=0),"",INDEX('Last week'!$G$2:$G$1001,$P794))</f>
        <v/>
      </c>
      <c r="S794" s="35">
        <f>IF(OR($A794="",$P794=0),"",INDEX('Last week'!$H$2:$H$1001,$P794))</f>
        <v/>
      </c>
      <c r="T794" s="33">
        <f>IF(OR($A794="",$P794=0),"",INDEX('Last week'!$I$2:$I$1001,$P794))</f>
        <v/>
      </c>
      <c r="U794" s="33">
        <f>IF($A794="","",IF(AND($P794&gt;0,$T794="Open",$S794&gt;=Settings!$C$4,$S794&lt;=Settings!$C$5),1,0))</f>
        <v/>
      </c>
      <c r="V794" s="33">
        <f>IF($A794="","",IF(AND($I794="Open",$H794&gt;=Settings!$C$4,$H794&lt;=Settings!$C$5),1,0))</f>
        <v/>
      </c>
      <c r="W794" s="34">
        <f>IF($A794="","",IF($U794=1,$R794,0))</f>
        <v/>
      </c>
      <c r="X794" s="34">
        <f>IF($A794="","",IF($V794=1,$G794,0))</f>
        <v/>
      </c>
      <c r="Y794" s="34">
        <f>IF($A794="","",IF(AND($P794=0,OR($I794="Open",$I794="Won"),$H794&gt;=Settings!$C$4,$H794&lt;=Settings!$C$5,$J794&gt;Settings!$C$6),$G794,0))</f>
        <v/>
      </c>
      <c r="Z794" s="34">
        <f>IF($A794="","",IF(AND($P794&gt;0,$T794="Open",$U794=0,OR($I794="Open",$I794="Won"),$H794&gt;=Settings!$C$4,$H794&lt;=Settings!$C$5),$G794,0))</f>
        <v/>
      </c>
      <c r="AA794" s="34">
        <f>IF($A794="","",IF(AND($U794=1,OR($V794=1,$I794="Won")),$G794-$R794,0))</f>
        <v/>
      </c>
      <c r="AB794" s="34">
        <f>IF($A794="","",IF(AND($U794=1,$I794="Open",$V794=0),$R794,0))</f>
        <v/>
      </c>
      <c r="AC794" s="34">
        <f>IF($A794="","",IF(AND($U794=1,$I794="Lost"),$R794,0))</f>
        <v/>
      </c>
      <c r="AD794" s="34">
        <f>IF($A794="","",IF(AND($I794="Won",OR($U794=1,$Y794&gt;0,$Z794&gt;0)),$G794,0))</f>
        <v/>
      </c>
      <c r="AE794" s="33">
        <f>IF(OR($A794="",$P794=0),"",IFERROR(MATCH($Q794,Settings!$B$24:$B$31,0),""))</f>
        <v/>
      </c>
      <c r="AF794" s="33">
        <f>IF($A794="","",IFERROR(MATCH($F794,Settings!$B$24:$B$31,0),""))</f>
        <v/>
      </c>
      <c r="AG794" s="33">
        <f>IF($A794="","",IF($P794=0,IF($Y794&gt;0,IF($I794="Won","Created and won","Created"),IF($J794&gt;Settings!$C$6,"Created, outside period",IF($V794=1,"Not in last snapshot","Outside period"))),IF($T794&lt;&gt;"Open","Closed before",IF($U794=0,IF($Z794&gt;0,IF($I794="Won","Pulled in and won","Pulled in"),"Outside period"),IF($I794="Won","Won",IF($I794="Lost","Lost",IF($V794=0,"Slipped out",IF($AF794&gt;$AE794,"Advanced",IF($AF794&lt;$AE794,"Regressed",IF($G794&gt;$R794,"Amount up",IF($G794&lt;$R794,"Amount down","No change")))))))))))</f>
        <v/>
      </c>
      <c r="AH794" s="33">
        <f>IF($A794="","",IF($V794=1,Settings!$C$7-MAX($J794,$K794,$L794,$M794),""))</f>
        <v/>
      </c>
      <c r="AI794" s="33">
        <f>IF($A794="","",IF($V794=1,IF($AH794&gt;=Settings!$C$12,1,0),""))</f>
        <v/>
      </c>
      <c r="AJ794" s="33">
        <f>IF($A794="","",IF($V794=1,IF($N794&gt;=Settings!$C$13,1,0),""))</f>
        <v/>
      </c>
    </row>
    <row r="795">
      <c r="G795" s="31" t="n"/>
      <c r="H795" s="32" t="n"/>
      <c r="J795" s="32" t="n"/>
      <c r="K795" s="32" t="n"/>
      <c r="L795" s="32" t="n"/>
      <c r="M795" s="32" t="n"/>
      <c r="P795" s="33">
        <f>IF($A795="","",IFERROR(MATCH($A795,'Last week'!$A$2:$A$1001,0),0))</f>
        <v/>
      </c>
      <c r="Q795" s="33">
        <f>IF(OR($A795="",$P795=0),"",INDEX('Last week'!$F$2:$F$1001,$P795))</f>
        <v/>
      </c>
      <c r="R795" s="34">
        <f>IF(OR($A795="",$P795=0),"",INDEX('Last week'!$G$2:$G$1001,$P795))</f>
        <v/>
      </c>
      <c r="S795" s="35">
        <f>IF(OR($A795="",$P795=0),"",INDEX('Last week'!$H$2:$H$1001,$P795))</f>
        <v/>
      </c>
      <c r="T795" s="33">
        <f>IF(OR($A795="",$P795=0),"",INDEX('Last week'!$I$2:$I$1001,$P795))</f>
        <v/>
      </c>
      <c r="U795" s="33">
        <f>IF($A795="","",IF(AND($P795&gt;0,$T795="Open",$S795&gt;=Settings!$C$4,$S795&lt;=Settings!$C$5),1,0))</f>
        <v/>
      </c>
      <c r="V795" s="33">
        <f>IF($A795="","",IF(AND($I795="Open",$H795&gt;=Settings!$C$4,$H795&lt;=Settings!$C$5),1,0))</f>
        <v/>
      </c>
      <c r="W795" s="34">
        <f>IF($A795="","",IF($U795=1,$R795,0))</f>
        <v/>
      </c>
      <c r="X795" s="34">
        <f>IF($A795="","",IF($V795=1,$G795,0))</f>
        <v/>
      </c>
      <c r="Y795" s="34">
        <f>IF($A795="","",IF(AND($P795=0,OR($I795="Open",$I795="Won"),$H795&gt;=Settings!$C$4,$H795&lt;=Settings!$C$5,$J795&gt;Settings!$C$6),$G795,0))</f>
        <v/>
      </c>
      <c r="Z795" s="34">
        <f>IF($A795="","",IF(AND($P795&gt;0,$T795="Open",$U795=0,OR($I795="Open",$I795="Won"),$H795&gt;=Settings!$C$4,$H795&lt;=Settings!$C$5),$G795,0))</f>
        <v/>
      </c>
      <c r="AA795" s="34">
        <f>IF($A795="","",IF(AND($U795=1,OR($V795=1,$I795="Won")),$G795-$R795,0))</f>
        <v/>
      </c>
      <c r="AB795" s="34">
        <f>IF($A795="","",IF(AND($U795=1,$I795="Open",$V795=0),$R795,0))</f>
        <v/>
      </c>
      <c r="AC795" s="34">
        <f>IF($A795="","",IF(AND($U795=1,$I795="Lost"),$R795,0))</f>
        <v/>
      </c>
      <c r="AD795" s="34">
        <f>IF($A795="","",IF(AND($I795="Won",OR($U795=1,$Y795&gt;0,$Z795&gt;0)),$G795,0))</f>
        <v/>
      </c>
      <c r="AE795" s="33">
        <f>IF(OR($A795="",$P795=0),"",IFERROR(MATCH($Q795,Settings!$B$24:$B$31,0),""))</f>
        <v/>
      </c>
      <c r="AF795" s="33">
        <f>IF($A795="","",IFERROR(MATCH($F795,Settings!$B$24:$B$31,0),""))</f>
        <v/>
      </c>
      <c r="AG795" s="33">
        <f>IF($A795="","",IF($P795=0,IF($Y795&gt;0,IF($I795="Won","Created and won","Created"),IF($J795&gt;Settings!$C$6,"Created, outside period",IF($V795=1,"Not in last snapshot","Outside period"))),IF($T795&lt;&gt;"Open","Closed before",IF($U795=0,IF($Z795&gt;0,IF($I795="Won","Pulled in and won","Pulled in"),"Outside period"),IF($I795="Won","Won",IF($I795="Lost","Lost",IF($V795=0,"Slipped out",IF($AF795&gt;$AE795,"Advanced",IF($AF795&lt;$AE795,"Regressed",IF($G795&gt;$R795,"Amount up",IF($G795&lt;$R795,"Amount down","No change")))))))))))</f>
        <v/>
      </c>
      <c r="AH795" s="33">
        <f>IF($A795="","",IF($V795=1,Settings!$C$7-MAX($J795,$K795,$L795,$M795),""))</f>
        <v/>
      </c>
      <c r="AI795" s="33">
        <f>IF($A795="","",IF($V795=1,IF($AH795&gt;=Settings!$C$12,1,0),""))</f>
        <v/>
      </c>
      <c r="AJ795" s="33">
        <f>IF($A795="","",IF($V795=1,IF($N795&gt;=Settings!$C$13,1,0),""))</f>
        <v/>
      </c>
    </row>
    <row r="796">
      <c r="G796" s="31" t="n"/>
      <c r="H796" s="32" t="n"/>
      <c r="J796" s="32" t="n"/>
      <c r="K796" s="32" t="n"/>
      <c r="L796" s="32" t="n"/>
      <c r="M796" s="32" t="n"/>
      <c r="P796" s="33">
        <f>IF($A796="","",IFERROR(MATCH($A796,'Last week'!$A$2:$A$1001,0),0))</f>
        <v/>
      </c>
      <c r="Q796" s="33">
        <f>IF(OR($A796="",$P796=0),"",INDEX('Last week'!$F$2:$F$1001,$P796))</f>
        <v/>
      </c>
      <c r="R796" s="34">
        <f>IF(OR($A796="",$P796=0),"",INDEX('Last week'!$G$2:$G$1001,$P796))</f>
        <v/>
      </c>
      <c r="S796" s="35">
        <f>IF(OR($A796="",$P796=0),"",INDEX('Last week'!$H$2:$H$1001,$P796))</f>
        <v/>
      </c>
      <c r="T796" s="33">
        <f>IF(OR($A796="",$P796=0),"",INDEX('Last week'!$I$2:$I$1001,$P796))</f>
        <v/>
      </c>
      <c r="U796" s="33">
        <f>IF($A796="","",IF(AND($P796&gt;0,$T796="Open",$S796&gt;=Settings!$C$4,$S796&lt;=Settings!$C$5),1,0))</f>
        <v/>
      </c>
      <c r="V796" s="33">
        <f>IF($A796="","",IF(AND($I796="Open",$H796&gt;=Settings!$C$4,$H796&lt;=Settings!$C$5),1,0))</f>
        <v/>
      </c>
      <c r="W796" s="34">
        <f>IF($A796="","",IF($U796=1,$R796,0))</f>
        <v/>
      </c>
      <c r="X796" s="34">
        <f>IF($A796="","",IF($V796=1,$G796,0))</f>
        <v/>
      </c>
      <c r="Y796" s="34">
        <f>IF($A796="","",IF(AND($P796=0,OR($I796="Open",$I796="Won"),$H796&gt;=Settings!$C$4,$H796&lt;=Settings!$C$5,$J796&gt;Settings!$C$6),$G796,0))</f>
        <v/>
      </c>
      <c r="Z796" s="34">
        <f>IF($A796="","",IF(AND($P796&gt;0,$T796="Open",$U796=0,OR($I796="Open",$I796="Won"),$H796&gt;=Settings!$C$4,$H796&lt;=Settings!$C$5),$G796,0))</f>
        <v/>
      </c>
      <c r="AA796" s="34">
        <f>IF($A796="","",IF(AND($U796=1,OR($V796=1,$I796="Won")),$G796-$R796,0))</f>
        <v/>
      </c>
      <c r="AB796" s="34">
        <f>IF($A796="","",IF(AND($U796=1,$I796="Open",$V796=0),$R796,0))</f>
        <v/>
      </c>
      <c r="AC796" s="34">
        <f>IF($A796="","",IF(AND($U796=1,$I796="Lost"),$R796,0))</f>
        <v/>
      </c>
      <c r="AD796" s="34">
        <f>IF($A796="","",IF(AND($I796="Won",OR($U796=1,$Y796&gt;0,$Z796&gt;0)),$G796,0))</f>
        <v/>
      </c>
      <c r="AE796" s="33">
        <f>IF(OR($A796="",$P796=0),"",IFERROR(MATCH($Q796,Settings!$B$24:$B$31,0),""))</f>
        <v/>
      </c>
      <c r="AF796" s="33">
        <f>IF($A796="","",IFERROR(MATCH($F796,Settings!$B$24:$B$31,0),""))</f>
        <v/>
      </c>
      <c r="AG796" s="33">
        <f>IF($A796="","",IF($P796=0,IF($Y796&gt;0,IF($I796="Won","Created and won","Created"),IF($J796&gt;Settings!$C$6,"Created, outside period",IF($V796=1,"Not in last snapshot","Outside period"))),IF($T796&lt;&gt;"Open","Closed before",IF($U796=0,IF($Z796&gt;0,IF($I796="Won","Pulled in and won","Pulled in"),"Outside period"),IF($I796="Won","Won",IF($I796="Lost","Lost",IF($V796=0,"Slipped out",IF($AF796&gt;$AE796,"Advanced",IF($AF796&lt;$AE796,"Regressed",IF($G796&gt;$R796,"Amount up",IF($G796&lt;$R796,"Amount down","No change")))))))))))</f>
        <v/>
      </c>
      <c r="AH796" s="33">
        <f>IF($A796="","",IF($V796=1,Settings!$C$7-MAX($J796,$K796,$L796,$M796),""))</f>
        <v/>
      </c>
      <c r="AI796" s="33">
        <f>IF($A796="","",IF($V796=1,IF($AH796&gt;=Settings!$C$12,1,0),""))</f>
        <v/>
      </c>
      <c r="AJ796" s="33">
        <f>IF($A796="","",IF($V796=1,IF($N796&gt;=Settings!$C$13,1,0),""))</f>
        <v/>
      </c>
    </row>
    <row r="797">
      <c r="G797" s="31" t="n"/>
      <c r="H797" s="32" t="n"/>
      <c r="J797" s="32" t="n"/>
      <c r="K797" s="32" t="n"/>
      <c r="L797" s="32" t="n"/>
      <c r="M797" s="32" t="n"/>
      <c r="P797" s="33">
        <f>IF($A797="","",IFERROR(MATCH($A797,'Last week'!$A$2:$A$1001,0),0))</f>
        <v/>
      </c>
      <c r="Q797" s="33">
        <f>IF(OR($A797="",$P797=0),"",INDEX('Last week'!$F$2:$F$1001,$P797))</f>
        <v/>
      </c>
      <c r="R797" s="34">
        <f>IF(OR($A797="",$P797=0),"",INDEX('Last week'!$G$2:$G$1001,$P797))</f>
        <v/>
      </c>
      <c r="S797" s="35">
        <f>IF(OR($A797="",$P797=0),"",INDEX('Last week'!$H$2:$H$1001,$P797))</f>
        <v/>
      </c>
      <c r="T797" s="33">
        <f>IF(OR($A797="",$P797=0),"",INDEX('Last week'!$I$2:$I$1001,$P797))</f>
        <v/>
      </c>
      <c r="U797" s="33">
        <f>IF($A797="","",IF(AND($P797&gt;0,$T797="Open",$S797&gt;=Settings!$C$4,$S797&lt;=Settings!$C$5),1,0))</f>
        <v/>
      </c>
      <c r="V797" s="33">
        <f>IF($A797="","",IF(AND($I797="Open",$H797&gt;=Settings!$C$4,$H797&lt;=Settings!$C$5),1,0))</f>
        <v/>
      </c>
      <c r="W797" s="34">
        <f>IF($A797="","",IF($U797=1,$R797,0))</f>
        <v/>
      </c>
      <c r="X797" s="34">
        <f>IF($A797="","",IF($V797=1,$G797,0))</f>
        <v/>
      </c>
      <c r="Y797" s="34">
        <f>IF($A797="","",IF(AND($P797=0,OR($I797="Open",$I797="Won"),$H797&gt;=Settings!$C$4,$H797&lt;=Settings!$C$5,$J797&gt;Settings!$C$6),$G797,0))</f>
        <v/>
      </c>
      <c r="Z797" s="34">
        <f>IF($A797="","",IF(AND($P797&gt;0,$T797="Open",$U797=0,OR($I797="Open",$I797="Won"),$H797&gt;=Settings!$C$4,$H797&lt;=Settings!$C$5),$G797,0))</f>
        <v/>
      </c>
      <c r="AA797" s="34">
        <f>IF($A797="","",IF(AND($U797=1,OR($V797=1,$I797="Won")),$G797-$R797,0))</f>
        <v/>
      </c>
      <c r="AB797" s="34">
        <f>IF($A797="","",IF(AND($U797=1,$I797="Open",$V797=0),$R797,0))</f>
        <v/>
      </c>
      <c r="AC797" s="34">
        <f>IF($A797="","",IF(AND($U797=1,$I797="Lost"),$R797,0))</f>
        <v/>
      </c>
      <c r="AD797" s="34">
        <f>IF($A797="","",IF(AND($I797="Won",OR($U797=1,$Y797&gt;0,$Z797&gt;0)),$G797,0))</f>
        <v/>
      </c>
      <c r="AE797" s="33">
        <f>IF(OR($A797="",$P797=0),"",IFERROR(MATCH($Q797,Settings!$B$24:$B$31,0),""))</f>
        <v/>
      </c>
      <c r="AF797" s="33">
        <f>IF($A797="","",IFERROR(MATCH($F797,Settings!$B$24:$B$31,0),""))</f>
        <v/>
      </c>
      <c r="AG797" s="33">
        <f>IF($A797="","",IF($P797=0,IF($Y797&gt;0,IF($I797="Won","Created and won","Created"),IF($J797&gt;Settings!$C$6,"Created, outside period",IF($V797=1,"Not in last snapshot","Outside period"))),IF($T797&lt;&gt;"Open","Closed before",IF($U797=0,IF($Z797&gt;0,IF($I797="Won","Pulled in and won","Pulled in"),"Outside period"),IF($I797="Won","Won",IF($I797="Lost","Lost",IF($V797=0,"Slipped out",IF($AF797&gt;$AE797,"Advanced",IF($AF797&lt;$AE797,"Regressed",IF($G797&gt;$R797,"Amount up",IF($G797&lt;$R797,"Amount down","No change")))))))))))</f>
        <v/>
      </c>
      <c r="AH797" s="33">
        <f>IF($A797="","",IF($V797=1,Settings!$C$7-MAX($J797,$K797,$L797,$M797),""))</f>
        <v/>
      </c>
      <c r="AI797" s="33">
        <f>IF($A797="","",IF($V797=1,IF($AH797&gt;=Settings!$C$12,1,0),""))</f>
        <v/>
      </c>
      <c r="AJ797" s="33">
        <f>IF($A797="","",IF($V797=1,IF($N797&gt;=Settings!$C$13,1,0),""))</f>
        <v/>
      </c>
    </row>
    <row r="798">
      <c r="G798" s="31" t="n"/>
      <c r="H798" s="32" t="n"/>
      <c r="J798" s="32" t="n"/>
      <c r="K798" s="32" t="n"/>
      <c r="L798" s="32" t="n"/>
      <c r="M798" s="32" t="n"/>
      <c r="P798" s="33">
        <f>IF($A798="","",IFERROR(MATCH($A798,'Last week'!$A$2:$A$1001,0),0))</f>
        <v/>
      </c>
      <c r="Q798" s="33">
        <f>IF(OR($A798="",$P798=0),"",INDEX('Last week'!$F$2:$F$1001,$P798))</f>
        <v/>
      </c>
      <c r="R798" s="34">
        <f>IF(OR($A798="",$P798=0),"",INDEX('Last week'!$G$2:$G$1001,$P798))</f>
        <v/>
      </c>
      <c r="S798" s="35">
        <f>IF(OR($A798="",$P798=0),"",INDEX('Last week'!$H$2:$H$1001,$P798))</f>
        <v/>
      </c>
      <c r="T798" s="33">
        <f>IF(OR($A798="",$P798=0),"",INDEX('Last week'!$I$2:$I$1001,$P798))</f>
        <v/>
      </c>
      <c r="U798" s="33">
        <f>IF($A798="","",IF(AND($P798&gt;0,$T798="Open",$S798&gt;=Settings!$C$4,$S798&lt;=Settings!$C$5),1,0))</f>
        <v/>
      </c>
      <c r="V798" s="33">
        <f>IF($A798="","",IF(AND($I798="Open",$H798&gt;=Settings!$C$4,$H798&lt;=Settings!$C$5),1,0))</f>
        <v/>
      </c>
      <c r="W798" s="34">
        <f>IF($A798="","",IF($U798=1,$R798,0))</f>
        <v/>
      </c>
      <c r="X798" s="34">
        <f>IF($A798="","",IF($V798=1,$G798,0))</f>
        <v/>
      </c>
      <c r="Y798" s="34">
        <f>IF($A798="","",IF(AND($P798=0,OR($I798="Open",$I798="Won"),$H798&gt;=Settings!$C$4,$H798&lt;=Settings!$C$5,$J798&gt;Settings!$C$6),$G798,0))</f>
        <v/>
      </c>
      <c r="Z798" s="34">
        <f>IF($A798="","",IF(AND($P798&gt;0,$T798="Open",$U798=0,OR($I798="Open",$I798="Won"),$H798&gt;=Settings!$C$4,$H798&lt;=Settings!$C$5),$G798,0))</f>
        <v/>
      </c>
      <c r="AA798" s="34">
        <f>IF($A798="","",IF(AND($U798=1,OR($V798=1,$I798="Won")),$G798-$R798,0))</f>
        <v/>
      </c>
      <c r="AB798" s="34">
        <f>IF($A798="","",IF(AND($U798=1,$I798="Open",$V798=0),$R798,0))</f>
        <v/>
      </c>
      <c r="AC798" s="34">
        <f>IF($A798="","",IF(AND($U798=1,$I798="Lost"),$R798,0))</f>
        <v/>
      </c>
      <c r="AD798" s="34">
        <f>IF($A798="","",IF(AND($I798="Won",OR($U798=1,$Y798&gt;0,$Z798&gt;0)),$G798,0))</f>
        <v/>
      </c>
      <c r="AE798" s="33">
        <f>IF(OR($A798="",$P798=0),"",IFERROR(MATCH($Q798,Settings!$B$24:$B$31,0),""))</f>
        <v/>
      </c>
      <c r="AF798" s="33">
        <f>IF($A798="","",IFERROR(MATCH($F798,Settings!$B$24:$B$31,0),""))</f>
        <v/>
      </c>
      <c r="AG798" s="33">
        <f>IF($A798="","",IF($P798=0,IF($Y798&gt;0,IF($I798="Won","Created and won","Created"),IF($J798&gt;Settings!$C$6,"Created, outside period",IF($V798=1,"Not in last snapshot","Outside period"))),IF($T798&lt;&gt;"Open","Closed before",IF($U798=0,IF($Z798&gt;0,IF($I798="Won","Pulled in and won","Pulled in"),"Outside period"),IF($I798="Won","Won",IF($I798="Lost","Lost",IF($V798=0,"Slipped out",IF($AF798&gt;$AE798,"Advanced",IF($AF798&lt;$AE798,"Regressed",IF($G798&gt;$R798,"Amount up",IF($G798&lt;$R798,"Amount down","No change")))))))))))</f>
        <v/>
      </c>
      <c r="AH798" s="33">
        <f>IF($A798="","",IF($V798=1,Settings!$C$7-MAX($J798,$K798,$L798,$M798),""))</f>
        <v/>
      </c>
      <c r="AI798" s="33">
        <f>IF($A798="","",IF($V798=1,IF($AH798&gt;=Settings!$C$12,1,0),""))</f>
        <v/>
      </c>
      <c r="AJ798" s="33">
        <f>IF($A798="","",IF($V798=1,IF($N798&gt;=Settings!$C$13,1,0),""))</f>
        <v/>
      </c>
    </row>
    <row r="799">
      <c r="G799" s="31" t="n"/>
      <c r="H799" s="32" t="n"/>
      <c r="J799" s="32" t="n"/>
      <c r="K799" s="32" t="n"/>
      <c r="L799" s="32" t="n"/>
      <c r="M799" s="32" t="n"/>
      <c r="P799" s="33">
        <f>IF($A799="","",IFERROR(MATCH($A799,'Last week'!$A$2:$A$1001,0),0))</f>
        <v/>
      </c>
      <c r="Q799" s="33">
        <f>IF(OR($A799="",$P799=0),"",INDEX('Last week'!$F$2:$F$1001,$P799))</f>
        <v/>
      </c>
      <c r="R799" s="34">
        <f>IF(OR($A799="",$P799=0),"",INDEX('Last week'!$G$2:$G$1001,$P799))</f>
        <v/>
      </c>
      <c r="S799" s="35">
        <f>IF(OR($A799="",$P799=0),"",INDEX('Last week'!$H$2:$H$1001,$P799))</f>
        <v/>
      </c>
      <c r="T799" s="33">
        <f>IF(OR($A799="",$P799=0),"",INDEX('Last week'!$I$2:$I$1001,$P799))</f>
        <v/>
      </c>
      <c r="U799" s="33">
        <f>IF($A799="","",IF(AND($P799&gt;0,$T799="Open",$S799&gt;=Settings!$C$4,$S799&lt;=Settings!$C$5),1,0))</f>
        <v/>
      </c>
      <c r="V799" s="33">
        <f>IF($A799="","",IF(AND($I799="Open",$H799&gt;=Settings!$C$4,$H799&lt;=Settings!$C$5),1,0))</f>
        <v/>
      </c>
      <c r="W799" s="34">
        <f>IF($A799="","",IF($U799=1,$R799,0))</f>
        <v/>
      </c>
      <c r="X799" s="34">
        <f>IF($A799="","",IF($V799=1,$G799,0))</f>
        <v/>
      </c>
      <c r="Y799" s="34">
        <f>IF($A799="","",IF(AND($P799=0,OR($I799="Open",$I799="Won"),$H799&gt;=Settings!$C$4,$H799&lt;=Settings!$C$5,$J799&gt;Settings!$C$6),$G799,0))</f>
        <v/>
      </c>
      <c r="Z799" s="34">
        <f>IF($A799="","",IF(AND($P799&gt;0,$T799="Open",$U799=0,OR($I799="Open",$I799="Won"),$H799&gt;=Settings!$C$4,$H799&lt;=Settings!$C$5),$G799,0))</f>
        <v/>
      </c>
      <c r="AA799" s="34">
        <f>IF($A799="","",IF(AND($U799=1,OR($V799=1,$I799="Won")),$G799-$R799,0))</f>
        <v/>
      </c>
      <c r="AB799" s="34">
        <f>IF($A799="","",IF(AND($U799=1,$I799="Open",$V799=0),$R799,0))</f>
        <v/>
      </c>
      <c r="AC799" s="34">
        <f>IF($A799="","",IF(AND($U799=1,$I799="Lost"),$R799,0))</f>
        <v/>
      </c>
      <c r="AD799" s="34">
        <f>IF($A799="","",IF(AND($I799="Won",OR($U799=1,$Y799&gt;0,$Z799&gt;0)),$G799,0))</f>
        <v/>
      </c>
      <c r="AE799" s="33">
        <f>IF(OR($A799="",$P799=0),"",IFERROR(MATCH($Q799,Settings!$B$24:$B$31,0),""))</f>
        <v/>
      </c>
      <c r="AF799" s="33">
        <f>IF($A799="","",IFERROR(MATCH($F799,Settings!$B$24:$B$31,0),""))</f>
        <v/>
      </c>
      <c r="AG799" s="33">
        <f>IF($A799="","",IF($P799=0,IF($Y799&gt;0,IF($I799="Won","Created and won","Created"),IF($J799&gt;Settings!$C$6,"Created, outside period",IF($V799=1,"Not in last snapshot","Outside period"))),IF($T799&lt;&gt;"Open","Closed before",IF($U799=0,IF($Z799&gt;0,IF($I799="Won","Pulled in and won","Pulled in"),"Outside period"),IF($I799="Won","Won",IF($I799="Lost","Lost",IF($V799=0,"Slipped out",IF($AF799&gt;$AE799,"Advanced",IF($AF799&lt;$AE799,"Regressed",IF($G799&gt;$R799,"Amount up",IF($G799&lt;$R799,"Amount down","No change")))))))))))</f>
        <v/>
      </c>
      <c r="AH799" s="33">
        <f>IF($A799="","",IF($V799=1,Settings!$C$7-MAX($J799,$K799,$L799,$M799),""))</f>
        <v/>
      </c>
      <c r="AI799" s="33">
        <f>IF($A799="","",IF($V799=1,IF($AH799&gt;=Settings!$C$12,1,0),""))</f>
        <v/>
      </c>
      <c r="AJ799" s="33">
        <f>IF($A799="","",IF($V799=1,IF($N799&gt;=Settings!$C$13,1,0),""))</f>
        <v/>
      </c>
    </row>
    <row r="800">
      <c r="G800" s="31" t="n"/>
      <c r="H800" s="32" t="n"/>
      <c r="J800" s="32" t="n"/>
      <c r="K800" s="32" t="n"/>
      <c r="L800" s="32" t="n"/>
      <c r="M800" s="32" t="n"/>
      <c r="P800" s="33">
        <f>IF($A800="","",IFERROR(MATCH($A800,'Last week'!$A$2:$A$1001,0),0))</f>
        <v/>
      </c>
      <c r="Q800" s="33">
        <f>IF(OR($A800="",$P800=0),"",INDEX('Last week'!$F$2:$F$1001,$P800))</f>
        <v/>
      </c>
      <c r="R800" s="34">
        <f>IF(OR($A800="",$P800=0),"",INDEX('Last week'!$G$2:$G$1001,$P800))</f>
        <v/>
      </c>
      <c r="S800" s="35">
        <f>IF(OR($A800="",$P800=0),"",INDEX('Last week'!$H$2:$H$1001,$P800))</f>
        <v/>
      </c>
      <c r="T800" s="33">
        <f>IF(OR($A800="",$P800=0),"",INDEX('Last week'!$I$2:$I$1001,$P800))</f>
        <v/>
      </c>
      <c r="U800" s="33">
        <f>IF($A800="","",IF(AND($P800&gt;0,$T800="Open",$S800&gt;=Settings!$C$4,$S800&lt;=Settings!$C$5),1,0))</f>
        <v/>
      </c>
      <c r="V800" s="33">
        <f>IF($A800="","",IF(AND($I800="Open",$H800&gt;=Settings!$C$4,$H800&lt;=Settings!$C$5),1,0))</f>
        <v/>
      </c>
      <c r="W800" s="34">
        <f>IF($A800="","",IF($U800=1,$R800,0))</f>
        <v/>
      </c>
      <c r="X800" s="34">
        <f>IF($A800="","",IF($V800=1,$G800,0))</f>
        <v/>
      </c>
      <c r="Y800" s="34">
        <f>IF($A800="","",IF(AND($P800=0,OR($I800="Open",$I800="Won"),$H800&gt;=Settings!$C$4,$H800&lt;=Settings!$C$5,$J800&gt;Settings!$C$6),$G800,0))</f>
        <v/>
      </c>
      <c r="Z800" s="34">
        <f>IF($A800="","",IF(AND($P800&gt;0,$T800="Open",$U800=0,OR($I800="Open",$I800="Won"),$H800&gt;=Settings!$C$4,$H800&lt;=Settings!$C$5),$G800,0))</f>
        <v/>
      </c>
      <c r="AA800" s="34">
        <f>IF($A800="","",IF(AND($U800=1,OR($V800=1,$I800="Won")),$G800-$R800,0))</f>
        <v/>
      </c>
      <c r="AB800" s="34">
        <f>IF($A800="","",IF(AND($U800=1,$I800="Open",$V800=0),$R800,0))</f>
        <v/>
      </c>
      <c r="AC800" s="34">
        <f>IF($A800="","",IF(AND($U800=1,$I800="Lost"),$R800,0))</f>
        <v/>
      </c>
      <c r="AD800" s="34">
        <f>IF($A800="","",IF(AND($I800="Won",OR($U800=1,$Y800&gt;0,$Z800&gt;0)),$G800,0))</f>
        <v/>
      </c>
      <c r="AE800" s="33">
        <f>IF(OR($A800="",$P800=0),"",IFERROR(MATCH($Q800,Settings!$B$24:$B$31,0),""))</f>
        <v/>
      </c>
      <c r="AF800" s="33">
        <f>IF($A800="","",IFERROR(MATCH($F800,Settings!$B$24:$B$31,0),""))</f>
        <v/>
      </c>
      <c r="AG800" s="33">
        <f>IF($A800="","",IF($P800=0,IF($Y800&gt;0,IF($I800="Won","Created and won","Created"),IF($J800&gt;Settings!$C$6,"Created, outside period",IF($V800=1,"Not in last snapshot","Outside period"))),IF($T800&lt;&gt;"Open","Closed before",IF($U800=0,IF($Z800&gt;0,IF($I800="Won","Pulled in and won","Pulled in"),"Outside period"),IF($I800="Won","Won",IF($I800="Lost","Lost",IF($V800=0,"Slipped out",IF($AF800&gt;$AE800,"Advanced",IF($AF800&lt;$AE800,"Regressed",IF($G800&gt;$R800,"Amount up",IF($G800&lt;$R800,"Amount down","No change")))))))))))</f>
        <v/>
      </c>
      <c r="AH800" s="33">
        <f>IF($A800="","",IF($V800=1,Settings!$C$7-MAX($J800,$K800,$L800,$M800),""))</f>
        <v/>
      </c>
      <c r="AI800" s="33">
        <f>IF($A800="","",IF($V800=1,IF($AH800&gt;=Settings!$C$12,1,0),""))</f>
        <v/>
      </c>
      <c r="AJ800" s="33">
        <f>IF($A800="","",IF($V800=1,IF($N800&gt;=Settings!$C$13,1,0),""))</f>
        <v/>
      </c>
    </row>
    <row r="801">
      <c r="G801" s="31" t="n"/>
      <c r="H801" s="32" t="n"/>
      <c r="J801" s="32" t="n"/>
      <c r="K801" s="32" t="n"/>
      <c r="L801" s="32" t="n"/>
      <c r="M801" s="32" t="n"/>
      <c r="P801" s="33">
        <f>IF($A801="","",IFERROR(MATCH($A801,'Last week'!$A$2:$A$1001,0),0))</f>
        <v/>
      </c>
      <c r="Q801" s="33">
        <f>IF(OR($A801="",$P801=0),"",INDEX('Last week'!$F$2:$F$1001,$P801))</f>
        <v/>
      </c>
      <c r="R801" s="34">
        <f>IF(OR($A801="",$P801=0),"",INDEX('Last week'!$G$2:$G$1001,$P801))</f>
        <v/>
      </c>
      <c r="S801" s="35">
        <f>IF(OR($A801="",$P801=0),"",INDEX('Last week'!$H$2:$H$1001,$P801))</f>
        <v/>
      </c>
      <c r="T801" s="33">
        <f>IF(OR($A801="",$P801=0),"",INDEX('Last week'!$I$2:$I$1001,$P801))</f>
        <v/>
      </c>
      <c r="U801" s="33">
        <f>IF($A801="","",IF(AND($P801&gt;0,$T801="Open",$S801&gt;=Settings!$C$4,$S801&lt;=Settings!$C$5),1,0))</f>
        <v/>
      </c>
      <c r="V801" s="33">
        <f>IF($A801="","",IF(AND($I801="Open",$H801&gt;=Settings!$C$4,$H801&lt;=Settings!$C$5),1,0))</f>
        <v/>
      </c>
      <c r="W801" s="34">
        <f>IF($A801="","",IF($U801=1,$R801,0))</f>
        <v/>
      </c>
      <c r="X801" s="34">
        <f>IF($A801="","",IF($V801=1,$G801,0))</f>
        <v/>
      </c>
      <c r="Y801" s="34">
        <f>IF($A801="","",IF(AND($P801=0,OR($I801="Open",$I801="Won"),$H801&gt;=Settings!$C$4,$H801&lt;=Settings!$C$5,$J801&gt;Settings!$C$6),$G801,0))</f>
        <v/>
      </c>
      <c r="Z801" s="34">
        <f>IF($A801="","",IF(AND($P801&gt;0,$T801="Open",$U801=0,OR($I801="Open",$I801="Won"),$H801&gt;=Settings!$C$4,$H801&lt;=Settings!$C$5),$G801,0))</f>
        <v/>
      </c>
      <c r="AA801" s="34">
        <f>IF($A801="","",IF(AND($U801=1,OR($V801=1,$I801="Won")),$G801-$R801,0))</f>
        <v/>
      </c>
      <c r="AB801" s="34">
        <f>IF($A801="","",IF(AND($U801=1,$I801="Open",$V801=0),$R801,0))</f>
        <v/>
      </c>
      <c r="AC801" s="34">
        <f>IF($A801="","",IF(AND($U801=1,$I801="Lost"),$R801,0))</f>
        <v/>
      </c>
      <c r="AD801" s="34">
        <f>IF($A801="","",IF(AND($I801="Won",OR($U801=1,$Y801&gt;0,$Z801&gt;0)),$G801,0))</f>
        <v/>
      </c>
      <c r="AE801" s="33">
        <f>IF(OR($A801="",$P801=0),"",IFERROR(MATCH($Q801,Settings!$B$24:$B$31,0),""))</f>
        <v/>
      </c>
      <c r="AF801" s="33">
        <f>IF($A801="","",IFERROR(MATCH($F801,Settings!$B$24:$B$31,0),""))</f>
        <v/>
      </c>
      <c r="AG801" s="33">
        <f>IF($A801="","",IF($P801=0,IF($Y801&gt;0,IF($I801="Won","Created and won","Created"),IF($J801&gt;Settings!$C$6,"Created, outside period",IF($V801=1,"Not in last snapshot","Outside period"))),IF($T801&lt;&gt;"Open","Closed before",IF($U801=0,IF($Z801&gt;0,IF($I801="Won","Pulled in and won","Pulled in"),"Outside period"),IF($I801="Won","Won",IF($I801="Lost","Lost",IF($V801=0,"Slipped out",IF($AF801&gt;$AE801,"Advanced",IF($AF801&lt;$AE801,"Regressed",IF($G801&gt;$R801,"Amount up",IF($G801&lt;$R801,"Amount down","No change")))))))))))</f>
        <v/>
      </c>
      <c r="AH801" s="33">
        <f>IF($A801="","",IF($V801=1,Settings!$C$7-MAX($J801,$K801,$L801,$M801),""))</f>
        <v/>
      </c>
      <c r="AI801" s="33">
        <f>IF($A801="","",IF($V801=1,IF($AH801&gt;=Settings!$C$12,1,0),""))</f>
        <v/>
      </c>
      <c r="AJ801" s="33">
        <f>IF($A801="","",IF($V801=1,IF($N801&gt;=Settings!$C$13,1,0),""))</f>
        <v/>
      </c>
    </row>
    <row r="802">
      <c r="G802" s="31" t="n"/>
      <c r="H802" s="32" t="n"/>
      <c r="J802" s="32" t="n"/>
      <c r="K802" s="32" t="n"/>
      <c r="L802" s="32" t="n"/>
      <c r="M802" s="32" t="n"/>
      <c r="P802" s="33">
        <f>IF($A802="","",IFERROR(MATCH($A802,'Last week'!$A$2:$A$1001,0),0))</f>
        <v/>
      </c>
      <c r="Q802" s="33">
        <f>IF(OR($A802="",$P802=0),"",INDEX('Last week'!$F$2:$F$1001,$P802))</f>
        <v/>
      </c>
      <c r="R802" s="34">
        <f>IF(OR($A802="",$P802=0),"",INDEX('Last week'!$G$2:$G$1001,$P802))</f>
        <v/>
      </c>
      <c r="S802" s="35">
        <f>IF(OR($A802="",$P802=0),"",INDEX('Last week'!$H$2:$H$1001,$P802))</f>
        <v/>
      </c>
      <c r="T802" s="33">
        <f>IF(OR($A802="",$P802=0),"",INDEX('Last week'!$I$2:$I$1001,$P802))</f>
        <v/>
      </c>
      <c r="U802" s="33">
        <f>IF($A802="","",IF(AND($P802&gt;0,$T802="Open",$S802&gt;=Settings!$C$4,$S802&lt;=Settings!$C$5),1,0))</f>
        <v/>
      </c>
      <c r="V802" s="33">
        <f>IF($A802="","",IF(AND($I802="Open",$H802&gt;=Settings!$C$4,$H802&lt;=Settings!$C$5),1,0))</f>
        <v/>
      </c>
      <c r="W802" s="34">
        <f>IF($A802="","",IF($U802=1,$R802,0))</f>
        <v/>
      </c>
      <c r="X802" s="34">
        <f>IF($A802="","",IF($V802=1,$G802,0))</f>
        <v/>
      </c>
      <c r="Y802" s="34">
        <f>IF($A802="","",IF(AND($P802=0,OR($I802="Open",$I802="Won"),$H802&gt;=Settings!$C$4,$H802&lt;=Settings!$C$5,$J802&gt;Settings!$C$6),$G802,0))</f>
        <v/>
      </c>
      <c r="Z802" s="34">
        <f>IF($A802="","",IF(AND($P802&gt;0,$T802="Open",$U802=0,OR($I802="Open",$I802="Won"),$H802&gt;=Settings!$C$4,$H802&lt;=Settings!$C$5),$G802,0))</f>
        <v/>
      </c>
      <c r="AA802" s="34">
        <f>IF($A802="","",IF(AND($U802=1,OR($V802=1,$I802="Won")),$G802-$R802,0))</f>
        <v/>
      </c>
      <c r="AB802" s="34">
        <f>IF($A802="","",IF(AND($U802=1,$I802="Open",$V802=0),$R802,0))</f>
        <v/>
      </c>
      <c r="AC802" s="34">
        <f>IF($A802="","",IF(AND($U802=1,$I802="Lost"),$R802,0))</f>
        <v/>
      </c>
      <c r="AD802" s="34">
        <f>IF($A802="","",IF(AND($I802="Won",OR($U802=1,$Y802&gt;0,$Z802&gt;0)),$G802,0))</f>
        <v/>
      </c>
      <c r="AE802" s="33">
        <f>IF(OR($A802="",$P802=0),"",IFERROR(MATCH($Q802,Settings!$B$24:$B$31,0),""))</f>
        <v/>
      </c>
      <c r="AF802" s="33">
        <f>IF($A802="","",IFERROR(MATCH($F802,Settings!$B$24:$B$31,0),""))</f>
        <v/>
      </c>
      <c r="AG802" s="33">
        <f>IF($A802="","",IF($P802=0,IF($Y802&gt;0,IF($I802="Won","Created and won","Created"),IF($J802&gt;Settings!$C$6,"Created, outside period",IF($V802=1,"Not in last snapshot","Outside period"))),IF($T802&lt;&gt;"Open","Closed before",IF($U802=0,IF($Z802&gt;0,IF($I802="Won","Pulled in and won","Pulled in"),"Outside period"),IF($I802="Won","Won",IF($I802="Lost","Lost",IF($V802=0,"Slipped out",IF($AF802&gt;$AE802,"Advanced",IF($AF802&lt;$AE802,"Regressed",IF($G802&gt;$R802,"Amount up",IF($G802&lt;$R802,"Amount down","No change")))))))))))</f>
        <v/>
      </c>
      <c r="AH802" s="33">
        <f>IF($A802="","",IF($V802=1,Settings!$C$7-MAX($J802,$K802,$L802,$M802),""))</f>
        <v/>
      </c>
      <c r="AI802" s="33">
        <f>IF($A802="","",IF($V802=1,IF($AH802&gt;=Settings!$C$12,1,0),""))</f>
        <v/>
      </c>
      <c r="AJ802" s="33">
        <f>IF($A802="","",IF($V802=1,IF($N802&gt;=Settings!$C$13,1,0),""))</f>
        <v/>
      </c>
    </row>
    <row r="803">
      <c r="G803" s="31" t="n"/>
      <c r="H803" s="32" t="n"/>
      <c r="J803" s="32" t="n"/>
      <c r="K803" s="32" t="n"/>
      <c r="L803" s="32" t="n"/>
      <c r="M803" s="32" t="n"/>
      <c r="P803" s="33">
        <f>IF($A803="","",IFERROR(MATCH($A803,'Last week'!$A$2:$A$1001,0),0))</f>
        <v/>
      </c>
      <c r="Q803" s="33">
        <f>IF(OR($A803="",$P803=0),"",INDEX('Last week'!$F$2:$F$1001,$P803))</f>
        <v/>
      </c>
      <c r="R803" s="34">
        <f>IF(OR($A803="",$P803=0),"",INDEX('Last week'!$G$2:$G$1001,$P803))</f>
        <v/>
      </c>
      <c r="S803" s="35">
        <f>IF(OR($A803="",$P803=0),"",INDEX('Last week'!$H$2:$H$1001,$P803))</f>
        <v/>
      </c>
      <c r="T803" s="33">
        <f>IF(OR($A803="",$P803=0),"",INDEX('Last week'!$I$2:$I$1001,$P803))</f>
        <v/>
      </c>
      <c r="U803" s="33">
        <f>IF($A803="","",IF(AND($P803&gt;0,$T803="Open",$S803&gt;=Settings!$C$4,$S803&lt;=Settings!$C$5),1,0))</f>
        <v/>
      </c>
      <c r="V803" s="33">
        <f>IF($A803="","",IF(AND($I803="Open",$H803&gt;=Settings!$C$4,$H803&lt;=Settings!$C$5),1,0))</f>
        <v/>
      </c>
      <c r="W803" s="34">
        <f>IF($A803="","",IF($U803=1,$R803,0))</f>
        <v/>
      </c>
      <c r="X803" s="34">
        <f>IF($A803="","",IF($V803=1,$G803,0))</f>
        <v/>
      </c>
      <c r="Y803" s="34">
        <f>IF($A803="","",IF(AND($P803=0,OR($I803="Open",$I803="Won"),$H803&gt;=Settings!$C$4,$H803&lt;=Settings!$C$5,$J803&gt;Settings!$C$6),$G803,0))</f>
        <v/>
      </c>
      <c r="Z803" s="34">
        <f>IF($A803="","",IF(AND($P803&gt;0,$T803="Open",$U803=0,OR($I803="Open",$I803="Won"),$H803&gt;=Settings!$C$4,$H803&lt;=Settings!$C$5),$G803,0))</f>
        <v/>
      </c>
      <c r="AA803" s="34">
        <f>IF($A803="","",IF(AND($U803=1,OR($V803=1,$I803="Won")),$G803-$R803,0))</f>
        <v/>
      </c>
      <c r="AB803" s="34">
        <f>IF($A803="","",IF(AND($U803=1,$I803="Open",$V803=0),$R803,0))</f>
        <v/>
      </c>
      <c r="AC803" s="34">
        <f>IF($A803="","",IF(AND($U803=1,$I803="Lost"),$R803,0))</f>
        <v/>
      </c>
      <c r="AD803" s="34">
        <f>IF($A803="","",IF(AND($I803="Won",OR($U803=1,$Y803&gt;0,$Z803&gt;0)),$G803,0))</f>
        <v/>
      </c>
      <c r="AE803" s="33">
        <f>IF(OR($A803="",$P803=0),"",IFERROR(MATCH($Q803,Settings!$B$24:$B$31,0),""))</f>
        <v/>
      </c>
      <c r="AF803" s="33">
        <f>IF($A803="","",IFERROR(MATCH($F803,Settings!$B$24:$B$31,0),""))</f>
        <v/>
      </c>
      <c r="AG803" s="33">
        <f>IF($A803="","",IF($P803=0,IF($Y803&gt;0,IF($I803="Won","Created and won","Created"),IF($J803&gt;Settings!$C$6,"Created, outside period",IF($V803=1,"Not in last snapshot","Outside period"))),IF($T803&lt;&gt;"Open","Closed before",IF($U803=0,IF($Z803&gt;0,IF($I803="Won","Pulled in and won","Pulled in"),"Outside period"),IF($I803="Won","Won",IF($I803="Lost","Lost",IF($V803=0,"Slipped out",IF($AF803&gt;$AE803,"Advanced",IF($AF803&lt;$AE803,"Regressed",IF($G803&gt;$R803,"Amount up",IF($G803&lt;$R803,"Amount down","No change")))))))))))</f>
        <v/>
      </c>
      <c r="AH803" s="33">
        <f>IF($A803="","",IF($V803=1,Settings!$C$7-MAX($J803,$K803,$L803,$M803),""))</f>
        <v/>
      </c>
      <c r="AI803" s="33">
        <f>IF($A803="","",IF($V803=1,IF($AH803&gt;=Settings!$C$12,1,0),""))</f>
        <v/>
      </c>
      <c r="AJ803" s="33">
        <f>IF($A803="","",IF($V803=1,IF($N803&gt;=Settings!$C$13,1,0),""))</f>
        <v/>
      </c>
    </row>
    <row r="804">
      <c r="G804" s="31" t="n"/>
      <c r="H804" s="32" t="n"/>
      <c r="J804" s="32" t="n"/>
      <c r="K804" s="32" t="n"/>
      <c r="L804" s="32" t="n"/>
      <c r="M804" s="32" t="n"/>
      <c r="P804" s="33">
        <f>IF($A804="","",IFERROR(MATCH($A804,'Last week'!$A$2:$A$1001,0),0))</f>
        <v/>
      </c>
      <c r="Q804" s="33">
        <f>IF(OR($A804="",$P804=0),"",INDEX('Last week'!$F$2:$F$1001,$P804))</f>
        <v/>
      </c>
      <c r="R804" s="34">
        <f>IF(OR($A804="",$P804=0),"",INDEX('Last week'!$G$2:$G$1001,$P804))</f>
        <v/>
      </c>
      <c r="S804" s="35">
        <f>IF(OR($A804="",$P804=0),"",INDEX('Last week'!$H$2:$H$1001,$P804))</f>
        <v/>
      </c>
      <c r="T804" s="33">
        <f>IF(OR($A804="",$P804=0),"",INDEX('Last week'!$I$2:$I$1001,$P804))</f>
        <v/>
      </c>
      <c r="U804" s="33">
        <f>IF($A804="","",IF(AND($P804&gt;0,$T804="Open",$S804&gt;=Settings!$C$4,$S804&lt;=Settings!$C$5),1,0))</f>
        <v/>
      </c>
      <c r="V804" s="33">
        <f>IF($A804="","",IF(AND($I804="Open",$H804&gt;=Settings!$C$4,$H804&lt;=Settings!$C$5),1,0))</f>
        <v/>
      </c>
      <c r="W804" s="34">
        <f>IF($A804="","",IF($U804=1,$R804,0))</f>
        <v/>
      </c>
      <c r="X804" s="34">
        <f>IF($A804="","",IF($V804=1,$G804,0))</f>
        <v/>
      </c>
      <c r="Y804" s="34">
        <f>IF($A804="","",IF(AND($P804=0,OR($I804="Open",$I804="Won"),$H804&gt;=Settings!$C$4,$H804&lt;=Settings!$C$5,$J804&gt;Settings!$C$6),$G804,0))</f>
        <v/>
      </c>
      <c r="Z804" s="34">
        <f>IF($A804="","",IF(AND($P804&gt;0,$T804="Open",$U804=0,OR($I804="Open",$I804="Won"),$H804&gt;=Settings!$C$4,$H804&lt;=Settings!$C$5),$G804,0))</f>
        <v/>
      </c>
      <c r="AA804" s="34">
        <f>IF($A804="","",IF(AND($U804=1,OR($V804=1,$I804="Won")),$G804-$R804,0))</f>
        <v/>
      </c>
      <c r="AB804" s="34">
        <f>IF($A804="","",IF(AND($U804=1,$I804="Open",$V804=0),$R804,0))</f>
        <v/>
      </c>
      <c r="AC804" s="34">
        <f>IF($A804="","",IF(AND($U804=1,$I804="Lost"),$R804,0))</f>
        <v/>
      </c>
      <c r="AD804" s="34">
        <f>IF($A804="","",IF(AND($I804="Won",OR($U804=1,$Y804&gt;0,$Z804&gt;0)),$G804,0))</f>
        <v/>
      </c>
      <c r="AE804" s="33">
        <f>IF(OR($A804="",$P804=0),"",IFERROR(MATCH($Q804,Settings!$B$24:$B$31,0),""))</f>
        <v/>
      </c>
      <c r="AF804" s="33">
        <f>IF($A804="","",IFERROR(MATCH($F804,Settings!$B$24:$B$31,0),""))</f>
        <v/>
      </c>
      <c r="AG804" s="33">
        <f>IF($A804="","",IF($P804=0,IF($Y804&gt;0,IF($I804="Won","Created and won","Created"),IF($J804&gt;Settings!$C$6,"Created, outside period",IF($V804=1,"Not in last snapshot","Outside period"))),IF($T804&lt;&gt;"Open","Closed before",IF($U804=0,IF($Z804&gt;0,IF($I804="Won","Pulled in and won","Pulled in"),"Outside period"),IF($I804="Won","Won",IF($I804="Lost","Lost",IF($V804=0,"Slipped out",IF($AF804&gt;$AE804,"Advanced",IF($AF804&lt;$AE804,"Regressed",IF($G804&gt;$R804,"Amount up",IF($G804&lt;$R804,"Amount down","No change")))))))))))</f>
        <v/>
      </c>
      <c r="AH804" s="33">
        <f>IF($A804="","",IF($V804=1,Settings!$C$7-MAX($J804,$K804,$L804,$M804),""))</f>
        <v/>
      </c>
      <c r="AI804" s="33">
        <f>IF($A804="","",IF($V804=1,IF($AH804&gt;=Settings!$C$12,1,0),""))</f>
        <v/>
      </c>
      <c r="AJ804" s="33">
        <f>IF($A804="","",IF($V804=1,IF($N804&gt;=Settings!$C$13,1,0),""))</f>
        <v/>
      </c>
    </row>
    <row r="805">
      <c r="G805" s="31" t="n"/>
      <c r="H805" s="32" t="n"/>
      <c r="J805" s="32" t="n"/>
      <c r="K805" s="32" t="n"/>
      <c r="L805" s="32" t="n"/>
      <c r="M805" s="32" t="n"/>
      <c r="P805" s="33">
        <f>IF($A805="","",IFERROR(MATCH($A805,'Last week'!$A$2:$A$1001,0),0))</f>
        <v/>
      </c>
      <c r="Q805" s="33">
        <f>IF(OR($A805="",$P805=0),"",INDEX('Last week'!$F$2:$F$1001,$P805))</f>
        <v/>
      </c>
      <c r="R805" s="34">
        <f>IF(OR($A805="",$P805=0),"",INDEX('Last week'!$G$2:$G$1001,$P805))</f>
        <v/>
      </c>
      <c r="S805" s="35">
        <f>IF(OR($A805="",$P805=0),"",INDEX('Last week'!$H$2:$H$1001,$P805))</f>
        <v/>
      </c>
      <c r="T805" s="33">
        <f>IF(OR($A805="",$P805=0),"",INDEX('Last week'!$I$2:$I$1001,$P805))</f>
        <v/>
      </c>
      <c r="U805" s="33">
        <f>IF($A805="","",IF(AND($P805&gt;0,$T805="Open",$S805&gt;=Settings!$C$4,$S805&lt;=Settings!$C$5),1,0))</f>
        <v/>
      </c>
      <c r="V805" s="33">
        <f>IF($A805="","",IF(AND($I805="Open",$H805&gt;=Settings!$C$4,$H805&lt;=Settings!$C$5),1,0))</f>
        <v/>
      </c>
      <c r="W805" s="34">
        <f>IF($A805="","",IF($U805=1,$R805,0))</f>
        <v/>
      </c>
      <c r="X805" s="34">
        <f>IF($A805="","",IF($V805=1,$G805,0))</f>
        <v/>
      </c>
      <c r="Y805" s="34">
        <f>IF($A805="","",IF(AND($P805=0,OR($I805="Open",$I805="Won"),$H805&gt;=Settings!$C$4,$H805&lt;=Settings!$C$5,$J805&gt;Settings!$C$6),$G805,0))</f>
        <v/>
      </c>
      <c r="Z805" s="34">
        <f>IF($A805="","",IF(AND($P805&gt;0,$T805="Open",$U805=0,OR($I805="Open",$I805="Won"),$H805&gt;=Settings!$C$4,$H805&lt;=Settings!$C$5),$G805,0))</f>
        <v/>
      </c>
      <c r="AA805" s="34">
        <f>IF($A805="","",IF(AND($U805=1,OR($V805=1,$I805="Won")),$G805-$R805,0))</f>
        <v/>
      </c>
      <c r="AB805" s="34">
        <f>IF($A805="","",IF(AND($U805=1,$I805="Open",$V805=0),$R805,0))</f>
        <v/>
      </c>
      <c r="AC805" s="34">
        <f>IF($A805="","",IF(AND($U805=1,$I805="Lost"),$R805,0))</f>
        <v/>
      </c>
      <c r="AD805" s="34">
        <f>IF($A805="","",IF(AND($I805="Won",OR($U805=1,$Y805&gt;0,$Z805&gt;0)),$G805,0))</f>
        <v/>
      </c>
      <c r="AE805" s="33">
        <f>IF(OR($A805="",$P805=0),"",IFERROR(MATCH($Q805,Settings!$B$24:$B$31,0),""))</f>
        <v/>
      </c>
      <c r="AF805" s="33">
        <f>IF($A805="","",IFERROR(MATCH($F805,Settings!$B$24:$B$31,0),""))</f>
        <v/>
      </c>
      <c r="AG805" s="33">
        <f>IF($A805="","",IF($P805=0,IF($Y805&gt;0,IF($I805="Won","Created and won","Created"),IF($J805&gt;Settings!$C$6,"Created, outside period",IF($V805=1,"Not in last snapshot","Outside period"))),IF($T805&lt;&gt;"Open","Closed before",IF($U805=0,IF($Z805&gt;0,IF($I805="Won","Pulled in and won","Pulled in"),"Outside period"),IF($I805="Won","Won",IF($I805="Lost","Lost",IF($V805=0,"Slipped out",IF($AF805&gt;$AE805,"Advanced",IF($AF805&lt;$AE805,"Regressed",IF($G805&gt;$R805,"Amount up",IF($G805&lt;$R805,"Amount down","No change")))))))))))</f>
        <v/>
      </c>
      <c r="AH805" s="33">
        <f>IF($A805="","",IF($V805=1,Settings!$C$7-MAX($J805,$K805,$L805,$M805),""))</f>
        <v/>
      </c>
      <c r="AI805" s="33">
        <f>IF($A805="","",IF($V805=1,IF($AH805&gt;=Settings!$C$12,1,0),""))</f>
        <v/>
      </c>
      <c r="AJ805" s="33">
        <f>IF($A805="","",IF($V805=1,IF($N805&gt;=Settings!$C$13,1,0),""))</f>
        <v/>
      </c>
    </row>
    <row r="806">
      <c r="G806" s="31" t="n"/>
      <c r="H806" s="32" t="n"/>
      <c r="J806" s="32" t="n"/>
      <c r="K806" s="32" t="n"/>
      <c r="L806" s="32" t="n"/>
      <c r="M806" s="32" t="n"/>
      <c r="P806" s="33">
        <f>IF($A806="","",IFERROR(MATCH($A806,'Last week'!$A$2:$A$1001,0),0))</f>
        <v/>
      </c>
      <c r="Q806" s="33">
        <f>IF(OR($A806="",$P806=0),"",INDEX('Last week'!$F$2:$F$1001,$P806))</f>
        <v/>
      </c>
      <c r="R806" s="34">
        <f>IF(OR($A806="",$P806=0),"",INDEX('Last week'!$G$2:$G$1001,$P806))</f>
        <v/>
      </c>
      <c r="S806" s="35">
        <f>IF(OR($A806="",$P806=0),"",INDEX('Last week'!$H$2:$H$1001,$P806))</f>
        <v/>
      </c>
      <c r="T806" s="33">
        <f>IF(OR($A806="",$P806=0),"",INDEX('Last week'!$I$2:$I$1001,$P806))</f>
        <v/>
      </c>
      <c r="U806" s="33">
        <f>IF($A806="","",IF(AND($P806&gt;0,$T806="Open",$S806&gt;=Settings!$C$4,$S806&lt;=Settings!$C$5),1,0))</f>
        <v/>
      </c>
      <c r="V806" s="33">
        <f>IF($A806="","",IF(AND($I806="Open",$H806&gt;=Settings!$C$4,$H806&lt;=Settings!$C$5),1,0))</f>
        <v/>
      </c>
      <c r="W806" s="34">
        <f>IF($A806="","",IF($U806=1,$R806,0))</f>
        <v/>
      </c>
      <c r="X806" s="34">
        <f>IF($A806="","",IF($V806=1,$G806,0))</f>
        <v/>
      </c>
      <c r="Y806" s="34">
        <f>IF($A806="","",IF(AND($P806=0,OR($I806="Open",$I806="Won"),$H806&gt;=Settings!$C$4,$H806&lt;=Settings!$C$5,$J806&gt;Settings!$C$6),$G806,0))</f>
        <v/>
      </c>
      <c r="Z806" s="34">
        <f>IF($A806="","",IF(AND($P806&gt;0,$T806="Open",$U806=0,OR($I806="Open",$I806="Won"),$H806&gt;=Settings!$C$4,$H806&lt;=Settings!$C$5),$G806,0))</f>
        <v/>
      </c>
      <c r="AA806" s="34">
        <f>IF($A806="","",IF(AND($U806=1,OR($V806=1,$I806="Won")),$G806-$R806,0))</f>
        <v/>
      </c>
      <c r="AB806" s="34">
        <f>IF($A806="","",IF(AND($U806=1,$I806="Open",$V806=0),$R806,0))</f>
        <v/>
      </c>
      <c r="AC806" s="34">
        <f>IF($A806="","",IF(AND($U806=1,$I806="Lost"),$R806,0))</f>
        <v/>
      </c>
      <c r="AD806" s="34">
        <f>IF($A806="","",IF(AND($I806="Won",OR($U806=1,$Y806&gt;0,$Z806&gt;0)),$G806,0))</f>
        <v/>
      </c>
      <c r="AE806" s="33">
        <f>IF(OR($A806="",$P806=0),"",IFERROR(MATCH($Q806,Settings!$B$24:$B$31,0),""))</f>
        <v/>
      </c>
      <c r="AF806" s="33">
        <f>IF($A806="","",IFERROR(MATCH($F806,Settings!$B$24:$B$31,0),""))</f>
        <v/>
      </c>
      <c r="AG806" s="33">
        <f>IF($A806="","",IF($P806=0,IF($Y806&gt;0,IF($I806="Won","Created and won","Created"),IF($J806&gt;Settings!$C$6,"Created, outside period",IF($V806=1,"Not in last snapshot","Outside period"))),IF($T806&lt;&gt;"Open","Closed before",IF($U806=0,IF($Z806&gt;0,IF($I806="Won","Pulled in and won","Pulled in"),"Outside period"),IF($I806="Won","Won",IF($I806="Lost","Lost",IF($V806=0,"Slipped out",IF($AF806&gt;$AE806,"Advanced",IF($AF806&lt;$AE806,"Regressed",IF($G806&gt;$R806,"Amount up",IF($G806&lt;$R806,"Amount down","No change")))))))))))</f>
        <v/>
      </c>
      <c r="AH806" s="33">
        <f>IF($A806="","",IF($V806=1,Settings!$C$7-MAX($J806,$K806,$L806,$M806),""))</f>
        <v/>
      </c>
      <c r="AI806" s="33">
        <f>IF($A806="","",IF($V806=1,IF($AH806&gt;=Settings!$C$12,1,0),""))</f>
        <v/>
      </c>
      <c r="AJ806" s="33">
        <f>IF($A806="","",IF($V806=1,IF($N806&gt;=Settings!$C$13,1,0),""))</f>
        <v/>
      </c>
    </row>
    <row r="807">
      <c r="G807" s="31" t="n"/>
      <c r="H807" s="32" t="n"/>
      <c r="J807" s="32" t="n"/>
      <c r="K807" s="32" t="n"/>
      <c r="L807" s="32" t="n"/>
      <c r="M807" s="32" t="n"/>
      <c r="P807" s="33">
        <f>IF($A807="","",IFERROR(MATCH($A807,'Last week'!$A$2:$A$1001,0),0))</f>
        <v/>
      </c>
      <c r="Q807" s="33">
        <f>IF(OR($A807="",$P807=0),"",INDEX('Last week'!$F$2:$F$1001,$P807))</f>
        <v/>
      </c>
      <c r="R807" s="34">
        <f>IF(OR($A807="",$P807=0),"",INDEX('Last week'!$G$2:$G$1001,$P807))</f>
        <v/>
      </c>
      <c r="S807" s="35">
        <f>IF(OR($A807="",$P807=0),"",INDEX('Last week'!$H$2:$H$1001,$P807))</f>
        <v/>
      </c>
      <c r="T807" s="33">
        <f>IF(OR($A807="",$P807=0),"",INDEX('Last week'!$I$2:$I$1001,$P807))</f>
        <v/>
      </c>
      <c r="U807" s="33">
        <f>IF($A807="","",IF(AND($P807&gt;0,$T807="Open",$S807&gt;=Settings!$C$4,$S807&lt;=Settings!$C$5),1,0))</f>
        <v/>
      </c>
      <c r="V807" s="33">
        <f>IF($A807="","",IF(AND($I807="Open",$H807&gt;=Settings!$C$4,$H807&lt;=Settings!$C$5),1,0))</f>
        <v/>
      </c>
      <c r="W807" s="34">
        <f>IF($A807="","",IF($U807=1,$R807,0))</f>
        <v/>
      </c>
      <c r="X807" s="34">
        <f>IF($A807="","",IF($V807=1,$G807,0))</f>
        <v/>
      </c>
      <c r="Y807" s="34">
        <f>IF($A807="","",IF(AND($P807=0,OR($I807="Open",$I807="Won"),$H807&gt;=Settings!$C$4,$H807&lt;=Settings!$C$5,$J807&gt;Settings!$C$6),$G807,0))</f>
        <v/>
      </c>
      <c r="Z807" s="34">
        <f>IF($A807="","",IF(AND($P807&gt;0,$T807="Open",$U807=0,OR($I807="Open",$I807="Won"),$H807&gt;=Settings!$C$4,$H807&lt;=Settings!$C$5),$G807,0))</f>
        <v/>
      </c>
      <c r="AA807" s="34">
        <f>IF($A807="","",IF(AND($U807=1,OR($V807=1,$I807="Won")),$G807-$R807,0))</f>
        <v/>
      </c>
      <c r="AB807" s="34">
        <f>IF($A807="","",IF(AND($U807=1,$I807="Open",$V807=0),$R807,0))</f>
        <v/>
      </c>
      <c r="AC807" s="34">
        <f>IF($A807="","",IF(AND($U807=1,$I807="Lost"),$R807,0))</f>
        <v/>
      </c>
      <c r="AD807" s="34">
        <f>IF($A807="","",IF(AND($I807="Won",OR($U807=1,$Y807&gt;0,$Z807&gt;0)),$G807,0))</f>
        <v/>
      </c>
      <c r="AE807" s="33">
        <f>IF(OR($A807="",$P807=0),"",IFERROR(MATCH($Q807,Settings!$B$24:$B$31,0),""))</f>
        <v/>
      </c>
      <c r="AF807" s="33">
        <f>IF($A807="","",IFERROR(MATCH($F807,Settings!$B$24:$B$31,0),""))</f>
        <v/>
      </c>
      <c r="AG807" s="33">
        <f>IF($A807="","",IF($P807=0,IF($Y807&gt;0,IF($I807="Won","Created and won","Created"),IF($J807&gt;Settings!$C$6,"Created, outside period",IF($V807=1,"Not in last snapshot","Outside period"))),IF($T807&lt;&gt;"Open","Closed before",IF($U807=0,IF($Z807&gt;0,IF($I807="Won","Pulled in and won","Pulled in"),"Outside period"),IF($I807="Won","Won",IF($I807="Lost","Lost",IF($V807=0,"Slipped out",IF($AF807&gt;$AE807,"Advanced",IF($AF807&lt;$AE807,"Regressed",IF($G807&gt;$R807,"Amount up",IF($G807&lt;$R807,"Amount down","No change")))))))))))</f>
        <v/>
      </c>
      <c r="AH807" s="33">
        <f>IF($A807="","",IF($V807=1,Settings!$C$7-MAX($J807,$K807,$L807,$M807),""))</f>
        <v/>
      </c>
      <c r="AI807" s="33">
        <f>IF($A807="","",IF($V807=1,IF($AH807&gt;=Settings!$C$12,1,0),""))</f>
        <v/>
      </c>
      <c r="AJ807" s="33">
        <f>IF($A807="","",IF($V807=1,IF($N807&gt;=Settings!$C$13,1,0),""))</f>
        <v/>
      </c>
    </row>
    <row r="808">
      <c r="G808" s="31" t="n"/>
      <c r="H808" s="32" t="n"/>
      <c r="J808" s="32" t="n"/>
      <c r="K808" s="32" t="n"/>
      <c r="L808" s="32" t="n"/>
      <c r="M808" s="32" t="n"/>
      <c r="P808" s="33">
        <f>IF($A808="","",IFERROR(MATCH($A808,'Last week'!$A$2:$A$1001,0),0))</f>
        <v/>
      </c>
      <c r="Q808" s="33">
        <f>IF(OR($A808="",$P808=0),"",INDEX('Last week'!$F$2:$F$1001,$P808))</f>
        <v/>
      </c>
      <c r="R808" s="34">
        <f>IF(OR($A808="",$P808=0),"",INDEX('Last week'!$G$2:$G$1001,$P808))</f>
        <v/>
      </c>
      <c r="S808" s="35">
        <f>IF(OR($A808="",$P808=0),"",INDEX('Last week'!$H$2:$H$1001,$P808))</f>
        <v/>
      </c>
      <c r="T808" s="33">
        <f>IF(OR($A808="",$P808=0),"",INDEX('Last week'!$I$2:$I$1001,$P808))</f>
        <v/>
      </c>
      <c r="U808" s="33">
        <f>IF($A808="","",IF(AND($P808&gt;0,$T808="Open",$S808&gt;=Settings!$C$4,$S808&lt;=Settings!$C$5),1,0))</f>
        <v/>
      </c>
      <c r="V808" s="33">
        <f>IF($A808="","",IF(AND($I808="Open",$H808&gt;=Settings!$C$4,$H808&lt;=Settings!$C$5),1,0))</f>
        <v/>
      </c>
      <c r="W808" s="34">
        <f>IF($A808="","",IF($U808=1,$R808,0))</f>
        <v/>
      </c>
      <c r="X808" s="34">
        <f>IF($A808="","",IF($V808=1,$G808,0))</f>
        <v/>
      </c>
      <c r="Y808" s="34">
        <f>IF($A808="","",IF(AND($P808=0,OR($I808="Open",$I808="Won"),$H808&gt;=Settings!$C$4,$H808&lt;=Settings!$C$5,$J808&gt;Settings!$C$6),$G808,0))</f>
        <v/>
      </c>
      <c r="Z808" s="34">
        <f>IF($A808="","",IF(AND($P808&gt;0,$T808="Open",$U808=0,OR($I808="Open",$I808="Won"),$H808&gt;=Settings!$C$4,$H808&lt;=Settings!$C$5),$G808,0))</f>
        <v/>
      </c>
      <c r="AA808" s="34">
        <f>IF($A808="","",IF(AND($U808=1,OR($V808=1,$I808="Won")),$G808-$R808,0))</f>
        <v/>
      </c>
      <c r="AB808" s="34">
        <f>IF($A808="","",IF(AND($U808=1,$I808="Open",$V808=0),$R808,0))</f>
        <v/>
      </c>
      <c r="AC808" s="34">
        <f>IF($A808="","",IF(AND($U808=1,$I808="Lost"),$R808,0))</f>
        <v/>
      </c>
      <c r="AD808" s="34">
        <f>IF($A808="","",IF(AND($I808="Won",OR($U808=1,$Y808&gt;0,$Z808&gt;0)),$G808,0))</f>
        <v/>
      </c>
      <c r="AE808" s="33">
        <f>IF(OR($A808="",$P808=0),"",IFERROR(MATCH($Q808,Settings!$B$24:$B$31,0),""))</f>
        <v/>
      </c>
      <c r="AF808" s="33">
        <f>IF($A808="","",IFERROR(MATCH($F808,Settings!$B$24:$B$31,0),""))</f>
        <v/>
      </c>
      <c r="AG808" s="33">
        <f>IF($A808="","",IF($P808=0,IF($Y808&gt;0,IF($I808="Won","Created and won","Created"),IF($J808&gt;Settings!$C$6,"Created, outside period",IF($V808=1,"Not in last snapshot","Outside period"))),IF($T808&lt;&gt;"Open","Closed before",IF($U808=0,IF($Z808&gt;0,IF($I808="Won","Pulled in and won","Pulled in"),"Outside period"),IF($I808="Won","Won",IF($I808="Lost","Lost",IF($V808=0,"Slipped out",IF($AF808&gt;$AE808,"Advanced",IF($AF808&lt;$AE808,"Regressed",IF($G808&gt;$R808,"Amount up",IF($G808&lt;$R808,"Amount down","No change")))))))))))</f>
        <v/>
      </c>
      <c r="AH808" s="33">
        <f>IF($A808="","",IF($V808=1,Settings!$C$7-MAX($J808,$K808,$L808,$M808),""))</f>
        <v/>
      </c>
      <c r="AI808" s="33">
        <f>IF($A808="","",IF($V808=1,IF($AH808&gt;=Settings!$C$12,1,0),""))</f>
        <v/>
      </c>
      <c r="AJ808" s="33">
        <f>IF($A808="","",IF($V808=1,IF($N808&gt;=Settings!$C$13,1,0),""))</f>
        <v/>
      </c>
    </row>
    <row r="809">
      <c r="G809" s="31" t="n"/>
      <c r="H809" s="32" t="n"/>
      <c r="J809" s="32" t="n"/>
      <c r="K809" s="32" t="n"/>
      <c r="L809" s="32" t="n"/>
      <c r="M809" s="32" t="n"/>
      <c r="P809" s="33">
        <f>IF($A809="","",IFERROR(MATCH($A809,'Last week'!$A$2:$A$1001,0),0))</f>
        <v/>
      </c>
      <c r="Q809" s="33">
        <f>IF(OR($A809="",$P809=0),"",INDEX('Last week'!$F$2:$F$1001,$P809))</f>
        <v/>
      </c>
      <c r="R809" s="34">
        <f>IF(OR($A809="",$P809=0),"",INDEX('Last week'!$G$2:$G$1001,$P809))</f>
        <v/>
      </c>
      <c r="S809" s="35">
        <f>IF(OR($A809="",$P809=0),"",INDEX('Last week'!$H$2:$H$1001,$P809))</f>
        <v/>
      </c>
      <c r="T809" s="33">
        <f>IF(OR($A809="",$P809=0),"",INDEX('Last week'!$I$2:$I$1001,$P809))</f>
        <v/>
      </c>
      <c r="U809" s="33">
        <f>IF($A809="","",IF(AND($P809&gt;0,$T809="Open",$S809&gt;=Settings!$C$4,$S809&lt;=Settings!$C$5),1,0))</f>
        <v/>
      </c>
      <c r="V809" s="33">
        <f>IF($A809="","",IF(AND($I809="Open",$H809&gt;=Settings!$C$4,$H809&lt;=Settings!$C$5),1,0))</f>
        <v/>
      </c>
      <c r="W809" s="34">
        <f>IF($A809="","",IF($U809=1,$R809,0))</f>
        <v/>
      </c>
      <c r="X809" s="34">
        <f>IF($A809="","",IF($V809=1,$G809,0))</f>
        <v/>
      </c>
      <c r="Y809" s="34">
        <f>IF($A809="","",IF(AND($P809=0,OR($I809="Open",$I809="Won"),$H809&gt;=Settings!$C$4,$H809&lt;=Settings!$C$5,$J809&gt;Settings!$C$6),$G809,0))</f>
        <v/>
      </c>
      <c r="Z809" s="34">
        <f>IF($A809="","",IF(AND($P809&gt;0,$T809="Open",$U809=0,OR($I809="Open",$I809="Won"),$H809&gt;=Settings!$C$4,$H809&lt;=Settings!$C$5),$G809,0))</f>
        <v/>
      </c>
      <c r="AA809" s="34">
        <f>IF($A809="","",IF(AND($U809=1,OR($V809=1,$I809="Won")),$G809-$R809,0))</f>
        <v/>
      </c>
      <c r="AB809" s="34">
        <f>IF($A809="","",IF(AND($U809=1,$I809="Open",$V809=0),$R809,0))</f>
        <v/>
      </c>
      <c r="AC809" s="34">
        <f>IF($A809="","",IF(AND($U809=1,$I809="Lost"),$R809,0))</f>
        <v/>
      </c>
      <c r="AD809" s="34">
        <f>IF($A809="","",IF(AND($I809="Won",OR($U809=1,$Y809&gt;0,$Z809&gt;0)),$G809,0))</f>
        <v/>
      </c>
      <c r="AE809" s="33">
        <f>IF(OR($A809="",$P809=0),"",IFERROR(MATCH($Q809,Settings!$B$24:$B$31,0),""))</f>
        <v/>
      </c>
      <c r="AF809" s="33">
        <f>IF($A809="","",IFERROR(MATCH($F809,Settings!$B$24:$B$31,0),""))</f>
        <v/>
      </c>
      <c r="AG809" s="33">
        <f>IF($A809="","",IF($P809=0,IF($Y809&gt;0,IF($I809="Won","Created and won","Created"),IF($J809&gt;Settings!$C$6,"Created, outside period",IF($V809=1,"Not in last snapshot","Outside period"))),IF($T809&lt;&gt;"Open","Closed before",IF($U809=0,IF($Z809&gt;0,IF($I809="Won","Pulled in and won","Pulled in"),"Outside period"),IF($I809="Won","Won",IF($I809="Lost","Lost",IF($V809=0,"Slipped out",IF($AF809&gt;$AE809,"Advanced",IF($AF809&lt;$AE809,"Regressed",IF($G809&gt;$R809,"Amount up",IF($G809&lt;$R809,"Amount down","No change")))))))))))</f>
        <v/>
      </c>
      <c r="AH809" s="33">
        <f>IF($A809="","",IF($V809=1,Settings!$C$7-MAX($J809,$K809,$L809,$M809),""))</f>
        <v/>
      </c>
      <c r="AI809" s="33">
        <f>IF($A809="","",IF($V809=1,IF($AH809&gt;=Settings!$C$12,1,0),""))</f>
        <v/>
      </c>
      <c r="AJ809" s="33">
        <f>IF($A809="","",IF($V809=1,IF($N809&gt;=Settings!$C$13,1,0),""))</f>
        <v/>
      </c>
    </row>
    <row r="810">
      <c r="G810" s="31" t="n"/>
      <c r="H810" s="32" t="n"/>
      <c r="J810" s="32" t="n"/>
      <c r="K810" s="32" t="n"/>
      <c r="L810" s="32" t="n"/>
      <c r="M810" s="32" t="n"/>
      <c r="P810" s="33">
        <f>IF($A810="","",IFERROR(MATCH($A810,'Last week'!$A$2:$A$1001,0),0))</f>
        <v/>
      </c>
      <c r="Q810" s="33">
        <f>IF(OR($A810="",$P810=0),"",INDEX('Last week'!$F$2:$F$1001,$P810))</f>
        <v/>
      </c>
      <c r="R810" s="34">
        <f>IF(OR($A810="",$P810=0),"",INDEX('Last week'!$G$2:$G$1001,$P810))</f>
        <v/>
      </c>
      <c r="S810" s="35">
        <f>IF(OR($A810="",$P810=0),"",INDEX('Last week'!$H$2:$H$1001,$P810))</f>
        <v/>
      </c>
      <c r="T810" s="33">
        <f>IF(OR($A810="",$P810=0),"",INDEX('Last week'!$I$2:$I$1001,$P810))</f>
        <v/>
      </c>
      <c r="U810" s="33">
        <f>IF($A810="","",IF(AND($P810&gt;0,$T810="Open",$S810&gt;=Settings!$C$4,$S810&lt;=Settings!$C$5),1,0))</f>
        <v/>
      </c>
      <c r="V810" s="33">
        <f>IF($A810="","",IF(AND($I810="Open",$H810&gt;=Settings!$C$4,$H810&lt;=Settings!$C$5),1,0))</f>
        <v/>
      </c>
      <c r="W810" s="34">
        <f>IF($A810="","",IF($U810=1,$R810,0))</f>
        <v/>
      </c>
      <c r="X810" s="34">
        <f>IF($A810="","",IF($V810=1,$G810,0))</f>
        <v/>
      </c>
      <c r="Y810" s="34">
        <f>IF($A810="","",IF(AND($P810=0,OR($I810="Open",$I810="Won"),$H810&gt;=Settings!$C$4,$H810&lt;=Settings!$C$5,$J810&gt;Settings!$C$6),$G810,0))</f>
        <v/>
      </c>
      <c r="Z810" s="34">
        <f>IF($A810="","",IF(AND($P810&gt;0,$T810="Open",$U810=0,OR($I810="Open",$I810="Won"),$H810&gt;=Settings!$C$4,$H810&lt;=Settings!$C$5),$G810,0))</f>
        <v/>
      </c>
      <c r="AA810" s="34">
        <f>IF($A810="","",IF(AND($U810=1,OR($V810=1,$I810="Won")),$G810-$R810,0))</f>
        <v/>
      </c>
      <c r="AB810" s="34">
        <f>IF($A810="","",IF(AND($U810=1,$I810="Open",$V810=0),$R810,0))</f>
        <v/>
      </c>
      <c r="AC810" s="34">
        <f>IF($A810="","",IF(AND($U810=1,$I810="Lost"),$R810,0))</f>
        <v/>
      </c>
      <c r="AD810" s="34">
        <f>IF($A810="","",IF(AND($I810="Won",OR($U810=1,$Y810&gt;0,$Z810&gt;0)),$G810,0))</f>
        <v/>
      </c>
      <c r="AE810" s="33">
        <f>IF(OR($A810="",$P810=0),"",IFERROR(MATCH($Q810,Settings!$B$24:$B$31,0),""))</f>
        <v/>
      </c>
      <c r="AF810" s="33">
        <f>IF($A810="","",IFERROR(MATCH($F810,Settings!$B$24:$B$31,0),""))</f>
        <v/>
      </c>
      <c r="AG810" s="33">
        <f>IF($A810="","",IF($P810=0,IF($Y810&gt;0,IF($I810="Won","Created and won","Created"),IF($J810&gt;Settings!$C$6,"Created, outside period",IF($V810=1,"Not in last snapshot","Outside period"))),IF($T810&lt;&gt;"Open","Closed before",IF($U810=0,IF($Z810&gt;0,IF($I810="Won","Pulled in and won","Pulled in"),"Outside period"),IF($I810="Won","Won",IF($I810="Lost","Lost",IF($V810=0,"Slipped out",IF($AF810&gt;$AE810,"Advanced",IF($AF810&lt;$AE810,"Regressed",IF($G810&gt;$R810,"Amount up",IF($G810&lt;$R810,"Amount down","No change")))))))))))</f>
        <v/>
      </c>
      <c r="AH810" s="33">
        <f>IF($A810="","",IF($V810=1,Settings!$C$7-MAX($J810,$K810,$L810,$M810),""))</f>
        <v/>
      </c>
      <c r="AI810" s="33">
        <f>IF($A810="","",IF($V810=1,IF($AH810&gt;=Settings!$C$12,1,0),""))</f>
        <v/>
      </c>
      <c r="AJ810" s="33">
        <f>IF($A810="","",IF($V810=1,IF($N810&gt;=Settings!$C$13,1,0),""))</f>
        <v/>
      </c>
    </row>
    <row r="811">
      <c r="G811" s="31" t="n"/>
      <c r="H811" s="32" t="n"/>
      <c r="J811" s="32" t="n"/>
      <c r="K811" s="32" t="n"/>
      <c r="L811" s="32" t="n"/>
      <c r="M811" s="32" t="n"/>
      <c r="P811" s="33">
        <f>IF($A811="","",IFERROR(MATCH($A811,'Last week'!$A$2:$A$1001,0),0))</f>
        <v/>
      </c>
      <c r="Q811" s="33">
        <f>IF(OR($A811="",$P811=0),"",INDEX('Last week'!$F$2:$F$1001,$P811))</f>
        <v/>
      </c>
      <c r="R811" s="34">
        <f>IF(OR($A811="",$P811=0),"",INDEX('Last week'!$G$2:$G$1001,$P811))</f>
        <v/>
      </c>
      <c r="S811" s="35">
        <f>IF(OR($A811="",$P811=0),"",INDEX('Last week'!$H$2:$H$1001,$P811))</f>
        <v/>
      </c>
      <c r="T811" s="33">
        <f>IF(OR($A811="",$P811=0),"",INDEX('Last week'!$I$2:$I$1001,$P811))</f>
        <v/>
      </c>
      <c r="U811" s="33">
        <f>IF($A811="","",IF(AND($P811&gt;0,$T811="Open",$S811&gt;=Settings!$C$4,$S811&lt;=Settings!$C$5),1,0))</f>
        <v/>
      </c>
      <c r="V811" s="33">
        <f>IF($A811="","",IF(AND($I811="Open",$H811&gt;=Settings!$C$4,$H811&lt;=Settings!$C$5),1,0))</f>
        <v/>
      </c>
      <c r="W811" s="34">
        <f>IF($A811="","",IF($U811=1,$R811,0))</f>
        <v/>
      </c>
      <c r="X811" s="34">
        <f>IF($A811="","",IF($V811=1,$G811,0))</f>
        <v/>
      </c>
      <c r="Y811" s="34">
        <f>IF($A811="","",IF(AND($P811=0,OR($I811="Open",$I811="Won"),$H811&gt;=Settings!$C$4,$H811&lt;=Settings!$C$5,$J811&gt;Settings!$C$6),$G811,0))</f>
        <v/>
      </c>
      <c r="Z811" s="34">
        <f>IF($A811="","",IF(AND($P811&gt;0,$T811="Open",$U811=0,OR($I811="Open",$I811="Won"),$H811&gt;=Settings!$C$4,$H811&lt;=Settings!$C$5),$G811,0))</f>
        <v/>
      </c>
      <c r="AA811" s="34">
        <f>IF($A811="","",IF(AND($U811=1,OR($V811=1,$I811="Won")),$G811-$R811,0))</f>
        <v/>
      </c>
      <c r="AB811" s="34">
        <f>IF($A811="","",IF(AND($U811=1,$I811="Open",$V811=0),$R811,0))</f>
        <v/>
      </c>
      <c r="AC811" s="34">
        <f>IF($A811="","",IF(AND($U811=1,$I811="Lost"),$R811,0))</f>
        <v/>
      </c>
      <c r="AD811" s="34">
        <f>IF($A811="","",IF(AND($I811="Won",OR($U811=1,$Y811&gt;0,$Z811&gt;0)),$G811,0))</f>
        <v/>
      </c>
      <c r="AE811" s="33">
        <f>IF(OR($A811="",$P811=0),"",IFERROR(MATCH($Q811,Settings!$B$24:$B$31,0),""))</f>
        <v/>
      </c>
      <c r="AF811" s="33">
        <f>IF($A811="","",IFERROR(MATCH($F811,Settings!$B$24:$B$31,0),""))</f>
        <v/>
      </c>
      <c r="AG811" s="33">
        <f>IF($A811="","",IF($P811=0,IF($Y811&gt;0,IF($I811="Won","Created and won","Created"),IF($J811&gt;Settings!$C$6,"Created, outside period",IF($V811=1,"Not in last snapshot","Outside period"))),IF($T811&lt;&gt;"Open","Closed before",IF($U811=0,IF($Z811&gt;0,IF($I811="Won","Pulled in and won","Pulled in"),"Outside period"),IF($I811="Won","Won",IF($I811="Lost","Lost",IF($V811=0,"Slipped out",IF($AF811&gt;$AE811,"Advanced",IF($AF811&lt;$AE811,"Regressed",IF($G811&gt;$R811,"Amount up",IF($G811&lt;$R811,"Amount down","No change")))))))))))</f>
        <v/>
      </c>
      <c r="AH811" s="33">
        <f>IF($A811="","",IF($V811=1,Settings!$C$7-MAX($J811,$K811,$L811,$M811),""))</f>
        <v/>
      </c>
      <c r="AI811" s="33">
        <f>IF($A811="","",IF($V811=1,IF($AH811&gt;=Settings!$C$12,1,0),""))</f>
        <v/>
      </c>
      <c r="AJ811" s="33">
        <f>IF($A811="","",IF($V811=1,IF($N811&gt;=Settings!$C$13,1,0),""))</f>
        <v/>
      </c>
    </row>
    <row r="812">
      <c r="G812" s="31" t="n"/>
      <c r="H812" s="32" t="n"/>
      <c r="J812" s="32" t="n"/>
      <c r="K812" s="32" t="n"/>
      <c r="L812" s="32" t="n"/>
      <c r="M812" s="32" t="n"/>
      <c r="P812" s="33">
        <f>IF($A812="","",IFERROR(MATCH($A812,'Last week'!$A$2:$A$1001,0),0))</f>
        <v/>
      </c>
      <c r="Q812" s="33">
        <f>IF(OR($A812="",$P812=0),"",INDEX('Last week'!$F$2:$F$1001,$P812))</f>
        <v/>
      </c>
      <c r="R812" s="34">
        <f>IF(OR($A812="",$P812=0),"",INDEX('Last week'!$G$2:$G$1001,$P812))</f>
        <v/>
      </c>
      <c r="S812" s="35">
        <f>IF(OR($A812="",$P812=0),"",INDEX('Last week'!$H$2:$H$1001,$P812))</f>
        <v/>
      </c>
      <c r="T812" s="33">
        <f>IF(OR($A812="",$P812=0),"",INDEX('Last week'!$I$2:$I$1001,$P812))</f>
        <v/>
      </c>
      <c r="U812" s="33">
        <f>IF($A812="","",IF(AND($P812&gt;0,$T812="Open",$S812&gt;=Settings!$C$4,$S812&lt;=Settings!$C$5),1,0))</f>
        <v/>
      </c>
      <c r="V812" s="33">
        <f>IF($A812="","",IF(AND($I812="Open",$H812&gt;=Settings!$C$4,$H812&lt;=Settings!$C$5),1,0))</f>
        <v/>
      </c>
      <c r="W812" s="34">
        <f>IF($A812="","",IF($U812=1,$R812,0))</f>
        <v/>
      </c>
      <c r="X812" s="34">
        <f>IF($A812="","",IF($V812=1,$G812,0))</f>
        <v/>
      </c>
      <c r="Y812" s="34">
        <f>IF($A812="","",IF(AND($P812=0,OR($I812="Open",$I812="Won"),$H812&gt;=Settings!$C$4,$H812&lt;=Settings!$C$5,$J812&gt;Settings!$C$6),$G812,0))</f>
        <v/>
      </c>
      <c r="Z812" s="34">
        <f>IF($A812="","",IF(AND($P812&gt;0,$T812="Open",$U812=0,OR($I812="Open",$I812="Won"),$H812&gt;=Settings!$C$4,$H812&lt;=Settings!$C$5),$G812,0))</f>
        <v/>
      </c>
      <c r="AA812" s="34">
        <f>IF($A812="","",IF(AND($U812=1,OR($V812=1,$I812="Won")),$G812-$R812,0))</f>
        <v/>
      </c>
      <c r="AB812" s="34">
        <f>IF($A812="","",IF(AND($U812=1,$I812="Open",$V812=0),$R812,0))</f>
        <v/>
      </c>
      <c r="AC812" s="34">
        <f>IF($A812="","",IF(AND($U812=1,$I812="Lost"),$R812,0))</f>
        <v/>
      </c>
      <c r="AD812" s="34">
        <f>IF($A812="","",IF(AND($I812="Won",OR($U812=1,$Y812&gt;0,$Z812&gt;0)),$G812,0))</f>
        <v/>
      </c>
      <c r="AE812" s="33">
        <f>IF(OR($A812="",$P812=0),"",IFERROR(MATCH($Q812,Settings!$B$24:$B$31,0),""))</f>
        <v/>
      </c>
      <c r="AF812" s="33">
        <f>IF($A812="","",IFERROR(MATCH($F812,Settings!$B$24:$B$31,0),""))</f>
        <v/>
      </c>
      <c r="AG812" s="33">
        <f>IF($A812="","",IF($P812=0,IF($Y812&gt;0,IF($I812="Won","Created and won","Created"),IF($J812&gt;Settings!$C$6,"Created, outside period",IF($V812=1,"Not in last snapshot","Outside period"))),IF($T812&lt;&gt;"Open","Closed before",IF($U812=0,IF($Z812&gt;0,IF($I812="Won","Pulled in and won","Pulled in"),"Outside period"),IF($I812="Won","Won",IF($I812="Lost","Lost",IF($V812=0,"Slipped out",IF($AF812&gt;$AE812,"Advanced",IF($AF812&lt;$AE812,"Regressed",IF($G812&gt;$R812,"Amount up",IF($G812&lt;$R812,"Amount down","No change")))))))))))</f>
        <v/>
      </c>
      <c r="AH812" s="33">
        <f>IF($A812="","",IF($V812=1,Settings!$C$7-MAX($J812,$K812,$L812,$M812),""))</f>
        <v/>
      </c>
      <c r="AI812" s="33">
        <f>IF($A812="","",IF($V812=1,IF($AH812&gt;=Settings!$C$12,1,0),""))</f>
        <v/>
      </c>
      <c r="AJ812" s="33">
        <f>IF($A812="","",IF($V812=1,IF($N812&gt;=Settings!$C$13,1,0),""))</f>
        <v/>
      </c>
    </row>
    <row r="813">
      <c r="G813" s="31" t="n"/>
      <c r="H813" s="32" t="n"/>
      <c r="J813" s="32" t="n"/>
      <c r="K813" s="32" t="n"/>
      <c r="L813" s="32" t="n"/>
      <c r="M813" s="32" t="n"/>
      <c r="P813" s="33">
        <f>IF($A813="","",IFERROR(MATCH($A813,'Last week'!$A$2:$A$1001,0),0))</f>
        <v/>
      </c>
      <c r="Q813" s="33">
        <f>IF(OR($A813="",$P813=0),"",INDEX('Last week'!$F$2:$F$1001,$P813))</f>
        <v/>
      </c>
      <c r="R813" s="34">
        <f>IF(OR($A813="",$P813=0),"",INDEX('Last week'!$G$2:$G$1001,$P813))</f>
        <v/>
      </c>
      <c r="S813" s="35">
        <f>IF(OR($A813="",$P813=0),"",INDEX('Last week'!$H$2:$H$1001,$P813))</f>
        <v/>
      </c>
      <c r="T813" s="33">
        <f>IF(OR($A813="",$P813=0),"",INDEX('Last week'!$I$2:$I$1001,$P813))</f>
        <v/>
      </c>
      <c r="U813" s="33">
        <f>IF($A813="","",IF(AND($P813&gt;0,$T813="Open",$S813&gt;=Settings!$C$4,$S813&lt;=Settings!$C$5),1,0))</f>
        <v/>
      </c>
      <c r="V813" s="33">
        <f>IF($A813="","",IF(AND($I813="Open",$H813&gt;=Settings!$C$4,$H813&lt;=Settings!$C$5),1,0))</f>
        <v/>
      </c>
      <c r="W813" s="34">
        <f>IF($A813="","",IF($U813=1,$R813,0))</f>
        <v/>
      </c>
      <c r="X813" s="34">
        <f>IF($A813="","",IF($V813=1,$G813,0))</f>
        <v/>
      </c>
      <c r="Y813" s="34">
        <f>IF($A813="","",IF(AND($P813=0,OR($I813="Open",$I813="Won"),$H813&gt;=Settings!$C$4,$H813&lt;=Settings!$C$5,$J813&gt;Settings!$C$6),$G813,0))</f>
        <v/>
      </c>
      <c r="Z813" s="34">
        <f>IF($A813="","",IF(AND($P813&gt;0,$T813="Open",$U813=0,OR($I813="Open",$I813="Won"),$H813&gt;=Settings!$C$4,$H813&lt;=Settings!$C$5),$G813,0))</f>
        <v/>
      </c>
      <c r="AA813" s="34">
        <f>IF($A813="","",IF(AND($U813=1,OR($V813=1,$I813="Won")),$G813-$R813,0))</f>
        <v/>
      </c>
      <c r="AB813" s="34">
        <f>IF($A813="","",IF(AND($U813=1,$I813="Open",$V813=0),$R813,0))</f>
        <v/>
      </c>
      <c r="AC813" s="34">
        <f>IF($A813="","",IF(AND($U813=1,$I813="Lost"),$R813,0))</f>
        <v/>
      </c>
      <c r="AD813" s="34">
        <f>IF($A813="","",IF(AND($I813="Won",OR($U813=1,$Y813&gt;0,$Z813&gt;0)),$G813,0))</f>
        <v/>
      </c>
      <c r="AE813" s="33">
        <f>IF(OR($A813="",$P813=0),"",IFERROR(MATCH($Q813,Settings!$B$24:$B$31,0),""))</f>
        <v/>
      </c>
      <c r="AF813" s="33">
        <f>IF($A813="","",IFERROR(MATCH($F813,Settings!$B$24:$B$31,0),""))</f>
        <v/>
      </c>
      <c r="AG813" s="33">
        <f>IF($A813="","",IF($P813=0,IF($Y813&gt;0,IF($I813="Won","Created and won","Created"),IF($J813&gt;Settings!$C$6,"Created, outside period",IF($V813=1,"Not in last snapshot","Outside period"))),IF($T813&lt;&gt;"Open","Closed before",IF($U813=0,IF($Z813&gt;0,IF($I813="Won","Pulled in and won","Pulled in"),"Outside period"),IF($I813="Won","Won",IF($I813="Lost","Lost",IF($V813=0,"Slipped out",IF($AF813&gt;$AE813,"Advanced",IF($AF813&lt;$AE813,"Regressed",IF($G813&gt;$R813,"Amount up",IF($G813&lt;$R813,"Amount down","No change")))))))))))</f>
        <v/>
      </c>
      <c r="AH813" s="33">
        <f>IF($A813="","",IF($V813=1,Settings!$C$7-MAX($J813,$K813,$L813,$M813),""))</f>
        <v/>
      </c>
      <c r="AI813" s="33">
        <f>IF($A813="","",IF($V813=1,IF($AH813&gt;=Settings!$C$12,1,0),""))</f>
        <v/>
      </c>
      <c r="AJ813" s="33">
        <f>IF($A813="","",IF($V813=1,IF($N813&gt;=Settings!$C$13,1,0),""))</f>
        <v/>
      </c>
    </row>
    <row r="814">
      <c r="G814" s="31" t="n"/>
      <c r="H814" s="32" t="n"/>
      <c r="J814" s="32" t="n"/>
      <c r="K814" s="32" t="n"/>
      <c r="L814" s="32" t="n"/>
      <c r="M814" s="32" t="n"/>
      <c r="P814" s="33">
        <f>IF($A814="","",IFERROR(MATCH($A814,'Last week'!$A$2:$A$1001,0),0))</f>
        <v/>
      </c>
      <c r="Q814" s="33">
        <f>IF(OR($A814="",$P814=0),"",INDEX('Last week'!$F$2:$F$1001,$P814))</f>
        <v/>
      </c>
      <c r="R814" s="34">
        <f>IF(OR($A814="",$P814=0),"",INDEX('Last week'!$G$2:$G$1001,$P814))</f>
        <v/>
      </c>
      <c r="S814" s="35">
        <f>IF(OR($A814="",$P814=0),"",INDEX('Last week'!$H$2:$H$1001,$P814))</f>
        <v/>
      </c>
      <c r="T814" s="33">
        <f>IF(OR($A814="",$P814=0),"",INDEX('Last week'!$I$2:$I$1001,$P814))</f>
        <v/>
      </c>
      <c r="U814" s="33">
        <f>IF($A814="","",IF(AND($P814&gt;0,$T814="Open",$S814&gt;=Settings!$C$4,$S814&lt;=Settings!$C$5),1,0))</f>
        <v/>
      </c>
      <c r="V814" s="33">
        <f>IF($A814="","",IF(AND($I814="Open",$H814&gt;=Settings!$C$4,$H814&lt;=Settings!$C$5),1,0))</f>
        <v/>
      </c>
      <c r="W814" s="34">
        <f>IF($A814="","",IF($U814=1,$R814,0))</f>
        <v/>
      </c>
      <c r="X814" s="34">
        <f>IF($A814="","",IF($V814=1,$G814,0))</f>
        <v/>
      </c>
      <c r="Y814" s="34">
        <f>IF($A814="","",IF(AND($P814=0,OR($I814="Open",$I814="Won"),$H814&gt;=Settings!$C$4,$H814&lt;=Settings!$C$5,$J814&gt;Settings!$C$6),$G814,0))</f>
        <v/>
      </c>
      <c r="Z814" s="34">
        <f>IF($A814="","",IF(AND($P814&gt;0,$T814="Open",$U814=0,OR($I814="Open",$I814="Won"),$H814&gt;=Settings!$C$4,$H814&lt;=Settings!$C$5),$G814,0))</f>
        <v/>
      </c>
      <c r="AA814" s="34">
        <f>IF($A814="","",IF(AND($U814=1,OR($V814=1,$I814="Won")),$G814-$R814,0))</f>
        <v/>
      </c>
      <c r="AB814" s="34">
        <f>IF($A814="","",IF(AND($U814=1,$I814="Open",$V814=0),$R814,0))</f>
        <v/>
      </c>
      <c r="AC814" s="34">
        <f>IF($A814="","",IF(AND($U814=1,$I814="Lost"),$R814,0))</f>
        <v/>
      </c>
      <c r="AD814" s="34">
        <f>IF($A814="","",IF(AND($I814="Won",OR($U814=1,$Y814&gt;0,$Z814&gt;0)),$G814,0))</f>
        <v/>
      </c>
      <c r="AE814" s="33">
        <f>IF(OR($A814="",$P814=0),"",IFERROR(MATCH($Q814,Settings!$B$24:$B$31,0),""))</f>
        <v/>
      </c>
      <c r="AF814" s="33">
        <f>IF($A814="","",IFERROR(MATCH($F814,Settings!$B$24:$B$31,0),""))</f>
        <v/>
      </c>
      <c r="AG814" s="33">
        <f>IF($A814="","",IF($P814=0,IF($Y814&gt;0,IF($I814="Won","Created and won","Created"),IF($J814&gt;Settings!$C$6,"Created, outside period",IF($V814=1,"Not in last snapshot","Outside period"))),IF($T814&lt;&gt;"Open","Closed before",IF($U814=0,IF($Z814&gt;0,IF($I814="Won","Pulled in and won","Pulled in"),"Outside period"),IF($I814="Won","Won",IF($I814="Lost","Lost",IF($V814=0,"Slipped out",IF($AF814&gt;$AE814,"Advanced",IF($AF814&lt;$AE814,"Regressed",IF($G814&gt;$R814,"Amount up",IF($G814&lt;$R814,"Amount down","No change")))))))))))</f>
        <v/>
      </c>
      <c r="AH814" s="33">
        <f>IF($A814="","",IF($V814=1,Settings!$C$7-MAX($J814,$K814,$L814,$M814),""))</f>
        <v/>
      </c>
      <c r="AI814" s="33">
        <f>IF($A814="","",IF($V814=1,IF($AH814&gt;=Settings!$C$12,1,0),""))</f>
        <v/>
      </c>
      <c r="AJ814" s="33">
        <f>IF($A814="","",IF($V814=1,IF($N814&gt;=Settings!$C$13,1,0),""))</f>
        <v/>
      </c>
    </row>
    <row r="815">
      <c r="G815" s="31" t="n"/>
      <c r="H815" s="32" t="n"/>
      <c r="J815" s="32" t="n"/>
      <c r="K815" s="32" t="n"/>
      <c r="L815" s="32" t="n"/>
      <c r="M815" s="32" t="n"/>
      <c r="P815" s="33">
        <f>IF($A815="","",IFERROR(MATCH($A815,'Last week'!$A$2:$A$1001,0),0))</f>
        <v/>
      </c>
      <c r="Q815" s="33">
        <f>IF(OR($A815="",$P815=0),"",INDEX('Last week'!$F$2:$F$1001,$P815))</f>
        <v/>
      </c>
      <c r="R815" s="34">
        <f>IF(OR($A815="",$P815=0),"",INDEX('Last week'!$G$2:$G$1001,$P815))</f>
        <v/>
      </c>
      <c r="S815" s="35">
        <f>IF(OR($A815="",$P815=0),"",INDEX('Last week'!$H$2:$H$1001,$P815))</f>
        <v/>
      </c>
      <c r="T815" s="33">
        <f>IF(OR($A815="",$P815=0),"",INDEX('Last week'!$I$2:$I$1001,$P815))</f>
        <v/>
      </c>
      <c r="U815" s="33">
        <f>IF($A815="","",IF(AND($P815&gt;0,$T815="Open",$S815&gt;=Settings!$C$4,$S815&lt;=Settings!$C$5),1,0))</f>
        <v/>
      </c>
      <c r="V815" s="33">
        <f>IF($A815="","",IF(AND($I815="Open",$H815&gt;=Settings!$C$4,$H815&lt;=Settings!$C$5),1,0))</f>
        <v/>
      </c>
      <c r="W815" s="34">
        <f>IF($A815="","",IF($U815=1,$R815,0))</f>
        <v/>
      </c>
      <c r="X815" s="34">
        <f>IF($A815="","",IF($V815=1,$G815,0))</f>
        <v/>
      </c>
      <c r="Y815" s="34">
        <f>IF($A815="","",IF(AND($P815=0,OR($I815="Open",$I815="Won"),$H815&gt;=Settings!$C$4,$H815&lt;=Settings!$C$5,$J815&gt;Settings!$C$6),$G815,0))</f>
        <v/>
      </c>
      <c r="Z815" s="34">
        <f>IF($A815="","",IF(AND($P815&gt;0,$T815="Open",$U815=0,OR($I815="Open",$I815="Won"),$H815&gt;=Settings!$C$4,$H815&lt;=Settings!$C$5),$G815,0))</f>
        <v/>
      </c>
      <c r="AA815" s="34">
        <f>IF($A815="","",IF(AND($U815=1,OR($V815=1,$I815="Won")),$G815-$R815,0))</f>
        <v/>
      </c>
      <c r="AB815" s="34">
        <f>IF($A815="","",IF(AND($U815=1,$I815="Open",$V815=0),$R815,0))</f>
        <v/>
      </c>
      <c r="AC815" s="34">
        <f>IF($A815="","",IF(AND($U815=1,$I815="Lost"),$R815,0))</f>
        <v/>
      </c>
      <c r="AD815" s="34">
        <f>IF($A815="","",IF(AND($I815="Won",OR($U815=1,$Y815&gt;0,$Z815&gt;0)),$G815,0))</f>
        <v/>
      </c>
      <c r="AE815" s="33">
        <f>IF(OR($A815="",$P815=0),"",IFERROR(MATCH($Q815,Settings!$B$24:$B$31,0),""))</f>
        <v/>
      </c>
      <c r="AF815" s="33">
        <f>IF($A815="","",IFERROR(MATCH($F815,Settings!$B$24:$B$31,0),""))</f>
        <v/>
      </c>
      <c r="AG815" s="33">
        <f>IF($A815="","",IF($P815=0,IF($Y815&gt;0,IF($I815="Won","Created and won","Created"),IF($J815&gt;Settings!$C$6,"Created, outside period",IF($V815=1,"Not in last snapshot","Outside period"))),IF($T815&lt;&gt;"Open","Closed before",IF($U815=0,IF($Z815&gt;0,IF($I815="Won","Pulled in and won","Pulled in"),"Outside period"),IF($I815="Won","Won",IF($I815="Lost","Lost",IF($V815=0,"Slipped out",IF($AF815&gt;$AE815,"Advanced",IF($AF815&lt;$AE815,"Regressed",IF($G815&gt;$R815,"Amount up",IF($G815&lt;$R815,"Amount down","No change")))))))))))</f>
        <v/>
      </c>
      <c r="AH815" s="33">
        <f>IF($A815="","",IF($V815=1,Settings!$C$7-MAX($J815,$K815,$L815,$M815),""))</f>
        <v/>
      </c>
      <c r="AI815" s="33">
        <f>IF($A815="","",IF($V815=1,IF($AH815&gt;=Settings!$C$12,1,0),""))</f>
        <v/>
      </c>
      <c r="AJ815" s="33">
        <f>IF($A815="","",IF($V815=1,IF($N815&gt;=Settings!$C$13,1,0),""))</f>
        <v/>
      </c>
    </row>
    <row r="816">
      <c r="G816" s="31" t="n"/>
      <c r="H816" s="32" t="n"/>
      <c r="J816" s="32" t="n"/>
      <c r="K816" s="32" t="n"/>
      <c r="L816" s="32" t="n"/>
      <c r="M816" s="32" t="n"/>
      <c r="P816" s="33">
        <f>IF($A816="","",IFERROR(MATCH($A816,'Last week'!$A$2:$A$1001,0),0))</f>
        <v/>
      </c>
      <c r="Q816" s="33">
        <f>IF(OR($A816="",$P816=0),"",INDEX('Last week'!$F$2:$F$1001,$P816))</f>
        <v/>
      </c>
      <c r="R816" s="34">
        <f>IF(OR($A816="",$P816=0),"",INDEX('Last week'!$G$2:$G$1001,$P816))</f>
        <v/>
      </c>
      <c r="S816" s="35">
        <f>IF(OR($A816="",$P816=0),"",INDEX('Last week'!$H$2:$H$1001,$P816))</f>
        <v/>
      </c>
      <c r="T816" s="33">
        <f>IF(OR($A816="",$P816=0),"",INDEX('Last week'!$I$2:$I$1001,$P816))</f>
        <v/>
      </c>
      <c r="U816" s="33">
        <f>IF($A816="","",IF(AND($P816&gt;0,$T816="Open",$S816&gt;=Settings!$C$4,$S816&lt;=Settings!$C$5),1,0))</f>
        <v/>
      </c>
      <c r="V816" s="33">
        <f>IF($A816="","",IF(AND($I816="Open",$H816&gt;=Settings!$C$4,$H816&lt;=Settings!$C$5),1,0))</f>
        <v/>
      </c>
      <c r="W816" s="34">
        <f>IF($A816="","",IF($U816=1,$R816,0))</f>
        <v/>
      </c>
      <c r="X816" s="34">
        <f>IF($A816="","",IF($V816=1,$G816,0))</f>
        <v/>
      </c>
      <c r="Y816" s="34">
        <f>IF($A816="","",IF(AND($P816=0,OR($I816="Open",$I816="Won"),$H816&gt;=Settings!$C$4,$H816&lt;=Settings!$C$5,$J816&gt;Settings!$C$6),$G816,0))</f>
        <v/>
      </c>
      <c r="Z816" s="34">
        <f>IF($A816="","",IF(AND($P816&gt;0,$T816="Open",$U816=0,OR($I816="Open",$I816="Won"),$H816&gt;=Settings!$C$4,$H816&lt;=Settings!$C$5),$G816,0))</f>
        <v/>
      </c>
      <c r="AA816" s="34">
        <f>IF($A816="","",IF(AND($U816=1,OR($V816=1,$I816="Won")),$G816-$R816,0))</f>
        <v/>
      </c>
      <c r="AB816" s="34">
        <f>IF($A816="","",IF(AND($U816=1,$I816="Open",$V816=0),$R816,0))</f>
        <v/>
      </c>
      <c r="AC816" s="34">
        <f>IF($A816="","",IF(AND($U816=1,$I816="Lost"),$R816,0))</f>
        <v/>
      </c>
      <c r="AD816" s="34">
        <f>IF($A816="","",IF(AND($I816="Won",OR($U816=1,$Y816&gt;0,$Z816&gt;0)),$G816,0))</f>
        <v/>
      </c>
      <c r="AE816" s="33">
        <f>IF(OR($A816="",$P816=0),"",IFERROR(MATCH($Q816,Settings!$B$24:$B$31,0),""))</f>
        <v/>
      </c>
      <c r="AF816" s="33">
        <f>IF($A816="","",IFERROR(MATCH($F816,Settings!$B$24:$B$31,0),""))</f>
        <v/>
      </c>
      <c r="AG816" s="33">
        <f>IF($A816="","",IF($P816=0,IF($Y816&gt;0,IF($I816="Won","Created and won","Created"),IF($J816&gt;Settings!$C$6,"Created, outside period",IF($V816=1,"Not in last snapshot","Outside period"))),IF($T816&lt;&gt;"Open","Closed before",IF($U816=0,IF($Z816&gt;0,IF($I816="Won","Pulled in and won","Pulled in"),"Outside period"),IF($I816="Won","Won",IF($I816="Lost","Lost",IF($V816=0,"Slipped out",IF($AF816&gt;$AE816,"Advanced",IF($AF816&lt;$AE816,"Regressed",IF($G816&gt;$R816,"Amount up",IF($G816&lt;$R816,"Amount down","No change")))))))))))</f>
        <v/>
      </c>
      <c r="AH816" s="33">
        <f>IF($A816="","",IF($V816=1,Settings!$C$7-MAX($J816,$K816,$L816,$M816),""))</f>
        <v/>
      </c>
      <c r="AI816" s="33">
        <f>IF($A816="","",IF($V816=1,IF($AH816&gt;=Settings!$C$12,1,0),""))</f>
        <v/>
      </c>
      <c r="AJ816" s="33">
        <f>IF($A816="","",IF($V816=1,IF($N816&gt;=Settings!$C$13,1,0),""))</f>
        <v/>
      </c>
    </row>
    <row r="817">
      <c r="G817" s="31" t="n"/>
      <c r="H817" s="32" t="n"/>
      <c r="J817" s="32" t="n"/>
      <c r="K817" s="32" t="n"/>
      <c r="L817" s="32" t="n"/>
      <c r="M817" s="32" t="n"/>
      <c r="P817" s="33">
        <f>IF($A817="","",IFERROR(MATCH($A817,'Last week'!$A$2:$A$1001,0),0))</f>
        <v/>
      </c>
      <c r="Q817" s="33">
        <f>IF(OR($A817="",$P817=0),"",INDEX('Last week'!$F$2:$F$1001,$P817))</f>
        <v/>
      </c>
      <c r="R817" s="34">
        <f>IF(OR($A817="",$P817=0),"",INDEX('Last week'!$G$2:$G$1001,$P817))</f>
        <v/>
      </c>
      <c r="S817" s="35">
        <f>IF(OR($A817="",$P817=0),"",INDEX('Last week'!$H$2:$H$1001,$P817))</f>
        <v/>
      </c>
      <c r="T817" s="33">
        <f>IF(OR($A817="",$P817=0),"",INDEX('Last week'!$I$2:$I$1001,$P817))</f>
        <v/>
      </c>
      <c r="U817" s="33">
        <f>IF($A817="","",IF(AND($P817&gt;0,$T817="Open",$S817&gt;=Settings!$C$4,$S817&lt;=Settings!$C$5),1,0))</f>
        <v/>
      </c>
      <c r="V817" s="33">
        <f>IF($A817="","",IF(AND($I817="Open",$H817&gt;=Settings!$C$4,$H817&lt;=Settings!$C$5),1,0))</f>
        <v/>
      </c>
      <c r="W817" s="34">
        <f>IF($A817="","",IF($U817=1,$R817,0))</f>
        <v/>
      </c>
      <c r="X817" s="34">
        <f>IF($A817="","",IF($V817=1,$G817,0))</f>
        <v/>
      </c>
      <c r="Y817" s="34">
        <f>IF($A817="","",IF(AND($P817=0,OR($I817="Open",$I817="Won"),$H817&gt;=Settings!$C$4,$H817&lt;=Settings!$C$5,$J817&gt;Settings!$C$6),$G817,0))</f>
        <v/>
      </c>
      <c r="Z817" s="34">
        <f>IF($A817="","",IF(AND($P817&gt;0,$T817="Open",$U817=0,OR($I817="Open",$I817="Won"),$H817&gt;=Settings!$C$4,$H817&lt;=Settings!$C$5),$G817,0))</f>
        <v/>
      </c>
      <c r="AA817" s="34">
        <f>IF($A817="","",IF(AND($U817=1,OR($V817=1,$I817="Won")),$G817-$R817,0))</f>
        <v/>
      </c>
      <c r="AB817" s="34">
        <f>IF($A817="","",IF(AND($U817=1,$I817="Open",$V817=0),$R817,0))</f>
        <v/>
      </c>
      <c r="AC817" s="34">
        <f>IF($A817="","",IF(AND($U817=1,$I817="Lost"),$R817,0))</f>
        <v/>
      </c>
      <c r="AD817" s="34">
        <f>IF($A817="","",IF(AND($I817="Won",OR($U817=1,$Y817&gt;0,$Z817&gt;0)),$G817,0))</f>
        <v/>
      </c>
      <c r="AE817" s="33">
        <f>IF(OR($A817="",$P817=0),"",IFERROR(MATCH($Q817,Settings!$B$24:$B$31,0),""))</f>
        <v/>
      </c>
      <c r="AF817" s="33">
        <f>IF($A817="","",IFERROR(MATCH($F817,Settings!$B$24:$B$31,0),""))</f>
        <v/>
      </c>
      <c r="AG817" s="33">
        <f>IF($A817="","",IF($P817=0,IF($Y817&gt;0,IF($I817="Won","Created and won","Created"),IF($J817&gt;Settings!$C$6,"Created, outside period",IF($V817=1,"Not in last snapshot","Outside period"))),IF($T817&lt;&gt;"Open","Closed before",IF($U817=0,IF($Z817&gt;0,IF($I817="Won","Pulled in and won","Pulled in"),"Outside period"),IF($I817="Won","Won",IF($I817="Lost","Lost",IF($V817=0,"Slipped out",IF($AF817&gt;$AE817,"Advanced",IF($AF817&lt;$AE817,"Regressed",IF($G817&gt;$R817,"Amount up",IF($G817&lt;$R817,"Amount down","No change")))))))))))</f>
        <v/>
      </c>
      <c r="AH817" s="33">
        <f>IF($A817="","",IF($V817=1,Settings!$C$7-MAX($J817,$K817,$L817,$M817),""))</f>
        <v/>
      </c>
      <c r="AI817" s="33">
        <f>IF($A817="","",IF($V817=1,IF($AH817&gt;=Settings!$C$12,1,0),""))</f>
        <v/>
      </c>
      <c r="AJ817" s="33">
        <f>IF($A817="","",IF($V817=1,IF($N817&gt;=Settings!$C$13,1,0),""))</f>
        <v/>
      </c>
    </row>
    <row r="818">
      <c r="G818" s="31" t="n"/>
      <c r="H818" s="32" t="n"/>
      <c r="J818" s="32" t="n"/>
      <c r="K818" s="32" t="n"/>
      <c r="L818" s="32" t="n"/>
      <c r="M818" s="32" t="n"/>
      <c r="P818" s="33">
        <f>IF($A818="","",IFERROR(MATCH($A818,'Last week'!$A$2:$A$1001,0),0))</f>
        <v/>
      </c>
      <c r="Q818" s="33">
        <f>IF(OR($A818="",$P818=0),"",INDEX('Last week'!$F$2:$F$1001,$P818))</f>
        <v/>
      </c>
      <c r="R818" s="34">
        <f>IF(OR($A818="",$P818=0),"",INDEX('Last week'!$G$2:$G$1001,$P818))</f>
        <v/>
      </c>
      <c r="S818" s="35">
        <f>IF(OR($A818="",$P818=0),"",INDEX('Last week'!$H$2:$H$1001,$P818))</f>
        <v/>
      </c>
      <c r="T818" s="33">
        <f>IF(OR($A818="",$P818=0),"",INDEX('Last week'!$I$2:$I$1001,$P818))</f>
        <v/>
      </c>
      <c r="U818" s="33">
        <f>IF($A818="","",IF(AND($P818&gt;0,$T818="Open",$S818&gt;=Settings!$C$4,$S818&lt;=Settings!$C$5),1,0))</f>
        <v/>
      </c>
      <c r="V818" s="33">
        <f>IF($A818="","",IF(AND($I818="Open",$H818&gt;=Settings!$C$4,$H818&lt;=Settings!$C$5),1,0))</f>
        <v/>
      </c>
      <c r="W818" s="34">
        <f>IF($A818="","",IF($U818=1,$R818,0))</f>
        <v/>
      </c>
      <c r="X818" s="34">
        <f>IF($A818="","",IF($V818=1,$G818,0))</f>
        <v/>
      </c>
      <c r="Y818" s="34">
        <f>IF($A818="","",IF(AND($P818=0,OR($I818="Open",$I818="Won"),$H818&gt;=Settings!$C$4,$H818&lt;=Settings!$C$5,$J818&gt;Settings!$C$6),$G818,0))</f>
        <v/>
      </c>
      <c r="Z818" s="34">
        <f>IF($A818="","",IF(AND($P818&gt;0,$T818="Open",$U818=0,OR($I818="Open",$I818="Won"),$H818&gt;=Settings!$C$4,$H818&lt;=Settings!$C$5),$G818,0))</f>
        <v/>
      </c>
      <c r="AA818" s="34">
        <f>IF($A818="","",IF(AND($U818=1,OR($V818=1,$I818="Won")),$G818-$R818,0))</f>
        <v/>
      </c>
      <c r="AB818" s="34">
        <f>IF($A818="","",IF(AND($U818=1,$I818="Open",$V818=0),$R818,0))</f>
        <v/>
      </c>
      <c r="AC818" s="34">
        <f>IF($A818="","",IF(AND($U818=1,$I818="Lost"),$R818,0))</f>
        <v/>
      </c>
      <c r="AD818" s="34">
        <f>IF($A818="","",IF(AND($I818="Won",OR($U818=1,$Y818&gt;0,$Z818&gt;0)),$G818,0))</f>
        <v/>
      </c>
      <c r="AE818" s="33">
        <f>IF(OR($A818="",$P818=0),"",IFERROR(MATCH($Q818,Settings!$B$24:$B$31,0),""))</f>
        <v/>
      </c>
      <c r="AF818" s="33">
        <f>IF($A818="","",IFERROR(MATCH($F818,Settings!$B$24:$B$31,0),""))</f>
        <v/>
      </c>
      <c r="AG818" s="33">
        <f>IF($A818="","",IF($P818=0,IF($Y818&gt;0,IF($I818="Won","Created and won","Created"),IF($J818&gt;Settings!$C$6,"Created, outside period",IF($V818=1,"Not in last snapshot","Outside period"))),IF($T818&lt;&gt;"Open","Closed before",IF($U818=0,IF($Z818&gt;0,IF($I818="Won","Pulled in and won","Pulled in"),"Outside period"),IF($I818="Won","Won",IF($I818="Lost","Lost",IF($V818=0,"Slipped out",IF($AF818&gt;$AE818,"Advanced",IF($AF818&lt;$AE818,"Regressed",IF($G818&gt;$R818,"Amount up",IF($G818&lt;$R818,"Amount down","No change")))))))))))</f>
        <v/>
      </c>
      <c r="AH818" s="33">
        <f>IF($A818="","",IF($V818=1,Settings!$C$7-MAX($J818,$K818,$L818,$M818),""))</f>
        <v/>
      </c>
      <c r="AI818" s="33">
        <f>IF($A818="","",IF($V818=1,IF($AH818&gt;=Settings!$C$12,1,0),""))</f>
        <v/>
      </c>
      <c r="AJ818" s="33">
        <f>IF($A818="","",IF($V818=1,IF($N818&gt;=Settings!$C$13,1,0),""))</f>
        <v/>
      </c>
    </row>
    <row r="819">
      <c r="G819" s="31" t="n"/>
      <c r="H819" s="32" t="n"/>
      <c r="J819" s="32" t="n"/>
      <c r="K819" s="32" t="n"/>
      <c r="L819" s="32" t="n"/>
      <c r="M819" s="32" t="n"/>
      <c r="P819" s="33">
        <f>IF($A819="","",IFERROR(MATCH($A819,'Last week'!$A$2:$A$1001,0),0))</f>
        <v/>
      </c>
      <c r="Q819" s="33">
        <f>IF(OR($A819="",$P819=0),"",INDEX('Last week'!$F$2:$F$1001,$P819))</f>
        <v/>
      </c>
      <c r="R819" s="34">
        <f>IF(OR($A819="",$P819=0),"",INDEX('Last week'!$G$2:$G$1001,$P819))</f>
        <v/>
      </c>
      <c r="S819" s="35">
        <f>IF(OR($A819="",$P819=0),"",INDEX('Last week'!$H$2:$H$1001,$P819))</f>
        <v/>
      </c>
      <c r="T819" s="33">
        <f>IF(OR($A819="",$P819=0),"",INDEX('Last week'!$I$2:$I$1001,$P819))</f>
        <v/>
      </c>
      <c r="U819" s="33">
        <f>IF($A819="","",IF(AND($P819&gt;0,$T819="Open",$S819&gt;=Settings!$C$4,$S819&lt;=Settings!$C$5),1,0))</f>
        <v/>
      </c>
      <c r="V819" s="33">
        <f>IF($A819="","",IF(AND($I819="Open",$H819&gt;=Settings!$C$4,$H819&lt;=Settings!$C$5),1,0))</f>
        <v/>
      </c>
      <c r="W819" s="34">
        <f>IF($A819="","",IF($U819=1,$R819,0))</f>
        <v/>
      </c>
      <c r="X819" s="34">
        <f>IF($A819="","",IF($V819=1,$G819,0))</f>
        <v/>
      </c>
      <c r="Y819" s="34">
        <f>IF($A819="","",IF(AND($P819=0,OR($I819="Open",$I819="Won"),$H819&gt;=Settings!$C$4,$H819&lt;=Settings!$C$5,$J819&gt;Settings!$C$6),$G819,0))</f>
        <v/>
      </c>
      <c r="Z819" s="34">
        <f>IF($A819="","",IF(AND($P819&gt;0,$T819="Open",$U819=0,OR($I819="Open",$I819="Won"),$H819&gt;=Settings!$C$4,$H819&lt;=Settings!$C$5),$G819,0))</f>
        <v/>
      </c>
      <c r="AA819" s="34">
        <f>IF($A819="","",IF(AND($U819=1,OR($V819=1,$I819="Won")),$G819-$R819,0))</f>
        <v/>
      </c>
      <c r="AB819" s="34">
        <f>IF($A819="","",IF(AND($U819=1,$I819="Open",$V819=0),$R819,0))</f>
        <v/>
      </c>
      <c r="AC819" s="34">
        <f>IF($A819="","",IF(AND($U819=1,$I819="Lost"),$R819,0))</f>
        <v/>
      </c>
      <c r="AD819" s="34">
        <f>IF($A819="","",IF(AND($I819="Won",OR($U819=1,$Y819&gt;0,$Z819&gt;0)),$G819,0))</f>
        <v/>
      </c>
      <c r="AE819" s="33">
        <f>IF(OR($A819="",$P819=0),"",IFERROR(MATCH($Q819,Settings!$B$24:$B$31,0),""))</f>
        <v/>
      </c>
      <c r="AF819" s="33">
        <f>IF($A819="","",IFERROR(MATCH($F819,Settings!$B$24:$B$31,0),""))</f>
        <v/>
      </c>
      <c r="AG819" s="33">
        <f>IF($A819="","",IF($P819=0,IF($Y819&gt;0,IF($I819="Won","Created and won","Created"),IF($J819&gt;Settings!$C$6,"Created, outside period",IF($V819=1,"Not in last snapshot","Outside period"))),IF($T819&lt;&gt;"Open","Closed before",IF($U819=0,IF($Z819&gt;0,IF($I819="Won","Pulled in and won","Pulled in"),"Outside period"),IF($I819="Won","Won",IF($I819="Lost","Lost",IF($V819=0,"Slipped out",IF($AF819&gt;$AE819,"Advanced",IF($AF819&lt;$AE819,"Regressed",IF($G819&gt;$R819,"Amount up",IF($G819&lt;$R819,"Amount down","No change")))))))))))</f>
        <v/>
      </c>
      <c r="AH819" s="33">
        <f>IF($A819="","",IF($V819=1,Settings!$C$7-MAX($J819,$K819,$L819,$M819),""))</f>
        <v/>
      </c>
      <c r="AI819" s="33">
        <f>IF($A819="","",IF($V819=1,IF($AH819&gt;=Settings!$C$12,1,0),""))</f>
        <v/>
      </c>
      <c r="AJ819" s="33">
        <f>IF($A819="","",IF($V819=1,IF($N819&gt;=Settings!$C$13,1,0),""))</f>
        <v/>
      </c>
    </row>
    <row r="820">
      <c r="G820" s="31" t="n"/>
      <c r="H820" s="32" t="n"/>
      <c r="J820" s="32" t="n"/>
      <c r="K820" s="32" t="n"/>
      <c r="L820" s="32" t="n"/>
      <c r="M820" s="32" t="n"/>
      <c r="P820" s="33">
        <f>IF($A820="","",IFERROR(MATCH($A820,'Last week'!$A$2:$A$1001,0),0))</f>
        <v/>
      </c>
      <c r="Q820" s="33">
        <f>IF(OR($A820="",$P820=0),"",INDEX('Last week'!$F$2:$F$1001,$P820))</f>
        <v/>
      </c>
      <c r="R820" s="34">
        <f>IF(OR($A820="",$P820=0),"",INDEX('Last week'!$G$2:$G$1001,$P820))</f>
        <v/>
      </c>
      <c r="S820" s="35">
        <f>IF(OR($A820="",$P820=0),"",INDEX('Last week'!$H$2:$H$1001,$P820))</f>
        <v/>
      </c>
      <c r="T820" s="33">
        <f>IF(OR($A820="",$P820=0),"",INDEX('Last week'!$I$2:$I$1001,$P820))</f>
        <v/>
      </c>
      <c r="U820" s="33">
        <f>IF($A820="","",IF(AND($P820&gt;0,$T820="Open",$S820&gt;=Settings!$C$4,$S820&lt;=Settings!$C$5),1,0))</f>
        <v/>
      </c>
      <c r="V820" s="33">
        <f>IF($A820="","",IF(AND($I820="Open",$H820&gt;=Settings!$C$4,$H820&lt;=Settings!$C$5),1,0))</f>
        <v/>
      </c>
      <c r="W820" s="34">
        <f>IF($A820="","",IF($U820=1,$R820,0))</f>
        <v/>
      </c>
      <c r="X820" s="34">
        <f>IF($A820="","",IF($V820=1,$G820,0))</f>
        <v/>
      </c>
      <c r="Y820" s="34">
        <f>IF($A820="","",IF(AND($P820=0,OR($I820="Open",$I820="Won"),$H820&gt;=Settings!$C$4,$H820&lt;=Settings!$C$5,$J820&gt;Settings!$C$6),$G820,0))</f>
        <v/>
      </c>
      <c r="Z820" s="34">
        <f>IF($A820="","",IF(AND($P820&gt;0,$T820="Open",$U820=0,OR($I820="Open",$I820="Won"),$H820&gt;=Settings!$C$4,$H820&lt;=Settings!$C$5),$G820,0))</f>
        <v/>
      </c>
      <c r="AA820" s="34">
        <f>IF($A820="","",IF(AND($U820=1,OR($V820=1,$I820="Won")),$G820-$R820,0))</f>
        <v/>
      </c>
      <c r="AB820" s="34">
        <f>IF($A820="","",IF(AND($U820=1,$I820="Open",$V820=0),$R820,0))</f>
        <v/>
      </c>
      <c r="AC820" s="34">
        <f>IF($A820="","",IF(AND($U820=1,$I820="Lost"),$R820,0))</f>
        <v/>
      </c>
      <c r="AD820" s="34">
        <f>IF($A820="","",IF(AND($I820="Won",OR($U820=1,$Y820&gt;0,$Z820&gt;0)),$G820,0))</f>
        <v/>
      </c>
      <c r="AE820" s="33">
        <f>IF(OR($A820="",$P820=0),"",IFERROR(MATCH($Q820,Settings!$B$24:$B$31,0),""))</f>
        <v/>
      </c>
      <c r="AF820" s="33">
        <f>IF($A820="","",IFERROR(MATCH($F820,Settings!$B$24:$B$31,0),""))</f>
        <v/>
      </c>
      <c r="AG820" s="33">
        <f>IF($A820="","",IF($P820=0,IF($Y820&gt;0,IF($I820="Won","Created and won","Created"),IF($J820&gt;Settings!$C$6,"Created, outside period",IF($V820=1,"Not in last snapshot","Outside period"))),IF($T820&lt;&gt;"Open","Closed before",IF($U820=0,IF($Z820&gt;0,IF($I820="Won","Pulled in and won","Pulled in"),"Outside period"),IF($I820="Won","Won",IF($I820="Lost","Lost",IF($V820=0,"Slipped out",IF($AF820&gt;$AE820,"Advanced",IF($AF820&lt;$AE820,"Regressed",IF($G820&gt;$R820,"Amount up",IF($G820&lt;$R820,"Amount down","No change")))))))))))</f>
        <v/>
      </c>
      <c r="AH820" s="33">
        <f>IF($A820="","",IF($V820=1,Settings!$C$7-MAX($J820,$K820,$L820,$M820),""))</f>
        <v/>
      </c>
      <c r="AI820" s="33">
        <f>IF($A820="","",IF($V820=1,IF($AH820&gt;=Settings!$C$12,1,0),""))</f>
        <v/>
      </c>
      <c r="AJ820" s="33">
        <f>IF($A820="","",IF($V820=1,IF($N820&gt;=Settings!$C$13,1,0),""))</f>
        <v/>
      </c>
    </row>
    <row r="821">
      <c r="G821" s="31" t="n"/>
      <c r="H821" s="32" t="n"/>
      <c r="J821" s="32" t="n"/>
      <c r="K821" s="32" t="n"/>
      <c r="L821" s="32" t="n"/>
      <c r="M821" s="32" t="n"/>
      <c r="P821" s="33">
        <f>IF($A821="","",IFERROR(MATCH($A821,'Last week'!$A$2:$A$1001,0),0))</f>
        <v/>
      </c>
      <c r="Q821" s="33">
        <f>IF(OR($A821="",$P821=0),"",INDEX('Last week'!$F$2:$F$1001,$P821))</f>
        <v/>
      </c>
      <c r="R821" s="34">
        <f>IF(OR($A821="",$P821=0),"",INDEX('Last week'!$G$2:$G$1001,$P821))</f>
        <v/>
      </c>
      <c r="S821" s="35">
        <f>IF(OR($A821="",$P821=0),"",INDEX('Last week'!$H$2:$H$1001,$P821))</f>
        <v/>
      </c>
      <c r="T821" s="33">
        <f>IF(OR($A821="",$P821=0),"",INDEX('Last week'!$I$2:$I$1001,$P821))</f>
        <v/>
      </c>
      <c r="U821" s="33">
        <f>IF($A821="","",IF(AND($P821&gt;0,$T821="Open",$S821&gt;=Settings!$C$4,$S821&lt;=Settings!$C$5),1,0))</f>
        <v/>
      </c>
      <c r="V821" s="33">
        <f>IF($A821="","",IF(AND($I821="Open",$H821&gt;=Settings!$C$4,$H821&lt;=Settings!$C$5),1,0))</f>
        <v/>
      </c>
      <c r="W821" s="34">
        <f>IF($A821="","",IF($U821=1,$R821,0))</f>
        <v/>
      </c>
      <c r="X821" s="34">
        <f>IF($A821="","",IF($V821=1,$G821,0))</f>
        <v/>
      </c>
      <c r="Y821" s="34">
        <f>IF($A821="","",IF(AND($P821=0,OR($I821="Open",$I821="Won"),$H821&gt;=Settings!$C$4,$H821&lt;=Settings!$C$5,$J821&gt;Settings!$C$6),$G821,0))</f>
        <v/>
      </c>
      <c r="Z821" s="34">
        <f>IF($A821="","",IF(AND($P821&gt;0,$T821="Open",$U821=0,OR($I821="Open",$I821="Won"),$H821&gt;=Settings!$C$4,$H821&lt;=Settings!$C$5),$G821,0))</f>
        <v/>
      </c>
      <c r="AA821" s="34">
        <f>IF($A821="","",IF(AND($U821=1,OR($V821=1,$I821="Won")),$G821-$R821,0))</f>
        <v/>
      </c>
      <c r="AB821" s="34">
        <f>IF($A821="","",IF(AND($U821=1,$I821="Open",$V821=0),$R821,0))</f>
        <v/>
      </c>
      <c r="AC821" s="34">
        <f>IF($A821="","",IF(AND($U821=1,$I821="Lost"),$R821,0))</f>
        <v/>
      </c>
      <c r="AD821" s="34">
        <f>IF($A821="","",IF(AND($I821="Won",OR($U821=1,$Y821&gt;0,$Z821&gt;0)),$G821,0))</f>
        <v/>
      </c>
      <c r="AE821" s="33">
        <f>IF(OR($A821="",$P821=0),"",IFERROR(MATCH($Q821,Settings!$B$24:$B$31,0),""))</f>
        <v/>
      </c>
      <c r="AF821" s="33">
        <f>IF($A821="","",IFERROR(MATCH($F821,Settings!$B$24:$B$31,0),""))</f>
        <v/>
      </c>
      <c r="AG821" s="33">
        <f>IF($A821="","",IF($P821=0,IF($Y821&gt;0,IF($I821="Won","Created and won","Created"),IF($J821&gt;Settings!$C$6,"Created, outside period",IF($V821=1,"Not in last snapshot","Outside period"))),IF($T821&lt;&gt;"Open","Closed before",IF($U821=0,IF($Z821&gt;0,IF($I821="Won","Pulled in and won","Pulled in"),"Outside period"),IF($I821="Won","Won",IF($I821="Lost","Lost",IF($V821=0,"Slipped out",IF($AF821&gt;$AE821,"Advanced",IF($AF821&lt;$AE821,"Regressed",IF($G821&gt;$R821,"Amount up",IF($G821&lt;$R821,"Amount down","No change")))))))))))</f>
        <v/>
      </c>
      <c r="AH821" s="33">
        <f>IF($A821="","",IF($V821=1,Settings!$C$7-MAX($J821,$K821,$L821,$M821),""))</f>
        <v/>
      </c>
      <c r="AI821" s="33">
        <f>IF($A821="","",IF($V821=1,IF($AH821&gt;=Settings!$C$12,1,0),""))</f>
        <v/>
      </c>
      <c r="AJ821" s="33">
        <f>IF($A821="","",IF($V821=1,IF($N821&gt;=Settings!$C$13,1,0),""))</f>
        <v/>
      </c>
    </row>
    <row r="822">
      <c r="G822" s="31" t="n"/>
      <c r="H822" s="32" t="n"/>
      <c r="J822" s="32" t="n"/>
      <c r="K822" s="32" t="n"/>
      <c r="L822" s="32" t="n"/>
      <c r="M822" s="32" t="n"/>
      <c r="P822" s="33">
        <f>IF($A822="","",IFERROR(MATCH($A822,'Last week'!$A$2:$A$1001,0),0))</f>
        <v/>
      </c>
      <c r="Q822" s="33">
        <f>IF(OR($A822="",$P822=0),"",INDEX('Last week'!$F$2:$F$1001,$P822))</f>
        <v/>
      </c>
      <c r="R822" s="34">
        <f>IF(OR($A822="",$P822=0),"",INDEX('Last week'!$G$2:$G$1001,$P822))</f>
        <v/>
      </c>
      <c r="S822" s="35">
        <f>IF(OR($A822="",$P822=0),"",INDEX('Last week'!$H$2:$H$1001,$P822))</f>
        <v/>
      </c>
      <c r="T822" s="33">
        <f>IF(OR($A822="",$P822=0),"",INDEX('Last week'!$I$2:$I$1001,$P822))</f>
        <v/>
      </c>
      <c r="U822" s="33">
        <f>IF($A822="","",IF(AND($P822&gt;0,$T822="Open",$S822&gt;=Settings!$C$4,$S822&lt;=Settings!$C$5),1,0))</f>
        <v/>
      </c>
      <c r="V822" s="33">
        <f>IF($A822="","",IF(AND($I822="Open",$H822&gt;=Settings!$C$4,$H822&lt;=Settings!$C$5),1,0))</f>
        <v/>
      </c>
      <c r="W822" s="34">
        <f>IF($A822="","",IF($U822=1,$R822,0))</f>
        <v/>
      </c>
      <c r="X822" s="34">
        <f>IF($A822="","",IF($V822=1,$G822,0))</f>
        <v/>
      </c>
      <c r="Y822" s="34">
        <f>IF($A822="","",IF(AND($P822=0,OR($I822="Open",$I822="Won"),$H822&gt;=Settings!$C$4,$H822&lt;=Settings!$C$5,$J822&gt;Settings!$C$6),$G822,0))</f>
        <v/>
      </c>
      <c r="Z822" s="34">
        <f>IF($A822="","",IF(AND($P822&gt;0,$T822="Open",$U822=0,OR($I822="Open",$I822="Won"),$H822&gt;=Settings!$C$4,$H822&lt;=Settings!$C$5),$G822,0))</f>
        <v/>
      </c>
      <c r="AA822" s="34">
        <f>IF($A822="","",IF(AND($U822=1,OR($V822=1,$I822="Won")),$G822-$R822,0))</f>
        <v/>
      </c>
      <c r="AB822" s="34">
        <f>IF($A822="","",IF(AND($U822=1,$I822="Open",$V822=0),$R822,0))</f>
        <v/>
      </c>
      <c r="AC822" s="34">
        <f>IF($A822="","",IF(AND($U822=1,$I822="Lost"),$R822,0))</f>
        <v/>
      </c>
      <c r="AD822" s="34">
        <f>IF($A822="","",IF(AND($I822="Won",OR($U822=1,$Y822&gt;0,$Z822&gt;0)),$G822,0))</f>
        <v/>
      </c>
      <c r="AE822" s="33">
        <f>IF(OR($A822="",$P822=0),"",IFERROR(MATCH($Q822,Settings!$B$24:$B$31,0),""))</f>
        <v/>
      </c>
      <c r="AF822" s="33">
        <f>IF($A822="","",IFERROR(MATCH($F822,Settings!$B$24:$B$31,0),""))</f>
        <v/>
      </c>
      <c r="AG822" s="33">
        <f>IF($A822="","",IF($P822=0,IF($Y822&gt;0,IF($I822="Won","Created and won","Created"),IF($J822&gt;Settings!$C$6,"Created, outside period",IF($V822=1,"Not in last snapshot","Outside period"))),IF($T822&lt;&gt;"Open","Closed before",IF($U822=0,IF($Z822&gt;0,IF($I822="Won","Pulled in and won","Pulled in"),"Outside period"),IF($I822="Won","Won",IF($I822="Lost","Lost",IF($V822=0,"Slipped out",IF($AF822&gt;$AE822,"Advanced",IF($AF822&lt;$AE822,"Regressed",IF($G822&gt;$R822,"Amount up",IF($G822&lt;$R822,"Amount down","No change")))))))))))</f>
        <v/>
      </c>
      <c r="AH822" s="33">
        <f>IF($A822="","",IF($V822=1,Settings!$C$7-MAX($J822,$K822,$L822,$M822),""))</f>
        <v/>
      </c>
      <c r="AI822" s="33">
        <f>IF($A822="","",IF($V822=1,IF($AH822&gt;=Settings!$C$12,1,0),""))</f>
        <v/>
      </c>
      <c r="AJ822" s="33">
        <f>IF($A822="","",IF($V822=1,IF($N822&gt;=Settings!$C$13,1,0),""))</f>
        <v/>
      </c>
    </row>
    <row r="823">
      <c r="G823" s="31" t="n"/>
      <c r="H823" s="32" t="n"/>
      <c r="J823" s="32" t="n"/>
      <c r="K823" s="32" t="n"/>
      <c r="L823" s="32" t="n"/>
      <c r="M823" s="32" t="n"/>
      <c r="P823" s="33">
        <f>IF($A823="","",IFERROR(MATCH($A823,'Last week'!$A$2:$A$1001,0),0))</f>
        <v/>
      </c>
      <c r="Q823" s="33">
        <f>IF(OR($A823="",$P823=0),"",INDEX('Last week'!$F$2:$F$1001,$P823))</f>
        <v/>
      </c>
      <c r="R823" s="34">
        <f>IF(OR($A823="",$P823=0),"",INDEX('Last week'!$G$2:$G$1001,$P823))</f>
        <v/>
      </c>
      <c r="S823" s="35">
        <f>IF(OR($A823="",$P823=0),"",INDEX('Last week'!$H$2:$H$1001,$P823))</f>
        <v/>
      </c>
      <c r="T823" s="33">
        <f>IF(OR($A823="",$P823=0),"",INDEX('Last week'!$I$2:$I$1001,$P823))</f>
        <v/>
      </c>
      <c r="U823" s="33">
        <f>IF($A823="","",IF(AND($P823&gt;0,$T823="Open",$S823&gt;=Settings!$C$4,$S823&lt;=Settings!$C$5),1,0))</f>
        <v/>
      </c>
      <c r="V823" s="33">
        <f>IF($A823="","",IF(AND($I823="Open",$H823&gt;=Settings!$C$4,$H823&lt;=Settings!$C$5),1,0))</f>
        <v/>
      </c>
      <c r="W823" s="34">
        <f>IF($A823="","",IF($U823=1,$R823,0))</f>
        <v/>
      </c>
      <c r="X823" s="34">
        <f>IF($A823="","",IF($V823=1,$G823,0))</f>
        <v/>
      </c>
      <c r="Y823" s="34">
        <f>IF($A823="","",IF(AND($P823=0,OR($I823="Open",$I823="Won"),$H823&gt;=Settings!$C$4,$H823&lt;=Settings!$C$5,$J823&gt;Settings!$C$6),$G823,0))</f>
        <v/>
      </c>
      <c r="Z823" s="34">
        <f>IF($A823="","",IF(AND($P823&gt;0,$T823="Open",$U823=0,OR($I823="Open",$I823="Won"),$H823&gt;=Settings!$C$4,$H823&lt;=Settings!$C$5),$G823,0))</f>
        <v/>
      </c>
      <c r="AA823" s="34">
        <f>IF($A823="","",IF(AND($U823=1,OR($V823=1,$I823="Won")),$G823-$R823,0))</f>
        <v/>
      </c>
      <c r="AB823" s="34">
        <f>IF($A823="","",IF(AND($U823=1,$I823="Open",$V823=0),$R823,0))</f>
        <v/>
      </c>
      <c r="AC823" s="34">
        <f>IF($A823="","",IF(AND($U823=1,$I823="Lost"),$R823,0))</f>
        <v/>
      </c>
      <c r="AD823" s="34">
        <f>IF($A823="","",IF(AND($I823="Won",OR($U823=1,$Y823&gt;0,$Z823&gt;0)),$G823,0))</f>
        <v/>
      </c>
      <c r="AE823" s="33">
        <f>IF(OR($A823="",$P823=0),"",IFERROR(MATCH($Q823,Settings!$B$24:$B$31,0),""))</f>
        <v/>
      </c>
      <c r="AF823" s="33">
        <f>IF($A823="","",IFERROR(MATCH($F823,Settings!$B$24:$B$31,0),""))</f>
        <v/>
      </c>
      <c r="AG823" s="33">
        <f>IF($A823="","",IF($P823=0,IF($Y823&gt;0,IF($I823="Won","Created and won","Created"),IF($J823&gt;Settings!$C$6,"Created, outside period",IF($V823=1,"Not in last snapshot","Outside period"))),IF($T823&lt;&gt;"Open","Closed before",IF($U823=0,IF($Z823&gt;0,IF($I823="Won","Pulled in and won","Pulled in"),"Outside period"),IF($I823="Won","Won",IF($I823="Lost","Lost",IF($V823=0,"Slipped out",IF($AF823&gt;$AE823,"Advanced",IF($AF823&lt;$AE823,"Regressed",IF($G823&gt;$R823,"Amount up",IF($G823&lt;$R823,"Amount down","No change")))))))))))</f>
        <v/>
      </c>
      <c r="AH823" s="33">
        <f>IF($A823="","",IF($V823=1,Settings!$C$7-MAX($J823,$K823,$L823,$M823),""))</f>
        <v/>
      </c>
      <c r="AI823" s="33">
        <f>IF($A823="","",IF($V823=1,IF($AH823&gt;=Settings!$C$12,1,0),""))</f>
        <v/>
      </c>
      <c r="AJ823" s="33">
        <f>IF($A823="","",IF($V823=1,IF($N823&gt;=Settings!$C$13,1,0),""))</f>
        <v/>
      </c>
    </row>
    <row r="824">
      <c r="G824" s="31" t="n"/>
      <c r="H824" s="32" t="n"/>
      <c r="J824" s="32" t="n"/>
      <c r="K824" s="32" t="n"/>
      <c r="L824" s="32" t="n"/>
      <c r="M824" s="32" t="n"/>
      <c r="P824" s="33">
        <f>IF($A824="","",IFERROR(MATCH($A824,'Last week'!$A$2:$A$1001,0),0))</f>
        <v/>
      </c>
      <c r="Q824" s="33">
        <f>IF(OR($A824="",$P824=0),"",INDEX('Last week'!$F$2:$F$1001,$P824))</f>
        <v/>
      </c>
      <c r="R824" s="34">
        <f>IF(OR($A824="",$P824=0),"",INDEX('Last week'!$G$2:$G$1001,$P824))</f>
        <v/>
      </c>
      <c r="S824" s="35">
        <f>IF(OR($A824="",$P824=0),"",INDEX('Last week'!$H$2:$H$1001,$P824))</f>
        <v/>
      </c>
      <c r="T824" s="33">
        <f>IF(OR($A824="",$P824=0),"",INDEX('Last week'!$I$2:$I$1001,$P824))</f>
        <v/>
      </c>
      <c r="U824" s="33">
        <f>IF($A824="","",IF(AND($P824&gt;0,$T824="Open",$S824&gt;=Settings!$C$4,$S824&lt;=Settings!$C$5),1,0))</f>
        <v/>
      </c>
      <c r="V824" s="33">
        <f>IF($A824="","",IF(AND($I824="Open",$H824&gt;=Settings!$C$4,$H824&lt;=Settings!$C$5),1,0))</f>
        <v/>
      </c>
      <c r="W824" s="34">
        <f>IF($A824="","",IF($U824=1,$R824,0))</f>
        <v/>
      </c>
      <c r="X824" s="34">
        <f>IF($A824="","",IF($V824=1,$G824,0))</f>
        <v/>
      </c>
      <c r="Y824" s="34">
        <f>IF($A824="","",IF(AND($P824=0,OR($I824="Open",$I824="Won"),$H824&gt;=Settings!$C$4,$H824&lt;=Settings!$C$5,$J824&gt;Settings!$C$6),$G824,0))</f>
        <v/>
      </c>
      <c r="Z824" s="34">
        <f>IF($A824="","",IF(AND($P824&gt;0,$T824="Open",$U824=0,OR($I824="Open",$I824="Won"),$H824&gt;=Settings!$C$4,$H824&lt;=Settings!$C$5),$G824,0))</f>
        <v/>
      </c>
      <c r="AA824" s="34">
        <f>IF($A824="","",IF(AND($U824=1,OR($V824=1,$I824="Won")),$G824-$R824,0))</f>
        <v/>
      </c>
      <c r="AB824" s="34">
        <f>IF($A824="","",IF(AND($U824=1,$I824="Open",$V824=0),$R824,0))</f>
        <v/>
      </c>
      <c r="AC824" s="34">
        <f>IF($A824="","",IF(AND($U824=1,$I824="Lost"),$R824,0))</f>
        <v/>
      </c>
      <c r="AD824" s="34">
        <f>IF($A824="","",IF(AND($I824="Won",OR($U824=1,$Y824&gt;0,$Z824&gt;0)),$G824,0))</f>
        <v/>
      </c>
      <c r="AE824" s="33">
        <f>IF(OR($A824="",$P824=0),"",IFERROR(MATCH($Q824,Settings!$B$24:$B$31,0),""))</f>
        <v/>
      </c>
      <c r="AF824" s="33">
        <f>IF($A824="","",IFERROR(MATCH($F824,Settings!$B$24:$B$31,0),""))</f>
        <v/>
      </c>
      <c r="AG824" s="33">
        <f>IF($A824="","",IF($P824=0,IF($Y824&gt;0,IF($I824="Won","Created and won","Created"),IF($J824&gt;Settings!$C$6,"Created, outside period",IF($V824=1,"Not in last snapshot","Outside period"))),IF($T824&lt;&gt;"Open","Closed before",IF($U824=0,IF($Z824&gt;0,IF($I824="Won","Pulled in and won","Pulled in"),"Outside period"),IF($I824="Won","Won",IF($I824="Lost","Lost",IF($V824=0,"Slipped out",IF($AF824&gt;$AE824,"Advanced",IF($AF824&lt;$AE824,"Regressed",IF($G824&gt;$R824,"Amount up",IF($G824&lt;$R824,"Amount down","No change")))))))))))</f>
        <v/>
      </c>
      <c r="AH824" s="33">
        <f>IF($A824="","",IF($V824=1,Settings!$C$7-MAX($J824,$K824,$L824,$M824),""))</f>
        <v/>
      </c>
      <c r="AI824" s="33">
        <f>IF($A824="","",IF($V824=1,IF($AH824&gt;=Settings!$C$12,1,0),""))</f>
        <v/>
      </c>
      <c r="AJ824" s="33">
        <f>IF($A824="","",IF($V824=1,IF($N824&gt;=Settings!$C$13,1,0),""))</f>
        <v/>
      </c>
    </row>
    <row r="825">
      <c r="G825" s="31" t="n"/>
      <c r="H825" s="32" t="n"/>
      <c r="J825" s="32" t="n"/>
      <c r="K825" s="32" t="n"/>
      <c r="L825" s="32" t="n"/>
      <c r="M825" s="32" t="n"/>
      <c r="P825" s="33">
        <f>IF($A825="","",IFERROR(MATCH($A825,'Last week'!$A$2:$A$1001,0),0))</f>
        <v/>
      </c>
      <c r="Q825" s="33">
        <f>IF(OR($A825="",$P825=0),"",INDEX('Last week'!$F$2:$F$1001,$P825))</f>
        <v/>
      </c>
      <c r="R825" s="34">
        <f>IF(OR($A825="",$P825=0),"",INDEX('Last week'!$G$2:$G$1001,$P825))</f>
        <v/>
      </c>
      <c r="S825" s="35">
        <f>IF(OR($A825="",$P825=0),"",INDEX('Last week'!$H$2:$H$1001,$P825))</f>
        <v/>
      </c>
      <c r="T825" s="33">
        <f>IF(OR($A825="",$P825=0),"",INDEX('Last week'!$I$2:$I$1001,$P825))</f>
        <v/>
      </c>
      <c r="U825" s="33">
        <f>IF($A825="","",IF(AND($P825&gt;0,$T825="Open",$S825&gt;=Settings!$C$4,$S825&lt;=Settings!$C$5),1,0))</f>
        <v/>
      </c>
      <c r="V825" s="33">
        <f>IF($A825="","",IF(AND($I825="Open",$H825&gt;=Settings!$C$4,$H825&lt;=Settings!$C$5),1,0))</f>
        <v/>
      </c>
      <c r="W825" s="34">
        <f>IF($A825="","",IF($U825=1,$R825,0))</f>
        <v/>
      </c>
      <c r="X825" s="34">
        <f>IF($A825="","",IF($V825=1,$G825,0))</f>
        <v/>
      </c>
      <c r="Y825" s="34">
        <f>IF($A825="","",IF(AND($P825=0,OR($I825="Open",$I825="Won"),$H825&gt;=Settings!$C$4,$H825&lt;=Settings!$C$5,$J825&gt;Settings!$C$6),$G825,0))</f>
        <v/>
      </c>
      <c r="Z825" s="34">
        <f>IF($A825="","",IF(AND($P825&gt;0,$T825="Open",$U825=0,OR($I825="Open",$I825="Won"),$H825&gt;=Settings!$C$4,$H825&lt;=Settings!$C$5),$G825,0))</f>
        <v/>
      </c>
      <c r="AA825" s="34">
        <f>IF($A825="","",IF(AND($U825=1,OR($V825=1,$I825="Won")),$G825-$R825,0))</f>
        <v/>
      </c>
      <c r="AB825" s="34">
        <f>IF($A825="","",IF(AND($U825=1,$I825="Open",$V825=0),$R825,0))</f>
        <v/>
      </c>
      <c r="AC825" s="34">
        <f>IF($A825="","",IF(AND($U825=1,$I825="Lost"),$R825,0))</f>
        <v/>
      </c>
      <c r="AD825" s="34">
        <f>IF($A825="","",IF(AND($I825="Won",OR($U825=1,$Y825&gt;0,$Z825&gt;0)),$G825,0))</f>
        <v/>
      </c>
      <c r="AE825" s="33">
        <f>IF(OR($A825="",$P825=0),"",IFERROR(MATCH($Q825,Settings!$B$24:$B$31,0),""))</f>
        <v/>
      </c>
      <c r="AF825" s="33">
        <f>IF($A825="","",IFERROR(MATCH($F825,Settings!$B$24:$B$31,0),""))</f>
        <v/>
      </c>
      <c r="AG825" s="33">
        <f>IF($A825="","",IF($P825=0,IF($Y825&gt;0,IF($I825="Won","Created and won","Created"),IF($J825&gt;Settings!$C$6,"Created, outside period",IF($V825=1,"Not in last snapshot","Outside period"))),IF($T825&lt;&gt;"Open","Closed before",IF($U825=0,IF($Z825&gt;0,IF($I825="Won","Pulled in and won","Pulled in"),"Outside period"),IF($I825="Won","Won",IF($I825="Lost","Lost",IF($V825=0,"Slipped out",IF($AF825&gt;$AE825,"Advanced",IF($AF825&lt;$AE825,"Regressed",IF($G825&gt;$R825,"Amount up",IF($G825&lt;$R825,"Amount down","No change")))))))))))</f>
        <v/>
      </c>
      <c r="AH825" s="33">
        <f>IF($A825="","",IF($V825=1,Settings!$C$7-MAX($J825,$K825,$L825,$M825),""))</f>
        <v/>
      </c>
      <c r="AI825" s="33">
        <f>IF($A825="","",IF($V825=1,IF($AH825&gt;=Settings!$C$12,1,0),""))</f>
        <v/>
      </c>
      <c r="AJ825" s="33">
        <f>IF($A825="","",IF($V825=1,IF($N825&gt;=Settings!$C$13,1,0),""))</f>
        <v/>
      </c>
    </row>
    <row r="826">
      <c r="G826" s="31" t="n"/>
      <c r="H826" s="32" t="n"/>
      <c r="J826" s="32" t="n"/>
      <c r="K826" s="32" t="n"/>
      <c r="L826" s="32" t="n"/>
      <c r="M826" s="32" t="n"/>
      <c r="P826" s="33">
        <f>IF($A826="","",IFERROR(MATCH($A826,'Last week'!$A$2:$A$1001,0),0))</f>
        <v/>
      </c>
      <c r="Q826" s="33">
        <f>IF(OR($A826="",$P826=0),"",INDEX('Last week'!$F$2:$F$1001,$P826))</f>
        <v/>
      </c>
      <c r="R826" s="34">
        <f>IF(OR($A826="",$P826=0),"",INDEX('Last week'!$G$2:$G$1001,$P826))</f>
        <v/>
      </c>
      <c r="S826" s="35">
        <f>IF(OR($A826="",$P826=0),"",INDEX('Last week'!$H$2:$H$1001,$P826))</f>
        <v/>
      </c>
      <c r="T826" s="33">
        <f>IF(OR($A826="",$P826=0),"",INDEX('Last week'!$I$2:$I$1001,$P826))</f>
        <v/>
      </c>
      <c r="U826" s="33">
        <f>IF($A826="","",IF(AND($P826&gt;0,$T826="Open",$S826&gt;=Settings!$C$4,$S826&lt;=Settings!$C$5),1,0))</f>
        <v/>
      </c>
      <c r="V826" s="33">
        <f>IF($A826="","",IF(AND($I826="Open",$H826&gt;=Settings!$C$4,$H826&lt;=Settings!$C$5),1,0))</f>
        <v/>
      </c>
      <c r="W826" s="34">
        <f>IF($A826="","",IF($U826=1,$R826,0))</f>
        <v/>
      </c>
      <c r="X826" s="34">
        <f>IF($A826="","",IF($V826=1,$G826,0))</f>
        <v/>
      </c>
      <c r="Y826" s="34">
        <f>IF($A826="","",IF(AND($P826=0,OR($I826="Open",$I826="Won"),$H826&gt;=Settings!$C$4,$H826&lt;=Settings!$C$5,$J826&gt;Settings!$C$6),$G826,0))</f>
        <v/>
      </c>
      <c r="Z826" s="34">
        <f>IF($A826="","",IF(AND($P826&gt;0,$T826="Open",$U826=0,OR($I826="Open",$I826="Won"),$H826&gt;=Settings!$C$4,$H826&lt;=Settings!$C$5),$G826,0))</f>
        <v/>
      </c>
      <c r="AA826" s="34">
        <f>IF($A826="","",IF(AND($U826=1,OR($V826=1,$I826="Won")),$G826-$R826,0))</f>
        <v/>
      </c>
      <c r="AB826" s="34">
        <f>IF($A826="","",IF(AND($U826=1,$I826="Open",$V826=0),$R826,0))</f>
        <v/>
      </c>
      <c r="AC826" s="34">
        <f>IF($A826="","",IF(AND($U826=1,$I826="Lost"),$R826,0))</f>
        <v/>
      </c>
      <c r="AD826" s="34">
        <f>IF($A826="","",IF(AND($I826="Won",OR($U826=1,$Y826&gt;0,$Z826&gt;0)),$G826,0))</f>
        <v/>
      </c>
      <c r="AE826" s="33">
        <f>IF(OR($A826="",$P826=0),"",IFERROR(MATCH($Q826,Settings!$B$24:$B$31,0),""))</f>
        <v/>
      </c>
      <c r="AF826" s="33">
        <f>IF($A826="","",IFERROR(MATCH($F826,Settings!$B$24:$B$31,0),""))</f>
        <v/>
      </c>
      <c r="AG826" s="33">
        <f>IF($A826="","",IF($P826=0,IF($Y826&gt;0,IF($I826="Won","Created and won","Created"),IF($J826&gt;Settings!$C$6,"Created, outside period",IF($V826=1,"Not in last snapshot","Outside period"))),IF($T826&lt;&gt;"Open","Closed before",IF($U826=0,IF($Z826&gt;0,IF($I826="Won","Pulled in and won","Pulled in"),"Outside period"),IF($I826="Won","Won",IF($I826="Lost","Lost",IF($V826=0,"Slipped out",IF($AF826&gt;$AE826,"Advanced",IF($AF826&lt;$AE826,"Regressed",IF($G826&gt;$R826,"Amount up",IF($G826&lt;$R826,"Amount down","No change")))))))))))</f>
        <v/>
      </c>
      <c r="AH826" s="33">
        <f>IF($A826="","",IF($V826=1,Settings!$C$7-MAX($J826,$K826,$L826,$M826),""))</f>
        <v/>
      </c>
      <c r="AI826" s="33">
        <f>IF($A826="","",IF($V826=1,IF($AH826&gt;=Settings!$C$12,1,0),""))</f>
        <v/>
      </c>
      <c r="AJ826" s="33">
        <f>IF($A826="","",IF($V826=1,IF($N826&gt;=Settings!$C$13,1,0),""))</f>
        <v/>
      </c>
    </row>
    <row r="827">
      <c r="G827" s="31" t="n"/>
      <c r="H827" s="32" t="n"/>
      <c r="J827" s="32" t="n"/>
      <c r="K827" s="32" t="n"/>
      <c r="L827" s="32" t="n"/>
      <c r="M827" s="32" t="n"/>
      <c r="P827" s="33">
        <f>IF($A827="","",IFERROR(MATCH($A827,'Last week'!$A$2:$A$1001,0),0))</f>
        <v/>
      </c>
      <c r="Q827" s="33">
        <f>IF(OR($A827="",$P827=0),"",INDEX('Last week'!$F$2:$F$1001,$P827))</f>
        <v/>
      </c>
      <c r="R827" s="34">
        <f>IF(OR($A827="",$P827=0),"",INDEX('Last week'!$G$2:$G$1001,$P827))</f>
        <v/>
      </c>
      <c r="S827" s="35">
        <f>IF(OR($A827="",$P827=0),"",INDEX('Last week'!$H$2:$H$1001,$P827))</f>
        <v/>
      </c>
      <c r="T827" s="33">
        <f>IF(OR($A827="",$P827=0),"",INDEX('Last week'!$I$2:$I$1001,$P827))</f>
        <v/>
      </c>
      <c r="U827" s="33">
        <f>IF($A827="","",IF(AND($P827&gt;0,$T827="Open",$S827&gt;=Settings!$C$4,$S827&lt;=Settings!$C$5),1,0))</f>
        <v/>
      </c>
      <c r="V827" s="33">
        <f>IF($A827="","",IF(AND($I827="Open",$H827&gt;=Settings!$C$4,$H827&lt;=Settings!$C$5),1,0))</f>
        <v/>
      </c>
      <c r="W827" s="34">
        <f>IF($A827="","",IF($U827=1,$R827,0))</f>
        <v/>
      </c>
      <c r="X827" s="34">
        <f>IF($A827="","",IF($V827=1,$G827,0))</f>
        <v/>
      </c>
      <c r="Y827" s="34">
        <f>IF($A827="","",IF(AND($P827=0,OR($I827="Open",$I827="Won"),$H827&gt;=Settings!$C$4,$H827&lt;=Settings!$C$5,$J827&gt;Settings!$C$6),$G827,0))</f>
        <v/>
      </c>
      <c r="Z827" s="34">
        <f>IF($A827="","",IF(AND($P827&gt;0,$T827="Open",$U827=0,OR($I827="Open",$I827="Won"),$H827&gt;=Settings!$C$4,$H827&lt;=Settings!$C$5),$G827,0))</f>
        <v/>
      </c>
      <c r="AA827" s="34">
        <f>IF($A827="","",IF(AND($U827=1,OR($V827=1,$I827="Won")),$G827-$R827,0))</f>
        <v/>
      </c>
      <c r="AB827" s="34">
        <f>IF($A827="","",IF(AND($U827=1,$I827="Open",$V827=0),$R827,0))</f>
        <v/>
      </c>
      <c r="AC827" s="34">
        <f>IF($A827="","",IF(AND($U827=1,$I827="Lost"),$R827,0))</f>
        <v/>
      </c>
      <c r="AD827" s="34">
        <f>IF($A827="","",IF(AND($I827="Won",OR($U827=1,$Y827&gt;0,$Z827&gt;0)),$G827,0))</f>
        <v/>
      </c>
      <c r="AE827" s="33">
        <f>IF(OR($A827="",$P827=0),"",IFERROR(MATCH($Q827,Settings!$B$24:$B$31,0),""))</f>
        <v/>
      </c>
      <c r="AF827" s="33">
        <f>IF($A827="","",IFERROR(MATCH($F827,Settings!$B$24:$B$31,0),""))</f>
        <v/>
      </c>
      <c r="AG827" s="33">
        <f>IF($A827="","",IF($P827=0,IF($Y827&gt;0,IF($I827="Won","Created and won","Created"),IF($J827&gt;Settings!$C$6,"Created, outside period",IF($V827=1,"Not in last snapshot","Outside period"))),IF($T827&lt;&gt;"Open","Closed before",IF($U827=0,IF($Z827&gt;0,IF($I827="Won","Pulled in and won","Pulled in"),"Outside period"),IF($I827="Won","Won",IF($I827="Lost","Lost",IF($V827=0,"Slipped out",IF($AF827&gt;$AE827,"Advanced",IF($AF827&lt;$AE827,"Regressed",IF($G827&gt;$R827,"Amount up",IF($G827&lt;$R827,"Amount down","No change")))))))))))</f>
        <v/>
      </c>
      <c r="AH827" s="33">
        <f>IF($A827="","",IF($V827=1,Settings!$C$7-MAX($J827,$K827,$L827,$M827),""))</f>
        <v/>
      </c>
      <c r="AI827" s="33">
        <f>IF($A827="","",IF($V827=1,IF($AH827&gt;=Settings!$C$12,1,0),""))</f>
        <v/>
      </c>
      <c r="AJ827" s="33">
        <f>IF($A827="","",IF($V827=1,IF($N827&gt;=Settings!$C$13,1,0),""))</f>
        <v/>
      </c>
    </row>
    <row r="828">
      <c r="G828" s="31" t="n"/>
      <c r="H828" s="32" t="n"/>
      <c r="J828" s="32" t="n"/>
      <c r="K828" s="32" t="n"/>
      <c r="L828" s="32" t="n"/>
      <c r="M828" s="32" t="n"/>
      <c r="P828" s="33">
        <f>IF($A828="","",IFERROR(MATCH($A828,'Last week'!$A$2:$A$1001,0),0))</f>
        <v/>
      </c>
      <c r="Q828" s="33">
        <f>IF(OR($A828="",$P828=0),"",INDEX('Last week'!$F$2:$F$1001,$P828))</f>
        <v/>
      </c>
      <c r="R828" s="34">
        <f>IF(OR($A828="",$P828=0),"",INDEX('Last week'!$G$2:$G$1001,$P828))</f>
        <v/>
      </c>
      <c r="S828" s="35">
        <f>IF(OR($A828="",$P828=0),"",INDEX('Last week'!$H$2:$H$1001,$P828))</f>
        <v/>
      </c>
      <c r="T828" s="33">
        <f>IF(OR($A828="",$P828=0),"",INDEX('Last week'!$I$2:$I$1001,$P828))</f>
        <v/>
      </c>
      <c r="U828" s="33">
        <f>IF($A828="","",IF(AND($P828&gt;0,$T828="Open",$S828&gt;=Settings!$C$4,$S828&lt;=Settings!$C$5),1,0))</f>
        <v/>
      </c>
      <c r="V828" s="33">
        <f>IF($A828="","",IF(AND($I828="Open",$H828&gt;=Settings!$C$4,$H828&lt;=Settings!$C$5),1,0))</f>
        <v/>
      </c>
      <c r="W828" s="34">
        <f>IF($A828="","",IF($U828=1,$R828,0))</f>
        <v/>
      </c>
      <c r="X828" s="34">
        <f>IF($A828="","",IF($V828=1,$G828,0))</f>
        <v/>
      </c>
      <c r="Y828" s="34">
        <f>IF($A828="","",IF(AND($P828=0,OR($I828="Open",$I828="Won"),$H828&gt;=Settings!$C$4,$H828&lt;=Settings!$C$5,$J828&gt;Settings!$C$6),$G828,0))</f>
        <v/>
      </c>
      <c r="Z828" s="34">
        <f>IF($A828="","",IF(AND($P828&gt;0,$T828="Open",$U828=0,OR($I828="Open",$I828="Won"),$H828&gt;=Settings!$C$4,$H828&lt;=Settings!$C$5),$G828,0))</f>
        <v/>
      </c>
      <c r="AA828" s="34">
        <f>IF($A828="","",IF(AND($U828=1,OR($V828=1,$I828="Won")),$G828-$R828,0))</f>
        <v/>
      </c>
      <c r="AB828" s="34">
        <f>IF($A828="","",IF(AND($U828=1,$I828="Open",$V828=0),$R828,0))</f>
        <v/>
      </c>
      <c r="AC828" s="34">
        <f>IF($A828="","",IF(AND($U828=1,$I828="Lost"),$R828,0))</f>
        <v/>
      </c>
      <c r="AD828" s="34">
        <f>IF($A828="","",IF(AND($I828="Won",OR($U828=1,$Y828&gt;0,$Z828&gt;0)),$G828,0))</f>
        <v/>
      </c>
      <c r="AE828" s="33">
        <f>IF(OR($A828="",$P828=0),"",IFERROR(MATCH($Q828,Settings!$B$24:$B$31,0),""))</f>
        <v/>
      </c>
      <c r="AF828" s="33">
        <f>IF($A828="","",IFERROR(MATCH($F828,Settings!$B$24:$B$31,0),""))</f>
        <v/>
      </c>
      <c r="AG828" s="33">
        <f>IF($A828="","",IF($P828=0,IF($Y828&gt;0,IF($I828="Won","Created and won","Created"),IF($J828&gt;Settings!$C$6,"Created, outside period",IF($V828=1,"Not in last snapshot","Outside period"))),IF($T828&lt;&gt;"Open","Closed before",IF($U828=0,IF($Z828&gt;0,IF($I828="Won","Pulled in and won","Pulled in"),"Outside period"),IF($I828="Won","Won",IF($I828="Lost","Lost",IF($V828=0,"Slipped out",IF($AF828&gt;$AE828,"Advanced",IF($AF828&lt;$AE828,"Regressed",IF($G828&gt;$R828,"Amount up",IF($G828&lt;$R828,"Amount down","No change")))))))))))</f>
        <v/>
      </c>
      <c r="AH828" s="33">
        <f>IF($A828="","",IF($V828=1,Settings!$C$7-MAX($J828,$K828,$L828,$M828),""))</f>
        <v/>
      </c>
      <c r="AI828" s="33">
        <f>IF($A828="","",IF($V828=1,IF($AH828&gt;=Settings!$C$12,1,0),""))</f>
        <v/>
      </c>
      <c r="AJ828" s="33">
        <f>IF($A828="","",IF($V828=1,IF($N828&gt;=Settings!$C$13,1,0),""))</f>
        <v/>
      </c>
    </row>
    <row r="829">
      <c r="G829" s="31" t="n"/>
      <c r="H829" s="32" t="n"/>
      <c r="J829" s="32" t="n"/>
      <c r="K829" s="32" t="n"/>
      <c r="L829" s="32" t="n"/>
      <c r="M829" s="32" t="n"/>
      <c r="P829" s="33">
        <f>IF($A829="","",IFERROR(MATCH($A829,'Last week'!$A$2:$A$1001,0),0))</f>
        <v/>
      </c>
      <c r="Q829" s="33">
        <f>IF(OR($A829="",$P829=0),"",INDEX('Last week'!$F$2:$F$1001,$P829))</f>
        <v/>
      </c>
      <c r="R829" s="34">
        <f>IF(OR($A829="",$P829=0),"",INDEX('Last week'!$G$2:$G$1001,$P829))</f>
        <v/>
      </c>
      <c r="S829" s="35">
        <f>IF(OR($A829="",$P829=0),"",INDEX('Last week'!$H$2:$H$1001,$P829))</f>
        <v/>
      </c>
      <c r="T829" s="33">
        <f>IF(OR($A829="",$P829=0),"",INDEX('Last week'!$I$2:$I$1001,$P829))</f>
        <v/>
      </c>
      <c r="U829" s="33">
        <f>IF($A829="","",IF(AND($P829&gt;0,$T829="Open",$S829&gt;=Settings!$C$4,$S829&lt;=Settings!$C$5),1,0))</f>
        <v/>
      </c>
      <c r="V829" s="33">
        <f>IF($A829="","",IF(AND($I829="Open",$H829&gt;=Settings!$C$4,$H829&lt;=Settings!$C$5),1,0))</f>
        <v/>
      </c>
      <c r="W829" s="34">
        <f>IF($A829="","",IF($U829=1,$R829,0))</f>
        <v/>
      </c>
      <c r="X829" s="34">
        <f>IF($A829="","",IF($V829=1,$G829,0))</f>
        <v/>
      </c>
      <c r="Y829" s="34">
        <f>IF($A829="","",IF(AND($P829=0,OR($I829="Open",$I829="Won"),$H829&gt;=Settings!$C$4,$H829&lt;=Settings!$C$5,$J829&gt;Settings!$C$6),$G829,0))</f>
        <v/>
      </c>
      <c r="Z829" s="34">
        <f>IF($A829="","",IF(AND($P829&gt;0,$T829="Open",$U829=0,OR($I829="Open",$I829="Won"),$H829&gt;=Settings!$C$4,$H829&lt;=Settings!$C$5),$G829,0))</f>
        <v/>
      </c>
      <c r="AA829" s="34">
        <f>IF($A829="","",IF(AND($U829=1,OR($V829=1,$I829="Won")),$G829-$R829,0))</f>
        <v/>
      </c>
      <c r="AB829" s="34">
        <f>IF($A829="","",IF(AND($U829=1,$I829="Open",$V829=0),$R829,0))</f>
        <v/>
      </c>
      <c r="AC829" s="34">
        <f>IF($A829="","",IF(AND($U829=1,$I829="Lost"),$R829,0))</f>
        <v/>
      </c>
      <c r="AD829" s="34">
        <f>IF($A829="","",IF(AND($I829="Won",OR($U829=1,$Y829&gt;0,$Z829&gt;0)),$G829,0))</f>
        <v/>
      </c>
      <c r="AE829" s="33">
        <f>IF(OR($A829="",$P829=0),"",IFERROR(MATCH($Q829,Settings!$B$24:$B$31,0),""))</f>
        <v/>
      </c>
      <c r="AF829" s="33">
        <f>IF($A829="","",IFERROR(MATCH($F829,Settings!$B$24:$B$31,0),""))</f>
        <v/>
      </c>
      <c r="AG829" s="33">
        <f>IF($A829="","",IF($P829=0,IF($Y829&gt;0,IF($I829="Won","Created and won","Created"),IF($J829&gt;Settings!$C$6,"Created, outside period",IF($V829=1,"Not in last snapshot","Outside period"))),IF($T829&lt;&gt;"Open","Closed before",IF($U829=0,IF($Z829&gt;0,IF($I829="Won","Pulled in and won","Pulled in"),"Outside period"),IF($I829="Won","Won",IF($I829="Lost","Lost",IF($V829=0,"Slipped out",IF($AF829&gt;$AE829,"Advanced",IF($AF829&lt;$AE829,"Regressed",IF($G829&gt;$R829,"Amount up",IF($G829&lt;$R829,"Amount down","No change")))))))))))</f>
        <v/>
      </c>
      <c r="AH829" s="33">
        <f>IF($A829="","",IF($V829=1,Settings!$C$7-MAX($J829,$K829,$L829,$M829),""))</f>
        <v/>
      </c>
      <c r="AI829" s="33">
        <f>IF($A829="","",IF($V829=1,IF($AH829&gt;=Settings!$C$12,1,0),""))</f>
        <v/>
      </c>
      <c r="AJ829" s="33">
        <f>IF($A829="","",IF($V829=1,IF($N829&gt;=Settings!$C$13,1,0),""))</f>
        <v/>
      </c>
    </row>
    <row r="830">
      <c r="G830" s="31" t="n"/>
      <c r="H830" s="32" t="n"/>
      <c r="J830" s="32" t="n"/>
      <c r="K830" s="32" t="n"/>
      <c r="L830" s="32" t="n"/>
      <c r="M830" s="32" t="n"/>
      <c r="P830" s="33">
        <f>IF($A830="","",IFERROR(MATCH($A830,'Last week'!$A$2:$A$1001,0),0))</f>
        <v/>
      </c>
      <c r="Q830" s="33">
        <f>IF(OR($A830="",$P830=0),"",INDEX('Last week'!$F$2:$F$1001,$P830))</f>
        <v/>
      </c>
      <c r="R830" s="34">
        <f>IF(OR($A830="",$P830=0),"",INDEX('Last week'!$G$2:$G$1001,$P830))</f>
        <v/>
      </c>
      <c r="S830" s="35">
        <f>IF(OR($A830="",$P830=0),"",INDEX('Last week'!$H$2:$H$1001,$P830))</f>
        <v/>
      </c>
      <c r="T830" s="33">
        <f>IF(OR($A830="",$P830=0),"",INDEX('Last week'!$I$2:$I$1001,$P830))</f>
        <v/>
      </c>
      <c r="U830" s="33">
        <f>IF($A830="","",IF(AND($P830&gt;0,$T830="Open",$S830&gt;=Settings!$C$4,$S830&lt;=Settings!$C$5),1,0))</f>
        <v/>
      </c>
      <c r="V830" s="33">
        <f>IF($A830="","",IF(AND($I830="Open",$H830&gt;=Settings!$C$4,$H830&lt;=Settings!$C$5),1,0))</f>
        <v/>
      </c>
      <c r="W830" s="34">
        <f>IF($A830="","",IF($U830=1,$R830,0))</f>
        <v/>
      </c>
      <c r="X830" s="34">
        <f>IF($A830="","",IF($V830=1,$G830,0))</f>
        <v/>
      </c>
      <c r="Y830" s="34">
        <f>IF($A830="","",IF(AND($P830=0,OR($I830="Open",$I830="Won"),$H830&gt;=Settings!$C$4,$H830&lt;=Settings!$C$5,$J830&gt;Settings!$C$6),$G830,0))</f>
        <v/>
      </c>
      <c r="Z830" s="34">
        <f>IF($A830="","",IF(AND($P830&gt;0,$T830="Open",$U830=0,OR($I830="Open",$I830="Won"),$H830&gt;=Settings!$C$4,$H830&lt;=Settings!$C$5),$G830,0))</f>
        <v/>
      </c>
      <c r="AA830" s="34">
        <f>IF($A830="","",IF(AND($U830=1,OR($V830=1,$I830="Won")),$G830-$R830,0))</f>
        <v/>
      </c>
      <c r="AB830" s="34">
        <f>IF($A830="","",IF(AND($U830=1,$I830="Open",$V830=0),$R830,0))</f>
        <v/>
      </c>
      <c r="AC830" s="34">
        <f>IF($A830="","",IF(AND($U830=1,$I830="Lost"),$R830,0))</f>
        <v/>
      </c>
      <c r="AD830" s="34">
        <f>IF($A830="","",IF(AND($I830="Won",OR($U830=1,$Y830&gt;0,$Z830&gt;0)),$G830,0))</f>
        <v/>
      </c>
      <c r="AE830" s="33">
        <f>IF(OR($A830="",$P830=0),"",IFERROR(MATCH($Q830,Settings!$B$24:$B$31,0),""))</f>
        <v/>
      </c>
      <c r="AF830" s="33">
        <f>IF($A830="","",IFERROR(MATCH($F830,Settings!$B$24:$B$31,0),""))</f>
        <v/>
      </c>
      <c r="AG830" s="33">
        <f>IF($A830="","",IF($P830=0,IF($Y830&gt;0,IF($I830="Won","Created and won","Created"),IF($J830&gt;Settings!$C$6,"Created, outside period",IF($V830=1,"Not in last snapshot","Outside period"))),IF($T830&lt;&gt;"Open","Closed before",IF($U830=0,IF($Z830&gt;0,IF($I830="Won","Pulled in and won","Pulled in"),"Outside period"),IF($I830="Won","Won",IF($I830="Lost","Lost",IF($V830=0,"Slipped out",IF($AF830&gt;$AE830,"Advanced",IF($AF830&lt;$AE830,"Regressed",IF($G830&gt;$R830,"Amount up",IF($G830&lt;$R830,"Amount down","No change")))))))))))</f>
        <v/>
      </c>
      <c r="AH830" s="33">
        <f>IF($A830="","",IF($V830=1,Settings!$C$7-MAX($J830,$K830,$L830,$M830),""))</f>
        <v/>
      </c>
      <c r="AI830" s="33">
        <f>IF($A830="","",IF($V830=1,IF($AH830&gt;=Settings!$C$12,1,0),""))</f>
        <v/>
      </c>
      <c r="AJ830" s="33">
        <f>IF($A830="","",IF($V830=1,IF($N830&gt;=Settings!$C$13,1,0),""))</f>
        <v/>
      </c>
    </row>
    <row r="831">
      <c r="G831" s="31" t="n"/>
      <c r="H831" s="32" t="n"/>
      <c r="J831" s="32" t="n"/>
      <c r="K831" s="32" t="n"/>
      <c r="L831" s="32" t="n"/>
      <c r="M831" s="32" t="n"/>
      <c r="P831" s="33">
        <f>IF($A831="","",IFERROR(MATCH($A831,'Last week'!$A$2:$A$1001,0),0))</f>
        <v/>
      </c>
      <c r="Q831" s="33">
        <f>IF(OR($A831="",$P831=0),"",INDEX('Last week'!$F$2:$F$1001,$P831))</f>
        <v/>
      </c>
      <c r="R831" s="34">
        <f>IF(OR($A831="",$P831=0),"",INDEX('Last week'!$G$2:$G$1001,$P831))</f>
        <v/>
      </c>
      <c r="S831" s="35">
        <f>IF(OR($A831="",$P831=0),"",INDEX('Last week'!$H$2:$H$1001,$P831))</f>
        <v/>
      </c>
      <c r="T831" s="33">
        <f>IF(OR($A831="",$P831=0),"",INDEX('Last week'!$I$2:$I$1001,$P831))</f>
        <v/>
      </c>
      <c r="U831" s="33">
        <f>IF($A831="","",IF(AND($P831&gt;0,$T831="Open",$S831&gt;=Settings!$C$4,$S831&lt;=Settings!$C$5),1,0))</f>
        <v/>
      </c>
      <c r="V831" s="33">
        <f>IF($A831="","",IF(AND($I831="Open",$H831&gt;=Settings!$C$4,$H831&lt;=Settings!$C$5),1,0))</f>
        <v/>
      </c>
      <c r="W831" s="34">
        <f>IF($A831="","",IF($U831=1,$R831,0))</f>
        <v/>
      </c>
      <c r="X831" s="34">
        <f>IF($A831="","",IF($V831=1,$G831,0))</f>
        <v/>
      </c>
      <c r="Y831" s="34">
        <f>IF($A831="","",IF(AND($P831=0,OR($I831="Open",$I831="Won"),$H831&gt;=Settings!$C$4,$H831&lt;=Settings!$C$5,$J831&gt;Settings!$C$6),$G831,0))</f>
        <v/>
      </c>
      <c r="Z831" s="34">
        <f>IF($A831="","",IF(AND($P831&gt;0,$T831="Open",$U831=0,OR($I831="Open",$I831="Won"),$H831&gt;=Settings!$C$4,$H831&lt;=Settings!$C$5),$G831,0))</f>
        <v/>
      </c>
      <c r="AA831" s="34">
        <f>IF($A831="","",IF(AND($U831=1,OR($V831=1,$I831="Won")),$G831-$R831,0))</f>
        <v/>
      </c>
      <c r="AB831" s="34">
        <f>IF($A831="","",IF(AND($U831=1,$I831="Open",$V831=0),$R831,0))</f>
        <v/>
      </c>
      <c r="AC831" s="34">
        <f>IF($A831="","",IF(AND($U831=1,$I831="Lost"),$R831,0))</f>
        <v/>
      </c>
      <c r="AD831" s="34">
        <f>IF($A831="","",IF(AND($I831="Won",OR($U831=1,$Y831&gt;0,$Z831&gt;0)),$G831,0))</f>
        <v/>
      </c>
      <c r="AE831" s="33">
        <f>IF(OR($A831="",$P831=0),"",IFERROR(MATCH($Q831,Settings!$B$24:$B$31,0),""))</f>
        <v/>
      </c>
      <c r="AF831" s="33">
        <f>IF($A831="","",IFERROR(MATCH($F831,Settings!$B$24:$B$31,0),""))</f>
        <v/>
      </c>
      <c r="AG831" s="33">
        <f>IF($A831="","",IF($P831=0,IF($Y831&gt;0,IF($I831="Won","Created and won","Created"),IF($J831&gt;Settings!$C$6,"Created, outside period",IF($V831=1,"Not in last snapshot","Outside period"))),IF($T831&lt;&gt;"Open","Closed before",IF($U831=0,IF($Z831&gt;0,IF($I831="Won","Pulled in and won","Pulled in"),"Outside period"),IF($I831="Won","Won",IF($I831="Lost","Lost",IF($V831=0,"Slipped out",IF($AF831&gt;$AE831,"Advanced",IF($AF831&lt;$AE831,"Regressed",IF($G831&gt;$R831,"Amount up",IF($G831&lt;$R831,"Amount down","No change")))))))))))</f>
        <v/>
      </c>
      <c r="AH831" s="33">
        <f>IF($A831="","",IF($V831=1,Settings!$C$7-MAX($J831,$K831,$L831,$M831),""))</f>
        <v/>
      </c>
      <c r="AI831" s="33">
        <f>IF($A831="","",IF($V831=1,IF($AH831&gt;=Settings!$C$12,1,0),""))</f>
        <v/>
      </c>
      <c r="AJ831" s="33">
        <f>IF($A831="","",IF($V831=1,IF($N831&gt;=Settings!$C$13,1,0),""))</f>
        <v/>
      </c>
    </row>
    <row r="832">
      <c r="G832" s="31" t="n"/>
      <c r="H832" s="32" t="n"/>
      <c r="J832" s="32" t="n"/>
      <c r="K832" s="32" t="n"/>
      <c r="L832" s="32" t="n"/>
      <c r="M832" s="32" t="n"/>
      <c r="P832" s="33">
        <f>IF($A832="","",IFERROR(MATCH($A832,'Last week'!$A$2:$A$1001,0),0))</f>
        <v/>
      </c>
      <c r="Q832" s="33">
        <f>IF(OR($A832="",$P832=0),"",INDEX('Last week'!$F$2:$F$1001,$P832))</f>
        <v/>
      </c>
      <c r="R832" s="34">
        <f>IF(OR($A832="",$P832=0),"",INDEX('Last week'!$G$2:$G$1001,$P832))</f>
        <v/>
      </c>
      <c r="S832" s="35">
        <f>IF(OR($A832="",$P832=0),"",INDEX('Last week'!$H$2:$H$1001,$P832))</f>
        <v/>
      </c>
      <c r="T832" s="33">
        <f>IF(OR($A832="",$P832=0),"",INDEX('Last week'!$I$2:$I$1001,$P832))</f>
        <v/>
      </c>
      <c r="U832" s="33">
        <f>IF($A832="","",IF(AND($P832&gt;0,$T832="Open",$S832&gt;=Settings!$C$4,$S832&lt;=Settings!$C$5),1,0))</f>
        <v/>
      </c>
      <c r="V832" s="33">
        <f>IF($A832="","",IF(AND($I832="Open",$H832&gt;=Settings!$C$4,$H832&lt;=Settings!$C$5),1,0))</f>
        <v/>
      </c>
      <c r="W832" s="34">
        <f>IF($A832="","",IF($U832=1,$R832,0))</f>
        <v/>
      </c>
      <c r="X832" s="34">
        <f>IF($A832="","",IF($V832=1,$G832,0))</f>
        <v/>
      </c>
      <c r="Y832" s="34">
        <f>IF($A832="","",IF(AND($P832=0,OR($I832="Open",$I832="Won"),$H832&gt;=Settings!$C$4,$H832&lt;=Settings!$C$5,$J832&gt;Settings!$C$6),$G832,0))</f>
        <v/>
      </c>
      <c r="Z832" s="34">
        <f>IF($A832="","",IF(AND($P832&gt;0,$T832="Open",$U832=0,OR($I832="Open",$I832="Won"),$H832&gt;=Settings!$C$4,$H832&lt;=Settings!$C$5),$G832,0))</f>
        <v/>
      </c>
      <c r="AA832" s="34">
        <f>IF($A832="","",IF(AND($U832=1,OR($V832=1,$I832="Won")),$G832-$R832,0))</f>
        <v/>
      </c>
      <c r="AB832" s="34">
        <f>IF($A832="","",IF(AND($U832=1,$I832="Open",$V832=0),$R832,0))</f>
        <v/>
      </c>
      <c r="AC832" s="34">
        <f>IF($A832="","",IF(AND($U832=1,$I832="Lost"),$R832,0))</f>
        <v/>
      </c>
      <c r="AD832" s="34">
        <f>IF($A832="","",IF(AND($I832="Won",OR($U832=1,$Y832&gt;0,$Z832&gt;0)),$G832,0))</f>
        <v/>
      </c>
      <c r="AE832" s="33">
        <f>IF(OR($A832="",$P832=0),"",IFERROR(MATCH($Q832,Settings!$B$24:$B$31,0),""))</f>
        <v/>
      </c>
      <c r="AF832" s="33">
        <f>IF($A832="","",IFERROR(MATCH($F832,Settings!$B$24:$B$31,0),""))</f>
        <v/>
      </c>
      <c r="AG832" s="33">
        <f>IF($A832="","",IF($P832=0,IF($Y832&gt;0,IF($I832="Won","Created and won","Created"),IF($J832&gt;Settings!$C$6,"Created, outside period",IF($V832=1,"Not in last snapshot","Outside period"))),IF($T832&lt;&gt;"Open","Closed before",IF($U832=0,IF($Z832&gt;0,IF($I832="Won","Pulled in and won","Pulled in"),"Outside period"),IF($I832="Won","Won",IF($I832="Lost","Lost",IF($V832=0,"Slipped out",IF($AF832&gt;$AE832,"Advanced",IF($AF832&lt;$AE832,"Regressed",IF($G832&gt;$R832,"Amount up",IF($G832&lt;$R832,"Amount down","No change")))))))))))</f>
        <v/>
      </c>
      <c r="AH832" s="33">
        <f>IF($A832="","",IF($V832=1,Settings!$C$7-MAX($J832,$K832,$L832,$M832),""))</f>
        <v/>
      </c>
      <c r="AI832" s="33">
        <f>IF($A832="","",IF($V832=1,IF($AH832&gt;=Settings!$C$12,1,0),""))</f>
        <v/>
      </c>
      <c r="AJ832" s="33">
        <f>IF($A832="","",IF($V832=1,IF($N832&gt;=Settings!$C$13,1,0),""))</f>
        <v/>
      </c>
    </row>
    <row r="833">
      <c r="G833" s="31" t="n"/>
      <c r="H833" s="32" t="n"/>
      <c r="J833" s="32" t="n"/>
      <c r="K833" s="32" t="n"/>
      <c r="L833" s="32" t="n"/>
      <c r="M833" s="32" t="n"/>
      <c r="P833" s="33">
        <f>IF($A833="","",IFERROR(MATCH($A833,'Last week'!$A$2:$A$1001,0),0))</f>
        <v/>
      </c>
      <c r="Q833" s="33">
        <f>IF(OR($A833="",$P833=0),"",INDEX('Last week'!$F$2:$F$1001,$P833))</f>
        <v/>
      </c>
      <c r="R833" s="34">
        <f>IF(OR($A833="",$P833=0),"",INDEX('Last week'!$G$2:$G$1001,$P833))</f>
        <v/>
      </c>
      <c r="S833" s="35">
        <f>IF(OR($A833="",$P833=0),"",INDEX('Last week'!$H$2:$H$1001,$P833))</f>
        <v/>
      </c>
      <c r="T833" s="33">
        <f>IF(OR($A833="",$P833=0),"",INDEX('Last week'!$I$2:$I$1001,$P833))</f>
        <v/>
      </c>
      <c r="U833" s="33">
        <f>IF($A833="","",IF(AND($P833&gt;0,$T833="Open",$S833&gt;=Settings!$C$4,$S833&lt;=Settings!$C$5),1,0))</f>
        <v/>
      </c>
      <c r="V833" s="33">
        <f>IF($A833="","",IF(AND($I833="Open",$H833&gt;=Settings!$C$4,$H833&lt;=Settings!$C$5),1,0))</f>
        <v/>
      </c>
      <c r="W833" s="34">
        <f>IF($A833="","",IF($U833=1,$R833,0))</f>
        <v/>
      </c>
      <c r="X833" s="34">
        <f>IF($A833="","",IF($V833=1,$G833,0))</f>
        <v/>
      </c>
      <c r="Y833" s="34">
        <f>IF($A833="","",IF(AND($P833=0,OR($I833="Open",$I833="Won"),$H833&gt;=Settings!$C$4,$H833&lt;=Settings!$C$5,$J833&gt;Settings!$C$6),$G833,0))</f>
        <v/>
      </c>
      <c r="Z833" s="34">
        <f>IF($A833="","",IF(AND($P833&gt;0,$T833="Open",$U833=0,OR($I833="Open",$I833="Won"),$H833&gt;=Settings!$C$4,$H833&lt;=Settings!$C$5),$G833,0))</f>
        <v/>
      </c>
      <c r="AA833" s="34">
        <f>IF($A833="","",IF(AND($U833=1,OR($V833=1,$I833="Won")),$G833-$R833,0))</f>
        <v/>
      </c>
      <c r="AB833" s="34">
        <f>IF($A833="","",IF(AND($U833=1,$I833="Open",$V833=0),$R833,0))</f>
        <v/>
      </c>
      <c r="AC833" s="34">
        <f>IF($A833="","",IF(AND($U833=1,$I833="Lost"),$R833,0))</f>
        <v/>
      </c>
      <c r="AD833" s="34">
        <f>IF($A833="","",IF(AND($I833="Won",OR($U833=1,$Y833&gt;0,$Z833&gt;0)),$G833,0))</f>
        <v/>
      </c>
      <c r="AE833" s="33">
        <f>IF(OR($A833="",$P833=0),"",IFERROR(MATCH($Q833,Settings!$B$24:$B$31,0),""))</f>
        <v/>
      </c>
      <c r="AF833" s="33">
        <f>IF($A833="","",IFERROR(MATCH($F833,Settings!$B$24:$B$31,0),""))</f>
        <v/>
      </c>
      <c r="AG833" s="33">
        <f>IF($A833="","",IF($P833=0,IF($Y833&gt;0,IF($I833="Won","Created and won","Created"),IF($J833&gt;Settings!$C$6,"Created, outside period",IF($V833=1,"Not in last snapshot","Outside period"))),IF($T833&lt;&gt;"Open","Closed before",IF($U833=0,IF($Z833&gt;0,IF($I833="Won","Pulled in and won","Pulled in"),"Outside period"),IF($I833="Won","Won",IF($I833="Lost","Lost",IF($V833=0,"Slipped out",IF($AF833&gt;$AE833,"Advanced",IF($AF833&lt;$AE833,"Regressed",IF($G833&gt;$R833,"Amount up",IF($G833&lt;$R833,"Amount down","No change")))))))))))</f>
        <v/>
      </c>
      <c r="AH833" s="33">
        <f>IF($A833="","",IF($V833=1,Settings!$C$7-MAX($J833,$K833,$L833,$M833),""))</f>
        <v/>
      </c>
      <c r="AI833" s="33">
        <f>IF($A833="","",IF($V833=1,IF($AH833&gt;=Settings!$C$12,1,0),""))</f>
        <v/>
      </c>
      <c r="AJ833" s="33">
        <f>IF($A833="","",IF($V833=1,IF($N833&gt;=Settings!$C$13,1,0),""))</f>
        <v/>
      </c>
    </row>
    <row r="834">
      <c r="G834" s="31" t="n"/>
      <c r="H834" s="32" t="n"/>
      <c r="J834" s="32" t="n"/>
      <c r="K834" s="32" t="n"/>
      <c r="L834" s="32" t="n"/>
      <c r="M834" s="32" t="n"/>
      <c r="P834" s="33">
        <f>IF($A834="","",IFERROR(MATCH($A834,'Last week'!$A$2:$A$1001,0),0))</f>
        <v/>
      </c>
      <c r="Q834" s="33">
        <f>IF(OR($A834="",$P834=0),"",INDEX('Last week'!$F$2:$F$1001,$P834))</f>
        <v/>
      </c>
      <c r="R834" s="34">
        <f>IF(OR($A834="",$P834=0),"",INDEX('Last week'!$G$2:$G$1001,$P834))</f>
        <v/>
      </c>
      <c r="S834" s="35">
        <f>IF(OR($A834="",$P834=0),"",INDEX('Last week'!$H$2:$H$1001,$P834))</f>
        <v/>
      </c>
      <c r="T834" s="33">
        <f>IF(OR($A834="",$P834=0),"",INDEX('Last week'!$I$2:$I$1001,$P834))</f>
        <v/>
      </c>
      <c r="U834" s="33">
        <f>IF($A834="","",IF(AND($P834&gt;0,$T834="Open",$S834&gt;=Settings!$C$4,$S834&lt;=Settings!$C$5),1,0))</f>
        <v/>
      </c>
      <c r="V834" s="33">
        <f>IF($A834="","",IF(AND($I834="Open",$H834&gt;=Settings!$C$4,$H834&lt;=Settings!$C$5),1,0))</f>
        <v/>
      </c>
      <c r="W834" s="34">
        <f>IF($A834="","",IF($U834=1,$R834,0))</f>
        <v/>
      </c>
      <c r="X834" s="34">
        <f>IF($A834="","",IF($V834=1,$G834,0))</f>
        <v/>
      </c>
      <c r="Y834" s="34">
        <f>IF($A834="","",IF(AND($P834=0,OR($I834="Open",$I834="Won"),$H834&gt;=Settings!$C$4,$H834&lt;=Settings!$C$5,$J834&gt;Settings!$C$6),$G834,0))</f>
        <v/>
      </c>
      <c r="Z834" s="34">
        <f>IF($A834="","",IF(AND($P834&gt;0,$T834="Open",$U834=0,OR($I834="Open",$I834="Won"),$H834&gt;=Settings!$C$4,$H834&lt;=Settings!$C$5),$G834,0))</f>
        <v/>
      </c>
      <c r="AA834" s="34">
        <f>IF($A834="","",IF(AND($U834=1,OR($V834=1,$I834="Won")),$G834-$R834,0))</f>
        <v/>
      </c>
      <c r="AB834" s="34">
        <f>IF($A834="","",IF(AND($U834=1,$I834="Open",$V834=0),$R834,0))</f>
        <v/>
      </c>
      <c r="AC834" s="34">
        <f>IF($A834="","",IF(AND($U834=1,$I834="Lost"),$R834,0))</f>
        <v/>
      </c>
      <c r="AD834" s="34">
        <f>IF($A834="","",IF(AND($I834="Won",OR($U834=1,$Y834&gt;0,$Z834&gt;0)),$G834,0))</f>
        <v/>
      </c>
      <c r="AE834" s="33">
        <f>IF(OR($A834="",$P834=0),"",IFERROR(MATCH($Q834,Settings!$B$24:$B$31,0),""))</f>
        <v/>
      </c>
      <c r="AF834" s="33">
        <f>IF($A834="","",IFERROR(MATCH($F834,Settings!$B$24:$B$31,0),""))</f>
        <v/>
      </c>
      <c r="AG834" s="33">
        <f>IF($A834="","",IF($P834=0,IF($Y834&gt;0,IF($I834="Won","Created and won","Created"),IF($J834&gt;Settings!$C$6,"Created, outside period",IF($V834=1,"Not in last snapshot","Outside period"))),IF($T834&lt;&gt;"Open","Closed before",IF($U834=0,IF($Z834&gt;0,IF($I834="Won","Pulled in and won","Pulled in"),"Outside period"),IF($I834="Won","Won",IF($I834="Lost","Lost",IF($V834=0,"Slipped out",IF($AF834&gt;$AE834,"Advanced",IF($AF834&lt;$AE834,"Regressed",IF($G834&gt;$R834,"Amount up",IF($G834&lt;$R834,"Amount down","No change")))))))))))</f>
        <v/>
      </c>
      <c r="AH834" s="33">
        <f>IF($A834="","",IF($V834=1,Settings!$C$7-MAX($J834,$K834,$L834,$M834),""))</f>
        <v/>
      </c>
      <c r="AI834" s="33">
        <f>IF($A834="","",IF($V834=1,IF($AH834&gt;=Settings!$C$12,1,0),""))</f>
        <v/>
      </c>
      <c r="AJ834" s="33">
        <f>IF($A834="","",IF($V834=1,IF($N834&gt;=Settings!$C$13,1,0),""))</f>
        <v/>
      </c>
    </row>
    <row r="835">
      <c r="G835" s="31" t="n"/>
      <c r="H835" s="32" t="n"/>
      <c r="J835" s="32" t="n"/>
      <c r="K835" s="32" t="n"/>
      <c r="L835" s="32" t="n"/>
      <c r="M835" s="32" t="n"/>
      <c r="P835" s="33">
        <f>IF($A835="","",IFERROR(MATCH($A835,'Last week'!$A$2:$A$1001,0),0))</f>
        <v/>
      </c>
      <c r="Q835" s="33">
        <f>IF(OR($A835="",$P835=0),"",INDEX('Last week'!$F$2:$F$1001,$P835))</f>
        <v/>
      </c>
      <c r="R835" s="34">
        <f>IF(OR($A835="",$P835=0),"",INDEX('Last week'!$G$2:$G$1001,$P835))</f>
        <v/>
      </c>
      <c r="S835" s="35">
        <f>IF(OR($A835="",$P835=0),"",INDEX('Last week'!$H$2:$H$1001,$P835))</f>
        <v/>
      </c>
      <c r="T835" s="33">
        <f>IF(OR($A835="",$P835=0),"",INDEX('Last week'!$I$2:$I$1001,$P835))</f>
        <v/>
      </c>
      <c r="U835" s="33">
        <f>IF($A835="","",IF(AND($P835&gt;0,$T835="Open",$S835&gt;=Settings!$C$4,$S835&lt;=Settings!$C$5),1,0))</f>
        <v/>
      </c>
      <c r="V835" s="33">
        <f>IF($A835="","",IF(AND($I835="Open",$H835&gt;=Settings!$C$4,$H835&lt;=Settings!$C$5),1,0))</f>
        <v/>
      </c>
      <c r="W835" s="34">
        <f>IF($A835="","",IF($U835=1,$R835,0))</f>
        <v/>
      </c>
      <c r="X835" s="34">
        <f>IF($A835="","",IF($V835=1,$G835,0))</f>
        <v/>
      </c>
      <c r="Y835" s="34">
        <f>IF($A835="","",IF(AND($P835=0,OR($I835="Open",$I835="Won"),$H835&gt;=Settings!$C$4,$H835&lt;=Settings!$C$5,$J835&gt;Settings!$C$6),$G835,0))</f>
        <v/>
      </c>
      <c r="Z835" s="34">
        <f>IF($A835="","",IF(AND($P835&gt;0,$T835="Open",$U835=0,OR($I835="Open",$I835="Won"),$H835&gt;=Settings!$C$4,$H835&lt;=Settings!$C$5),$G835,0))</f>
        <v/>
      </c>
      <c r="AA835" s="34">
        <f>IF($A835="","",IF(AND($U835=1,OR($V835=1,$I835="Won")),$G835-$R835,0))</f>
        <v/>
      </c>
      <c r="AB835" s="34">
        <f>IF($A835="","",IF(AND($U835=1,$I835="Open",$V835=0),$R835,0))</f>
        <v/>
      </c>
      <c r="AC835" s="34">
        <f>IF($A835="","",IF(AND($U835=1,$I835="Lost"),$R835,0))</f>
        <v/>
      </c>
      <c r="AD835" s="34">
        <f>IF($A835="","",IF(AND($I835="Won",OR($U835=1,$Y835&gt;0,$Z835&gt;0)),$G835,0))</f>
        <v/>
      </c>
      <c r="AE835" s="33">
        <f>IF(OR($A835="",$P835=0),"",IFERROR(MATCH($Q835,Settings!$B$24:$B$31,0),""))</f>
        <v/>
      </c>
      <c r="AF835" s="33">
        <f>IF($A835="","",IFERROR(MATCH($F835,Settings!$B$24:$B$31,0),""))</f>
        <v/>
      </c>
      <c r="AG835" s="33">
        <f>IF($A835="","",IF($P835=0,IF($Y835&gt;0,IF($I835="Won","Created and won","Created"),IF($J835&gt;Settings!$C$6,"Created, outside period",IF($V835=1,"Not in last snapshot","Outside period"))),IF($T835&lt;&gt;"Open","Closed before",IF($U835=0,IF($Z835&gt;0,IF($I835="Won","Pulled in and won","Pulled in"),"Outside period"),IF($I835="Won","Won",IF($I835="Lost","Lost",IF($V835=0,"Slipped out",IF($AF835&gt;$AE835,"Advanced",IF($AF835&lt;$AE835,"Regressed",IF($G835&gt;$R835,"Amount up",IF($G835&lt;$R835,"Amount down","No change")))))))))))</f>
        <v/>
      </c>
      <c r="AH835" s="33">
        <f>IF($A835="","",IF($V835=1,Settings!$C$7-MAX($J835,$K835,$L835,$M835),""))</f>
        <v/>
      </c>
      <c r="AI835" s="33">
        <f>IF($A835="","",IF($V835=1,IF($AH835&gt;=Settings!$C$12,1,0),""))</f>
        <v/>
      </c>
      <c r="AJ835" s="33">
        <f>IF($A835="","",IF($V835=1,IF($N835&gt;=Settings!$C$13,1,0),""))</f>
        <v/>
      </c>
    </row>
    <row r="836">
      <c r="G836" s="31" t="n"/>
      <c r="H836" s="32" t="n"/>
      <c r="J836" s="32" t="n"/>
      <c r="K836" s="32" t="n"/>
      <c r="L836" s="32" t="n"/>
      <c r="M836" s="32" t="n"/>
      <c r="P836" s="33">
        <f>IF($A836="","",IFERROR(MATCH($A836,'Last week'!$A$2:$A$1001,0),0))</f>
        <v/>
      </c>
      <c r="Q836" s="33">
        <f>IF(OR($A836="",$P836=0),"",INDEX('Last week'!$F$2:$F$1001,$P836))</f>
        <v/>
      </c>
      <c r="R836" s="34">
        <f>IF(OR($A836="",$P836=0),"",INDEX('Last week'!$G$2:$G$1001,$P836))</f>
        <v/>
      </c>
      <c r="S836" s="35">
        <f>IF(OR($A836="",$P836=0),"",INDEX('Last week'!$H$2:$H$1001,$P836))</f>
        <v/>
      </c>
      <c r="T836" s="33">
        <f>IF(OR($A836="",$P836=0),"",INDEX('Last week'!$I$2:$I$1001,$P836))</f>
        <v/>
      </c>
      <c r="U836" s="33">
        <f>IF($A836="","",IF(AND($P836&gt;0,$T836="Open",$S836&gt;=Settings!$C$4,$S836&lt;=Settings!$C$5),1,0))</f>
        <v/>
      </c>
      <c r="V836" s="33">
        <f>IF($A836="","",IF(AND($I836="Open",$H836&gt;=Settings!$C$4,$H836&lt;=Settings!$C$5),1,0))</f>
        <v/>
      </c>
      <c r="W836" s="34">
        <f>IF($A836="","",IF($U836=1,$R836,0))</f>
        <v/>
      </c>
      <c r="X836" s="34">
        <f>IF($A836="","",IF($V836=1,$G836,0))</f>
        <v/>
      </c>
      <c r="Y836" s="34">
        <f>IF($A836="","",IF(AND($P836=0,OR($I836="Open",$I836="Won"),$H836&gt;=Settings!$C$4,$H836&lt;=Settings!$C$5,$J836&gt;Settings!$C$6),$G836,0))</f>
        <v/>
      </c>
      <c r="Z836" s="34">
        <f>IF($A836="","",IF(AND($P836&gt;0,$T836="Open",$U836=0,OR($I836="Open",$I836="Won"),$H836&gt;=Settings!$C$4,$H836&lt;=Settings!$C$5),$G836,0))</f>
        <v/>
      </c>
      <c r="AA836" s="34">
        <f>IF($A836="","",IF(AND($U836=1,OR($V836=1,$I836="Won")),$G836-$R836,0))</f>
        <v/>
      </c>
      <c r="AB836" s="34">
        <f>IF($A836="","",IF(AND($U836=1,$I836="Open",$V836=0),$R836,0))</f>
        <v/>
      </c>
      <c r="AC836" s="34">
        <f>IF($A836="","",IF(AND($U836=1,$I836="Lost"),$R836,0))</f>
        <v/>
      </c>
      <c r="AD836" s="34">
        <f>IF($A836="","",IF(AND($I836="Won",OR($U836=1,$Y836&gt;0,$Z836&gt;0)),$G836,0))</f>
        <v/>
      </c>
      <c r="AE836" s="33">
        <f>IF(OR($A836="",$P836=0),"",IFERROR(MATCH($Q836,Settings!$B$24:$B$31,0),""))</f>
        <v/>
      </c>
      <c r="AF836" s="33">
        <f>IF($A836="","",IFERROR(MATCH($F836,Settings!$B$24:$B$31,0),""))</f>
        <v/>
      </c>
      <c r="AG836" s="33">
        <f>IF($A836="","",IF($P836=0,IF($Y836&gt;0,IF($I836="Won","Created and won","Created"),IF($J836&gt;Settings!$C$6,"Created, outside period",IF($V836=1,"Not in last snapshot","Outside period"))),IF($T836&lt;&gt;"Open","Closed before",IF($U836=0,IF($Z836&gt;0,IF($I836="Won","Pulled in and won","Pulled in"),"Outside period"),IF($I836="Won","Won",IF($I836="Lost","Lost",IF($V836=0,"Slipped out",IF($AF836&gt;$AE836,"Advanced",IF($AF836&lt;$AE836,"Regressed",IF($G836&gt;$R836,"Amount up",IF($G836&lt;$R836,"Amount down","No change")))))))))))</f>
        <v/>
      </c>
      <c r="AH836" s="33">
        <f>IF($A836="","",IF($V836=1,Settings!$C$7-MAX($J836,$K836,$L836,$M836),""))</f>
        <v/>
      </c>
      <c r="AI836" s="33">
        <f>IF($A836="","",IF($V836=1,IF($AH836&gt;=Settings!$C$12,1,0),""))</f>
        <v/>
      </c>
      <c r="AJ836" s="33">
        <f>IF($A836="","",IF($V836=1,IF($N836&gt;=Settings!$C$13,1,0),""))</f>
        <v/>
      </c>
    </row>
    <row r="837">
      <c r="G837" s="31" t="n"/>
      <c r="H837" s="32" t="n"/>
      <c r="J837" s="32" t="n"/>
      <c r="K837" s="32" t="n"/>
      <c r="L837" s="32" t="n"/>
      <c r="M837" s="32" t="n"/>
      <c r="P837" s="33">
        <f>IF($A837="","",IFERROR(MATCH($A837,'Last week'!$A$2:$A$1001,0),0))</f>
        <v/>
      </c>
      <c r="Q837" s="33">
        <f>IF(OR($A837="",$P837=0),"",INDEX('Last week'!$F$2:$F$1001,$P837))</f>
        <v/>
      </c>
      <c r="R837" s="34">
        <f>IF(OR($A837="",$P837=0),"",INDEX('Last week'!$G$2:$G$1001,$P837))</f>
        <v/>
      </c>
      <c r="S837" s="35">
        <f>IF(OR($A837="",$P837=0),"",INDEX('Last week'!$H$2:$H$1001,$P837))</f>
        <v/>
      </c>
      <c r="T837" s="33">
        <f>IF(OR($A837="",$P837=0),"",INDEX('Last week'!$I$2:$I$1001,$P837))</f>
        <v/>
      </c>
      <c r="U837" s="33">
        <f>IF($A837="","",IF(AND($P837&gt;0,$T837="Open",$S837&gt;=Settings!$C$4,$S837&lt;=Settings!$C$5),1,0))</f>
        <v/>
      </c>
      <c r="V837" s="33">
        <f>IF($A837="","",IF(AND($I837="Open",$H837&gt;=Settings!$C$4,$H837&lt;=Settings!$C$5),1,0))</f>
        <v/>
      </c>
      <c r="W837" s="34">
        <f>IF($A837="","",IF($U837=1,$R837,0))</f>
        <v/>
      </c>
      <c r="X837" s="34">
        <f>IF($A837="","",IF($V837=1,$G837,0))</f>
        <v/>
      </c>
      <c r="Y837" s="34">
        <f>IF($A837="","",IF(AND($P837=0,OR($I837="Open",$I837="Won"),$H837&gt;=Settings!$C$4,$H837&lt;=Settings!$C$5,$J837&gt;Settings!$C$6),$G837,0))</f>
        <v/>
      </c>
      <c r="Z837" s="34">
        <f>IF($A837="","",IF(AND($P837&gt;0,$T837="Open",$U837=0,OR($I837="Open",$I837="Won"),$H837&gt;=Settings!$C$4,$H837&lt;=Settings!$C$5),$G837,0))</f>
        <v/>
      </c>
      <c r="AA837" s="34">
        <f>IF($A837="","",IF(AND($U837=1,OR($V837=1,$I837="Won")),$G837-$R837,0))</f>
        <v/>
      </c>
      <c r="AB837" s="34">
        <f>IF($A837="","",IF(AND($U837=1,$I837="Open",$V837=0),$R837,0))</f>
        <v/>
      </c>
      <c r="AC837" s="34">
        <f>IF($A837="","",IF(AND($U837=1,$I837="Lost"),$R837,0))</f>
        <v/>
      </c>
      <c r="AD837" s="34">
        <f>IF($A837="","",IF(AND($I837="Won",OR($U837=1,$Y837&gt;0,$Z837&gt;0)),$G837,0))</f>
        <v/>
      </c>
      <c r="AE837" s="33">
        <f>IF(OR($A837="",$P837=0),"",IFERROR(MATCH($Q837,Settings!$B$24:$B$31,0),""))</f>
        <v/>
      </c>
      <c r="AF837" s="33">
        <f>IF($A837="","",IFERROR(MATCH($F837,Settings!$B$24:$B$31,0),""))</f>
        <v/>
      </c>
      <c r="AG837" s="33">
        <f>IF($A837="","",IF($P837=0,IF($Y837&gt;0,IF($I837="Won","Created and won","Created"),IF($J837&gt;Settings!$C$6,"Created, outside period",IF($V837=1,"Not in last snapshot","Outside period"))),IF($T837&lt;&gt;"Open","Closed before",IF($U837=0,IF($Z837&gt;0,IF($I837="Won","Pulled in and won","Pulled in"),"Outside period"),IF($I837="Won","Won",IF($I837="Lost","Lost",IF($V837=0,"Slipped out",IF($AF837&gt;$AE837,"Advanced",IF($AF837&lt;$AE837,"Regressed",IF($G837&gt;$R837,"Amount up",IF($G837&lt;$R837,"Amount down","No change")))))))))))</f>
        <v/>
      </c>
      <c r="AH837" s="33">
        <f>IF($A837="","",IF($V837=1,Settings!$C$7-MAX($J837,$K837,$L837,$M837),""))</f>
        <v/>
      </c>
      <c r="AI837" s="33">
        <f>IF($A837="","",IF($V837=1,IF($AH837&gt;=Settings!$C$12,1,0),""))</f>
        <v/>
      </c>
      <c r="AJ837" s="33">
        <f>IF($A837="","",IF($V837=1,IF($N837&gt;=Settings!$C$13,1,0),""))</f>
        <v/>
      </c>
    </row>
    <row r="838">
      <c r="G838" s="31" t="n"/>
      <c r="H838" s="32" t="n"/>
      <c r="J838" s="32" t="n"/>
      <c r="K838" s="32" t="n"/>
      <c r="L838" s="32" t="n"/>
      <c r="M838" s="32" t="n"/>
      <c r="P838" s="33">
        <f>IF($A838="","",IFERROR(MATCH($A838,'Last week'!$A$2:$A$1001,0),0))</f>
        <v/>
      </c>
      <c r="Q838" s="33">
        <f>IF(OR($A838="",$P838=0),"",INDEX('Last week'!$F$2:$F$1001,$P838))</f>
        <v/>
      </c>
      <c r="R838" s="34">
        <f>IF(OR($A838="",$P838=0),"",INDEX('Last week'!$G$2:$G$1001,$P838))</f>
        <v/>
      </c>
      <c r="S838" s="35">
        <f>IF(OR($A838="",$P838=0),"",INDEX('Last week'!$H$2:$H$1001,$P838))</f>
        <v/>
      </c>
      <c r="T838" s="33">
        <f>IF(OR($A838="",$P838=0),"",INDEX('Last week'!$I$2:$I$1001,$P838))</f>
        <v/>
      </c>
      <c r="U838" s="33">
        <f>IF($A838="","",IF(AND($P838&gt;0,$T838="Open",$S838&gt;=Settings!$C$4,$S838&lt;=Settings!$C$5),1,0))</f>
        <v/>
      </c>
      <c r="V838" s="33">
        <f>IF($A838="","",IF(AND($I838="Open",$H838&gt;=Settings!$C$4,$H838&lt;=Settings!$C$5),1,0))</f>
        <v/>
      </c>
      <c r="W838" s="34">
        <f>IF($A838="","",IF($U838=1,$R838,0))</f>
        <v/>
      </c>
      <c r="X838" s="34">
        <f>IF($A838="","",IF($V838=1,$G838,0))</f>
        <v/>
      </c>
      <c r="Y838" s="34">
        <f>IF($A838="","",IF(AND($P838=0,OR($I838="Open",$I838="Won"),$H838&gt;=Settings!$C$4,$H838&lt;=Settings!$C$5,$J838&gt;Settings!$C$6),$G838,0))</f>
        <v/>
      </c>
      <c r="Z838" s="34">
        <f>IF($A838="","",IF(AND($P838&gt;0,$T838="Open",$U838=0,OR($I838="Open",$I838="Won"),$H838&gt;=Settings!$C$4,$H838&lt;=Settings!$C$5),$G838,0))</f>
        <v/>
      </c>
      <c r="AA838" s="34">
        <f>IF($A838="","",IF(AND($U838=1,OR($V838=1,$I838="Won")),$G838-$R838,0))</f>
        <v/>
      </c>
      <c r="AB838" s="34">
        <f>IF($A838="","",IF(AND($U838=1,$I838="Open",$V838=0),$R838,0))</f>
        <v/>
      </c>
      <c r="AC838" s="34">
        <f>IF($A838="","",IF(AND($U838=1,$I838="Lost"),$R838,0))</f>
        <v/>
      </c>
      <c r="AD838" s="34">
        <f>IF($A838="","",IF(AND($I838="Won",OR($U838=1,$Y838&gt;0,$Z838&gt;0)),$G838,0))</f>
        <v/>
      </c>
      <c r="AE838" s="33">
        <f>IF(OR($A838="",$P838=0),"",IFERROR(MATCH($Q838,Settings!$B$24:$B$31,0),""))</f>
        <v/>
      </c>
      <c r="AF838" s="33">
        <f>IF($A838="","",IFERROR(MATCH($F838,Settings!$B$24:$B$31,0),""))</f>
        <v/>
      </c>
      <c r="AG838" s="33">
        <f>IF($A838="","",IF($P838=0,IF($Y838&gt;0,IF($I838="Won","Created and won","Created"),IF($J838&gt;Settings!$C$6,"Created, outside period",IF($V838=1,"Not in last snapshot","Outside period"))),IF($T838&lt;&gt;"Open","Closed before",IF($U838=0,IF($Z838&gt;0,IF($I838="Won","Pulled in and won","Pulled in"),"Outside period"),IF($I838="Won","Won",IF($I838="Lost","Lost",IF($V838=0,"Slipped out",IF($AF838&gt;$AE838,"Advanced",IF($AF838&lt;$AE838,"Regressed",IF($G838&gt;$R838,"Amount up",IF($G838&lt;$R838,"Amount down","No change")))))))))))</f>
        <v/>
      </c>
      <c r="AH838" s="33">
        <f>IF($A838="","",IF($V838=1,Settings!$C$7-MAX($J838,$K838,$L838,$M838),""))</f>
        <v/>
      </c>
      <c r="AI838" s="33">
        <f>IF($A838="","",IF($V838=1,IF($AH838&gt;=Settings!$C$12,1,0),""))</f>
        <v/>
      </c>
      <c r="AJ838" s="33">
        <f>IF($A838="","",IF($V838=1,IF($N838&gt;=Settings!$C$13,1,0),""))</f>
        <v/>
      </c>
    </row>
    <row r="839">
      <c r="G839" s="31" t="n"/>
      <c r="H839" s="32" t="n"/>
      <c r="J839" s="32" t="n"/>
      <c r="K839" s="32" t="n"/>
      <c r="L839" s="32" t="n"/>
      <c r="M839" s="32" t="n"/>
      <c r="P839" s="33">
        <f>IF($A839="","",IFERROR(MATCH($A839,'Last week'!$A$2:$A$1001,0),0))</f>
        <v/>
      </c>
      <c r="Q839" s="33">
        <f>IF(OR($A839="",$P839=0),"",INDEX('Last week'!$F$2:$F$1001,$P839))</f>
        <v/>
      </c>
      <c r="R839" s="34">
        <f>IF(OR($A839="",$P839=0),"",INDEX('Last week'!$G$2:$G$1001,$P839))</f>
        <v/>
      </c>
      <c r="S839" s="35">
        <f>IF(OR($A839="",$P839=0),"",INDEX('Last week'!$H$2:$H$1001,$P839))</f>
        <v/>
      </c>
      <c r="T839" s="33">
        <f>IF(OR($A839="",$P839=0),"",INDEX('Last week'!$I$2:$I$1001,$P839))</f>
        <v/>
      </c>
      <c r="U839" s="33">
        <f>IF($A839="","",IF(AND($P839&gt;0,$T839="Open",$S839&gt;=Settings!$C$4,$S839&lt;=Settings!$C$5),1,0))</f>
        <v/>
      </c>
      <c r="V839" s="33">
        <f>IF($A839="","",IF(AND($I839="Open",$H839&gt;=Settings!$C$4,$H839&lt;=Settings!$C$5),1,0))</f>
        <v/>
      </c>
      <c r="W839" s="34">
        <f>IF($A839="","",IF($U839=1,$R839,0))</f>
        <v/>
      </c>
      <c r="X839" s="34">
        <f>IF($A839="","",IF($V839=1,$G839,0))</f>
        <v/>
      </c>
      <c r="Y839" s="34">
        <f>IF($A839="","",IF(AND($P839=0,OR($I839="Open",$I839="Won"),$H839&gt;=Settings!$C$4,$H839&lt;=Settings!$C$5,$J839&gt;Settings!$C$6),$G839,0))</f>
        <v/>
      </c>
      <c r="Z839" s="34">
        <f>IF($A839="","",IF(AND($P839&gt;0,$T839="Open",$U839=0,OR($I839="Open",$I839="Won"),$H839&gt;=Settings!$C$4,$H839&lt;=Settings!$C$5),$G839,0))</f>
        <v/>
      </c>
      <c r="AA839" s="34">
        <f>IF($A839="","",IF(AND($U839=1,OR($V839=1,$I839="Won")),$G839-$R839,0))</f>
        <v/>
      </c>
      <c r="AB839" s="34">
        <f>IF($A839="","",IF(AND($U839=1,$I839="Open",$V839=0),$R839,0))</f>
        <v/>
      </c>
      <c r="AC839" s="34">
        <f>IF($A839="","",IF(AND($U839=1,$I839="Lost"),$R839,0))</f>
        <v/>
      </c>
      <c r="AD839" s="34">
        <f>IF($A839="","",IF(AND($I839="Won",OR($U839=1,$Y839&gt;0,$Z839&gt;0)),$G839,0))</f>
        <v/>
      </c>
      <c r="AE839" s="33">
        <f>IF(OR($A839="",$P839=0),"",IFERROR(MATCH($Q839,Settings!$B$24:$B$31,0),""))</f>
        <v/>
      </c>
      <c r="AF839" s="33">
        <f>IF($A839="","",IFERROR(MATCH($F839,Settings!$B$24:$B$31,0),""))</f>
        <v/>
      </c>
      <c r="AG839" s="33">
        <f>IF($A839="","",IF($P839=0,IF($Y839&gt;0,IF($I839="Won","Created and won","Created"),IF($J839&gt;Settings!$C$6,"Created, outside period",IF($V839=1,"Not in last snapshot","Outside period"))),IF($T839&lt;&gt;"Open","Closed before",IF($U839=0,IF($Z839&gt;0,IF($I839="Won","Pulled in and won","Pulled in"),"Outside period"),IF($I839="Won","Won",IF($I839="Lost","Lost",IF($V839=0,"Slipped out",IF($AF839&gt;$AE839,"Advanced",IF($AF839&lt;$AE839,"Regressed",IF($G839&gt;$R839,"Amount up",IF($G839&lt;$R839,"Amount down","No change")))))))))))</f>
        <v/>
      </c>
      <c r="AH839" s="33">
        <f>IF($A839="","",IF($V839=1,Settings!$C$7-MAX($J839,$K839,$L839,$M839),""))</f>
        <v/>
      </c>
      <c r="AI839" s="33">
        <f>IF($A839="","",IF($V839=1,IF($AH839&gt;=Settings!$C$12,1,0),""))</f>
        <v/>
      </c>
      <c r="AJ839" s="33">
        <f>IF($A839="","",IF($V839=1,IF($N839&gt;=Settings!$C$13,1,0),""))</f>
        <v/>
      </c>
    </row>
    <row r="840">
      <c r="G840" s="31" t="n"/>
      <c r="H840" s="32" t="n"/>
      <c r="J840" s="32" t="n"/>
      <c r="K840" s="32" t="n"/>
      <c r="L840" s="32" t="n"/>
      <c r="M840" s="32" t="n"/>
      <c r="P840" s="33">
        <f>IF($A840="","",IFERROR(MATCH($A840,'Last week'!$A$2:$A$1001,0),0))</f>
        <v/>
      </c>
      <c r="Q840" s="33">
        <f>IF(OR($A840="",$P840=0),"",INDEX('Last week'!$F$2:$F$1001,$P840))</f>
        <v/>
      </c>
      <c r="R840" s="34">
        <f>IF(OR($A840="",$P840=0),"",INDEX('Last week'!$G$2:$G$1001,$P840))</f>
        <v/>
      </c>
      <c r="S840" s="35">
        <f>IF(OR($A840="",$P840=0),"",INDEX('Last week'!$H$2:$H$1001,$P840))</f>
        <v/>
      </c>
      <c r="T840" s="33">
        <f>IF(OR($A840="",$P840=0),"",INDEX('Last week'!$I$2:$I$1001,$P840))</f>
        <v/>
      </c>
      <c r="U840" s="33">
        <f>IF($A840="","",IF(AND($P840&gt;0,$T840="Open",$S840&gt;=Settings!$C$4,$S840&lt;=Settings!$C$5),1,0))</f>
        <v/>
      </c>
      <c r="V840" s="33">
        <f>IF($A840="","",IF(AND($I840="Open",$H840&gt;=Settings!$C$4,$H840&lt;=Settings!$C$5),1,0))</f>
        <v/>
      </c>
      <c r="W840" s="34">
        <f>IF($A840="","",IF($U840=1,$R840,0))</f>
        <v/>
      </c>
      <c r="X840" s="34">
        <f>IF($A840="","",IF($V840=1,$G840,0))</f>
        <v/>
      </c>
      <c r="Y840" s="34">
        <f>IF($A840="","",IF(AND($P840=0,OR($I840="Open",$I840="Won"),$H840&gt;=Settings!$C$4,$H840&lt;=Settings!$C$5,$J840&gt;Settings!$C$6),$G840,0))</f>
        <v/>
      </c>
      <c r="Z840" s="34">
        <f>IF($A840="","",IF(AND($P840&gt;0,$T840="Open",$U840=0,OR($I840="Open",$I840="Won"),$H840&gt;=Settings!$C$4,$H840&lt;=Settings!$C$5),$G840,0))</f>
        <v/>
      </c>
      <c r="AA840" s="34">
        <f>IF($A840="","",IF(AND($U840=1,OR($V840=1,$I840="Won")),$G840-$R840,0))</f>
        <v/>
      </c>
      <c r="AB840" s="34">
        <f>IF($A840="","",IF(AND($U840=1,$I840="Open",$V840=0),$R840,0))</f>
        <v/>
      </c>
      <c r="AC840" s="34">
        <f>IF($A840="","",IF(AND($U840=1,$I840="Lost"),$R840,0))</f>
        <v/>
      </c>
      <c r="AD840" s="34">
        <f>IF($A840="","",IF(AND($I840="Won",OR($U840=1,$Y840&gt;0,$Z840&gt;0)),$G840,0))</f>
        <v/>
      </c>
      <c r="AE840" s="33">
        <f>IF(OR($A840="",$P840=0),"",IFERROR(MATCH($Q840,Settings!$B$24:$B$31,0),""))</f>
        <v/>
      </c>
      <c r="AF840" s="33">
        <f>IF($A840="","",IFERROR(MATCH($F840,Settings!$B$24:$B$31,0),""))</f>
        <v/>
      </c>
      <c r="AG840" s="33">
        <f>IF($A840="","",IF($P840=0,IF($Y840&gt;0,IF($I840="Won","Created and won","Created"),IF($J840&gt;Settings!$C$6,"Created, outside period",IF($V840=1,"Not in last snapshot","Outside period"))),IF($T840&lt;&gt;"Open","Closed before",IF($U840=0,IF($Z840&gt;0,IF($I840="Won","Pulled in and won","Pulled in"),"Outside period"),IF($I840="Won","Won",IF($I840="Lost","Lost",IF($V840=0,"Slipped out",IF($AF840&gt;$AE840,"Advanced",IF($AF840&lt;$AE840,"Regressed",IF($G840&gt;$R840,"Amount up",IF($G840&lt;$R840,"Amount down","No change")))))))))))</f>
        <v/>
      </c>
      <c r="AH840" s="33">
        <f>IF($A840="","",IF($V840=1,Settings!$C$7-MAX($J840,$K840,$L840,$M840),""))</f>
        <v/>
      </c>
      <c r="AI840" s="33">
        <f>IF($A840="","",IF($V840=1,IF($AH840&gt;=Settings!$C$12,1,0),""))</f>
        <v/>
      </c>
      <c r="AJ840" s="33">
        <f>IF($A840="","",IF($V840=1,IF($N840&gt;=Settings!$C$13,1,0),""))</f>
        <v/>
      </c>
    </row>
    <row r="841">
      <c r="G841" s="31" t="n"/>
      <c r="H841" s="32" t="n"/>
      <c r="J841" s="32" t="n"/>
      <c r="K841" s="32" t="n"/>
      <c r="L841" s="32" t="n"/>
      <c r="M841" s="32" t="n"/>
      <c r="P841" s="33">
        <f>IF($A841="","",IFERROR(MATCH($A841,'Last week'!$A$2:$A$1001,0),0))</f>
        <v/>
      </c>
      <c r="Q841" s="33">
        <f>IF(OR($A841="",$P841=0),"",INDEX('Last week'!$F$2:$F$1001,$P841))</f>
        <v/>
      </c>
      <c r="R841" s="34">
        <f>IF(OR($A841="",$P841=0),"",INDEX('Last week'!$G$2:$G$1001,$P841))</f>
        <v/>
      </c>
      <c r="S841" s="35">
        <f>IF(OR($A841="",$P841=0),"",INDEX('Last week'!$H$2:$H$1001,$P841))</f>
        <v/>
      </c>
      <c r="T841" s="33">
        <f>IF(OR($A841="",$P841=0),"",INDEX('Last week'!$I$2:$I$1001,$P841))</f>
        <v/>
      </c>
      <c r="U841" s="33">
        <f>IF($A841="","",IF(AND($P841&gt;0,$T841="Open",$S841&gt;=Settings!$C$4,$S841&lt;=Settings!$C$5),1,0))</f>
        <v/>
      </c>
      <c r="V841" s="33">
        <f>IF($A841="","",IF(AND($I841="Open",$H841&gt;=Settings!$C$4,$H841&lt;=Settings!$C$5),1,0))</f>
        <v/>
      </c>
      <c r="W841" s="34">
        <f>IF($A841="","",IF($U841=1,$R841,0))</f>
        <v/>
      </c>
      <c r="X841" s="34">
        <f>IF($A841="","",IF($V841=1,$G841,0))</f>
        <v/>
      </c>
      <c r="Y841" s="34">
        <f>IF($A841="","",IF(AND($P841=0,OR($I841="Open",$I841="Won"),$H841&gt;=Settings!$C$4,$H841&lt;=Settings!$C$5,$J841&gt;Settings!$C$6),$G841,0))</f>
        <v/>
      </c>
      <c r="Z841" s="34">
        <f>IF($A841="","",IF(AND($P841&gt;0,$T841="Open",$U841=0,OR($I841="Open",$I841="Won"),$H841&gt;=Settings!$C$4,$H841&lt;=Settings!$C$5),$G841,0))</f>
        <v/>
      </c>
      <c r="AA841" s="34">
        <f>IF($A841="","",IF(AND($U841=1,OR($V841=1,$I841="Won")),$G841-$R841,0))</f>
        <v/>
      </c>
      <c r="AB841" s="34">
        <f>IF($A841="","",IF(AND($U841=1,$I841="Open",$V841=0),$R841,0))</f>
        <v/>
      </c>
      <c r="AC841" s="34">
        <f>IF($A841="","",IF(AND($U841=1,$I841="Lost"),$R841,0))</f>
        <v/>
      </c>
      <c r="AD841" s="34">
        <f>IF($A841="","",IF(AND($I841="Won",OR($U841=1,$Y841&gt;0,$Z841&gt;0)),$G841,0))</f>
        <v/>
      </c>
      <c r="AE841" s="33">
        <f>IF(OR($A841="",$P841=0),"",IFERROR(MATCH($Q841,Settings!$B$24:$B$31,0),""))</f>
        <v/>
      </c>
      <c r="AF841" s="33">
        <f>IF($A841="","",IFERROR(MATCH($F841,Settings!$B$24:$B$31,0),""))</f>
        <v/>
      </c>
      <c r="AG841" s="33">
        <f>IF($A841="","",IF($P841=0,IF($Y841&gt;0,IF($I841="Won","Created and won","Created"),IF($J841&gt;Settings!$C$6,"Created, outside period",IF($V841=1,"Not in last snapshot","Outside period"))),IF($T841&lt;&gt;"Open","Closed before",IF($U841=0,IF($Z841&gt;0,IF($I841="Won","Pulled in and won","Pulled in"),"Outside period"),IF($I841="Won","Won",IF($I841="Lost","Lost",IF($V841=0,"Slipped out",IF($AF841&gt;$AE841,"Advanced",IF($AF841&lt;$AE841,"Regressed",IF($G841&gt;$R841,"Amount up",IF($G841&lt;$R841,"Amount down","No change")))))))))))</f>
        <v/>
      </c>
      <c r="AH841" s="33">
        <f>IF($A841="","",IF($V841=1,Settings!$C$7-MAX($J841,$K841,$L841,$M841),""))</f>
        <v/>
      </c>
      <c r="AI841" s="33">
        <f>IF($A841="","",IF($V841=1,IF($AH841&gt;=Settings!$C$12,1,0),""))</f>
        <v/>
      </c>
      <c r="AJ841" s="33">
        <f>IF($A841="","",IF($V841=1,IF($N841&gt;=Settings!$C$13,1,0),""))</f>
        <v/>
      </c>
    </row>
    <row r="842">
      <c r="G842" s="31" t="n"/>
      <c r="H842" s="32" t="n"/>
      <c r="J842" s="32" t="n"/>
      <c r="K842" s="32" t="n"/>
      <c r="L842" s="32" t="n"/>
      <c r="M842" s="32" t="n"/>
      <c r="P842" s="33">
        <f>IF($A842="","",IFERROR(MATCH($A842,'Last week'!$A$2:$A$1001,0),0))</f>
        <v/>
      </c>
      <c r="Q842" s="33">
        <f>IF(OR($A842="",$P842=0),"",INDEX('Last week'!$F$2:$F$1001,$P842))</f>
        <v/>
      </c>
      <c r="R842" s="34">
        <f>IF(OR($A842="",$P842=0),"",INDEX('Last week'!$G$2:$G$1001,$P842))</f>
        <v/>
      </c>
      <c r="S842" s="35">
        <f>IF(OR($A842="",$P842=0),"",INDEX('Last week'!$H$2:$H$1001,$P842))</f>
        <v/>
      </c>
      <c r="T842" s="33">
        <f>IF(OR($A842="",$P842=0),"",INDEX('Last week'!$I$2:$I$1001,$P842))</f>
        <v/>
      </c>
      <c r="U842" s="33">
        <f>IF($A842="","",IF(AND($P842&gt;0,$T842="Open",$S842&gt;=Settings!$C$4,$S842&lt;=Settings!$C$5),1,0))</f>
        <v/>
      </c>
      <c r="V842" s="33">
        <f>IF($A842="","",IF(AND($I842="Open",$H842&gt;=Settings!$C$4,$H842&lt;=Settings!$C$5),1,0))</f>
        <v/>
      </c>
      <c r="W842" s="34">
        <f>IF($A842="","",IF($U842=1,$R842,0))</f>
        <v/>
      </c>
      <c r="X842" s="34">
        <f>IF($A842="","",IF($V842=1,$G842,0))</f>
        <v/>
      </c>
      <c r="Y842" s="34">
        <f>IF($A842="","",IF(AND($P842=0,OR($I842="Open",$I842="Won"),$H842&gt;=Settings!$C$4,$H842&lt;=Settings!$C$5,$J842&gt;Settings!$C$6),$G842,0))</f>
        <v/>
      </c>
      <c r="Z842" s="34">
        <f>IF($A842="","",IF(AND($P842&gt;0,$T842="Open",$U842=0,OR($I842="Open",$I842="Won"),$H842&gt;=Settings!$C$4,$H842&lt;=Settings!$C$5),$G842,0))</f>
        <v/>
      </c>
      <c r="AA842" s="34">
        <f>IF($A842="","",IF(AND($U842=1,OR($V842=1,$I842="Won")),$G842-$R842,0))</f>
        <v/>
      </c>
      <c r="AB842" s="34">
        <f>IF($A842="","",IF(AND($U842=1,$I842="Open",$V842=0),$R842,0))</f>
        <v/>
      </c>
      <c r="AC842" s="34">
        <f>IF($A842="","",IF(AND($U842=1,$I842="Lost"),$R842,0))</f>
        <v/>
      </c>
      <c r="AD842" s="34">
        <f>IF($A842="","",IF(AND($I842="Won",OR($U842=1,$Y842&gt;0,$Z842&gt;0)),$G842,0))</f>
        <v/>
      </c>
      <c r="AE842" s="33">
        <f>IF(OR($A842="",$P842=0),"",IFERROR(MATCH($Q842,Settings!$B$24:$B$31,0),""))</f>
        <v/>
      </c>
      <c r="AF842" s="33">
        <f>IF($A842="","",IFERROR(MATCH($F842,Settings!$B$24:$B$31,0),""))</f>
        <v/>
      </c>
      <c r="AG842" s="33">
        <f>IF($A842="","",IF($P842=0,IF($Y842&gt;0,IF($I842="Won","Created and won","Created"),IF($J842&gt;Settings!$C$6,"Created, outside period",IF($V842=1,"Not in last snapshot","Outside period"))),IF($T842&lt;&gt;"Open","Closed before",IF($U842=0,IF($Z842&gt;0,IF($I842="Won","Pulled in and won","Pulled in"),"Outside period"),IF($I842="Won","Won",IF($I842="Lost","Lost",IF($V842=0,"Slipped out",IF($AF842&gt;$AE842,"Advanced",IF($AF842&lt;$AE842,"Regressed",IF($G842&gt;$R842,"Amount up",IF($G842&lt;$R842,"Amount down","No change")))))))))))</f>
        <v/>
      </c>
      <c r="AH842" s="33">
        <f>IF($A842="","",IF($V842=1,Settings!$C$7-MAX($J842,$K842,$L842,$M842),""))</f>
        <v/>
      </c>
      <c r="AI842" s="33">
        <f>IF($A842="","",IF($V842=1,IF($AH842&gt;=Settings!$C$12,1,0),""))</f>
        <v/>
      </c>
      <c r="AJ842" s="33">
        <f>IF($A842="","",IF($V842=1,IF($N842&gt;=Settings!$C$13,1,0),""))</f>
        <v/>
      </c>
    </row>
    <row r="843">
      <c r="G843" s="31" t="n"/>
      <c r="H843" s="32" t="n"/>
      <c r="J843" s="32" t="n"/>
      <c r="K843" s="32" t="n"/>
      <c r="L843" s="32" t="n"/>
      <c r="M843" s="32" t="n"/>
      <c r="P843" s="33">
        <f>IF($A843="","",IFERROR(MATCH($A843,'Last week'!$A$2:$A$1001,0),0))</f>
        <v/>
      </c>
      <c r="Q843" s="33">
        <f>IF(OR($A843="",$P843=0),"",INDEX('Last week'!$F$2:$F$1001,$P843))</f>
        <v/>
      </c>
      <c r="R843" s="34">
        <f>IF(OR($A843="",$P843=0),"",INDEX('Last week'!$G$2:$G$1001,$P843))</f>
        <v/>
      </c>
      <c r="S843" s="35">
        <f>IF(OR($A843="",$P843=0),"",INDEX('Last week'!$H$2:$H$1001,$P843))</f>
        <v/>
      </c>
      <c r="T843" s="33">
        <f>IF(OR($A843="",$P843=0),"",INDEX('Last week'!$I$2:$I$1001,$P843))</f>
        <v/>
      </c>
      <c r="U843" s="33">
        <f>IF($A843="","",IF(AND($P843&gt;0,$T843="Open",$S843&gt;=Settings!$C$4,$S843&lt;=Settings!$C$5),1,0))</f>
        <v/>
      </c>
      <c r="V843" s="33">
        <f>IF($A843="","",IF(AND($I843="Open",$H843&gt;=Settings!$C$4,$H843&lt;=Settings!$C$5),1,0))</f>
        <v/>
      </c>
      <c r="W843" s="34">
        <f>IF($A843="","",IF($U843=1,$R843,0))</f>
        <v/>
      </c>
      <c r="X843" s="34">
        <f>IF($A843="","",IF($V843=1,$G843,0))</f>
        <v/>
      </c>
      <c r="Y843" s="34">
        <f>IF($A843="","",IF(AND($P843=0,OR($I843="Open",$I843="Won"),$H843&gt;=Settings!$C$4,$H843&lt;=Settings!$C$5,$J843&gt;Settings!$C$6),$G843,0))</f>
        <v/>
      </c>
      <c r="Z843" s="34">
        <f>IF($A843="","",IF(AND($P843&gt;0,$T843="Open",$U843=0,OR($I843="Open",$I843="Won"),$H843&gt;=Settings!$C$4,$H843&lt;=Settings!$C$5),$G843,0))</f>
        <v/>
      </c>
      <c r="AA843" s="34">
        <f>IF($A843="","",IF(AND($U843=1,OR($V843=1,$I843="Won")),$G843-$R843,0))</f>
        <v/>
      </c>
      <c r="AB843" s="34">
        <f>IF($A843="","",IF(AND($U843=1,$I843="Open",$V843=0),$R843,0))</f>
        <v/>
      </c>
      <c r="AC843" s="34">
        <f>IF($A843="","",IF(AND($U843=1,$I843="Lost"),$R843,0))</f>
        <v/>
      </c>
      <c r="AD843" s="34">
        <f>IF($A843="","",IF(AND($I843="Won",OR($U843=1,$Y843&gt;0,$Z843&gt;0)),$G843,0))</f>
        <v/>
      </c>
      <c r="AE843" s="33">
        <f>IF(OR($A843="",$P843=0),"",IFERROR(MATCH($Q843,Settings!$B$24:$B$31,0),""))</f>
        <v/>
      </c>
      <c r="AF843" s="33">
        <f>IF($A843="","",IFERROR(MATCH($F843,Settings!$B$24:$B$31,0),""))</f>
        <v/>
      </c>
      <c r="AG843" s="33">
        <f>IF($A843="","",IF($P843=0,IF($Y843&gt;0,IF($I843="Won","Created and won","Created"),IF($J843&gt;Settings!$C$6,"Created, outside period",IF($V843=1,"Not in last snapshot","Outside period"))),IF($T843&lt;&gt;"Open","Closed before",IF($U843=0,IF($Z843&gt;0,IF($I843="Won","Pulled in and won","Pulled in"),"Outside period"),IF($I843="Won","Won",IF($I843="Lost","Lost",IF($V843=0,"Slipped out",IF($AF843&gt;$AE843,"Advanced",IF($AF843&lt;$AE843,"Regressed",IF($G843&gt;$R843,"Amount up",IF($G843&lt;$R843,"Amount down","No change")))))))))))</f>
        <v/>
      </c>
      <c r="AH843" s="33">
        <f>IF($A843="","",IF($V843=1,Settings!$C$7-MAX($J843,$K843,$L843,$M843),""))</f>
        <v/>
      </c>
      <c r="AI843" s="33">
        <f>IF($A843="","",IF($V843=1,IF($AH843&gt;=Settings!$C$12,1,0),""))</f>
        <v/>
      </c>
      <c r="AJ843" s="33">
        <f>IF($A843="","",IF($V843=1,IF($N843&gt;=Settings!$C$13,1,0),""))</f>
        <v/>
      </c>
    </row>
    <row r="844">
      <c r="G844" s="31" t="n"/>
      <c r="H844" s="32" t="n"/>
      <c r="J844" s="32" t="n"/>
      <c r="K844" s="32" t="n"/>
      <c r="L844" s="32" t="n"/>
      <c r="M844" s="32" t="n"/>
      <c r="P844" s="33">
        <f>IF($A844="","",IFERROR(MATCH($A844,'Last week'!$A$2:$A$1001,0),0))</f>
        <v/>
      </c>
      <c r="Q844" s="33">
        <f>IF(OR($A844="",$P844=0),"",INDEX('Last week'!$F$2:$F$1001,$P844))</f>
        <v/>
      </c>
      <c r="R844" s="34">
        <f>IF(OR($A844="",$P844=0),"",INDEX('Last week'!$G$2:$G$1001,$P844))</f>
        <v/>
      </c>
      <c r="S844" s="35">
        <f>IF(OR($A844="",$P844=0),"",INDEX('Last week'!$H$2:$H$1001,$P844))</f>
        <v/>
      </c>
      <c r="T844" s="33">
        <f>IF(OR($A844="",$P844=0),"",INDEX('Last week'!$I$2:$I$1001,$P844))</f>
        <v/>
      </c>
      <c r="U844" s="33">
        <f>IF($A844="","",IF(AND($P844&gt;0,$T844="Open",$S844&gt;=Settings!$C$4,$S844&lt;=Settings!$C$5),1,0))</f>
        <v/>
      </c>
      <c r="V844" s="33">
        <f>IF($A844="","",IF(AND($I844="Open",$H844&gt;=Settings!$C$4,$H844&lt;=Settings!$C$5),1,0))</f>
        <v/>
      </c>
      <c r="W844" s="34">
        <f>IF($A844="","",IF($U844=1,$R844,0))</f>
        <v/>
      </c>
      <c r="X844" s="34">
        <f>IF($A844="","",IF($V844=1,$G844,0))</f>
        <v/>
      </c>
      <c r="Y844" s="34">
        <f>IF($A844="","",IF(AND($P844=0,OR($I844="Open",$I844="Won"),$H844&gt;=Settings!$C$4,$H844&lt;=Settings!$C$5,$J844&gt;Settings!$C$6),$G844,0))</f>
        <v/>
      </c>
      <c r="Z844" s="34">
        <f>IF($A844="","",IF(AND($P844&gt;0,$T844="Open",$U844=0,OR($I844="Open",$I844="Won"),$H844&gt;=Settings!$C$4,$H844&lt;=Settings!$C$5),$G844,0))</f>
        <v/>
      </c>
      <c r="AA844" s="34">
        <f>IF($A844="","",IF(AND($U844=1,OR($V844=1,$I844="Won")),$G844-$R844,0))</f>
        <v/>
      </c>
      <c r="AB844" s="34">
        <f>IF($A844="","",IF(AND($U844=1,$I844="Open",$V844=0),$R844,0))</f>
        <v/>
      </c>
      <c r="AC844" s="34">
        <f>IF($A844="","",IF(AND($U844=1,$I844="Lost"),$R844,0))</f>
        <v/>
      </c>
      <c r="AD844" s="34">
        <f>IF($A844="","",IF(AND($I844="Won",OR($U844=1,$Y844&gt;0,$Z844&gt;0)),$G844,0))</f>
        <v/>
      </c>
      <c r="AE844" s="33">
        <f>IF(OR($A844="",$P844=0),"",IFERROR(MATCH($Q844,Settings!$B$24:$B$31,0),""))</f>
        <v/>
      </c>
      <c r="AF844" s="33">
        <f>IF($A844="","",IFERROR(MATCH($F844,Settings!$B$24:$B$31,0),""))</f>
        <v/>
      </c>
      <c r="AG844" s="33">
        <f>IF($A844="","",IF($P844=0,IF($Y844&gt;0,IF($I844="Won","Created and won","Created"),IF($J844&gt;Settings!$C$6,"Created, outside period",IF($V844=1,"Not in last snapshot","Outside period"))),IF($T844&lt;&gt;"Open","Closed before",IF($U844=0,IF($Z844&gt;0,IF($I844="Won","Pulled in and won","Pulled in"),"Outside period"),IF($I844="Won","Won",IF($I844="Lost","Lost",IF($V844=0,"Slipped out",IF($AF844&gt;$AE844,"Advanced",IF($AF844&lt;$AE844,"Regressed",IF($G844&gt;$R844,"Amount up",IF($G844&lt;$R844,"Amount down","No change")))))))))))</f>
        <v/>
      </c>
      <c r="AH844" s="33">
        <f>IF($A844="","",IF($V844=1,Settings!$C$7-MAX($J844,$K844,$L844,$M844),""))</f>
        <v/>
      </c>
      <c r="AI844" s="33">
        <f>IF($A844="","",IF($V844=1,IF($AH844&gt;=Settings!$C$12,1,0),""))</f>
        <v/>
      </c>
      <c r="AJ844" s="33">
        <f>IF($A844="","",IF($V844=1,IF($N844&gt;=Settings!$C$13,1,0),""))</f>
        <v/>
      </c>
    </row>
    <row r="845">
      <c r="G845" s="31" t="n"/>
      <c r="H845" s="32" t="n"/>
      <c r="J845" s="32" t="n"/>
      <c r="K845" s="32" t="n"/>
      <c r="L845" s="32" t="n"/>
      <c r="M845" s="32" t="n"/>
      <c r="P845" s="33">
        <f>IF($A845="","",IFERROR(MATCH($A845,'Last week'!$A$2:$A$1001,0),0))</f>
        <v/>
      </c>
      <c r="Q845" s="33">
        <f>IF(OR($A845="",$P845=0),"",INDEX('Last week'!$F$2:$F$1001,$P845))</f>
        <v/>
      </c>
      <c r="R845" s="34">
        <f>IF(OR($A845="",$P845=0),"",INDEX('Last week'!$G$2:$G$1001,$P845))</f>
        <v/>
      </c>
      <c r="S845" s="35">
        <f>IF(OR($A845="",$P845=0),"",INDEX('Last week'!$H$2:$H$1001,$P845))</f>
        <v/>
      </c>
      <c r="T845" s="33">
        <f>IF(OR($A845="",$P845=0),"",INDEX('Last week'!$I$2:$I$1001,$P845))</f>
        <v/>
      </c>
      <c r="U845" s="33">
        <f>IF($A845="","",IF(AND($P845&gt;0,$T845="Open",$S845&gt;=Settings!$C$4,$S845&lt;=Settings!$C$5),1,0))</f>
        <v/>
      </c>
      <c r="V845" s="33">
        <f>IF($A845="","",IF(AND($I845="Open",$H845&gt;=Settings!$C$4,$H845&lt;=Settings!$C$5),1,0))</f>
        <v/>
      </c>
      <c r="W845" s="34">
        <f>IF($A845="","",IF($U845=1,$R845,0))</f>
        <v/>
      </c>
      <c r="X845" s="34">
        <f>IF($A845="","",IF($V845=1,$G845,0))</f>
        <v/>
      </c>
      <c r="Y845" s="34">
        <f>IF($A845="","",IF(AND($P845=0,OR($I845="Open",$I845="Won"),$H845&gt;=Settings!$C$4,$H845&lt;=Settings!$C$5,$J845&gt;Settings!$C$6),$G845,0))</f>
        <v/>
      </c>
      <c r="Z845" s="34">
        <f>IF($A845="","",IF(AND($P845&gt;0,$T845="Open",$U845=0,OR($I845="Open",$I845="Won"),$H845&gt;=Settings!$C$4,$H845&lt;=Settings!$C$5),$G845,0))</f>
        <v/>
      </c>
      <c r="AA845" s="34">
        <f>IF($A845="","",IF(AND($U845=1,OR($V845=1,$I845="Won")),$G845-$R845,0))</f>
        <v/>
      </c>
      <c r="AB845" s="34">
        <f>IF($A845="","",IF(AND($U845=1,$I845="Open",$V845=0),$R845,0))</f>
        <v/>
      </c>
      <c r="AC845" s="34">
        <f>IF($A845="","",IF(AND($U845=1,$I845="Lost"),$R845,0))</f>
        <v/>
      </c>
      <c r="AD845" s="34">
        <f>IF($A845="","",IF(AND($I845="Won",OR($U845=1,$Y845&gt;0,$Z845&gt;0)),$G845,0))</f>
        <v/>
      </c>
      <c r="AE845" s="33">
        <f>IF(OR($A845="",$P845=0),"",IFERROR(MATCH($Q845,Settings!$B$24:$B$31,0),""))</f>
        <v/>
      </c>
      <c r="AF845" s="33">
        <f>IF($A845="","",IFERROR(MATCH($F845,Settings!$B$24:$B$31,0),""))</f>
        <v/>
      </c>
      <c r="AG845" s="33">
        <f>IF($A845="","",IF($P845=0,IF($Y845&gt;0,IF($I845="Won","Created and won","Created"),IF($J845&gt;Settings!$C$6,"Created, outside period",IF($V845=1,"Not in last snapshot","Outside period"))),IF($T845&lt;&gt;"Open","Closed before",IF($U845=0,IF($Z845&gt;0,IF($I845="Won","Pulled in and won","Pulled in"),"Outside period"),IF($I845="Won","Won",IF($I845="Lost","Lost",IF($V845=0,"Slipped out",IF($AF845&gt;$AE845,"Advanced",IF($AF845&lt;$AE845,"Regressed",IF($G845&gt;$R845,"Amount up",IF($G845&lt;$R845,"Amount down","No change")))))))))))</f>
        <v/>
      </c>
      <c r="AH845" s="33">
        <f>IF($A845="","",IF($V845=1,Settings!$C$7-MAX($J845,$K845,$L845,$M845),""))</f>
        <v/>
      </c>
      <c r="AI845" s="33">
        <f>IF($A845="","",IF($V845=1,IF($AH845&gt;=Settings!$C$12,1,0),""))</f>
        <v/>
      </c>
      <c r="AJ845" s="33">
        <f>IF($A845="","",IF($V845=1,IF($N845&gt;=Settings!$C$13,1,0),""))</f>
        <v/>
      </c>
    </row>
    <row r="846">
      <c r="G846" s="31" t="n"/>
      <c r="H846" s="32" t="n"/>
      <c r="J846" s="32" t="n"/>
      <c r="K846" s="32" t="n"/>
      <c r="L846" s="32" t="n"/>
      <c r="M846" s="32" t="n"/>
      <c r="P846" s="33">
        <f>IF($A846="","",IFERROR(MATCH($A846,'Last week'!$A$2:$A$1001,0),0))</f>
        <v/>
      </c>
      <c r="Q846" s="33">
        <f>IF(OR($A846="",$P846=0),"",INDEX('Last week'!$F$2:$F$1001,$P846))</f>
        <v/>
      </c>
      <c r="R846" s="34">
        <f>IF(OR($A846="",$P846=0),"",INDEX('Last week'!$G$2:$G$1001,$P846))</f>
        <v/>
      </c>
      <c r="S846" s="35">
        <f>IF(OR($A846="",$P846=0),"",INDEX('Last week'!$H$2:$H$1001,$P846))</f>
        <v/>
      </c>
      <c r="T846" s="33">
        <f>IF(OR($A846="",$P846=0),"",INDEX('Last week'!$I$2:$I$1001,$P846))</f>
        <v/>
      </c>
      <c r="U846" s="33">
        <f>IF($A846="","",IF(AND($P846&gt;0,$T846="Open",$S846&gt;=Settings!$C$4,$S846&lt;=Settings!$C$5),1,0))</f>
        <v/>
      </c>
      <c r="V846" s="33">
        <f>IF($A846="","",IF(AND($I846="Open",$H846&gt;=Settings!$C$4,$H846&lt;=Settings!$C$5),1,0))</f>
        <v/>
      </c>
      <c r="W846" s="34">
        <f>IF($A846="","",IF($U846=1,$R846,0))</f>
        <v/>
      </c>
      <c r="X846" s="34">
        <f>IF($A846="","",IF($V846=1,$G846,0))</f>
        <v/>
      </c>
      <c r="Y846" s="34">
        <f>IF($A846="","",IF(AND($P846=0,OR($I846="Open",$I846="Won"),$H846&gt;=Settings!$C$4,$H846&lt;=Settings!$C$5,$J846&gt;Settings!$C$6),$G846,0))</f>
        <v/>
      </c>
      <c r="Z846" s="34">
        <f>IF($A846="","",IF(AND($P846&gt;0,$T846="Open",$U846=0,OR($I846="Open",$I846="Won"),$H846&gt;=Settings!$C$4,$H846&lt;=Settings!$C$5),$G846,0))</f>
        <v/>
      </c>
      <c r="AA846" s="34">
        <f>IF($A846="","",IF(AND($U846=1,OR($V846=1,$I846="Won")),$G846-$R846,0))</f>
        <v/>
      </c>
      <c r="AB846" s="34">
        <f>IF($A846="","",IF(AND($U846=1,$I846="Open",$V846=0),$R846,0))</f>
        <v/>
      </c>
      <c r="AC846" s="34">
        <f>IF($A846="","",IF(AND($U846=1,$I846="Lost"),$R846,0))</f>
        <v/>
      </c>
      <c r="AD846" s="34">
        <f>IF($A846="","",IF(AND($I846="Won",OR($U846=1,$Y846&gt;0,$Z846&gt;0)),$G846,0))</f>
        <v/>
      </c>
      <c r="AE846" s="33">
        <f>IF(OR($A846="",$P846=0),"",IFERROR(MATCH($Q846,Settings!$B$24:$B$31,0),""))</f>
        <v/>
      </c>
      <c r="AF846" s="33">
        <f>IF($A846="","",IFERROR(MATCH($F846,Settings!$B$24:$B$31,0),""))</f>
        <v/>
      </c>
      <c r="AG846" s="33">
        <f>IF($A846="","",IF($P846=0,IF($Y846&gt;0,IF($I846="Won","Created and won","Created"),IF($J846&gt;Settings!$C$6,"Created, outside period",IF($V846=1,"Not in last snapshot","Outside period"))),IF($T846&lt;&gt;"Open","Closed before",IF($U846=0,IF($Z846&gt;0,IF($I846="Won","Pulled in and won","Pulled in"),"Outside period"),IF($I846="Won","Won",IF($I846="Lost","Lost",IF($V846=0,"Slipped out",IF($AF846&gt;$AE846,"Advanced",IF($AF846&lt;$AE846,"Regressed",IF($G846&gt;$R846,"Amount up",IF($G846&lt;$R846,"Amount down","No change")))))))))))</f>
        <v/>
      </c>
      <c r="AH846" s="33">
        <f>IF($A846="","",IF($V846=1,Settings!$C$7-MAX($J846,$K846,$L846,$M846),""))</f>
        <v/>
      </c>
      <c r="AI846" s="33">
        <f>IF($A846="","",IF($V846=1,IF($AH846&gt;=Settings!$C$12,1,0),""))</f>
        <v/>
      </c>
      <c r="AJ846" s="33">
        <f>IF($A846="","",IF($V846=1,IF($N846&gt;=Settings!$C$13,1,0),""))</f>
        <v/>
      </c>
    </row>
    <row r="847">
      <c r="G847" s="31" t="n"/>
      <c r="H847" s="32" t="n"/>
      <c r="J847" s="32" t="n"/>
      <c r="K847" s="32" t="n"/>
      <c r="L847" s="32" t="n"/>
      <c r="M847" s="32" t="n"/>
      <c r="P847" s="33">
        <f>IF($A847="","",IFERROR(MATCH($A847,'Last week'!$A$2:$A$1001,0),0))</f>
        <v/>
      </c>
      <c r="Q847" s="33">
        <f>IF(OR($A847="",$P847=0),"",INDEX('Last week'!$F$2:$F$1001,$P847))</f>
        <v/>
      </c>
      <c r="R847" s="34">
        <f>IF(OR($A847="",$P847=0),"",INDEX('Last week'!$G$2:$G$1001,$P847))</f>
        <v/>
      </c>
      <c r="S847" s="35">
        <f>IF(OR($A847="",$P847=0),"",INDEX('Last week'!$H$2:$H$1001,$P847))</f>
        <v/>
      </c>
      <c r="T847" s="33">
        <f>IF(OR($A847="",$P847=0),"",INDEX('Last week'!$I$2:$I$1001,$P847))</f>
        <v/>
      </c>
      <c r="U847" s="33">
        <f>IF($A847="","",IF(AND($P847&gt;0,$T847="Open",$S847&gt;=Settings!$C$4,$S847&lt;=Settings!$C$5),1,0))</f>
        <v/>
      </c>
      <c r="V847" s="33">
        <f>IF($A847="","",IF(AND($I847="Open",$H847&gt;=Settings!$C$4,$H847&lt;=Settings!$C$5),1,0))</f>
        <v/>
      </c>
      <c r="W847" s="34">
        <f>IF($A847="","",IF($U847=1,$R847,0))</f>
        <v/>
      </c>
      <c r="X847" s="34">
        <f>IF($A847="","",IF($V847=1,$G847,0))</f>
        <v/>
      </c>
      <c r="Y847" s="34">
        <f>IF($A847="","",IF(AND($P847=0,OR($I847="Open",$I847="Won"),$H847&gt;=Settings!$C$4,$H847&lt;=Settings!$C$5,$J847&gt;Settings!$C$6),$G847,0))</f>
        <v/>
      </c>
      <c r="Z847" s="34">
        <f>IF($A847="","",IF(AND($P847&gt;0,$T847="Open",$U847=0,OR($I847="Open",$I847="Won"),$H847&gt;=Settings!$C$4,$H847&lt;=Settings!$C$5),$G847,0))</f>
        <v/>
      </c>
      <c r="AA847" s="34">
        <f>IF($A847="","",IF(AND($U847=1,OR($V847=1,$I847="Won")),$G847-$R847,0))</f>
        <v/>
      </c>
      <c r="AB847" s="34">
        <f>IF($A847="","",IF(AND($U847=1,$I847="Open",$V847=0),$R847,0))</f>
        <v/>
      </c>
      <c r="AC847" s="34">
        <f>IF($A847="","",IF(AND($U847=1,$I847="Lost"),$R847,0))</f>
        <v/>
      </c>
      <c r="AD847" s="34">
        <f>IF($A847="","",IF(AND($I847="Won",OR($U847=1,$Y847&gt;0,$Z847&gt;0)),$G847,0))</f>
        <v/>
      </c>
      <c r="AE847" s="33">
        <f>IF(OR($A847="",$P847=0),"",IFERROR(MATCH($Q847,Settings!$B$24:$B$31,0),""))</f>
        <v/>
      </c>
      <c r="AF847" s="33">
        <f>IF($A847="","",IFERROR(MATCH($F847,Settings!$B$24:$B$31,0),""))</f>
        <v/>
      </c>
      <c r="AG847" s="33">
        <f>IF($A847="","",IF($P847=0,IF($Y847&gt;0,IF($I847="Won","Created and won","Created"),IF($J847&gt;Settings!$C$6,"Created, outside period",IF($V847=1,"Not in last snapshot","Outside period"))),IF($T847&lt;&gt;"Open","Closed before",IF($U847=0,IF($Z847&gt;0,IF($I847="Won","Pulled in and won","Pulled in"),"Outside period"),IF($I847="Won","Won",IF($I847="Lost","Lost",IF($V847=0,"Slipped out",IF($AF847&gt;$AE847,"Advanced",IF($AF847&lt;$AE847,"Regressed",IF($G847&gt;$R847,"Amount up",IF($G847&lt;$R847,"Amount down","No change")))))))))))</f>
        <v/>
      </c>
      <c r="AH847" s="33">
        <f>IF($A847="","",IF($V847=1,Settings!$C$7-MAX($J847,$K847,$L847,$M847),""))</f>
        <v/>
      </c>
      <c r="AI847" s="33">
        <f>IF($A847="","",IF($V847=1,IF($AH847&gt;=Settings!$C$12,1,0),""))</f>
        <v/>
      </c>
      <c r="AJ847" s="33">
        <f>IF($A847="","",IF($V847=1,IF($N847&gt;=Settings!$C$13,1,0),""))</f>
        <v/>
      </c>
    </row>
    <row r="848">
      <c r="G848" s="31" t="n"/>
      <c r="H848" s="32" t="n"/>
      <c r="J848" s="32" t="n"/>
      <c r="K848" s="32" t="n"/>
      <c r="L848" s="32" t="n"/>
      <c r="M848" s="32" t="n"/>
      <c r="P848" s="33">
        <f>IF($A848="","",IFERROR(MATCH($A848,'Last week'!$A$2:$A$1001,0),0))</f>
        <v/>
      </c>
      <c r="Q848" s="33">
        <f>IF(OR($A848="",$P848=0),"",INDEX('Last week'!$F$2:$F$1001,$P848))</f>
        <v/>
      </c>
      <c r="R848" s="34">
        <f>IF(OR($A848="",$P848=0),"",INDEX('Last week'!$G$2:$G$1001,$P848))</f>
        <v/>
      </c>
      <c r="S848" s="35">
        <f>IF(OR($A848="",$P848=0),"",INDEX('Last week'!$H$2:$H$1001,$P848))</f>
        <v/>
      </c>
      <c r="T848" s="33">
        <f>IF(OR($A848="",$P848=0),"",INDEX('Last week'!$I$2:$I$1001,$P848))</f>
        <v/>
      </c>
      <c r="U848" s="33">
        <f>IF($A848="","",IF(AND($P848&gt;0,$T848="Open",$S848&gt;=Settings!$C$4,$S848&lt;=Settings!$C$5),1,0))</f>
        <v/>
      </c>
      <c r="V848" s="33">
        <f>IF($A848="","",IF(AND($I848="Open",$H848&gt;=Settings!$C$4,$H848&lt;=Settings!$C$5),1,0))</f>
        <v/>
      </c>
      <c r="W848" s="34">
        <f>IF($A848="","",IF($U848=1,$R848,0))</f>
        <v/>
      </c>
      <c r="X848" s="34">
        <f>IF($A848="","",IF($V848=1,$G848,0))</f>
        <v/>
      </c>
      <c r="Y848" s="34">
        <f>IF($A848="","",IF(AND($P848=0,OR($I848="Open",$I848="Won"),$H848&gt;=Settings!$C$4,$H848&lt;=Settings!$C$5,$J848&gt;Settings!$C$6),$G848,0))</f>
        <v/>
      </c>
      <c r="Z848" s="34">
        <f>IF($A848="","",IF(AND($P848&gt;0,$T848="Open",$U848=0,OR($I848="Open",$I848="Won"),$H848&gt;=Settings!$C$4,$H848&lt;=Settings!$C$5),$G848,0))</f>
        <v/>
      </c>
      <c r="AA848" s="34">
        <f>IF($A848="","",IF(AND($U848=1,OR($V848=1,$I848="Won")),$G848-$R848,0))</f>
        <v/>
      </c>
      <c r="AB848" s="34">
        <f>IF($A848="","",IF(AND($U848=1,$I848="Open",$V848=0),$R848,0))</f>
        <v/>
      </c>
      <c r="AC848" s="34">
        <f>IF($A848="","",IF(AND($U848=1,$I848="Lost"),$R848,0))</f>
        <v/>
      </c>
      <c r="AD848" s="34">
        <f>IF($A848="","",IF(AND($I848="Won",OR($U848=1,$Y848&gt;0,$Z848&gt;0)),$G848,0))</f>
        <v/>
      </c>
      <c r="AE848" s="33">
        <f>IF(OR($A848="",$P848=0),"",IFERROR(MATCH($Q848,Settings!$B$24:$B$31,0),""))</f>
        <v/>
      </c>
      <c r="AF848" s="33">
        <f>IF($A848="","",IFERROR(MATCH($F848,Settings!$B$24:$B$31,0),""))</f>
        <v/>
      </c>
      <c r="AG848" s="33">
        <f>IF($A848="","",IF($P848=0,IF($Y848&gt;0,IF($I848="Won","Created and won","Created"),IF($J848&gt;Settings!$C$6,"Created, outside period",IF($V848=1,"Not in last snapshot","Outside period"))),IF($T848&lt;&gt;"Open","Closed before",IF($U848=0,IF($Z848&gt;0,IF($I848="Won","Pulled in and won","Pulled in"),"Outside period"),IF($I848="Won","Won",IF($I848="Lost","Lost",IF($V848=0,"Slipped out",IF($AF848&gt;$AE848,"Advanced",IF($AF848&lt;$AE848,"Regressed",IF($G848&gt;$R848,"Amount up",IF($G848&lt;$R848,"Amount down","No change")))))))))))</f>
        <v/>
      </c>
      <c r="AH848" s="33">
        <f>IF($A848="","",IF($V848=1,Settings!$C$7-MAX($J848,$K848,$L848,$M848),""))</f>
        <v/>
      </c>
      <c r="AI848" s="33">
        <f>IF($A848="","",IF($V848=1,IF($AH848&gt;=Settings!$C$12,1,0),""))</f>
        <v/>
      </c>
      <c r="AJ848" s="33">
        <f>IF($A848="","",IF($V848=1,IF($N848&gt;=Settings!$C$13,1,0),""))</f>
        <v/>
      </c>
    </row>
    <row r="849">
      <c r="G849" s="31" t="n"/>
      <c r="H849" s="32" t="n"/>
      <c r="J849" s="32" t="n"/>
      <c r="K849" s="32" t="n"/>
      <c r="L849" s="32" t="n"/>
      <c r="M849" s="32" t="n"/>
      <c r="P849" s="33">
        <f>IF($A849="","",IFERROR(MATCH($A849,'Last week'!$A$2:$A$1001,0),0))</f>
        <v/>
      </c>
      <c r="Q849" s="33">
        <f>IF(OR($A849="",$P849=0),"",INDEX('Last week'!$F$2:$F$1001,$P849))</f>
        <v/>
      </c>
      <c r="R849" s="34">
        <f>IF(OR($A849="",$P849=0),"",INDEX('Last week'!$G$2:$G$1001,$P849))</f>
        <v/>
      </c>
      <c r="S849" s="35">
        <f>IF(OR($A849="",$P849=0),"",INDEX('Last week'!$H$2:$H$1001,$P849))</f>
        <v/>
      </c>
      <c r="T849" s="33">
        <f>IF(OR($A849="",$P849=0),"",INDEX('Last week'!$I$2:$I$1001,$P849))</f>
        <v/>
      </c>
      <c r="U849" s="33">
        <f>IF($A849="","",IF(AND($P849&gt;0,$T849="Open",$S849&gt;=Settings!$C$4,$S849&lt;=Settings!$C$5),1,0))</f>
        <v/>
      </c>
      <c r="V849" s="33">
        <f>IF($A849="","",IF(AND($I849="Open",$H849&gt;=Settings!$C$4,$H849&lt;=Settings!$C$5),1,0))</f>
        <v/>
      </c>
      <c r="W849" s="34">
        <f>IF($A849="","",IF($U849=1,$R849,0))</f>
        <v/>
      </c>
      <c r="X849" s="34">
        <f>IF($A849="","",IF($V849=1,$G849,0))</f>
        <v/>
      </c>
      <c r="Y849" s="34">
        <f>IF($A849="","",IF(AND($P849=0,OR($I849="Open",$I849="Won"),$H849&gt;=Settings!$C$4,$H849&lt;=Settings!$C$5,$J849&gt;Settings!$C$6),$G849,0))</f>
        <v/>
      </c>
      <c r="Z849" s="34">
        <f>IF($A849="","",IF(AND($P849&gt;0,$T849="Open",$U849=0,OR($I849="Open",$I849="Won"),$H849&gt;=Settings!$C$4,$H849&lt;=Settings!$C$5),$G849,0))</f>
        <v/>
      </c>
      <c r="AA849" s="34">
        <f>IF($A849="","",IF(AND($U849=1,OR($V849=1,$I849="Won")),$G849-$R849,0))</f>
        <v/>
      </c>
      <c r="AB849" s="34">
        <f>IF($A849="","",IF(AND($U849=1,$I849="Open",$V849=0),$R849,0))</f>
        <v/>
      </c>
      <c r="AC849" s="34">
        <f>IF($A849="","",IF(AND($U849=1,$I849="Lost"),$R849,0))</f>
        <v/>
      </c>
      <c r="AD849" s="34">
        <f>IF($A849="","",IF(AND($I849="Won",OR($U849=1,$Y849&gt;0,$Z849&gt;0)),$G849,0))</f>
        <v/>
      </c>
      <c r="AE849" s="33">
        <f>IF(OR($A849="",$P849=0),"",IFERROR(MATCH($Q849,Settings!$B$24:$B$31,0),""))</f>
        <v/>
      </c>
      <c r="AF849" s="33">
        <f>IF($A849="","",IFERROR(MATCH($F849,Settings!$B$24:$B$31,0),""))</f>
        <v/>
      </c>
      <c r="AG849" s="33">
        <f>IF($A849="","",IF($P849=0,IF($Y849&gt;0,IF($I849="Won","Created and won","Created"),IF($J849&gt;Settings!$C$6,"Created, outside period",IF($V849=1,"Not in last snapshot","Outside period"))),IF($T849&lt;&gt;"Open","Closed before",IF($U849=0,IF($Z849&gt;0,IF($I849="Won","Pulled in and won","Pulled in"),"Outside period"),IF($I849="Won","Won",IF($I849="Lost","Lost",IF($V849=0,"Slipped out",IF($AF849&gt;$AE849,"Advanced",IF($AF849&lt;$AE849,"Regressed",IF($G849&gt;$R849,"Amount up",IF($G849&lt;$R849,"Amount down","No change")))))))))))</f>
        <v/>
      </c>
      <c r="AH849" s="33">
        <f>IF($A849="","",IF($V849=1,Settings!$C$7-MAX($J849,$K849,$L849,$M849),""))</f>
        <v/>
      </c>
      <c r="AI849" s="33">
        <f>IF($A849="","",IF($V849=1,IF($AH849&gt;=Settings!$C$12,1,0),""))</f>
        <v/>
      </c>
      <c r="AJ849" s="33">
        <f>IF($A849="","",IF($V849=1,IF($N849&gt;=Settings!$C$13,1,0),""))</f>
        <v/>
      </c>
    </row>
    <row r="850">
      <c r="G850" s="31" t="n"/>
      <c r="H850" s="32" t="n"/>
      <c r="J850" s="32" t="n"/>
      <c r="K850" s="32" t="n"/>
      <c r="L850" s="32" t="n"/>
      <c r="M850" s="32" t="n"/>
      <c r="P850" s="33">
        <f>IF($A850="","",IFERROR(MATCH($A850,'Last week'!$A$2:$A$1001,0),0))</f>
        <v/>
      </c>
      <c r="Q850" s="33">
        <f>IF(OR($A850="",$P850=0),"",INDEX('Last week'!$F$2:$F$1001,$P850))</f>
        <v/>
      </c>
      <c r="R850" s="34">
        <f>IF(OR($A850="",$P850=0),"",INDEX('Last week'!$G$2:$G$1001,$P850))</f>
        <v/>
      </c>
      <c r="S850" s="35">
        <f>IF(OR($A850="",$P850=0),"",INDEX('Last week'!$H$2:$H$1001,$P850))</f>
        <v/>
      </c>
      <c r="T850" s="33">
        <f>IF(OR($A850="",$P850=0),"",INDEX('Last week'!$I$2:$I$1001,$P850))</f>
        <v/>
      </c>
      <c r="U850" s="33">
        <f>IF($A850="","",IF(AND($P850&gt;0,$T850="Open",$S850&gt;=Settings!$C$4,$S850&lt;=Settings!$C$5),1,0))</f>
        <v/>
      </c>
      <c r="V850" s="33">
        <f>IF($A850="","",IF(AND($I850="Open",$H850&gt;=Settings!$C$4,$H850&lt;=Settings!$C$5),1,0))</f>
        <v/>
      </c>
      <c r="W850" s="34">
        <f>IF($A850="","",IF($U850=1,$R850,0))</f>
        <v/>
      </c>
      <c r="X850" s="34">
        <f>IF($A850="","",IF($V850=1,$G850,0))</f>
        <v/>
      </c>
      <c r="Y850" s="34">
        <f>IF($A850="","",IF(AND($P850=0,OR($I850="Open",$I850="Won"),$H850&gt;=Settings!$C$4,$H850&lt;=Settings!$C$5,$J850&gt;Settings!$C$6),$G850,0))</f>
        <v/>
      </c>
      <c r="Z850" s="34">
        <f>IF($A850="","",IF(AND($P850&gt;0,$T850="Open",$U850=0,OR($I850="Open",$I850="Won"),$H850&gt;=Settings!$C$4,$H850&lt;=Settings!$C$5),$G850,0))</f>
        <v/>
      </c>
      <c r="AA850" s="34">
        <f>IF($A850="","",IF(AND($U850=1,OR($V850=1,$I850="Won")),$G850-$R850,0))</f>
        <v/>
      </c>
      <c r="AB850" s="34">
        <f>IF($A850="","",IF(AND($U850=1,$I850="Open",$V850=0),$R850,0))</f>
        <v/>
      </c>
      <c r="AC850" s="34">
        <f>IF($A850="","",IF(AND($U850=1,$I850="Lost"),$R850,0))</f>
        <v/>
      </c>
      <c r="AD850" s="34">
        <f>IF($A850="","",IF(AND($I850="Won",OR($U850=1,$Y850&gt;0,$Z850&gt;0)),$G850,0))</f>
        <v/>
      </c>
      <c r="AE850" s="33">
        <f>IF(OR($A850="",$P850=0),"",IFERROR(MATCH($Q850,Settings!$B$24:$B$31,0),""))</f>
        <v/>
      </c>
      <c r="AF850" s="33">
        <f>IF($A850="","",IFERROR(MATCH($F850,Settings!$B$24:$B$31,0),""))</f>
        <v/>
      </c>
      <c r="AG850" s="33">
        <f>IF($A850="","",IF($P850=0,IF($Y850&gt;0,IF($I850="Won","Created and won","Created"),IF($J850&gt;Settings!$C$6,"Created, outside period",IF($V850=1,"Not in last snapshot","Outside period"))),IF($T850&lt;&gt;"Open","Closed before",IF($U850=0,IF($Z850&gt;0,IF($I850="Won","Pulled in and won","Pulled in"),"Outside period"),IF($I850="Won","Won",IF($I850="Lost","Lost",IF($V850=0,"Slipped out",IF($AF850&gt;$AE850,"Advanced",IF($AF850&lt;$AE850,"Regressed",IF($G850&gt;$R850,"Amount up",IF($G850&lt;$R850,"Amount down","No change")))))))))))</f>
        <v/>
      </c>
      <c r="AH850" s="33">
        <f>IF($A850="","",IF($V850=1,Settings!$C$7-MAX($J850,$K850,$L850,$M850),""))</f>
        <v/>
      </c>
      <c r="AI850" s="33">
        <f>IF($A850="","",IF($V850=1,IF($AH850&gt;=Settings!$C$12,1,0),""))</f>
        <v/>
      </c>
      <c r="AJ850" s="33">
        <f>IF($A850="","",IF($V850=1,IF($N850&gt;=Settings!$C$13,1,0),""))</f>
        <v/>
      </c>
    </row>
    <row r="851">
      <c r="G851" s="31" t="n"/>
      <c r="H851" s="32" t="n"/>
      <c r="J851" s="32" t="n"/>
      <c r="K851" s="32" t="n"/>
      <c r="L851" s="32" t="n"/>
      <c r="M851" s="32" t="n"/>
      <c r="P851" s="33">
        <f>IF($A851="","",IFERROR(MATCH($A851,'Last week'!$A$2:$A$1001,0),0))</f>
        <v/>
      </c>
      <c r="Q851" s="33">
        <f>IF(OR($A851="",$P851=0),"",INDEX('Last week'!$F$2:$F$1001,$P851))</f>
        <v/>
      </c>
      <c r="R851" s="34">
        <f>IF(OR($A851="",$P851=0),"",INDEX('Last week'!$G$2:$G$1001,$P851))</f>
        <v/>
      </c>
      <c r="S851" s="35">
        <f>IF(OR($A851="",$P851=0),"",INDEX('Last week'!$H$2:$H$1001,$P851))</f>
        <v/>
      </c>
      <c r="T851" s="33">
        <f>IF(OR($A851="",$P851=0),"",INDEX('Last week'!$I$2:$I$1001,$P851))</f>
        <v/>
      </c>
      <c r="U851" s="33">
        <f>IF($A851="","",IF(AND($P851&gt;0,$T851="Open",$S851&gt;=Settings!$C$4,$S851&lt;=Settings!$C$5),1,0))</f>
        <v/>
      </c>
      <c r="V851" s="33">
        <f>IF($A851="","",IF(AND($I851="Open",$H851&gt;=Settings!$C$4,$H851&lt;=Settings!$C$5),1,0))</f>
        <v/>
      </c>
      <c r="W851" s="34">
        <f>IF($A851="","",IF($U851=1,$R851,0))</f>
        <v/>
      </c>
      <c r="X851" s="34">
        <f>IF($A851="","",IF($V851=1,$G851,0))</f>
        <v/>
      </c>
      <c r="Y851" s="34">
        <f>IF($A851="","",IF(AND($P851=0,OR($I851="Open",$I851="Won"),$H851&gt;=Settings!$C$4,$H851&lt;=Settings!$C$5,$J851&gt;Settings!$C$6),$G851,0))</f>
        <v/>
      </c>
      <c r="Z851" s="34">
        <f>IF($A851="","",IF(AND($P851&gt;0,$T851="Open",$U851=0,OR($I851="Open",$I851="Won"),$H851&gt;=Settings!$C$4,$H851&lt;=Settings!$C$5),$G851,0))</f>
        <v/>
      </c>
      <c r="AA851" s="34">
        <f>IF($A851="","",IF(AND($U851=1,OR($V851=1,$I851="Won")),$G851-$R851,0))</f>
        <v/>
      </c>
      <c r="AB851" s="34">
        <f>IF($A851="","",IF(AND($U851=1,$I851="Open",$V851=0),$R851,0))</f>
        <v/>
      </c>
      <c r="AC851" s="34">
        <f>IF($A851="","",IF(AND($U851=1,$I851="Lost"),$R851,0))</f>
        <v/>
      </c>
      <c r="AD851" s="34">
        <f>IF($A851="","",IF(AND($I851="Won",OR($U851=1,$Y851&gt;0,$Z851&gt;0)),$G851,0))</f>
        <v/>
      </c>
      <c r="AE851" s="33">
        <f>IF(OR($A851="",$P851=0),"",IFERROR(MATCH($Q851,Settings!$B$24:$B$31,0),""))</f>
        <v/>
      </c>
      <c r="AF851" s="33">
        <f>IF($A851="","",IFERROR(MATCH($F851,Settings!$B$24:$B$31,0),""))</f>
        <v/>
      </c>
      <c r="AG851" s="33">
        <f>IF($A851="","",IF($P851=0,IF($Y851&gt;0,IF($I851="Won","Created and won","Created"),IF($J851&gt;Settings!$C$6,"Created, outside period",IF($V851=1,"Not in last snapshot","Outside period"))),IF($T851&lt;&gt;"Open","Closed before",IF($U851=0,IF($Z851&gt;0,IF($I851="Won","Pulled in and won","Pulled in"),"Outside period"),IF($I851="Won","Won",IF($I851="Lost","Lost",IF($V851=0,"Slipped out",IF($AF851&gt;$AE851,"Advanced",IF($AF851&lt;$AE851,"Regressed",IF($G851&gt;$R851,"Amount up",IF($G851&lt;$R851,"Amount down","No change")))))))))))</f>
        <v/>
      </c>
      <c r="AH851" s="33">
        <f>IF($A851="","",IF($V851=1,Settings!$C$7-MAX($J851,$K851,$L851,$M851),""))</f>
        <v/>
      </c>
      <c r="AI851" s="33">
        <f>IF($A851="","",IF($V851=1,IF($AH851&gt;=Settings!$C$12,1,0),""))</f>
        <v/>
      </c>
      <c r="AJ851" s="33">
        <f>IF($A851="","",IF($V851=1,IF($N851&gt;=Settings!$C$13,1,0),""))</f>
        <v/>
      </c>
    </row>
    <row r="852">
      <c r="G852" s="31" t="n"/>
      <c r="H852" s="32" t="n"/>
      <c r="J852" s="32" t="n"/>
      <c r="K852" s="32" t="n"/>
      <c r="L852" s="32" t="n"/>
      <c r="M852" s="32" t="n"/>
      <c r="P852" s="33">
        <f>IF($A852="","",IFERROR(MATCH($A852,'Last week'!$A$2:$A$1001,0),0))</f>
        <v/>
      </c>
      <c r="Q852" s="33">
        <f>IF(OR($A852="",$P852=0),"",INDEX('Last week'!$F$2:$F$1001,$P852))</f>
        <v/>
      </c>
      <c r="R852" s="34">
        <f>IF(OR($A852="",$P852=0),"",INDEX('Last week'!$G$2:$G$1001,$P852))</f>
        <v/>
      </c>
      <c r="S852" s="35">
        <f>IF(OR($A852="",$P852=0),"",INDEX('Last week'!$H$2:$H$1001,$P852))</f>
        <v/>
      </c>
      <c r="T852" s="33">
        <f>IF(OR($A852="",$P852=0),"",INDEX('Last week'!$I$2:$I$1001,$P852))</f>
        <v/>
      </c>
      <c r="U852" s="33">
        <f>IF($A852="","",IF(AND($P852&gt;0,$T852="Open",$S852&gt;=Settings!$C$4,$S852&lt;=Settings!$C$5),1,0))</f>
        <v/>
      </c>
      <c r="V852" s="33">
        <f>IF($A852="","",IF(AND($I852="Open",$H852&gt;=Settings!$C$4,$H852&lt;=Settings!$C$5),1,0))</f>
        <v/>
      </c>
      <c r="W852" s="34">
        <f>IF($A852="","",IF($U852=1,$R852,0))</f>
        <v/>
      </c>
      <c r="X852" s="34">
        <f>IF($A852="","",IF($V852=1,$G852,0))</f>
        <v/>
      </c>
      <c r="Y852" s="34">
        <f>IF($A852="","",IF(AND($P852=0,OR($I852="Open",$I852="Won"),$H852&gt;=Settings!$C$4,$H852&lt;=Settings!$C$5,$J852&gt;Settings!$C$6),$G852,0))</f>
        <v/>
      </c>
      <c r="Z852" s="34">
        <f>IF($A852="","",IF(AND($P852&gt;0,$T852="Open",$U852=0,OR($I852="Open",$I852="Won"),$H852&gt;=Settings!$C$4,$H852&lt;=Settings!$C$5),$G852,0))</f>
        <v/>
      </c>
      <c r="AA852" s="34">
        <f>IF($A852="","",IF(AND($U852=1,OR($V852=1,$I852="Won")),$G852-$R852,0))</f>
        <v/>
      </c>
      <c r="AB852" s="34">
        <f>IF($A852="","",IF(AND($U852=1,$I852="Open",$V852=0),$R852,0))</f>
        <v/>
      </c>
      <c r="AC852" s="34">
        <f>IF($A852="","",IF(AND($U852=1,$I852="Lost"),$R852,0))</f>
        <v/>
      </c>
      <c r="AD852" s="34">
        <f>IF($A852="","",IF(AND($I852="Won",OR($U852=1,$Y852&gt;0,$Z852&gt;0)),$G852,0))</f>
        <v/>
      </c>
      <c r="AE852" s="33">
        <f>IF(OR($A852="",$P852=0),"",IFERROR(MATCH($Q852,Settings!$B$24:$B$31,0),""))</f>
        <v/>
      </c>
      <c r="AF852" s="33">
        <f>IF($A852="","",IFERROR(MATCH($F852,Settings!$B$24:$B$31,0),""))</f>
        <v/>
      </c>
      <c r="AG852" s="33">
        <f>IF($A852="","",IF($P852=0,IF($Y852&gt;0,IF($I852="Won","Created and won","Created"),IF($J852&gt;Settings!$C$6,"Created, outside period",IF($V852=1,"Not in last snapshot","Outside period"))),IF($T852&lt;&gt;"Open","Closed before",IF($U852=0,IF($Z852&gt;0,IF($I852="Won","Pulled in and won","Pulled in"),"Outside period"),IF($I852="Won","Won",IF($I852="Lost","Lost",IF($V852=0,"Slipped out",IF($AF852&gt;$AE852,"Advanced",IF($AF852&lt;$AE852,"Regressed",IF($G852&gt;$R852,"Amount up",IF($G852&lt;$R852,"Amount down","No change")))))))))))</f>
        <v/>
      </c>
      <c r="AH852" s="33">
        <f>IF($A852="","",IF($V852=1,Settings!$C$7-MAX($J852,$K852,$L852,$M852),""))</f>
        <v/>
      </c>
      <c r="AI852" s="33">
        <f>IF($A852="","",IF($V852=1,IF($AH852&gt;=Settings!$C$12,1,0),""))</f>
        <v/>
      </c>
      <c r="AJ852" s="33">
        <f>IF($A852="","",IF($V852=1,IF($N852&gt;=Settings!$C$13,1,0),""))</f>
        <v/>
      </c>
    </row>
    <row r="853">
      <c r="G853" s="31" t="n"/>
      <c r="H853" s="32" t="n"/>
      <c r="J853" s="32" t="n"/>
      <c r="K853" s="32" t="n"/>
      <c r="L853" s="32" t="n"/>
      <c r="M853" s="32" t="n"/>
      <c r="P853" s="33">
        <f>IF($A853="","",IFERROR(MATCH($A853,'Last week'!$A$2:$A$1001,0),0))</f>
        <v/>
      </c>
      <c r="Q853" s="33">
        <f>IF(OR($A853="",$P853=0),"",INDEX('Last week'!$F$2:$F$1001,$P853))</f>
        <v/>
      </c>
      <c r="R853" s="34">
        <f>IF(OR($A853="",$P853=0),"",INDEX('Last week'!$G$2:$G$1001,$P853))</f>
        <v/>
      </c>
      <c r="S853" s="35">
        <f>IF(OR($A853="",$P853=0),"",INDEX('Last week'!$H$2:$H$1001,$P853))</f>
        <v/>
      </c>
      <c r="T853" s="33">
        <f>IF(OR($A853="",$P853=0),"",INDEX('Last week'!$I$2:$I$1001,$P853))</f>
        <v/>
      </c>
      <c r="U853" s="33">
        <f>IF($A853="","",IF(AND($P853&gt;0,$T853="Open",$S853&gt;=Settings!$C$4,$S853&lt;=Settings!$C$5),1,0))</f>
        <v/>
      </c>
      <c r="V853" s="33">
        <f>IF($A853="","",IF(AND($I853="Open",$H853&gt;=Settings!$C$4,$H853&lt;=Settings!$C$5),1,0))</f>
        <v/>
      </c>
      <c r="W853" s="34">
        <f>IF($A853="","",IF($U853=1,$R853,0))</f>
        <v/>
      </c>
      <c r="X853" s="34">
        <f>IF($A853="","",IF($V853=1,$G853,0))</f>
        <v/>
      </c>
      <c r="Y853" s="34">
        <f>IF($A853="","",IF(AND($P853=0,OR($I853="Open",$I853="Won"),$H853&gt;=Settings!$C$4,$H853&lt;=Settings!$C$5,$J853&gt;Settings!$C$6),$G853,0))</f>
        <v/>
      </c>
      <c r="Z853" s="34">
        <f>IF($A853="","",IF(AND($P853&gt;0,$T853="Open",$U853=0,OR($I853="Open",$I853="Won"),$H853&gt;=Settings!$C$4,$H853&lt;=Settings!$C$5),$G853,0))</f>
        <v/>
      </c>
      <c r="AA853" s="34">
        <f>IF($A853="","",IF(AND($U853=1,OR($V853=1,$I853="Won")),$G853-$R853,0))</f>
        <v/>
      </c>
      <c r="AB853" s="34">
        <f>IF($A853="","",IF(AND($U853=1,$I853="Open",$V853=0),$R853,0))</f>
        <v/>
      </c>
      <c r="AC853" s="34">
        <f>IF($A853="","",IF(AND($U853=1,$I853="Lost"),$R853,0))</f>
        <v/>
      </c>
      <c r="AD853" s="34">
        <f>IF($A853="","",IF(AND($I853="Won",OR($U853=1,$Y853&gt;0,$Z853&gt;0)),$G853,0))</f>
        <v/>
      </c>
      <c r="AE853" s="33">
        <f>IF(OR($A853="",$P853=0),"",IFERROR(MATCH($Q853,Settings!$B$24:$B$31,0),""))</f>
        <v/>
      </c>
      <c r="AF853" s="33">
        <f>IF($A853="","",IFERROR(MATCH($F853,Settings!$B$24:$B$31,0),""))</f>
        <v/>
      </c>
      <c r="AG853" s="33">
        <f>IF($A853="","",IF($P853=0,IF($Y853&gt;0,IF($I853="Won","Created and won","Created"),IF($J853&gt;Settings!$C$6,"Created, outside period",IF($V853=1,"Not in last snapshot","Outside period"))),IF($T853&lt;&gt;"Open","Closed before",IF($U853=0,IF($Z853&gt;0,IF($I853="Won","Pulled in and won","Pulled in"),"Outside period"),IF($I853="Won","Won",IF($I853="Lost","Lost",IF($V853=0,"Slipped out",IF($AF853&gt;$AE853,"Advanced",IF($AF853&lt;$AE853,"Regressed",IF($G853&gt;$R853,"Amount up",IF($G853&lt;$R853,"Amount down","No change")))))))))))</f>
        <v/>
      </c>
      <c r="AH853" s="33">
        <f>IF($A853="","",IF($V853=1,Settings!$C$7-MAX($J853,$K853,$L853,$M853),""))</f>
        <v/>
      </c>
      <c r="AI853" s="33">
        <f>IF($A853="","",IF($V853=1,IF($AH853&gt;=Settings!$C$12,1,0),""))</f>
        <v/>
      </c>
      <c r="AJ853" s="33">
        <f>IF($A853="","",IF($V853=1,IF($N853&gt;=Settings!$C$13,1,0),""))</f>
        <v/>
      </c>
    </row>
    <row r="854">
      <c r="G854" s="31" t="n"/>
      <c r="H854" s="32" t="n"/>
      <c r="J854" s="32" t="n"/>
      <c r="K854" s="32" t="n"/>
      <c r="L854" s="32" t="n"/>
      <c r="M854" s="32" t="n"/>
      <c r="P854" s="33">
        <f>IF($A854="","",IFERROR(MATCH($A854,'Last week'!$A$2:$A$1001,0),0))</f>
        <v/>
      </c>
      <c r="Q854" s="33">
        <f>IF(OR($A854="",$P854=0),"",INDEX('Last week'!$F$2:$F$1001,$P854))</f>
        <v/>
      </c>
      <c r="R854" s="34">
        <f>IF(OR($A854="",$P854=0),"",INDEX('Last week'!$G$2:$G$1001,$P854))</f>
        <v/>
      </c>
      <c r="S854" s="35">
        <f>IF(OR($A854="",$P854=0),"",INDEX('Last week'!$H$2:$H$1001,$P854))</f>
        <v/>
      </c>
      <c r="T854" s="33">
        <f>IF(OR($A854="",$P854=0),"",INDEX('Last week'!$I$2:$I$1001,$P854))</f>
        <v/>
      </c>
      <c r="U854" s="33">
        <f>IF($A854="","",IF(AND($P854&gt;0,$T854="Open",$S854&gt;=Settings!$C$4,$S854&lt;=Settings!$C$5),1,0))</f>
        <v/>
      </c>
      <c r="V854" s="33">
        <f>IF($A854="","",IF(AND($I854="Open",$H854&gt;=Settings!$C$4,$H854&lt;=Settings!$C$5),1,0))</f>
        <v/>
      </c>
      <c r="W854" s="34">
        <f>IF($A854="","",IF($U854=1,$R854,0))</f>
        <v/>
      </c>
      <c r="X854" s="34">
        <f>IF($A854="","",IF($V854=1,$G854,0))</f>
        <v/>
      </c>
      <c r="Y854" s="34">
        <f>IF($A854="","",IF(AND($P854=0,OR($I854="Open",$I854="Won"),$H854&gt;=Settings!$C$4,$H854&lt;=Settings!$C$5,$J854&gt;Settings!$C$6),$G854,0))</f>
        <v/>
      </c>
      <c r="Z854" s="34">
        <f>IF($A854="","",IF(AND($P854&gt;0,$T854="Open",$U854=0,OR($I854="Open",$I854="Won"),$H854&gt;=Settings!$C$4,$H854&lt;=Settings!$C$5),$G854,0))</f>
        <v/>
      </c>
      <c r="AA854" s="34">
        <f>IF($A854="","",IF(AND($U854=1,OR($V854=1,$I854="Won")),$G854-$R854,0))</f>
        <v/>
      </c>
      <c r="AB854" s="34">
        <f>IF($A854="","",IF(AND($U854=1,$I854="Open",$V854=0),$R854,0))</f>
        <v/>
      </c>
      <c r="AC854" s="34">
        <f>IF($A854="","",IF(AND($U854=1,$I854="Lost"),$R854,0))</f>
        <v/>
      </c>
      <c r="AD854" s="34">
        <f>IF($A854="","",IF(AND($I854="Won",OR($U854=1,$Y854&gt;0,$Z854&gt;0)),$G854,0))</f>
        <v/>
      </c>
      <c r="AE854" s="33">
        <f>IF(OR($A854="",$P854=0),"",IFERROR(MATCH($Q854,Settings!$B$24:$B$31,0),""))</f>
        <v/>
      </c>
      <c r="AF854" s="33">
        <f>IF($A854="","",IFERROR(MATCH($F854,Settings!$B$24:$B$31,0),""))</f>
        <v/>
      </c>
      <c r="AG854" s="33">
        <f>IF($A854="","",IF($P854=0,IF($Y854&gt;0,IF($I854="Won","Created and won","Created"),IF($J854&gt;Settings!$C$6,"Created, outside period",IF($V854=1,"Not in last snapshot","Outside period"))),IF($T854&lt;&gt;"Open","Closed before",IF($U854=0,IF($Z854&gt;0,IF($I854="Won","Pulled in and won","Pulled in"),"Outside period"),IF($I854="Won","Won",IF($I854="Lost","Lost",IF($V854=0,"Slipped out",IF($AF854&gt;$AE854,"Advanced",IF($AF854&lt;$AE854,"Regressed",IF($G854&gt;$R854,"Amount up",IF($G854&lt;$R854,"Amount down","No change")))))))))))</f>
        <v/>
      </c>
      <c r="AH854" s="33">
        <f>IF($A854="","",IF($V854=1,Settings!$C$7-MAX($J854,$K854,$L854,$M854),""))</f>
        <v/>
      </c>
      <c r="AI854" s="33">
        <f>IF($A854="","",IF($V854=1,IF($AH854&gt;=Settings!$C$12,1,0),""))</f>
        <v/>
      </c>
      <c r="AJ854" s="33">
        <f>IF($A854="","",IF($V854=1,IF($N854&gt;=Settings!$C$13,1,0),""))</f>
        <v/>
      </c>
    </row>
    <row r="855">
      <c r="G855" s="31" t="n"/>
      <c r="H855" s="32" t="n"/>
      <c r="J855" s="32" t="n"/>
      <c r="K855" s="32" t="n"/>
      <c r="L855" s="32" t="n"/>
      <c r="M855" s="32" t="n"/>
      <c r="P855" s="33">
        <f>IF($A855="","",IFERROR(MATCH($A855,'Last week'!$A$2:$A$1001,0),0))</f>
        <v/>
      </c>
      <c r="Q855" s="33">
        <f>IF(OR($A855="",$P855=0),"",INDEX('Last week'!$F$2:$F$1001,$P855))</f>
        <v/>
      </c>
      <c r="R855" s="34">
        <f>IF(OR($A855="",$P855=0),"",INDEX('Last week'!$G$2:$G$1001,$P855))</f>
        <v/>
      </c>
      <c r="S855" s="35">
        <f>IF(OR($A855="",$P855=0),"",INDEX('Last week'!$H$2:$H$1001,$P855))</f>
        <v/>
      </c>
      <c r="T855" s="33">
        <f>IF(OR($A855="",$P855=0),"",INDEX('Last week'!$I$2:$I$1001,$P855))</f>
        <v/>
      </c>
      <c r="U855" s="33">
        <f>IF($A855="","",IF(AND($P855&gt;0,$T855="Open",$S855&gt;=Settings!$C$4,$S855&lt;=Settings!$C$5),1,0))</f>
        <v/>
      </c>
      <c r="V855" s="33">
        <f>IF($A855="","",IF(AND($I855="Open",$H855&gt;=Settings!$C$4,$H855&lt;=Settings!$C$5),1,0))</f>
        <v/>
      </c>
      <c r="W855" s="34">
        <f>IF($A855="","",IF($U855=1,$R855,0))</f>
        <v/>
      </c>
      <c r="X855" s="34">
        <f>IF($A855="","",IF($V855=1,$G855,0))</f>
        <v/>
      </c>
      <c r="Y855" s="34">
        <f>IF($A855="","",IF(AND($P855=0,OR($I855="Open",$I855="Won"),$H855&gt;=Settings!$C$4,$H855&lt;=Settings!$C$5,$J855&gt;Settings!$C$6),$G855,0))</f>
        <v/>
      </c>
      <c r="Z855" s="34">
        <f>IF($A855="","",IF(AND($P855&gt;0,$T855="Open",$U855=0,OR($I855="Open",$I855="Won"),$H855&gt;=Settings!$C$4,$H855&lt;=Settings!$C$5),$G855,0))</f>
        <v/>
      </c>
      <c r="AA855" s="34">
        <f>IF($A855="","",IF(AND($U855=1,OR($V855=1,$I855="Won")),$G855-$R855,0))</f>
        <v/>
      </c>
      <c r="AB855" s="34">
        <f>IF($A855="","",IF(AND($U855=1,$I855="Open",$V855=0),$R855,0))</f>
        <v/>
      </c>
      <c r="AC855" s="34">
        <f>IF($A855="","",IF(AND($U855=1,$I855="Lost"),$R855,0))</f>
        <v/>
      </c>
      <c r="AD855" s="34">
        <f>IF($A855="","",IF(AND($I855="Won",OR($U855=1,$Y855&gt;0,$Z855&gt;0)),$G855,0))</f>
        <v/>
      </c>
      <c r="AE855" s="33">
        <f>IF(OR($A855="",$P855=0),"",IFERROR(MATCH($Q855,Settings!$B$24:$B$31,0),""))</f>
        <v/>
      </c>
      <c r="AF855" s="33">
        <f>IF($A855="","",IFERROR(MATCH($F855,Settings!$B$24:$B$31,0),""))</f>
        <v/>
      </c>
      <c r="AG855" s="33">
        <f>IF($A855="","",IF($P855=0,IF($Y855&gt;0,IF($I855="Won","Created and won","Created"),IF($J855&gt;Settings!$C$6,"Created, outside period",IF($V855=1,"Not in last snapshot","Outside period"))),IF($T855&lt;&gt;"Open","Closed before",IF($U855=0,IF($Z855&gt;0,IF($I855="Won","Pulled in and won","Pulled in"),"Outside period"),IF($I855="Won","Won",IF($I855="Lost","Lost",IF($V855=0,"Slipped out",IF($AF855&gt;$AE855,"Advanced",IF($AF855&lt;$AE855,"Regressed",IF($G855&gt;$R855,"Amount up",IF($G855&lt;$R855,"Amount down","No change")))))))))))</f>
        <v/>
      </c>
      <c r="AH855" s="33">
        <f>IF($A855="","",IF($V855=1,Settings!$C$7-MAX($J855,$K855,$L855,$M855),""))</f>
        <v/>
      </c>
      <c r="AI855" s="33">
        <f>IF($A855="","",IF($V855=1,IF($AH855&gt;=Settings!$C$12,1,0),""))</f>
        <v/>
      </c>
      <c r="AJ855" s="33">
        <f>IF($A855="","",IF($V855=1,IF($N855&gt;=Settings!$C$13,1,0),""))</f>
        <v/>
      </c>
    </row>
    <row r="856">
      <c r="G856" s="31" t="n"/>
      <c r="H856" s="32" t="n"/>
      <c r="J856" s="32" t="n"/>
      <c r="K856" s="32" t="n"/>
      <c r="L856" s="32" t="n"/>
      <c r="M856" s="32" t="n"/>
      <c r="P856" s="33">
        <f>IF($A856="","",IFERROR(MATCH($A856,'Last week'!$A$2:$A$1001,0),0))</f>
        <v/>
      </c>
      <c r="Q856" s="33">
        <f>IF(OR($A856="",$P856=0),"",INDEX('Last week'!$F$2:$F$1001,$P856))</f>
        <v/>
      </c>
      <c r="R856" s="34">
        <f>IF(OR($A856="",$P856=0),"",INDEX('Last week'!$G$2:$G$1001,$P856))</f>
        <v/>
      </c>
      <c r="S856" s="35">
        <f>IF(OR($A856="",$P856=0),"",INDEX('Last week'!$H$2:$H$1001,$P856))</f>
        <v/>
      </c>
      <c r="T856" s="33">
        <f>IF(OR($A856="",$P856=0),"",INDEX('Last week'!$I$2:$I$1001,$P856))</f>
        <v/>
      </c>
      <c r="U856" s="33">
        <f>IF($A856="","",IF(AND($P856&gt;0,$T856="Open",$S856&gt;=Settings!$C$4,$S856&lt;=Settings!$C$5),1,0))</f>
        <v/>
      </c>
      <c r="V856" s="33">
        <f>IF($A856="","",IF(AND($I856="Open",$H856&gt;=Settings!$C$4,$H856&lt;=Settings!$C$5),1,0))</f>
        <v/>
      </c>
      <c r="W856" s="34">
        <f>IF($A856="","",IF($U856=1,$R856,0))</f>
        <v/>
      </c>
      <c r="X856" s="34">
        <f>IF($A856="","",IF($V856=1,$G856,0))</f>
        <v/>
      </c>
      <c r="Y856" s="34">
        <f>IF($A856="","",IF(AND($P856=0,OR($I856="Open",$I856="Won"),$H856&gt;=Settings!$C$4,$H856&lt;=Settings!$C$5,$J856&gt;Settings!$C$6),$G856,0))</f>
        <v/>
      </c>
      <c r="Z856" s="34">
        <f>IF($A856="","",IF(AND($P856&gt;0,$T856="Open",$U856=0,OR($I856="Open",$I856="Won"),$H856&gt;=Settings!$C$4,$H856&lt;=Settings!$C$5),$G856,0))</f>
        <v/>
      </c>
      <c r="AA856" s="34">
        <f>IF($A856="","",IF(AND($U856=1,OR($V856=1,$I856="Won")),$G856-$R856,0))</f>
        <v/>
      </c>
      <c r="AB856" s="34">
        <f>IF($A856="","",IF(AND($U856=1,$I856="Open",$V856=0),$R856,0))</f>
        <v/>
      </c>
      <c r="AC856" s="34">
        <f>IF($A856="","",IF(AND($U856=1,$I856="Lost"),$R856,0))</f>
        <v/>
      </c>
      <c r="AD856" s="34">
        <f>IF($A856="","",IF(AND($I856="Won",OR($U856=1,$Y856&gt;0,$Z856&gt;0)),$G856,0))</f>
        <v/>
      </c>
      <c r="AE856" s="33">
        <f>IF(OR($A856="",$P856=0),"",IFERROR(MATCH($Q856,Settings!$B$24:$B$31,0),""))</f>
        <v/>
      </c>
      <c r="AF856" s="33">
        <f>IF($A856="","",IFERROR(MATCH($F856,Settings!$B$24:$B$31,0),""))</f>
        <v/>
      </c>
      <c r="AG856" s="33">
        <f>IF($A856="","",IF($P856=0,IF($Y856&gt;0,IF($I856="Won","Created and won","Created"),IF($J856&gt;Settings!$C$6,"Created, outside period",IF($V856=1,"Not in last snapshot","Outside period"))),IF($T856&lt;&gt;"Open","Closed before",IF($U856=0,IF($Z856&gt;0,IF($I856="Won","Pulled in and won","Pulled in"),"Outside period"),IF($I856="Won","Won",IF($I856="Lost","Lost",IF($V856=0,"Slipped out",IF($AF856&gt;$AE856,"Advanced",IF($AF856&lt;$AE856,"Regressed",IF($G856&gt;$R856,"Amount up",IF($G856&lt;$R856,"Amount down","No change")))))))))))</f>
        <v/>
      </c>
      <c r="AH856" s="33">
        <f>IF($A856="","",IF($V856=1,Settings!$C$7-MAX($J856,$K856,$L856,$M856),""))</f>
        <v/>
      </c>
      <c r="AI856" s="33">
        <f>IF($A856="","",IF($V856=1,IF($AH856&gt;=Settings!$C$12,1,0),""))</f>
        <v/>
      </c>
      <c r="AJ856" s="33">
        <f>IF($A856="","",IF($V856=1,IF($N856&gt;=Settings!$C$13,1,0),""))</f>
        <v/>
      </c>
    </row>
    <row r="857">
      <c r="G857" s="31" t="n"/>
      <c r="H857" s="32" t="n"/>
      <c r="J857" s="32" t="n"/>
      <c r="K857" s="32" t="n"/>
      <c r="L857" s="32" t="n"/>
      <c r="M857" s="32" t="n"/>
      <c r="P857" s="33">
        <f>IF($A857="","",IFERROR(MATCH($A857,'Last week'!$A$2:$A$1001,0),0))</f>
        <v/>
      </c>
      <c r="Q857" s="33">
        <f>IF(OR($A857="",$P857=0),"",INDEX('Last week'!$F$2:$F$1001,$P857))</f>
        <v/>
      </c>
      <c r="R857" s="34">
        <f>IF(OR($A857="",$P857=0),"",INDEX('Last week'!$G$2:$G$1001,$P857))</f>
        <v/>
      </c>
      <c r="S857" s="35">
        <f>IF(OR($A857="",$P857=0),"",INDEX('Last week'!$H$2:$H$1001,$P857))</f>
        <v/>
      </c>
      <c r="T857" s="33">
        <f>IF(OR($A857="",$P857=0),"",INDEX('Last week'!$I$2:$I$1001,$P857))</f>
        <v/>
      </c>
      <c r="U857" s="33">
        <f>IF($A857="","",IF(AND($P857&gt;0,$T857="Open",$S857&gt;=Settings!$C$4,$S857&lt;=Settings!$C$5),1,0))</f>
        <v/>
      </c>
      <c r="V857" s="33">
        <f>IF($A857="","",IF(AND($I857="Open",$H857&gt;=Settings!$C$4,$H857&lt;=Settings!$C$5),1,0))</f>
        <v/>
      </c>
      <c r="W857" s="34">
        <f>IF($A857="","",IF($U857=1,$R857,0))</f>
        <v/>
      </c>
      <c r="X857" s="34">
        <f>IF($A857="","",IF($V857=1,$G857,0))</f>
        <v/>
      </c>
      <c r="Y857" s="34">
        <f>IF($A857="","",IF(AND($P857=0,OR($I857="Open",$I857="Won"),$H857&gt;=Settings!$C$4,$H857&lt;=Settings!$C$5,$J857&gt;Settings!$C$6),$G857,0))</f>
        <v/>
      </c>
      <c r="Z857" s="34">
        <f>IF($A857="","",IF(AND($P857&gt;0,$T857="Open",$U857=0,OR($I857="Open",$I857="Won"),$H857&gt;=Settings!$C$4,$H857&lt;=Settings!$C$5),$G857,0))</f>
        <v/>
      </c>
      <c r="AA857" s="34">
        <f>IF($A857="","",IF(AND($U857=1,OR($V857=1,$I857="Won")),$G857-$R857,0))</f>
        <v/>
      </c>
      <c r="AB857" s="34">
        <f>IF($A857="","",IF(AND($U857=1,$I857="Open",$V857=0),$R857,0))</f>
        <v/>
      </c>
      <c r="AC857" s="34">
        <f>IF($A857="","",IF(AND($U857=1,$I857="Lost"),$R857,0))</f>
        <v/>
      </c>
      <c r="AD857" s="34">
        <f>IF($A857="","",IF(AND($I857="Won",OR($U857=1,$Y857&gt;0,$Z857&gt;0)),$G857,0))</f>
        <v/>
      </c>
      <c r="AE857" s="33">
        <f>IF(OR($A857="",$P857=0),"",IFERROR(MATCH($Q857,Settings!$B$24:$B$31,0),""))</f>
        <v/>
      </c>
      <c r="AF857" s="33">
        <f>IF($A857="","",IFERROR(MATCH($F857,Settings!$B$24:$B$31,0),""))</f>
        <v/>
      </c>
      <c r="AG857" s="33">
        <f>IF($A857="","",IF($P857=0,IF($Y857&gt;0,IF($I857="Won","Created and won","Created"),IF($J857&gt;Settings!$C$6,"Created, outside period",IF($V857=1,"Not in last snapshot","Outside period"))),IF($T857&lt;&gt;"Open","Closed before",IF($U857=0,IF($Z857&gt;0,IF($I857="Won","Pulled in and won","Pulled in"),"Outside period"),IF($I857="Won","Won",IF($I857="Lost","Lost",IF($V857=0,"Slipped out",IF($AF857&gt;$AE857,"Advanced",IF($AF857&lt;$AE857,"Regressed",IF($G857&gt;$R857,"Amount up",IF($G857&lt;$R857,"Amount down","No change")))))))))))</f>
        <v/>
      </c>
      <c r="AH857" s="33">
        <f>IF($A857="","",IF($V857=1,Settings!$C$7-MAX($J857,$K857,$L857,$M857),""))</f>
        <v/>
      </c>
      <c r="AI857" s="33">
        <f>IF($A857="","",IF($V857=1,IF($AH857&gt;=Settings!$C$12,1,0),""))</f>
        <v/>
      </c>
      <c r="AJ857" s="33">
        <f>IF($A857="","",IF($V857=1,IF($N857&gt;=Settings!$C$13,1,0),""))</f>
        <v/>
      </c>
    </row>
    <row r="858">
      <c r="G858" s="31" t="n"/>
      <c r="H858" s="32" t="n"/>
      <c r="J858" s="32" t="n"/>
      <c r="K858" s="32" t="n"/>
      <c r="L858" s="32" t="n"/>
      <c r="M858" s="32" t="n"/>
      <c r="P858" s="33">
        <f>IF($A858="","",IFERROR(MATCH($A858,'Last week'!$A$2:$A$1001,0),0))</f>
        <v/>
      </c>
      <c r="Q858" s="33">
        <f>IF(OR($A858="",$P858=0),"",INDEX('Last week'!$F$2:$F$1001,$P858))</f>
        <v/>
      </c>
      <c r="R858" s="34">
        <f>IF(OR($A858="",$P858=0),"",INDEX('Last week'!$G$2:$G$1001,$P858))</f>
        <v/>
      </c>
      <c r="S858" s="35">
        <f>IF(OR($A858="",$P858=0),"",INDEX('Last week'!$H$2:$H$1001,$P858))</f>
        <v/>
      </c>
      <c r="T858" s="33">
        <f>IF(OR($A858="",$P858=0),"",INDEX('Last week'!$I$2:$I$1001,$P858))</f>
        <v/>
      </c>
      <c r="U858" s="33">
        <f>IF($A858="","",IF(AND($P858&gt;0,$T858="Open",$S858&gt;=Settings!$C$4,$S858&lt;=Settings!$C$5),1,0))</f>
        <v/>
      </c>
      <c r="V858" s="33">
        <f>IF($A858="","",IF(AND($I858="Open",$H858&gt;=Settings!$C$4,$H858&lt;=Settings!$C$5),1,0))</f>
        <v/>
      </c>
      <c r="W858" s="34">
        <f>IF($A858="","",IF($U858=1,$R858,0))</f>
        <v/>
      </c>
      <c r="X858" s="34">
        <f>IF($A858="","",IF($V858=1,$G858,0))</f>
        <v/>
      </c>
      <c r="Y858" s="34">
        <f>IF($A858="","",IF(AND($P858=0,OR($I858="Open",$I858="Won"),$H858&gt;=Settings!$C$4,$H858&lt;=Settings!$C$5,$J858&gt;Settings!$C$6),$G858,0))</f>
        <v/>
      </c>
      <c r="Z858" s="34">
        <f>IF($A858="","",IF(AND($P858&gt;0,$T858="Open",$U858=0,OR($I858="Open",$I858="Won"),$H858&gt;=Settings!$C$4,$H858&lt;=Settings!$C$5),$G858,0))</f>
        <v/>
      </c>
      <c r="AA858" s="34">
        <f>IF($A858="","",IF(AND($U858=1,OR($V858=1,$I858="Won")),$G858-$R858,0))</f>
        <v/>
      </c>
      <c r="AB858" s="34">
        <f>IF($A858="","",IF(AND($U858=1,$I858="Open",$V858=0),$R858,0))</f>
        <v/>
      </c>
      <c r="AC858" s="34">
        <f>IF($A858="","",IF(AND($U858=1,$I858="Lost"),$R858,0))</f>
        <v/>
      </c>
      <c r="AD858" s="34">
        <f>IF($A858="","",IF(AND($I858="Won",OR($U858=1,$Y858&gt;0,$Z858&gt;0)),$G858,0))</f>
        <v/>
      </c>
      <c r="AE858" s="33">
        <f>IF(OR($A858="",$P858=0),"",IFERROR(MATCH($Q858,Settings!$B$24:$B$31,0),""))</f>
        <v/>
      </c>
      <c r="AF858" s="33">
        <f>IF($A858="","",IFERROR(MATCH($F858,Settings!$B$24:$B$31,0),""))</f>
        <v/>
      </c>
      <c r="AG858" s="33">
        <f>IF($A858="","",IF($P858=0,IF($Y858&gt;0,IF($I858="Won","Created and won","Created"),IF($J858&gt;Settings!$C$6,"Created, outside period",IF($V858=1,"Not in last snapshot","Outside period"))),IF($T858&lt;&gt;"Open","Closed before",IF($U858=0,IF($Z858&gt;0,IF($I858="Won","Pulled in and won","Pulled in"),"Outside period"),IF($I858="Won","Won",IF($I858="Lost","Lost",IF($V858=0,"Slipped out",IF($AF858&gt;$AE858,"Advanced",IF($AF858&lt;$AE858,"Regressed",IF($G858&gt;$R858,"Amount up",IF($G858&lt;$R858,"Amount down","No change")))))))))))</f>
        <v/>
      </c>
      <c r="AH858" s="33">
        <f>IF($A858="","",IF($V858=1,Settings!$C$7-MAX($J858,$K858,$L858,$M858),""))</f>
        <v/>
      </c>
      <c r="AI858" s="33">
        <f>IF($A858="","",IF($V858=1,IF($AH858&gt;=Settings!$C$12,1,0),""))</f>
        <v/>
      </c>
      <c r="AJ858" s="33">
        <f>IF($A858="","",IF($V858=1,IF($N858&gt;=Settings!$C$13,1,0),""))</f>
        <v/>
      </c>
    </row>
    <row r="859">
      <c r="G859" s="31" t="n"/>
      <c r="H859" s="32" t="n"/>
      <c r="J859" s="32" t="n"/>
      <c r="K859" s="32" t="n"/>
      <c r="L859" s="32" t="n"/>
      <c r="M859" s="32" t="n"/>
      <c r="P859" s="33">
        <f>IF($A859="","",IFERROR(MATCH($A859,'Last week'!$A$2:$A$1001,0),0))</f>
        <v/>
      </c>
      <c r="Q859" s="33">
        <f>IF(OR($A859="",$P859=0),"",INDEX('Last week'!$F$2:$F$1001,$P859))</f>
        <v/>
      </c>
      <c r="R859" s="34">
        <f>IF(OR($A859="",$P859=0),"",INDEX('Last week'!$G$2:$G$1001,$P859))</f>
        <v/>
      </c>
      <c r="S859" s="35">
        <f>IF(OR($A859="",$P859=0),"",INDEX('Last week'!$H$2:$H$1001,$P859))</f>
        <v/>
      </c>
      <c r="T859" s="33">
        <f>IF(OR($A859="",$P859=0),"",INDEX('Last week'!$I$2:$I$1001,$P859))</f>
        <v/>
      </c>
      <c r="U859" s="33">
        <f>IF($A859="","",IF(AND($P859&gt;0,$T859="Open",$S859&gt;=Settings!$C$4,$S859&lt;=Settings!$C$5),1,0))</f>
        <v/>
      </c>
      <c r="V859" s="33">
        <f>IF($A859="","",IF(AND($I859="Open",$H859&gt;=Settings!$C$4,$H859&lt;=Settings!$C$5),1,0))</f>
        <v/>
      </c>
      <c r="W859" s="34">
        <f>IF($A859="","",IF($U859=1,$R859,0))</f>
        <v/>
      </c>
      <c r="X859" s="34">
        <f>IF($A859="","",IF($V859=1,$G859,0))</f>
        <v/>
      </c>
      <c r="Y859" s="34">
        <f>IF($A859="","",IF(AND($P859=0,OR($I859="Open",$I859="Won"),$H859&gt;=Settings!$C$4,$H859&lt;=Settings!$C$5,$J859&gt;Settings!$C$6),$G859,0))</f>
        <v/>
      </c>
      <c r="Z859" s="34">
        <f>IF($A859="","",IF(AND($P859&gt;0,$T859="Open",$U859=0,OR($I859="Open",$I859="Won"),$H859&gt;=Settings!$C$4,$H859&lt;=Settings!$C$5),$G859,0))</f>
        <v/>
      </c>
      <c r="AA859" s="34">
        <f>IF($A859="","",IF(AND($U859=1,OR($V859=1,$I859="Won")),$G859-$R859,0))</f>
        <v/>
      </c>
      <c r="AB859" s="34">
        <f>IF($A859="","",IF(AND($U859=1,$I859="Open",$V859=0),$R859,0))</f>
        <v/>
      </c>
      <c r="AC859" s="34">
        <f>IF($A859="","",IF(AND($U859=1,$I859="Lost"),$R859,0))</f>
        <v/>
      </c>
      <c r="AD859" s="34">
        <f>IF($A859="","",IF(AND($I859="Won",OR($U859=1,$Y859&gt;0,$Z859&gt;0)),$G859,0))</f>
        <v/>
      </c>
      <c r="AE859" s="33">
        <f>IF(OR($A859="",$P859=0),"",IFERROR(MATCH($Q859,Settings!$B$24:$B$31,0),""))</f>
        <v/>
      </c>
      <c r="AF859" s="33">
        <f>IF($A859="","",IFERROR(MATCH($F859,Settings!$B$24:$B$31,0),""))</f>
        <v/>
      </c>
      <c r="AG859" s="33">
        <f>IF($A859="","",IF($P859=0,IF($Y859&gt;0,IF($I859="Won","Created and won","Created"),IF($J859&gt;Settings!$C$6,"Created, outside period",IF($V859=1,"Not in last snapshot","Outside period"))),IF($T859&lt;&gt;"Open","Closed before",IF($U859=0,IF($Z859&gt;0,IF($I859="Won","Pulled in and won","Pulled in"),"Outside period"),IF($I859="Won","Won",IF($I859="Lost","Lost",IF($V859=0,"Slipped out",IF($AF859&gt;$AE859,"Advanced",IF($AF859&lt;$AE859,"Regressed",IF($G859&gt;$R859,"Amount up",IF($G859&lt;$R859,"Amount down","No change")))))))))))</f>
        <v/>
      </c>
      <c r="AH859" s="33">
        <f>IF($A859="","",IF($V859=1,Settings!$C$7-MAX($J859,$K859,$L859,$M859),""))</f>
        <v/>
      </c>
      <c r="AI859" s="33">
        <f>IF($A859="","",IF($V859=1,IF($AH859&gt;=Settings!$C$12,1,0),""))</f>
        <v/>
      </c>
      <c r="AJ859" s="33">
        <f>IF($A859="","",IF($V859=1,IF($N859&gt;=Settings!$C$13,1,0),""))</f>
        <v/>
      </c>
    </row>
    <row r="860">
      <c r="G860" s="31" t="n"/>
      <c r="H860" s="32" t="n"/>
      <c r="J860" s="32" t="n"/>
      <c r="K860" s="32" t="n"/>
      <c r="L860" s="32" t="n"/>
      <c r="M860" s="32" t="n"/>
      <c r="P860" s="33">
        <f>IF($A860="","",IFERROR(MATCH($A860,'Last week'!$A$2:$A$1001,0),0))</f>
        <v/>
      </c>
      <c r="Q860" s="33">
        <f>IF(OR($A860="",$P860=0),"",INDEX('Last week'!$F$2:$F$1001,$P860))</f>
        <v/>
      </c>
      <c r="R860" s="34">
        <f>IF(OR($A860="",$P860=0),"",INDEX('Last week'!$G$2:$G$1001,$P860))</f>
        <v/>
      </c>
      <c r="S860" s="35">
        <f>IF(OR($A860="",$P860=0),"",INDEX('Last week'!$H$2:$H$1001,$P860))</f>
        <v/>
      </c>
      <c r="T860" s="33">
        <f>IF(OR($A860="",$P860=0),"",INDEX('Last week'!$I$2:$I$1001,$P860))</f>
        <v/>
      </c>
      <c r="U860" s="33">
        <f>IF($A860="","",IF(AND($P860&gt;0,$T860="Open",$S860&gt;=Settings!$C$4,$S860&lt;=Settings!$C$5),1,0))</f>
        <v/>
      </c>
      <c r="V860" s="33">
        <f>IF($A860="","",IF(AND($I860="Open",$H860&gt;=Settings!$C$4,$H860&lt;=Settings!$C$5),1,0))</f>
        <v/>
      </c>
      <c r="W860" s="34">
        <f>IF($A860="","",IF($U860=1,$R860,0))</f>
        <v/>
      </c>
      <c r="X860" s="34">
        <f>IF($A860="","",IF($V860=1,$G860,0))</f>
        <v/>
      </c>
      <c r="Y860" s="34">
        <f>IF($A860="","",IF(AND($P860=0,OR($I860="Open",$I860="Won"),$H860&gt;=Settings!$C$4,$H860&lt;=Settings!$C$5,$J860&gt;Settings!$C$6),$G860,0))</f>
        <v/>
      </c>
      <c r="Z860" s="34">
        <f>IF($A860="","",IF(AND($P860&gt;0,$T860="Open",$U860=0,OR($I860="Open",$I860="Won"),$H860&gt;=Settings!$C$4,$H860&lt;=Settings!$C$5),$G860,0))</f>
        <v/>
      </c>
      <c r="AA860" s="34">
        <f>IF($A860="","",IF(AND($U860=1,OR($V860=1,$I860="Won")),$G860-$R860,0))</f>
        <v/>
      </c>
      <c r="AB860" s="34">
        <f>IF($A860="","",IF(AND($U860=1,$I860="Open",$V860=0),$R860,0))</f>
        <v/>
      </c>
      <c r="AC860" s="34">
        <f>IF($A860="","",IF(AND($U860=1,$I860="Lost"),$R860,0))</f>
        <v/>
      </c>
      <c r="AD860" s="34">
        <f>IF($A860="","",IF(AND($I860="Won",OR($U860=1,$Y860&gt;0,$Z860&gt;0)),$G860,0))</f>
        <v/>
      </c>
      <c r="AE860" s="33">
        <f>IF(OR($A860="",$P860=0),"",IFERROR(MATCH($Q860,Settings!$B$24:$B$31,0),""))</f>
        <v/>
      </c>
      <c r="AF860" s="33">
        <f>IF($A860="","",IFERROR(MATCH($F860,Settings!$B$24:$B$31,0),""))</f>
        <v/>
      </c>
      <c r="AG860" s="33">
        <f>IF($A860="","",IF($P860=0,IF($Y860&gt;0,IF($I860="Won","Created and won","Created"),IF($J860&gt;Settings!$C$6,"Created, outside period",IF($V860=1,"Not in last snapshot","Outside period"))),IF($T860&lt;&gt;"Open","Closed before",IF($U860=0,IF($Z860&gt;0,IF($I860="Won","Pulled in and won","Pulled in"),"Outside period"),IF($I860="Won","Won",IF($I860="Lost","Lost",IF($V860=0,"Slipped out",IF($AF860&gt;$AE860,"Advanced",IF($AF860&lt;$AE860,"Regressed",IF($G860&gt;$R860,"Amount up",IF($G860&lt;$R860,"Amount down","No change")))))))))))</f>
        <v/>
      </c>
      <c r="AH860" s="33">
        <f>IF($A860="","",IF($V860=1,Settings!$C$7-MAX($J860,$K860,$L860,$M860),""))</f>
        <v/>
      </c>
      <c r="AI860" s="33">
        <f>IF($A860="","",IF($V860=1,IF($AH860&gt;=Settings!$C$12,1,0),""))</f>
        <v/>
      </c>
      <c r="AJ860" s="33">
        <f>IF($A860="","",IF($V860=1,IF($N860&gt;=Settings!$C$13,1,0),""))</f>
        <v/>
      </c>
    </row>
    <row r="861">
      <c r="G861" s="31" t="n"/>
      <c r="H861" s="32" t="n"/>
      <c r="J861" s="32" t="n"/>
      <c r="K861" s="32" t="n"/>
      <c r="L861" s="32" t="n"/>
      <c r="M861" s="32" t="n"/>
      <c r="P861" s="33">
        <f>IF($A861="","",IFERROR(MATCH($A861,'Last week'!$A$2:$A$1001,0),0))</f>
        <v/>
      </c>
      <c r="Q861" s="33">
        <f>IF(OR($A861="",$P861=0),"",INDEX('Last week'!$F$2:$F$1001,$P861))</f>
        <v/>
      </c>
      <c r="R861" s="34">
        <f>IF(OR($A861="",$P861=0),"",INDEX('Last week'!$G$2:$G$1001,$P861))</f>
        <v/>
      </c>
      <c r="S861" s="35">
        <f>IF(OR($A861="",$P861=0),"",INDEX('Last week'!$H$2:$H$1001,$P861))</f>
        <v/>
      </c>
      <c r="T861" s="33">
        <f>IF(OR($A861="",$P861=0),"",INDEX('Last week'!$I$2:$I$1001,$P861))</f>
        <v/>
      </c>
      <c r="U861" s="33">
        <f>IF($A861="","",IF(AND($P861&gt;0,$T861="Open",$S861&gt;=Settings!$C$4,$S861&lt;=Settings!$C$5),1,0))</f>
        <v/>
      </c>
      <c r="V861" s="33">
        <f>IF($A861="","",IF(AND($I861="Open",$H861&gt;=Settings!$C$4,$H861&lt;=Settings!$C$5),1,0))</f>
        <v/>
      </c>
      <c r="W861" s="34">
        <f>IF($A861="","",IF($U861=1,$R861,0))</f>
        <v/>
      </c>
      <c r="X861" s="34">
        <f>IF($A861="","",IF($V861=1,$G861,0))</f>
        <v/>
      </c>
      <c r="Y861" s="34">
        <f>IF($A861="","",IF(AND($P861=0,OR($I861="Open",$I861="Won"),$H861&gt;=Settings!$C$4,$H861&lt;=Settings!$C$5,$J861&gt;Settings!$C$6),$G861,0))</f>
        <v/>
      </c>
      <c r="Z861" s="34">
        <f>IF($A861="","",IF(AND($P861&gt;0,$T861="Open",$U861=0,OR($I861="Open",$I861="Won"),$H861&gt;=Settings!$C$4,$H861&lt;=Settings!$C$5),$G861,0))</f>
        <v/>
      </c>
      <c r="AA861" s="34">
        <f>IF($A861="","",IF(AND($U861=1,OR($V861=1,$I861="Won")),$G861-$R861,0))</f>
        <v/>
      </c>
      <c r="AB861" s="34">
        <f>IF($A861="","",IF(AND($U861=1,$I861="Open",$V861=0),$R861,0))</f>
        <v/>
      </c>
      <c r="AC861" s="34">
        <f>IF($A861="","",IF(AND($U861=1,$I861="Lost"),$R861,0))</f>
        <v/>
      </c>
      <c r="AD861" s="34">
        <f>IF($A861="","",IF(AND($I861="Won",OR($U861=1,$Y861&gt;0,$Z861&gt;0)),$G861,0))</f>
        <v/>
      </c>
      <c r="AE861" s="33">
        <f>IF(OR($A861="",$P861=0),"",IFERROR(MATCH($Q861,Settings!$B$24:$B$31,0),""))</f>
        <v/>
      </c>
      <c r="AF861" s="33">
        <f>IF($A861="","",IFERROR(MATCH($F861,Settings!$B$24:$B$31,0),""))</f>
        <v/>
      </c>
      <c r="AG861" s="33">
        <f>IF($A861="","",IF($P861=0,IF($Y861&gt;0,IF($I861="Won","Created and won","Created"),IF($J861&gt;Settings!$C$6,"Created, outside period",IF($V861=1,"Not in last snapshot","Outside period"))),IF($T861&lt;&gt;"Open","Closed before",IF($U861=0,IF($Z861&gt;0,IF($I861="Won","Pulled in and won","Pulled in"),"Outside period"),IF($I861="Won","Won",IF($I861="Lost","Lost",IF($V861=0,"Slipped out",IF($AF861&gt;$AE861,"Advanced",IF($AF861&lt;$AE861,"Regressed",IF($G861&gt;$R861,"Amount up",IF($G861&lt;$R861,"Amount down","No change")))))))))))</f>
        <v/>
      </c>
      <c r="AH861" s="33">
        <f>IF($A861="","",IF($V861=1,Settings!$C$7-MAX($J861,$K861,$L861,$M861),""))</f>
        <v/>
      </c>
      <c r="AI861" s="33">
        <f>IF($A861="","",IF($V861=1,IF($AH861&gt;=Settings!$C$12,1,0),""))</f>
        <v/>
      </c>
      <c r="AJ861" s="33">
        <f>IF($A861="","",IF($V861=1,IF($N861&gt;=Settings!$C$13,1,0),""))</f>
        <v/>
      </c>
    </row>
    <row r="862">
      <c r="G862" s="31" t="n"/>
      <c r="H862" s="32" t="n"/>
      <c r="J862" s="32" t="n"/>
      <c r="K862" s="32" t="n"/>
      <c r="L862" s="32" t="n"/>
      <c r="M862" s="32" t="n"/>
      <c r="P862" s="33">
        <f>IF($A862="","",IFERROR(MATCH($A862,'Last week'!$A$2:$A$1001,0),0))</f>
        <v/>
      </c>
      <c r="Q862" s="33">
        <f>IF(OR($A862="",$P862=0),"",INDEX('Last week'!$F$2:$F$1001,$P862))</f>
        <v/>
      </c>
      <c r="R862" s="34">
        <f>IF(OR($A862="",$P862=0),"",INDEX('Last week'!$G$2:$G$1001,$P862))</f>
        <v/>
      </c>
      <c r="S862" s="35">
        <f>IF(OR($A862="",$P862=0),"",INDEX('Last week'!$H$2:$H$1001,$P862))</f>
        <v/>
      </c>
      <c r="T862" s="33">
        <f>IF(OR($A862="",$P862=0),"",INDEX('Last week'!$I$2:$I$1001,$P862))</f>
        <v/>
      </c>
      <c r="U862" s="33">
        <f>IF($A862="","",IF(AND($P862&gt;0,$T862="Open",$S862&gt;=Settings!$C$4,$S862&lt;=Settings!$C$5),1,0))</f>
        <v/>
      </c>
      <c r="V862" s="33">
        <f>IF($A862="","",IF(AND($I862="Open",$H862&gt;=Settings!$C$4,$H862&lt;=Settings!$C$5),1,0))</f>
        <v/>
      </c>
      <c r="W862" s="34">
        <f>IF($A862="","",IF($U862=1,$R862,0))</f>
        <v/>
      </c>
      <c r="X862" s="34">
        <f>IF($A862="","",IF($V862=1,$G862,0))</f>
        <v/>
      </c>
      <c r="Y862" s="34">
        <f>IF($A862="","",IF(AND($P862=0,OR($I862="Open",$I862="Won"),$H862&gt;=Settings!$C$4,$H862&lt;=Settings!$C$5,$J862&gt;Settings!$C$6),$G862,0))</f>
        <v/>
      </c>
      <c r="Z862" s="34">
        <f>IF($A862="","",IF(AND($P862&gt;0,$T862="Open",$U862=0,OR($I862="Open",$I862="Won"),$H862&gt;=Settings!$C$4,$H862&lt;=Settings!$C$5),$G862,0))</f>
        <v/>
      </c>
      <c r="AA862" s="34">
        <f>IF($A862="","",IF(AND($U862=1,OR($V862=1,$I862="Won")),$G862-$R862,0))</f>
        <v/>
      </c>
      <c r="AB862" s="34">
        <f>IF($A862="","",IF(AND($U862=1,$I862="Open",$V862=0),$R862,0))</f>
        <v/>
      </c>
      <c r="AC862" s="34">
        <f>IF($A862="","",IF(AND($U862=1,$I862="Lost"),$R862,0))</f>
        <v/>
      </c>
      <c r="AD862" s="34">
        <f>IF($A862="","",IF(AND($I862="Won",OR($U862=1,$Y862&gt;0,$Z862&gt;0)),$G862,0))</f>
        <v/>
      </c>
      <c r="AE862" s="33">
        <f>IF(OR($A862="",$P862=0),"",IFERROR(MATCH($Q862,Settings!$B$24:$B$31,0),""))</f>
        <v/>
      </c>
      <c r="AF862" s="33">
        <f>IF($A862="","",IFERROR(MATCH($F862,Settings!$B$24:$B$31,0),""))</f>
        <v/>
      </c>
      <c r="AG862" s="33">
        <f>IF($A862="","",IF($P862=0,IF($Y862&gt;0,IF($I862="Won","Created and won","Created"),IF($J862&gt;Settings!$C$6,"Created, outside period",IF($V862=1,"Not in last snapshot","Outside period"))),IF($T862&lt;&gt;"Open","Closed before",IF($U862=0,IF($Z862&gt;0,IF($I862="Won","Pulled in and won","Pulled in"),"Outside period"),IF($I862="Won","Won",IF($I862="Lost","Lost",IF($V862=0,"Slipped out",IF($AF862&gt;$AE862,"Advanced",IF($AF862&lt;$AE862,"Regressed",IF($G862&gt;$R862,"Amount up",IF($G862&lt;$R862,"Amount down","No change")))))))))))</f>
        <v/>
      </c>
      <c r="AH862" s="33">
        <f>IF($A862="","",IF($V862=1,Settings!$C$7-MAX($J862,$K862,$L862,$M862),""))</f>
        <v/>
      </c>
      <c r="AI862" s="33">
        <f>IF($A862="","",IF($V862=1,IF($AH862&gt;=Settings!$C$12,1,0),""))</f>
        <v/>
      </c>
      <c r="AJ862" s="33">
        <f>IF($A862="","",IF($V862=1,IF($N862&gt;=Settings!$C$13,1,0),""))</f>
        <v/>
      </c>
    </row>
    <row r="863">
      <c r="G863" s="31" t="n"/>
      <c r="H863" s="32" t="n"/>
      <c r="J863" s="32" t="n"/>
      <c r="K863" s="32" t="n"/>
      <c r="L863" s="32" t="n"/>
      <c r="M863" s="32" t="n"/>
      <c r="P863" s="33">
        <f>IF($A863="","",IFERROR(MATCH($A863,'Last week'!$A$2:$A$1001,0),0))</f>
        <v/>
      </c>
      <c r="Q863" s="33">
        <f>IF(OR($A863="",$P863=0),"",INDEX('Last week'!$F$2:$F$1001,$P863))</f>
        <v/>
      </c>
      <c r="R863" s="34">
        <f>IF(OR($A863="",$P863=0),"",INDEX('Last week'!$G$2:$G$1001,$P863))</f>
        <v/>
      </c>
      <c r="S863" s="35">
        <f>IF(OR($A863="",$P863=0),"",INDEX('Last week'!$H$2:$H$1001,$P863))</f>
        <v/>
      </c>
      <c r="T863" s="33">
        <f>IF(OR($A863="",$P863=0),"",INDEX('Last week'!$I$2:$I$1001,$P863))</f>
        <v/>
      </c>
      <c r="U863" s="33">
        <f>IF($A863="","",IF(AND($P863&gt;0,$T863="Open",$S863&gt;=Settings!$C$4,$S863&lt;=Settings!$C$5),1,0))</f>
        <v/>
      </c>
      <c r="V863" s="33">
        <f>IF($A863="","",IF(AND($I863="Open",$H863&gt;=Settings!$C$4,$H863&lt;=Settings!$C$5),1,0))</f>
        <v/>
      </c>
      <c r="W863" s="34">
        <f>IF($A863="","",IF($U863=1,$R863,0))</f>
        <v/>
      </c>
      <c r="X863" s="34">
        <f>IF($A863="","",IF($V863=1,$G863,0))</f>
        <v/>
      </c>
      <c r="Y863" s="34">
        <f>IF($A863="","",IF(AND($P863=0,OR($I863="Open",$I863="Won"),$H863&gt;=Settings!$C$4,$H863&lt;=Settings!$C$5,$J863&gt;Settings!$C$6),$G863,0))</f>
        <v/>
      </c>
      <c r="Z863" s="34">
        <f>IF($A863="","",IF(AND($P863&gt;0,$T863="Open",$U863=0,OR($I863="Open",$I863="Won"),$H863&gt;=Settings!$C$4,$H863&lt;=Settings!$C$5),$G863,0))</f>
        <v/>
      </c>
      <c r="AA863" s="34">
        <f>IF($A863="","",IF(AND($U863=1,OR($V863=1,$I863="Won")),$G863-$R863,0))</f>
        <v/>
      </c>
      <c r="AB863" s="34">
        <f>IF($A863="","",IF(AND($U863=1,$I863="Open",$V863=0),$R863,0))</f>
        <v/>
      </c>
      <c r="AC863" s="34">
        <f>IF($A863="","",IF(AND($U863=1,$I863="Lost"),$R863,0))</f>
        <v/>
      </c>
      <c r="AD863" s="34">
        <f>IF($A863="","",IF(AND($I863="Won",OR($U863=1,$Y863&gt;0,$Z863&gt;0)),$G863,0))</f>
        <v/>
      </c>
      <c r="AE863" s="33">
        <f>IF(OR($A863="",$P863=0),"",IFERROR(MATCH($Q863,Settings!$B$24:$B$31,0),""))</f>
        <v/>
      </c>
      <c r="AF863" s="33">
        <f>IF($A863="","",IFERROR(MATCH($F863,Settings!$B$24:$B$31,0),""))</f>
        <v/>
      </c>
      <c r="AG863" s="33">
        <f>IF($A863="","",IF($P863=0,IF($Y863&gt;0,IF($I863="Won","Created and won","Created"),IF($J863&gt;Settings!$C$6,"Created, outside period",IF($V863=1,"Not in last snapshot","Outside period"))),IF($T863&lt;&gt;"Open","Closed before",IF($U863=0,IF($Z863&gt;0,IF($I863="Won","Pulled in and won","Pulled in"),"Outside period"),IF($I863="Won","Won",IF($I863="Lost","Lost",IF($V863=0,"Slipped out",IF($AF863&gt;$AE863,"Advanced",IF($AF863&lt;$AE863,"Regressed",IF($G863&gt;$R863,"Amount up",IF($G863&lt;$R863,"Amount down","No change")))))))))))</f>
        <v/>
      </c>
      <c r="AH863" s="33">
        <f>IF($A863="","",IF($V863=1,Settings!$C$7-MAX($J863,$K863,$L863,$M863),""))</f>
        <v/>
      </c>
      <c r="AI863" s="33">
        <f>IF($A863="","",IF($V863=1,IF($AH863&gt;=Settings!$C$12,1,0),""))</f>
        <v/>
      </c>
      <c r="AJ863" s="33">
        <f>IF($A863="","",IF($V863=1,IF($N863&gt;=Settings!$C$13,1,0),""))</f>
        <v/>
      </c>
    </row>
    <row r="864">
      <c r="G864" s="31" t="n"/>
      <c r="H864" s="32" t="n"/>
      <c r="J864" s="32" t="n"/>
      <c r="K864" s="32" t="n"/>
      <c r="L864" s="32" t="n"/>
      <c r="M864" s="32" t="n"/>
      <c r="P864" s="33">
        <f>IF($A864="","",IFERROR(MATCH($A864,'Last week'!$A$2:$A$1001,0),0))</f>
        <v/>
      </c>
      <c r="Q864" s="33">
        <f>IF(OR($A864="",$P864=0),"",INDEX('Last week'!$F$2:$F$1001,$P864))</f>
        <v/>
      </c>
      <c r="R864" s="34">
        <f>IF(OR($A864="",$P864=0),"",INDEX('Last week'!$G$2:$G$1001,$P864))</f>
        <v/>
      </c>
      <c r="S864" s="35">
        <f>IF(OR($A864="",$P864=0),"",INDEX('Last week'!$H$2:$H$1001,$P864))</f>
        <v/>
      </c>
      <c r="T864" s="33">
        <f>IF(OR($A864="",$P864=0),"",INDEX('Last week'!$I$2:$I$1001,$P864))</f>
        <v/>
      </c>
      <c r="U864" s="33">
        <f>IF($A864="","",IF(AND($P864&gt;0,$T864="Open",$S864&gt;=Settings!$C$4,$S864&lt;=Settings!$C$5),1,0))</f>
        <v/>
      </c>
      <c r="V864" s="33">
        <f>IF($A864="","",IF(AND($I864="Open",$H864&gt;=Settings!$C$4,$H864&lt;=Settings!$C$5),1,0))</f>
        <v/>
      </c>
      <c r="W864" s="34">
        <f>IF($A864="","",IF($U864=1,$R864,0))</f>
        <v/>
      </c>
      <c r="X864" s="34">
        <f>IF($A864="","",IF($V864=1,$G864,0))</f>
        <v/>
      </c>
      <c r="Y864" s="34">
        <f>IF($A864="","",IF(AND($P864=0,OR($I864="Open",$I864="Won"),$H864&gt;=Settings!$C$4,$H864&lt;=Settings!$C$5,$J864&gt;Settings!$C$6),$G864,0))</f>
        <v/>
      </c>
      <c r="Z864" s="34">
        <f>IF($A864="","",IF(AND($P864&gt;0,$T864="Open",$U864=0,OR($I864="Open",$I864="Won"),$H864&gt;=Settings!$C$4,$H864&lt;=Settings!$C$5),$G864,0))</f>
        <v/>
      </c>
      <c r="AA864" s="34">
        <f>IF($A864="","",IF(AND($U864=1,OR($V864=1,$I864="Won")),$G864-$R864,0))</f>
        <v/>
      </c>
      <c r="AB864" s="34">
        <f>IF($A864="","",IF(AND($U864=1,$I864="Open",$V864=0),$R864,0))</f>
        <v/>
      </c>
      <c r="AC864" s="34">
        <f>IF($A864="","",IF(AND($U864=1,$I864="Lost"),$R864,0))</f>
        <v/>
      </c>
      <c r="AD864" s="34">
        <f>IF($A864="","",IF(AND($I864="Won",OR($U864=1,$Y864&gt;0,$Z864&gt;0)),$G864,0))</f>
        <v/>
      </c>
      <c r="AE864" s="33">
        <f>IF(OR($A864="",$P864=0),"",IFERROR(MATCH($Q864,Settings!$B$24:$B$31,0),""))</f>
        <v/>
      </c>
      <c r="AF864" s="33">
        <f>IF($A864="","",IFERROR(MATCH($F864,Settings!$B$24:$B$31,0),""))</f>
        <v/>
      </c>
      <c r="AG864" s="33">
        <f>IF($A864="","",IF($P864=0,IF($Y864&gt;0,IF($I864="Won","Created and won","Created"),IF($J864&gt;Settings!$C$6,"Created, outside period",IF($V864=1,"Not in last snapshot","Outside period"))),IF($T864&lt;&gt;"Open","Closed before",IF($U864=0,IF($Z864&gt;0,IF($I864="Won","Pulled in and won","Pulled in"),"Outside period"),IF($I864="Won","Won",IF($I864="Lost","Lost",IF($V864=0,"Slipped out",IF($AF864&gt;$AE864,"Advanced",IF($AF864&lt;$AE864,"Regressed",IF($G864&gt;$R864,"Amount up",IF($G864&lt;$R864,"Amount down","No change")))))))))))</f>
        <v/>
      </c>
      <c r="AH864" s="33">
        <f>IF($A864="","",IF($V864=1,Settings!$C$7-MAX($J864,$K864,$L864,$M864),""))</f>
        <v/>
      </c>
      <c r="AI864" s="33">
        <f>IF($A864="","",IF($V864=1,IF($AH864&gt;=Settings!$C$12,1,0),""))</f>
        <v/>
      </c>
      <c r="AJ864" s="33">
        <f>IF($A864="","",IF($V864=1,IF($N864&gt;=Settings!$C$13,1,0),""))</f>
        <v/>
      </c>
    </row>
    <row r="865">
      <c r="G865" s="31" t="n"/>
      <c r="H865" s="32" t="n"/>
      <c r="J865" s="32" t="n"/>
      <c r="K865" s="32" t="n"/>
      <c r="L865" s="32" t="n"/>
      <c r="M865" s="32" t="n"/>
      <c r="P865" s="33">
        <f>IF($A865="","",IFERROR(MATCH($A865,'Last week'!$A$2:$A$1001,0),0))</f>
        <v/>
      </c>
      <c r="Q865" s="33">
        <f>IF(OR($A865="",$P865=0),"",INDEX('Last week'!$F$2:$F$1001,$P865))</f>
        <v/>
      </c>
      <c r="R865" s="34">
        <f>IF(OR($A865="",$P865=0),"",INDEX('Last week'!$G$2:$G$1001,$P865))</f>
        <v/>
      </c>
      <c r="S865" s="35">
        <f>IF(OR($A865="",$P865=0),"",INDEX('Last week'!$H$2:$H$1001,$P865))</f>
        <v/>
      </c>
      <c r="T865" s="33">
        <f>IF(OR($A865="",$P865=0),"",INDEX('Last week'!$I$2:$I$1001,$P865))</f>
        <v/>
      </c>
      <c r="U865" s="33">
        <f>IF($A865="","",IF(AND($P865&gt;0,$T865="Open",$S865&gt;=Settings!$C$4,$S865&lt;=Settings!$C$5),1,0))</f>
        <v/>
      </c>
      <c r="V865" s="33">
        <f>IF($A865="","",IF(AND($I865="Open",$H865&gt;=Settings!$C$4,$H865&lt;=Settings!$C$5),1,0))</f>
        <v/>
      </c>
      <c r="W865" s="34">
        <f>IF($A865="","",IF($U865=1,$R865,0))</f>
        <v/>
      </c>
      <c r="X865" s="34">
        <f>IF($A865="","",IF($V865=1,$G865,0))</f>
        <v/>
      </c>
      <c r="Y865" s="34">
        <f>IF($A865="","",IF(AND($P865=0,OR($I865="Open",$I865="Won"),$H865&gt;=Settings!$C$4,$H865&lt;=Settings!$C$5,$J865&gt;Settings!$C$6),$G865,0))</f>
        <v/>
      </c>
      <c r="Z865" s="34">
        <f>IF($A865="","",IF(AND($P865&gt;0,$T865="Open",$U865=0,OR($I865="Open",$I865="Won"),$H865&gt;=Settings!$C$4,$H865&lt;=Settings!$C$5),$G865,0))</f>
        <v/>
      </c>
      <c r="AA865" s="34">
        <f>IF($A865="","",IF(AND($U865=1,OR($V865=1,$I865="Won")),$G865-$R865,0))</f>
        <v/>
      </c>
      <c r="AB865" s="34">
        <f>IF($A865="","",IF(AND($U865=1,$I865="Open",$V865=0),$R865,0))</f>
        <v/>
      </c>
      <c r="AC865" s="34">
        <f>IF($A865="","",IF(AND($U865=1,$I865="Lost"),$R865,0))</f>
        <v/>
      </c>
      <c r="AD865" s="34">
        <f>IF($A865="","",IF(AND($I865="Won",OR($U865=1,$Y865&gt;0,$Z865&gt;0)),$G865,0))</f>
        <v/>
      </c>
      <c r="AE865" s="33">
        <f>IF(OR($A865="",$P865=0),"",IFERROR(MATCH($Q865,Settings!$B$24:$B$31,0),""))</f>
        <v/>
      </c>
      <c r="AF865" s="33">
        <f>IF($A865="","",IFERROR(MATCH($F865,Settings!$B$24:$B$31,0),""))</f>
        <v/>
      </c>
      <c r="AG865" s="33">
        <f>IF($A865="","",IF($P865=0,IF($Y865&gt;0,IF($I865="Won","Created and won","Created"),IF($J865&gt;Settings!$C$6,"Created, outside period",IF($V865=1,"Not in last snapshot","Outside period"))),IF($T865&lt;&gt;"Open","Closed before",IF($U865=0,IF($Z865&gt;0,IF($I865="Won","Pulled in and won","Pulled in"),"Outside period"),IF($I865="Won","Won",IF($I865="Lost","Lost",IF($V865=0,"Slipped out",IF($AF865&gt;$AE865,"Advanced",IF($AF865&lt;$AE865,"Regressed",IF($G865&gt;$R865,"Amount up",IF($G865&lt;$R865,"Amount down","No change")))))))))))</f>
        <v/>
      </c>
      <c r="AH865" s="33">
        <f>IF($A865="","",IF($V865=1,Settings!$C$7-MAX($J865,$K865,$L865,$M865),""))</f>
        <v/>
      </c>
      <c r="AI865" s="33">
        <f>IF($A865="","",IF($V865=1,IF($AH865&gt;=Settings!$C$12,1,0),""))</f>
        <v/>
      </c>
      <c r="AJ865" s="33">
        <f>IF($A865="","",IF($V865=1,IF($N865&gt;=Settings!$C$13,1,0),""))</f>
        <v/>
      </c>
    </row>
    <row r="866">
      <c r="G866" s="31" t="n"/>
      <c r="H866" s="32" t="n"/>
      <c r="J866" s="32" t="n"/>
      <c r="K866" s="32" t="n"/>
      <c r="L866" s="32" t="n"/>
      <c r="M866" s="32" t="n"/>
      <c r="P866" s="33">
        <f>IF($A866="","",IFERROR(MATCH($A866,'Last week'!$A$2:$A$1001,0),0))</f>
        <v/>
      </c>
      <c r="Q866" s="33">
        <f>IF(OR($A866="",$P866=0),"",INDEX('Last week'!$F$2:$F$1001,$P866))</f>
        <v/>
      </c>
      <c r="R866" s="34">
        <f>IF(OR($A866="",$P866=0),"",INDEX('Last week'!$G$2:$G$1001,$P866))</f>
        <v/>
      </c>
      <c r="S866" s="35">
        <f>IF(OR($A866="",$P866=0),"",INDEX('Last week'!$H$2:$H$1001,$P866))</f>
        <v/>
      </c>
      <c r="T866" s="33">
        <f>IF(OR($A866="",$P866=0),"",INDEX('Last week'!$I$2:$I$1001,$P866))</f>
        <v/>
      </c>
      <c r="U866" s="33">
        <f>IF($A866="","",IF(AND($P866&gt;0,$T866="Open",$S866&gt;=Settings!$C$4,$S866&lt;=Settings!$C$5),1,0))</f>
        <v/>
      </c>
      <c r="V866" s="33">
        <f>IF($A866="","",IF(AND($I866="Open",$H866&gt;=Settings!$C$4,$H866&lt;=Settings!$C$5),1,0))</f>
        <v/>
      </c>
      <c r="W866" s="34">
        <f>IF($A866="","",IF($U866=1,$R866,0))</f>
        <v/>
      </c>
      <c r="X866" s="34">
        <f>IF($A866="","",IF($V866=1,$G866,0))</f>
        <v/>
      </c>
      <c r="Y866" s="34">
        <f>IF($A866="","",IF(AND($P866=0,OR($I866="Open",$I866="Won"),$H866&gt;=Settings!$C$4,$H866&lt;=Settings!$C$5,$J866&gt;Settings!$C$6),$G866,0))</f>
        <v/>
      </c>
      <c r="Z866" s="34">
        <f>IF($A866="","",IF(AND($P866&gt;0,$T866="Open",$U866=0,OR($I866="Open",$I866="Won"),$H866&gt;=Settings!$C$4,$H866&lt;=Settings!$C$5),$G866,0))</f>
        <v/>
      </c>
      <c r="AA866" s="34">
        <f>IF($A866="","",IF(AND($U866=1,OR($V866=1,$I866="Won")),$G866-$R866,0))</f>
        <v/>
      </c>
      <c r="AB866" s="34">
        <f>IF($A866="","",IF(AND($U866=1,$I866="Open",$V866=0),$R866,0))</f>
        <v/>
      </c>
      <c r="AC866" s="34">
        <f>IF($A866="","",IF(AND($U866=1,$I866="Lost"),$R866,0))</f>
        <v/>
      </c>
      <c r="AD866" s="34">
        <f>IF($A866="","",IF(AND($I866="Won",OR($U866=1,$Y866&gt;0,$Z866&gt;0)),$G866,0))</f>
        <v/>
      </c>
      <c r="AE866" s="33">
        <f>IF(OR($A866="",$P866=0),"",IFERROR(MATCH($Q866,Settings!$B$24:$B$31,0),""))</f>
        <v/>
      </c>
      <c r="AF866" s="33">
        <f>IF($A866="","",IFERROR(MATCH($F866,Settings!$B$24:$B$31,0),""))</f>
        <v/>
      </c>
      <c r="AG866" s="33">
        <f>IF($A866="","",IF($P866=0,IF($Y866&gt;0,IF($I866="Won","Created and won","Created"),IF($J866&gt;Settings!$C$6,"Created, outside period",IF($V866=1,"Not in last snapshot","Outside period"))),IF($T866&lt;&gt;"Open","Closed before",IF($U866=0,IF($Z866&gt;0,IF($I866="Won","Pulled in and won","Pulled in"),"Outside period"),IF($I866="Won","Won",IF($I866="Lost","Lost",IF($V866=0,"Slipped out",IF($AF866&gt;$AE866,"Advanced",IF($AF866&lt;$AE866,"Regressed",IF($G866&gt;$R866,"Amount up",IF($G866&lt;$R866,"Amount down","No change")))))))))))</f>
        <v/>
      </c>
      <c r="AH866" s="33">
        <f>IF($A866="","",IF($V866=1,Settings!$C$7-MAX($J866,$K866,$L866,$M866),""))</f>
        <v/>
      </c>
      <c r="AI866" s="33">
        <f>IF($A866="","",IF($V866=1,IF($AH866&gt;=Settings!$C$12,1,0),""))</f>
        <v/>
      </c>
      <c r="AJ866" s="33">
        <f>IF($A866="","",IF($V866=1,IF($N866&gt;=Settings!$C$13,1,0),""))</f>
        <v/>
      </c>
    </row>
    <row r="867">
      <c r="G867" s="31" t="n"/>
      <c r="H867" s="32" t="n"/>
      <c r="J867" s="32" t="n"/>
      <c r="K867" s="32" t="n"/>
      <c r="L867" s="32" t="n"/>
      <c r="M867" s="32" t="n"/>
      <c r="P867" s="33">
        <f>IF($A867="","",IFERROR(MATCH($A867,'Last week'!$A$2:$A$1001,0),0))</f>
        <v/>
      </c>
      <c r="Q867" s="33">
        <f>IF(OR($A867="",$P867=0),"",INDEX('Last week'!$F$2:$F$1001,$P867))</f>
        <v/>
      </c>
      <c r="R867" s="34">
        <f>IF(OR($A867="",$P867=0),"",INDEX('Last week'!$G$2:$G$1001,$P867))</f>
        <v/>
      </c>
      <c r="S867" s="35">
        <f>IF(OR($A867="",$P867=0),"",INDEX('Last week'!$H$2:$H$1001,$P867))</f>
        <v/>
      </c>
      <c r="T867" s="33">
        <f>IF(OR($A867="",$P867=0),"",INDEX('Last week'!$I$2:$I$1001,$P867))</f>
        <v/>
      </c>
      <c r="U867" s="33">
        <f>IF($A867="","",IF(AND($P867&gt;0,$T867="Open",$S867&gt;=Settings!$C$4,$S867&lt;=Settings!$C$5),1,0))</f>
        <v/>
      </c>
      <c r="V867" s="33">
        <f>IF($A867="","",IF(AND($I867="Open",$H867&gt;=Settings!$C$4,$H867&lt;=Settings!$C$5),1,0))</f>
        <v/>
      </c>
      <c r="W867" s="34">
        <f>IF($A867="","",IF($U867=1,$R867,0))</f>
        <v/>
      </c>
      <c r="X867" s="34">
        <f>IF($A867="","",IF($V867=1,$G867,0))</f>
        <v/>
      </c>
      <c r="Y867" s="34">
        <f>IF($A867="","",IF(AND($P867=0,OR($I867="Open",$I867="Won"),$H867&gt;=Settings!$C$4,$H867&lt;=Settings!$C$5,$J867&gt;Settings!$C$6),$G867,0))</f>
        <v/>
      </c>
      <c r="Z867" s="34">
        <f>IF($A867="","",IF(AND($P867&gt;0,$T867="Open",$U867=0,OR($I867="Open",$I867="Won"),$H867&gt;=Settings!$C$4,$H867&lt;=Settings!$C$5),$G867,0))</f>
        <v/>
      </c>
      <c r="AA867" s="34">
        <f>IF($A867="","",IF(AND($U867=1,OR($V867=1,$I867="Won")),$G867-$R867,0))</f>
        <v/>
      </c>
      <c r="AB867" s="34">
        <f>IF($A867="","",IF(AND($U867=1,$I867="Open",$V867=0),$R867,0))</f>
        <v/>
      </c>
      <c r="AC867" s="34">
        <f>IF($A867="","",IF(AND($U867=1,$I867="Lost"),$R867,0))</f>
        <v/>
      </c>
      <c r="AD867" s="34">
        <f>IF($A867="","",IF(AND($I867="Won",OR($U867=1,$Y867&gt;0,$Z867&gt;0)),$G867,0))</f>
        <v/>
      </c>
      <c r="AE867" s="33">
        <f>IF(OR($A867="",$P867=0),"",IFERROR(MATCH($Q867,Settings!$B$24:$B$31,0),""))</f>
        <v/>
      </c>
      <c r="AF867" s="33">
        <f>IF($A867="","",IFERROR(MATCH($F867,Settings!$B$24:$B$31,0),""))</f>
        <v/>
      </c>
      <c r="AG867" s="33">
        <f>IF($A867="","",IF($P867=0,IF($Y867&gt;0,IF($I867="Won","Created and won","Created"),IF($J867&gt;Settings!$C$6,"Created, outside period",IF($V867=1,"Not in last snapshot","Outside period"))),IF($T867&lt;&gt;"Open","Closed before",IF($U867=0,IF($Z867&gt;0,IF($I867="Won","Pulled in and won","Pulled in"),"Outside period"),IF($I867="Won","Won",IF($I867="Lost","Lost",IF($V867=0,"Slipped out",IF($AF867&gt;$AE867,"Advanced",IF($AF867&lt;$AE867,"Regressed",IF($G867&gt;$R867,"Amount up",IF($G867&lt;$R867,"Amount down","No change")))))))))))</f>
        <v/>
      </c>
      <c r="AH867" s="33">
        <f>IF($A867="","",IF($V867=1,Settings!$C$7-MAX($J867,$K867,$L867,$M867),""))</f>
        <v/>
      </c>
      <c r="AI867" s="33">
        <f>IF($A867="","",IF($V867=1,IF($AH867&gt;=Settings!$C$12,1,0),""))</f>
        <v/>
      </c>
      <c r="AJ867" s="33">
        <f>IF($A867="","",IF($V867=1,IF($N867&gt;=Settings!$C$13,1,0),""))</f>
        <v/>
      </c>
    </row>
    <row r="868">
      <c r="G868" s="31" t="n"/>
      <c r="H868" s="32" t="n"/>
      <c r="J868" s="32" t="n"/>
      <c r="K868" s="32" t="n"/>
      <c r="L868" s="32" t="n"/>
      <c r="M868" s="32" t="n"/>
      <c r="P868" s="33">
        <f>IF($A868="","",IFERROR(MATCH($A868,'Last week'!$A$2:$A$1001,0),0))</f>
        <v/>
      </c>
      <c r="Q868" s="33">
        <f>IF(OR($A868="",$P868=0),"",INDEX('Last week'!$F$2:$F$1001,$P868))</f>
        <v/>
      </c>
      <c r="R868" s="34">
        <f>IF(OR($A868="",$P868=0),"",INDEX('Last week'!$G$2:$G$1001,$P868))</f>
        <v/>
      </c>
      <c r="S868" s="35">
        <f>IF(OR($A868="",$P868=0),"",INDEX('Last week'!$H$2:$H$1001,$P868))</f>
        <v/>
      </c>
      <c r="T868" s="33">
        <f>IF(OR($A868="",$P868=0),"",INDEX('Last week'!$I$2:$I$1001,$P868))</f>
        <v/>
      </c>
      <c r="U868" s="33">
        <f>IF($A868="","",IF(AND($P868&gt;0,$T868="Open",$S868&gt;=Settings!$C$4,$S868&lt;=Settings!$C$5),1,0))</f>
        <v/>
      </c>
      <c r="V868" s="33">
        <f>IF($A868="","",IF(AND($I868="Open",$H868&gt;=Settings!$C$4,$H868&lt;=Settings!$C$5),1,0))</f>
        <v/>
      </c>
      <c r="W868" s="34">
        <f>IF($A868="","",IF($U868=1,$R868,0))</f>
        <v/>
      </c>
      <c r="X868" s="34">
        <f>IF($A868="","",IF($V868=1,$G868,0))</f>
        <v/>
      </c>
      <c r="Y868" s="34">
        <f>IF($A868="","",IF(AND($P868=0,OR($I868="Open",$I868="Won"),$H868&gt;=Settings!$C$4,$H868&lt;=Settings!$C$5,$J868&gt;Settings!$C$6),$G868,0))</f>
        <v/>
      </c>
      <c r="Z868" s="34">
        <f>IF($A868="","",IF(AND($P868&gt;0,$T868="Open",$U868=0,OR($I868="Open",$I868="Won"),$H868&gt;=Settings!$C$4,$H868&lt;=Settings!$C$5),$G868,0))</f>
        <v/>
      </c>
      <c r="AA868" s="34">
        <f>IF($A868="","",IF(AND($U868=1,OR($V868=1,$I868="Won")),$G868-$R868,0))</f>
        <v/>
      </c>
      <c r="AB868" s="34">
        <f>IF($A868="","",IF(AND($U868=1,$I868="Open",$V868=0),$R868,0))</f>
        <v/>
      </c>
      <c r="AC868" s="34">
        <f>IF($A868="","",IF(AND($U868=1,$I868="Lost"),$R868,0))</f>
        <v/>
      </c>
      <c r="AD868" s="34">
        <f>IF($A868="","",IF(AND($I868="Won",OR($U868=1,$Y868&gt;0,$Z868&gt;0)),$G868,0))</f>
        <v/>
      </c>
      <c r="AE868" s="33">
        <f>IF(OR($A868="",$P868=0),"",IFERROR(MATCH($Q868,Settings!$B$24:$B$31,0),""))</f>
        <v/>
      </c>
      <c r="AF868" s="33">
        <f>IF($A868="","",IFERROR(MATCH($F868,Settings!$B$24:$B$31,0),""))</f>
        <v/>
      </c>
      <c r="AG868" s="33">
        <f>IF($A868="","",IF($P868=0,IF($Y868&gt;0,IF($I868="Won","Created and won","Created"),IF($J868&gt;Settings!$C$6,"Created, outside period",IF($V868=1,"Not in last snapshot","Outside period"))),IF($T868&lt;&gt;"Open","Closed before",IF($U868=0,IF($Z868&gt;0,IF($I868="Won","Pulled in and won","Pulled in"),"Outside period"),IF($I868="Won","Won",IF($I868="Lost","Lost",IF($V868=0,"Slipped out",IF($AF868&gt;$AE868,"Advanced",IF($AF868&lt;$AE868,"Regressed",IF($G868&gt;$R868,"Amount up",IF($G868&lt;$R868,"Amount down","No change")))))))))))</f>
        <v/>
      </c>
      <c r="AH868" s="33">
        <f>IF($A868="","",IF($V868=1,Settings!$C$7-MAX($J868,$K868,$L868,$M868),""))</f>
        <v/>
      </c>
      <c r="AI868" s="33">
        <f>IF($A868="","",IF($V868=1,IF($AH868&gt;=Settings!$C$12,1,0),""))</f>
        <v/>
      </c>
      <c r="AJ868" s="33">
        <f>IF($A868="","",IF($V868=1,IF($N868&gt;=Settings!$C$13,1,0),""))</f>
        <v/>
      </c>
    </row>
    <row r="869">
      <c r="G869" s="31" t="n"/>
      <c r="H869" s="32" t="n"/>
      <c r="J869" s="32" t="n"/>
      <c r="K869" s="32" t="n"/>
      <c r="L869" s="32" t="n"/>
      <c r="M869" s="32" t="n"/>
      <c r="P869" s="33">
        <f>IF($A869="","",IFERROR(MATCH($A869,'Last week'!$A$2:$A$1001,0),0))</f>
        <v/>
      </c>
      <c r="Q869" s="33">
        <f>IF(OR($A869="",$P869=0),"",INDEX('Last week'!$F$2:$F$1001,$P869))</f>
        <v/>
      </c>
      <c r="R869" s="34">
        <f>IF(OR($A869="",$P869=0),"",INDEX('Last week'!$G$2:$G$1001,$P869))</f>
        <v/>
      </c>
      <c r="S869" s="35">
        <f>IF(OR($A869="",$P869=0),"",INDEX('Last week'!$H$2:$H$1001,$P869))</f>
        <v/>
      </c>
      <c r="T869" s="33">
        <f>IF(OR($A869="",$P869=0),"",INDEX('Last week'!$I$2:$I$1001,$P869))</f>
        <v/>
      </c>
      <c r="U869" s="33">
        <f>IF($A869="","",IF(AND($P869&gt;0,$T869="Open",$S869&gt;=Settings!$C$4,$S869&lt;=Settings!$C$5),1,0))</f>
        <v/>
      </c>
      <c r="V869" s="33">
        <f>IF($A869="","",IF(AND($I869="Open",$H869&gt;=Settings!$C$4,$H869&lt;=Settings!$C$5),1,0))</f>
        <v/>
      </c>
      <c r="W869" s="34">
        <f>IF($A869="","",IF($U869=1,$R869,0))</f>
        <v/>
      </c>
      <c r="X869" s="34">
        <f>IF($A869="","",IF($V869=1,$G869,0))</f>
        <v/>
      </c>
      <c r="Y869" s="34">
        <f>IF($A869="","",IF(AND($P869=0,OR($I869="Open",$I869="Won"),$H869&gt;=Settings!$C$4,$H869&lt;=Settings!$C$5,$J869&gt;Settings!$C$6),$G869,0))</f>
        <v/>
      </c>
      <c r="Z869" s="34">
        <f>IF($A869="","",IF(AND($P869&gt;0,$T869="Open",$U869=0,OR($I869="Open",$I869="Won"),$H869&gt;=Settings!$C$4,$H869&lt;=Settings!$C$5),$G869,0))</f>
        <v/>
      </c>
      <c r="AA869" s="34">
        <f>IF($A869="","",IF(AND($U869=1,OR($V869=1,$I869="Won")),$G869-$R869,0))</f>
        <v/>
      </c>
      <c r="AB869" s="34">
        <f>IF($A869="","",IF(AND($U869=1,$I869="Open",$V869=0),$R869,0))</f>
        <v/>
      </c>
      <c r="AC869" s="34">
        <f>IF($A869="","",IF(AND($U869=1,$I869="Lost"),$R869,0))</f>
        <v/>
      </c>
      <c r="AD869" s="34">
        <f>IF($A869="","",IF(AND($I869="Won",OR($U869=1,$Y869&gt;0,$Z869&gt;0)),$G869,0))</f>
        <v/>
      </c>
      <c r="AE869" s="33">
        <f>IF(OR($A869="",$P869=0),"",IFERROR(MATCH($Q869,Settings!$B$24:$B$31,0),""))</f>
        <v/>
      </c>
      <c r="AF869" s="33">
        <f>IF($A869="","",IFERROR(MATCH($F869,Settings!$B$24:$B$31,0),""))</f>
        <v/>
      </c>
      <c r="AG869" s="33">
        <f>IF($A869="","",IF($P869=0,IF($Y869&gt;0,IF($I869="Won","Created and won","Created"),IF($J869&gt;Settings!$C$6,"Created, outside period",IF($V869=1,"Not in last snapshot","Outside period"))),IF($T869&lt;&gt;"Open","Closed before",IF($U869=0,IF($Z869&gt;0,IF($I869="Won","Pulled in and won","Pulled in"),"Outside period"),IF($I869="Won","Won",IF($I869="Lost","Lost",IF($V869=0,"Slipped out",IF($AF869&gt;$AE869,"Advanced",IF($AF869&lt;$AE869,"Regressed",IF($G869&gt;$R869,"Amount up",IF($G869&lt;$R869,"Amount down","No change")))))))))))</f>
        <v/>
      </c>
      <c r="AH869" s="33">
        <f>IF($A869="","",IF($V869=1,Settings!$C$7-MAX($J869,$K869,$L869,$M869),""))</f>
        <v/>
      </c>
      <c r="AI869" s="33">
        <f>IF($A869="","",IF($V869=1,IF($AH869&gt;=Settings!$C$12,1,0),""))</f>
        <v/>
      </c>
      <c r="AJ869" s="33">
        <f>IF($A869="","",IF($V869=1,IF($N869&gt;=Settings!$C$13,1,0),""))</f>
        <v/>
      </c>
    </row>
    <row r="870">
      <c r="G870" s="31" t="n"/>
      <c r="H870" s="32" t="n"/>
      <c r="J870" s="32" t="n"/>
      <c r="K870" s="32" t="n"/>
      <c r="L870" s="32" t="n"/>
      <c r="M870" s="32" t="n"/>
      <c r="P870" s="33">
        <f>IF($A870="","",IFERROR(MATCH($A870,'Last week'!$A$2:$A$1001,0),0))</f>
        <v/>
      </c>
      <c r="Q870" s="33">
        <f>IF(OR($A870="",$P870=0),"",INDEX('Last week'!$F$2:$F$1001,$P870))</f>
        <v/>
      </c>
      <c r="R870" s="34">
        <f>IF(OR($A870="",$P870=0),"",INDEX('Last week'!$G$2:$G$1001,$P870))</f>
        <v/>
      </c>
      <c r="S870" s="35">
        <f>IF(OR($A870="",$P870=0),"",INDEX('Last week'!$H$2:$H$1001,$P870))</f>
        <v/>
      </c>
      <c r="T870" s="33">
        <f>IF(OR($A870="",$P870=0),"",INDEX('Last week'!$I$2:$I$1001,$P870))</f>
        <v/>
      </c>
      <c r="U870" s="33">
        <f>IF($A870="","",IF(AND($P870&gt;0,$T870="Open",$S870&gt;=Settings!$C$4,$S870&lt;=Settings!$C$5),1,0))</f>
        <v/>
      </c>
      <c r="V870" s="33">
        <f>IF($A870="","",IF(AND($I870="Open",$H870&gt;=Settings!$C$4,$H870&lt;=Settings!$C$5),1,0))</f>
        <v/>
      </c>
      <c r="W870" s="34">
        <f>IF($A870="","",IF($U870=1,$R870,0))</f>
        <v/>
      </c>
      <c r="X870" s="34">
        <f>IF($A870="","",IF($V870=1,$G870,0))</f>
        <v/>
      </c>
      <c r="Y870" s="34">
        <f>IF($A870="","",IF(AND($P870=0,OR($I870="Open",$I870="Won"),$H870&gt;=Settings!$C$4,$H870&lt;=Settings!$C$5,$J870&gt;Settings!$C$6),$G870,0))</f>
        <v/>
      </c>
      <c r="Z870" s="34">
        <f>IF($A870="","",IF(AND($P870&gt;0,$T870="Open",$U870=0,OR($I870="Open",$I870="Won"),$H870&gt;=Settings!$C$4,$H870&lt;=Settings!$C$5),$G870,0))</f>
        <v/>
      </c>
      <c r="AA870" s="34">
        <f>IF($A870="","",IF(AND($U870=1,OR($V870=1,$I870="Won")),$G870-$R870,0))</f>
        <v/>
      </c>
      <c r="AB870" s="34">
        <f>IF($A870="","",IF(AND($U870=1,$I870="Open",$V870=0),$R870,0))</f>
        <v/>
      </c>
      <c r="AC870" s="34">
        <f>IF($A870="","",IF(AND($U870=1,$I870="Lost"),$R870,0))</f>
        <v/>
      </c>
      <c r="AD870" s="34">
        <f>IF($A870="","",IF(AND($I870="Won",OR($U870=1,$Y870&gt;0,$Z870&gt;0)),$G870,0))</f>
        <v/>
      </c>
      <c r="AE870" s="33">
        <f>IF(OR($A870="",$P870=0),"",IFERROR(MATCH($Q870,Settings!$B$24:$B$31,0),""))</f>
        <v/>
      </c>
      <c r="AF870" s="33">
        <f>IF($A870="","",IFERROR(MATCH($F870,Settings!$B$24:$B$31,0),""))</f>
        <v/>
      </c>
      <c r="AG870" s="33">
        <f>IF($A870="","",IF($P870=0,IF($Y870&gt;0,IF($I870="Won","Created and won","Created"),IF($J870&gt;Settings!$C$6,"Created, outside period",IF($V870=1,"Not in last snapshot","Outside period"))),IF($T870&lt;&gt;"Open","Closed before",IF($U870=0,IF($Z870&gt;0,IF($I870="Won","Pulled in and won","Pulled in"),"Outside period"),IF($I870="Won","Won",IF($I870="Lost","Lost",IF($V870=0,"Slipped out",IF($AF870&gt;$AE870,"Advanced",IF($AF870&lt;$AE870,"Regressed",IF($G870&gt;$R870,"Amount up",IF($G870&lt;$R870,"Amount down","No change")))))))))))</f>
        <v/>
      </c>
      <c r="AH870" s="33">
        <f>IF($A870="","",IF($V870=1,Settings!$C$7-MAX($J870,$K870,$L870,$M870),""))</f>
        <v/>
      </c>
      <c r="AI870" s="33">
        <f>IF($A870="","",IF($V870=1,IF($AH870&gt;=Settings!$C$12,1,0),""))</f>
        <v/>
      </c>
      <c r="AJ870" s="33">
        <f>IF($A870="","",IF($V870=1,IF($N870&gt;=Settings!$C$13,1,0),""))</f>
        <v/>
      </c>
    </row>
    <row r="871">
      <c r="G871" s="31" t="n"/>
      <c r="H871" s="32" t="n"/>
      <c r="J871" s="32" t="n"/>
      <c r="K871" s="32" t="n"/>
      <c r="L871" s="32" t="n"/>
      <c r="M871" s="32" t="n"/>
      <c r="P871" s="33">
        <f>IF($A871="","",IFERROR(MATCH($A871,'Last week'!$A$2:$A$1001,0),0))</f>
        <v/>
      </c>
      <c r="Q871" s="33">
        <f>IF(OR($A871="",$P871=0),"",INDEX('Last week'!$F$2:$F$1001,$P871))</f>
        <v/>
      </c>
      <c r="R871" s="34">
        <f>IF(OR($A871="",$P871=0),"",INDEX('Last week'!$G$2:$G$1001,$P871))</f>
        <v/>
      </c>
      <c r="S871" s="35">
        <f>IF(OR($A871="",$P871=0),"",INDEX('Last week'!$H$2:$H$1001,$P871))</f>
        <v/>
      </c>
      <c r="T871" s="33">
        <f>IF(OR($A871="",$P871=0),"",INDEX('Last week'!$I$2:$I$1001,$P871))</f>
        <v/>
      </c>
      <c r="U871" s="33">
        <f>IF($A871="","",IF(AND($P871&gt;0,$T871="Open",$S871&gt;=Settings!$C$4,$S871&lt;=Settings!$C$5),1,0))</f>
        <v/>
      </c>
      <c r="V871" s="33">
        <f>IF($A871="","",IF(AND($I871="Open",$H871&gt;=Settings!$C$4,$H871&lt;=Settings!$C$5),1,0))</f>
        <v/>
      </c>
      <c r="W871" s="34">
        <f>IF($A871="","",IF($U871=1,$R871,0))</f>
        <v/>
      </c>
      <c r="X871" s="34">
        <f>IF($A871="","",IF($V871=1,$G871,0))</f>
        <v/>
      </c>
      <c r="Y871" s="34">
        <f>IF($A871="","",IF(AND($P871=0,OR($I871="Open",$I871="Won"),$H871&gt;=Settings!$C$4,$H871&lt;=Settings!$C$5,$J871&gt;Settings!$C$6),$G871,0))</f>
        <v/>
      </c>
      <c r="Z871" s="34">
        <f>IF($A871="","",IF(AND($P871&gt;0,$T871="Open",$U871=0,OR($I871="Open",$I871="Won"),$H871&gt;=Settings!$C$4,$H871&lt;=Settings!$C$5),$G871,0))</f>
        <v/>
      </c>
      <c r="AA871" s="34">
        <f>IF($A871="","",IF(AND($U871=1,OR($V871=1,$I871="Won")),$G871-$R871,0))</f>
        <v/>
      </c>
      <c r="AB871" s="34">
        <f>IF($A871="","",IF(AND($U871=1,$I871="Open",$V871=0),$R871,0))</f>
        <v/>
      </c>
      <c r="AC871" s="34">
        <f>IF($A871="","",IF(AND($U871=1,$I871="Lost"),$R871,0))</f>
        <v/>
      </c>
      <c r="AD871" s="34">
        <f>IF($A871="","",IF(AND($I871="Won",OR($U871=1,$Y871&gt;0,$Z871&gt;0)),$G871,0))</f>
        <v/>
      </c>
      <c r="AE871" s="33">
        <f>IF(OR($A871="",$P871=0),"",IFERROR(MATCH($Q871,Settings!$B$24:$B$31,0),""))</f>
        <v/>
      </c>
      <c r="AF871" s="33">
        <f>IF($A871="","",IFERROR(MATCH($F871,Settings!$B$24:$B$31,0),""))</f>
        <v/>
      </c>
      <c r="AG871" s="33">
        <f>IF($A871="","",IF($P871=0,IF($Y871&gt;0,IF($I871="Won","Created and won","Created"),IF($J871&gt;Settings!$C$6,"Created, outside period",IF($V871=1,"Not in last snapshot","Outside period"))),IF($T871&lt;&gt;"Open","Closed before",IF($U871=0,IF($Z871&gt;0,IF($I871="Won","Pulled in and won","Pulled in"),"Outside period"),IF($I871="Won","Won",IF($I871="Lost","Lost",IF($V871=0,"Slipped out",IF($AF871&gt;$AE871,"Advanced",IF($AF871&lt;$AE871,"Regressed",IF($G871&gt;$R871,"Amount up",IF($G871&lt;$R871,"Amount down","No change")))))))))))</f>
        <v/>
      </c>
      <c r="AH871" s="33">
        <f>IF($A871="","",IF($V871=1,Settings!$C$7-MAX($J871,$K871,$L871,$M871),""))</f>
        <v/>
      </c>
      <c r="AI871" s="33">
        <f>IF($A871="","",IF($V871=1,IF($AH871&gt;=Settings!$C$12,1,0),""))</f>
        <v/>
      </c>
      <c r="AJ871" s="33">
        <f>IF($A871="","",IF($V871=1,IF($N871&gt;=Settings!$C$13,1,0),""))</f>
        <v/>
      </c>
    </row>
    <row r="872">
      <c r="G872" s="31" t="n"/>
      <c r="H872" s="32" t="n"/>
      <c r="J872" s="32" t="n"/>
      <c r="K872" s="32" t="n"/>
      <c r="L872" s="32" t="n"/>
      <c r="M872" s="32" t="n"/>
      <c r="P872" s="33">
        <f>IF($A872="","",IFERROR(MATCH($A872,'Last week'!$A$2:$A$1001,0),0))</f>
        <v/>
      </c>
      <c r="Q872" s="33">
        <f>IF(OR($A872="",$P872=0),"",INDEX('Last week'!$F$2:$F$1001,$P872))</f>
        <v/>
      </c>
      <c r="R872" s="34">
        <f>IF(OR($A872="",$P872=0),"",INDEX('Last week'!$G$2:$G$1001,$P872))</f>
        <v/>
      </c>
      <c r="S872" s="35">
        <f>IF(OR($A872="",$P872=0),"",INDEX('Last week'!$H$2:$H$1001,$P872))</f>
        <v/>
      </c>
      <c r="T872" s="33">
        <f>IF(OR($A872="",$P872=0),"",INDEX('Last week'!$I$2:$I$1001,$P872))</f>
        <v/>
      </c>
      <c r="U872" s="33">
        <f>IF($A872="","",IF(AND($P872&gt;0,$T872="Open",$S872&gt;=Settings!$C$4,$S872&lt;=Settings!$C$5),1,0))</f>
        <v/>
      </c>
      <c r="V872" s="33">
        <f>IF($A872="","",IF(AND($I872="Open",$H872&gt;=Settings!$C$4,$H872&lt;=Settings!$C$5),1,0))</f>
        <v/>
      </c>
      <c r="W872" s="34">
        <f>IF($A872="","",IF($U872=1,$R872,0))</f>
        <v/>
      </c>
      <c r="X872" s="34">
        <f>IF($A872="","",IF($V872=1,$G872,0))</f>
        <v/>
      </c>
      <c r="Y872" s="34">
        <f>IF($A872="","",IF(AND($P872=0,OR($I872="Open",$I872="Won"),$H872&gt;=Settings!$C$4,$H872&lt;=Settings!$C$5,$J872&gt;Settings!$C$6),$G872,0))</f>
        <v/>
      </c>
      <c r="Z872" s="34">
        <f>IF($A872="","",IF(AND($P872&gt;0,$T872="Open",$U872=0,OR($I872="Open",$I872="Won"),$H872&gt;=Settings!$C$4,$H872&lt;=Settings!$C$5),$G872,0))</f>
        <v/>
      </c>
      <c r="AA872" s="34">
        <f>IF($A872="","",IF(AND($U872=1,OR($V872=1,$I872="Won")),$G872-$R872,0))</f>
        <v/>
      </c>
      <c r="AB872" s="34">
        <f>IF($A872="","",IF(AND($U872=1,$I872="Open",$V872=0),$R872,0))</f>
        <v/>
      </c>
      <c r="AC872" s="34">
        <f>IF($A872="","",IF(AND($U872=1,$I872="Lost"),$R872,0))</f>
        <v/>
      </c>
      <c r="AD872" s="34">
        <f>IF($A872="","",IF(AND($I872="Won",OR($U872=1,$Y872&gt;0,$Z872&gt;0)),$G872,0))</f>
        <v/>
      </c>
      <c r="AE872" s="33">
        <f>IF(OR($A872="",$P872=0),"",IFERROR(MATCH($Q872,Settings!$B$24:$B$31,0),""))</f>
        <v/>
      </c>
      <c r="AF872" s="33">
        <f>IF($A872="","",IFERROR(MATCH($F872,Settings!$B$24:$B$31,0),""))</f>
        <v/>
      </c>
      <c r="AG872" s="33">
        <f>IF($A872="","",IF($P872=0,IF($Y872&gt;0,IF($I872="Won","Created and won","Created"),IF($J872&gt;Settings!$C$6,"Created, outside period",IF($V872=1,"Not in last snapshot","Outside period"))),IF($T872&lt;&gt;"Open","Closed before",IF($U872=0,IF($Z872&gt;0,IF($I872="Won","Pulled in and won","Pulled in"),"Outside period"),IF($I872="Won","Won",IF($I872="Lost","Lost",IF($V872=0,"Slipped out",IF($AF872&gt;$AE872,"Advanced",IF($AF872&lt;$AE872,"Regressed",IF($G872&gt;$R872,"Amount up",IF($G872&lt;$R872,"Amount down","No change")))))))))))</f>
        <v/>
      </c>
      <c r="AH872" s="33">
        <f>IF($A872="","",IF($V872=1,Settings!$C$7-MAX($J872,$K872,$L872,$M872),""))</f>
        <v/>
      </c>
      <c r="AI872" s="33">
        <f>IF($A872="","",IF($V872=1,IF($AH872&gt;=Settings!$C$12,1,0),""))</f>
        <v/>
      </c>
      <c r="AJ872" s="33">
        <f>IF($A872="","",IF($V872=1,IF($N872&gt;=Settings!$C$13,1,0),""))</f>
        <v/>
      </c>
    </row>
    <row r="873">
      <c r="G873" s="31" t="n"/>
      <c r="H873" s="32" t="n"/>
      <c r="J873" s="32" t="n"/>
      <c r="K873" s="32" t="n"/>
      <c r="L873" s="32" t="n"/>
      <c r="M873" s="32" t="n"/>
      <c r="P873" s="33">
        <f>IF($A873="","",IFERROR(MATCH($A873,'Last week'!$A$2:$A$1001,0),0))</f>
        <v/>
      </c>
      <c r="Q873" s="33">
        <f>IF(OR($A873="",$P873=0),"",INDEX('Last week'!$F$2:$F$1001,$P873))</f>
        <v/>
      </c>
      <c r="R873" s="34">
        <f>IF(OR($A873="",$P873=0),"",INDEX('Last week'!$G$2:$G$1001,$P873))</f>
        <v/>
      </c>
      <c r="S873" s="35">
        <f>IF(OR($A873="",$P873=0),"",INDEX('Last week'!$H$2:$H$1001,$P873))</f>
        <v/>
      </c>
      <c r="T873" s="33">
        <f>IF(OR($A873="",$P873=0),"",INDEX('Last week'!$I$2:$I$1001,$P873))</f>
        <v/>
      </c>
      <c r="U873" s="33">
        <f>IF($A873="","",IF(AND($P873&gt;0,$T873="Open",$S873&gt;=Settings!$C$4,$S873&lt;=Settings!$C$5),1,0))</f>
        <v/>
      </c>
      <c r="V873" s="33">
        <f>IF($A873="","",IF(AND($I873="Open",$H873&gt;=Settings!$C$4,$H873&lt;=Settings!$C$5),1,0))</f>
        <v/>
      </c>
      <c r="W873" s="34">
        <f>IF($A873="","",IF($U873=1,$R873,0))</f>
        <v/>
      </c>
      <c r="X873" s="34">
        <f>IF($A873="","",IF($V873=1,$G873,0))</f>
        <v/>
      </c>
      <c r="Y873" s="34">
        <f>IF($A873="","",IF(AND($P873=0,OR($I873="Open",$I873="Won"),$H873&gt;=Settings!$C$4,$H873&lt;=Settings!$C$5,$J873&gt;Settings!$C$6),$G873,0))</f>
        <v/>
      </c>
      <c r="Z873" s="34">
        <f>IF($A873="","",IF(AND($P873&gt;0,$T873="Open",$U873=0,OR($I873="Open",$I873="Won"),$H873&gt;=Settings!$C$4,$H873&lt;=Settings!$C$5),$G873,0))</f>
        <v/>
      </c>
      <c r="AA873" s="34">
        <f>IF($A873="","",IF(AND($U873=1,OR($V873=1,$I873="Won")),$G873-$R873,0))</f>
        <v/>
      </c>
      <c r="AB873" s="34">
        <f>IF($A873="","",IF(AND($U873=1,$I873="Open",$V873=0),$R873,0))</f>
        <v/>
      </c>
      <c r="AC873" s="34">
        <f>IF($A873="","",IF(AND($U873=1,$I873="Lost"),$R873,0))</f>
        <v/>
      </c>
      <c r="AD873" s="34">
        <f>IF($A873="","",IF(AND($I873="Won",OR($U873=1,$Y873&gt;0,$Z873&gt;0)),$G873,0))</f>
        <v/>
      </c>
      <c r="AE873" s="33">
        <f>IF(OR($A873="",$P873=0),"",IFERROR(MATCH($Q873,Settings!$B$24:$B$31,0),""))</f>
        <v/>
      </c>
      <c r="AF873" s="33">
        <f>IF($A873="","",IFERROR(MATCH($F873,Settings!$B$24:$B$31,0),""))</f>
        <v/>
      </c>
      <c r="AG873" s="33">
        <f>IF($A873="","",IF($P873=0,IF($Y873&gt;0,IF($I873="Won","Created and won","Created"),IF($J873&gt;Settings!$C$6,"Created, outside period",IF($V873=1,"Not in last snapshot","Outside period"))),IF($T873&lt;&gt;"Open","Closed before",IF($U873=0,IF($Z873&gt;0,IF($I873="Won","Pulled in and won","Pulled in"),"Outside period"),IF($I873="Won","Won",IF($I873="Lost","Lost",IF($V873=0,"Slipped out",IF($AF873&gt;$AE873,"Advanced",IF($AF873&lt;$AE873,"Regressed",IF($G873&gt;$R873,"Amount up",IF($G873&lt;$R873,"Amount down","No change")))))))))))</f>
        <v/>
      </c>
      <c r="AH873" s="33">
        <f>IF($A873="","",IF($V873=1,Settings!$C$7-MAX($J873,$K873,$L873,$M873),""))</f>
        <v/>
      </c>
      <c r="AI873" s="33">
        <f>IF($A873="","",IF($V873=1,IF($AH873&gt;=Settings!$C$12,1,0),""))</f>
        <v/>
      </c>
      <c r="AJ873" s="33">
        <f>IF($A873="","",IF($V873=1,IF($N873&gt;=Settings!$C$13,1,0),""))</f>
        <v/>
      </c>
    </row>
    <row r="874">
      <c r="G874" s="31" t="n"/>
      <c r="H874" s="32" t="n"/>
      <c r="J874" s="32" t="n"/>
      <c r="K874" s="32" t="n"/>
      <c r="L874" s="32" t="n"/>
      <c r="M874" s="32" t="n"/>
      <c r="P874" s="33">
        <f>IF($A874="","",IFERROR(MATCH($A874,'Last week'!$A$2:$A$1001,0),0))</f>
        <v/>
      </c>
      <c r="Q874" s="33">
        <f>IF(OR($A874="",$P874=0),"",INDEX('Last week'!$F$2:$F$1001,$P874))</f>
        <v/>
      </c>
      <c r="R874" s="34">
        <f>IF(OR($A874="",$P874=0),"",INDEX('Last week'!$G$2:$G$1001,$P874))</f>
        <v/>
      </c>
      <c r="S874" s="35">
        <f>IF(OR($A874="",$P874=0),"",INDEX('Last week'!$H$2:$H$1001,$P874))</f>
        <v/>
      </c>
      <c r="T874" s="33">
        <f>IF(OR($A874="",$P874=0),"",INDEX('Last week'!$I$2:$I$1001,$P874))</f>
        <v/>
      </c>
      <c r="U874" s="33">
        <f>IF($A874="","",IF(AND($P874&gt;0,$T874="Open",$S874&gt;=Settings!$C$4,$S874&lt;=Settings!$C$5),1,0))</f>
        <v/>
      </c>
      <c r="V874" s="33">
        <f>IF($A874="","",IF(AND($I874="Open",$H874&gt;=Settings!$C$4,$H874&lt;=Settings!$C$5),1,0))</f>
        <v/>
      </c>
      <c r="W874" s="34">
        <f>IF($A874="","",IF($U874=1,$R874,0))</f>
        <v/>
      </c>
      <c r="X874" s="34">
        <f>IF($A874="","",IF($V874=1,$G874,0))</f>
        <v/>
      </c>
      <c r="Y874" s="34">
        <f>IF($A874="","",IF(AND($P874=0,OR($I874="Open",$I874="Won"),$H874&gt;=Settings!$C$4,$H874&lt;=Settings!$C$5,$J874&gt;Settings!$C$6),$G874,0))</f>
        <v/>
      </c>
      <c r="Z874" s="34">
        <f>IF($A874="","",IF(AND($P874&gt;0,$T874="Open",$U874=0,OR($I874="Open",$I874="Won"),$H874&gt;=Settings!$C$4,$H874&lt;=Settings!$C$5),$G874,0))</f>
        <v/>
      </c>
      <c r="AA874" s="34">
        <f>IF($A874="","",IF(AND($U874=1,OR($V874=1,$I874="Won")),$G874-$R874,0))</f>
        <v/>
      </c>
      <c r="AB874" s="34">
        <f>IF($A874="","",IF(AND($U874=1,$I874="Open",$V874=0),$R874,0))</f>
        <v/>
      </c>
      <c r="AC874" s="34">
        <f>IF($A874="","",IF(AND($U874=1,$I874="Lost"),$R874,0))</f>
        <v/>
      </c>
      <c r="AD874" s="34">
        <f>IF($A874="","",IF(AND($I874="Won",OR($U874=1,$Y874&gt;0,$Z874&gt;0)),$G874,0))</f>
        <v/>
      </c>
      <c r="AE874" s="33">
        <f>IF(OR($A874="",$P874=0),"",IFERROR(MATCH($Q874,Settings!$B$24:$B$31,0),""))</f>
        <v/>
      </c>
      <c r="AF874" s="33">
        <f>IF($A874="","",IFERROR(MATCH($F874,Settings!$B$24:$B$31,0),""))</f>
        <v/>
      </c>
      <c r="AG874" s="33">
        <f>IF($A874="","",IF($P874=0,IF($Y874&gt;0,IF($I874="Won","Created and won","Created"),IF($J874&gt;Settings!$C$6,"Created, outside period",IF($V874=1,"Not in last snapshot","Outside period"))),IF($T874&lt;&gt;"Open","Closed before",IF($U874=0,IF($Z874&gt;0,IF($I874="Won","Pulled in and won","Pulled in"),"Outside period"),IF($I874="Won","Won",IF($I874="Lost","Lost",IF($V874=0,"Slipped out",IF($AF874&gt;$AE874,"Advanced",IF($AF874&lt;$AE874,"Regressed",IF($G874&gt;$R874,"Amount up",IF($G874&lt;$R874,"Amount down","No change")))))))))))</f>
        <v/>
      </c>
      <c r="AH874" s="33">
        <f>IF($A874="","",IF($V874=1,Settings!$C$7-MAX($J874,$K874,$L874,$M874),""))</f>
        <v/>
      </c>
      <c r="AI874" s="33">
        <f>IF($A874="","",IF($V874=1,IF($AH874&gt;=Settings!$C$12,1,0),""))</f>
        <v/>
      </c>
      <c r="AJ874" s="33">
        <f>IF($A874="","",IF($V874=1,IF($N874&gt;=Settings!$C$13,1,0),""))</f>
        <v/>
      </c>
    </row>
    <row r="875">
      <c r="G875" s="31" t="n"/>
      <c r="H875" s="32" t="n"/>
      <c r="J875" s="32" t="n"/>
      <c r="K875" s="32" t="n"/>
      <c r="L875" s="32" t="n"/>
      <c r="M875" s="32" t="n"/>
      <c r="P875" s="33">
        <f>IF($A875="","",IFERROR(MATCH($A875,'Last week'!$A$2:$A$1001,0),0))</f>
        <v/>
      </c>
      <c r="Q875" s="33">
        <f>IF(OR($A875="",$P875=0),"",INDEX('Last week'!$F$2:$F$1001,$P875))</f>
        <v/>
      </c>
      <c r="R875" s="34">
        <f>IF(OR($A875="",$P875=0),"",INDEX('Last week'!$G$2:$G$1001,$P875))</f>
        <v/>
      </c>
      <c r="S875" s="35">
        <f>IF(OR($A875="",$P875=0),"",INDEX('Last week'!$H$2:$H$1001,$P875))</f>
        <v/>
      </c>
      <c r="T875" s="33">
        <f>IF(OR($A875="",$P875=0),"",INDEX('Last week'!$I$2:$I$1001,$P875))</f>
        <v/>
      </c>
      <c r="U875" s="33">
        <f>IF($A875="","",IF(AND($P875&gt;0,$T875="Open",$S875&gt;=Settings!$C$4,$S875&lt;=Settings!$C$5),1,0))</f>
        <v/>
      </c>
      <c r="V875" s="33">
        <f>IF($A875="","",IF(AND($I875="Open",$H875&gt;=Settings!$C$4,$H875&lt;=Settings!$C$5),1,0))</f>
        <v/>
      </c>
      <c r="W875" s="34">
        <f>IF($A875="","",IF($U875=1,$R875,0))</f>
        <v/>
      </c>
      <c r="X875" s="34">
        <f>IF($A875="","",IF($V875=1,$G875,0))</f>
        <v/>
      </c>
      <c r="Y875" s="34">
        <f>IF($A875="","",IF(AND($P875=0,OR($I875="Open",$I875="Won"),$H875&gt;=Settings!$C$4,$H875&lt;=Settings!$C$5,$J875&gt;Settings!$C$6),$G875,0))</f>
        <v/>
      </c>
      <c r="Z875" s="34">
        <f>IF($A875="","",IF(AND($P875&gt;0,$T875="Open",$U875=0,OR($I875="Open",$I875="Won"),$H875&gt;=Settings!$C$4,$H875&lt;=Settings!$C$5),$G875,0))</f>
        <v/>
      </c>
      <c r="AA875" s="34">
        <f>IF($A875="","",IF(AND($U875=1,OR($V875=1,$I875="Won")),$G875-$R875,0))</f>
        <v/>
      </c>
      <c r="AB875" s="34">
        <f>IF($A875="","",IF(AND($U875=1,$I875="Open",$V875=0),$R875,0))</f>
        <v/>
      </c>
      <c r="AC875" s="34">
        <f>IF($A875="","",IF(AND($U875=1,$I875="Lost"),$R875,0))</f>
        <v/>
      </c>
      <c r="AD875" s="34">
        <f>IF($A875="","",IF(AND($I875="Won",OR($U875=1,$Y875&gt;0,$Z875&gt;0)),$G875,0))</f>
        <v/>
      </c>
      <c r="AE875" s="33">
        <f>IF(OR($A875="",$P875=0),"",IFERROR(MATCH($Q875,Settings!$B$24:$B$31,0),""))</f>
        <v/>
      </c>
      <c r="AF875" s="33">
        <f>IF($A875="","",IFERROR(MATCH($F875,Settings!$B$24:$B$31,0),""))</f>
        <v/>
      </c>
      <c r="AG875" s="33">
        <f>IF($A875="","",IF($P875=0,IF($Y875&gt;0,IF($I875="Won","Created and won","Created"),IF($J875&gt;Settings!$C$6,"Created, outside period",IF($V875=1,"Not in last snapshot","Outside period"))),IF($T875&lt;&gt;"Open","Closed before",IF($U875=0,IF($Z875&gt;0,IF($I875="Won","Pulled in and won","Pulled in"),"Outside period"),IF($I875="Won","Won",IF($I875="Lost","Lost",IF($V875=0,"Slipped out",IF($AF875&gt;$AE875,"Advanced",IF($AF875&lt;$AE875,"Regressed",IF($G875&gt;$R875,"Amount up",IF($G875&lt;$R875,"Amount down","No change")))))))))))</f>
        <v/>
      </c>
      <c r="AH875" s="33">
        <f>IF($A875="","",IF($V875=1,Settings!$C$7-MAX($J875,$K875,$L875,$M875),""))</f>
        <v/>
      </c>
      <c r="AI875" s="33">
        <f>IF($A875="","",IF($V875=1,IF($AH875&gt;=Settings!$C$12,1,0),""))</f>
        <v/>
      </c>
      <c r="AJ875" s="33">
        <f>IF($A875="","",IF($V875=1,IF($N875&gt;=Settings!$C$13,1,0),""))</f>
        <v/>
      </c>
    </row>
    <row r="876">
      <c r="G876" s="31" t="n"/>
      <c r="H876" s="32" t="n"/>
      <c r="J876" s="32" t="n"/>
      <c r="K876" s="32" t="n"/>
      <c r="L876" s="32" t="n"/>
      <c r="M876" s="32" t="n"/>
      <c r="P876" s="33">
        <f>IF($A876="","",IFERROR(MATCH($A876,'Last week'!$A$2:$A$1001,0),0))</f>
        <v/>
      </c>
      <c r="Q876" s="33">
        <f>IF(OR($A876="",$P876=0),"",INDEX('Last week'!$F$2:$F$1001,$P876))</f>
        <v/>
      </c>
      <c r="R876" s="34">
        <f>IF(OR($A876="",$P876=0),"",INDEX('Last week'!$G$2:$G$1001,$P876))</f>
        <v/>
      </c>
      <c r="S876" s="35">
        <f>IF(OR($A876="",$P876=0),"",INDEX('Last week'!$H$2:$H$1001,$P876))</f>
        <v/>
      </c>
      <c r="T876" s="33">
        <f>IF(OR($A876="",$P876=0),"",INDEX('Last week'!$I$2:$I$1001,$P876))</f>
        <v/>
      </c>
      <c r="U876" s="33">
        <f>IF($A876="","",IF(AND($P876&gt;0,$T876="Open",$S876&gt;=Settings!$C$4,$S876&lt;=Settings!$C$5),1,0))</f>
        <v/>
      </c>
      <c r="V876" s="33">
        <f>IF($A876="","",IF(AND($I876="Open",$H876&gt;=Settings!$C$4,$H876&lt;=Settings!$C$5),1,0))</f>
        <v/>
      </c>
      <c r="W876" s="34">
        <f>IF($A876="","",IF($U876=1,$R876,0))</f>
        <v/>
      </c>
      <c r="X876" s="34">
        <f>IF($A876="","",IF($V876=1,$G876,0))</f>
        <v/>
      </c>
      <c r="Y876" s="34">
        <f>IF($A876="","",IF(AND($P876=0,OR($I876="Open",$I876="Won"),$H876&gt;=Settings!$C$4,$H876&lt;=Settings!$C$5,$J876&gt;Settings!$C$6),$G876,0))</f>
        <v/>
      </c>
      <c r="Z876" s="34">
        <f>IF($A876="","",IF(AND($P876&gt;0,$T876="Open",$U876=0,OR($I876="Open",$I876="Won"),$H876&gt;=Settings!$C$4,$H876&lt;=Settings!$C$5),$G876,0))</f>
        <v/>
      </c>
      <c r="AA876" s="34">
        <f>IF($A876="","",IF(AND($U876=1,OR($V876=1,$I876="Won")),$G876-$R876,0))</f>
        <v/>
      </c>
      <c r="AB876" s="34">
        <f>IF($A876="","",IF(AND($U876=1,$I876="Open",$V876=0),$R876,0))</f>
        <v/>
      </c>
      <c r="AC876" s="34">
        <f>IF($A876="","",IF(AND($U876=1,$I876="Lost"),$R876,0))</f>
        <v/>
      </c>
      <c r="AD876" s="34">
        <f>IF($A876="","",IF(AND($I876="Won",OR($U876=1,$Y876&gt;0,$Z876&gt;0)),$G876,0))</f>
        <v/>
      </c>
      <c r="AE876" s="33">
        <f>IF(OR($A876="",$P876=0),"",IFERROR(MATCH($Q876,Settings!$B$24:$B$31,0),""))</f>
        <v/>
      </c>
      <c r="AF876" s="33">
        <f>IF($A876="","",IFERROR(MATCH($F876,Settings!$B$24:$B$31,0),""))</f>
        <v/>
      </c>
      <c r="AG876" s="33">
        <f>IF($A876="","",IF($P876=0,IF($Y876&gt;0,IF($I876="Won","Created and won","Created"),IF($J876&gt;Settings!$C$6,"Created, outside period",IF($V876=1,"Not in last snapshot","Outside period"))),IF($T876&lt;&gt;"Open","Closed before",IF($U876=0,IF($Z876&gt;0,IF($I876="Won","Pulled in and won","Pulled in"),"Outside period"),IF($I876="Won","Won",IF($I876="Lost","Lost",IF($V876=0,"Slipped out",IF($AF876&gt;$AE876,"Advanced",IF($AF876&lt;$AE876,"Regressed",IF($G876&gt;$R876,"Amount up",IF($G876&lt;$R876,"Amount down","No change")))))))))))</f>
        <v/>
      </c>
      <c r="AH876" s="33">
        <f>IF($A876="","",IF($V876=1,Settings!$C$7-MAX($J876,$K876,$L876,$M876),""))</f>
        <v/>
      </c>
      <c r="AI876" s="33">
        <f>IF($A876="","",IF($V876=1,IF($AH876&gt;=Settings!$C$12,1,0),""))</f>
        <v/>
      </c>
      <c r="AJ876" s="33">
        <f>IF($A876="","",IF($V876=1,IF($N876&gt;=Settings!$C$13,1,0),""))</f>
        <v/>
      </c>
    </row>
    <row r="877">
      <c r="G877" s="31" t="n"/>
      <c r="H877" s="32" t="n"/>
      <c r="J877" s="32" t="n"/>
      <c r="K877" s="32" t="n"/>
      <c r="L877" s="32" t="n"/>
      <c r="M877" s="32" t="n"/>
      <c r="P877" s="33">
        <f>IF($A877="","",IFERROR(MATCH($A877,'Last week'!$A$2:$A$1001,0),0))</f>
        <v/>
      </c>
      <c r="Q877" s="33">
        <f>IF(OR($A877="",$P877=0),"",INDEX('Last week'!$F$2:$F$1001,$P877))</f>
        <v/>
      </c>
      <c r="R877" s="34">
        <f>IF(OR($A877="",$P877=0),"",INDEX('Last week'!$G$2:$G$1001,$P877))</f>
        <v/>
      </c>
      <c r="S877" s="35">
        <f>IF(OR($A877="",$P877=0),"",INDEX('Last week'!$H$2:$H$1001,$P877))</f>
        <v/>
      </c>
      <c r="T877" s="33">
        <f>IF(OR($A877="",$P877=0),"",INDEX('Last week'!$I$2:$I$1001,$P877))</f>
        <v/>
      </c>
      <c r="U877" s="33">
        <f>IF($A877="","",IF(AND($P877&gt;0,$T877="Open",$S877&gt;=Settings!$C$4,$S877&lt;=Settings!$C$5),1,0))</f>
        <v/>
      </c>
      <c r="V877" s="33">
        <f>IF($A877="","",IF(AND($I877="Open",$H877&gt;=Settings!$C$4,$H877&lt;=Settings!$C$5),1,0))</f>
        <v/>
      </c>
      <c r="W877" s="34">
        <f>IF($A877="","",IF($U877=1,$R877,0))</f>
        <v/>
      </c>
      <c r="X877" s="34">
        <f>IF($A877="","",IF($V877=1,$G877,0))</f>
        <v/>
      </c>
      <c r="Y877" s="34">
        <f>IF($A877="","",IF(AND($P877=0,OR($I877="Open",$I877="Won"),$H877&gt;=Settings!$C$4,$H877&lt;=Settings!$C$5,$J877&gt;Settings!$C$6),$G877,0))</f>
        <v/>
      </c>
      <c r="Z877" s="34">
        <f>IF($A877="","",IF(AND($P877&gt;0,$T877="Open",$U877=0,OR($I877="Open",$I877="Won"),$H877&gt;=Settings!$C$4,$H877&lt;=Settings!$C$5),$G877,0))</f>
        <v/>
      </c>
      <c r="AA877" s="34">
        <f>IF($A877="","",IF(AND($U877=1,OR($V877=1,$I877="Won")),$G877-$R877,0))</f>
        <v/>
      </c>
      <c r="AB877" s="34">
        <f>IF($A877="","",IF(AND($U877=1,$I877="Open",$V877=0),$R877,0))</f>
        <v/>
      </c>
      <c r="AC877" s="34">
        <f>IF($A877="","",IF(AND($U877=1,$I877="Lost"),$R877,0))</f>
        <v/>
      </c>
      <c r="AD877" s="34">
        <f>IF($A877="","",IF(AND($I877="Won",OR($U877=1,$Y877&gt;0,$Z877&gt;0)),$G877,0))</f>
        <v/>
      </c>
      <c r="AE877" s="33">
        <f>IF(OR($A877="",$P877=0),"",IFERROR(MATCH($Q877,Settings!$B$24:$B$31,0),""))</f>
        <v/>
      </c>
      <c r="AF877" s="33">
        <f>IF($A877="","",IFERROR(MATCH($F877,Settings!$B$24:$B$31,0),""))</f>
        <v/>
      </c>
      <c r="AG877" s="33">
        <f>IF($A877="","",IF($P877=0,IF($Y877&gt;0,IF($I877="Won","Created and won","Created"),IF($J877&gt;Settings!$C$6,"Created, outside period",IF($V877=1,"Not in last snapshot","Outside period"))),IF($T877&lt;&gt;"Open","Closed before",IF($U877=0,IF($Z877&gt;0,IF($I877="Won","Pulled in and won","Pulled in"),"Outside period"),IF($I877="Won","Won",IF($I877="Lost","Lost",IF($V877=0,"Slipped out",IF($AF877&gt;$AE877,"Advanced",IF($AF877&lt;$AE877,"Regressed",IF($G877&gt;$R877,"Amount up",IF($G877&lt;$R877,"Amount down","No change")))))))))))</f>
        <v/>
      </c>
      <c r="AH877" s="33">
        <f>IF($A877="","",IF($V877=1,Settings!$C$7-MAX($J877,$K877,$L877,$M877),""))</f>
        <v/>
      </c>
      <c r="AI877" s="33">
        <f>IF($A877="","",IF($V877=1,IF($AH877&gt;=Settings!$C$12,1,0),""))</f>
        <v/>
      </c>
      <c r="AJ877" s="33">
        <f>IF($A877="","",IF($V877=1,IF($N877&gt;=Settings!$C$13,1,0),""))</f>
        <v/>
      </c>
    </row>
    <row r="878">
      <c r="G878" s="31" t="n"/>
      <c r="H878" s="32" t="n"/>
      <c r="J878" s="32" t="n"/>
      <c r="K878" s="32" t="n"/>
      <c r="L878" s="32" t="n"/>
      <c r="M878" s="32" t="n"/>
      <c r="P878" s="33">
        <f>IF($A878="","",IFERROR(MATCH($A878,'Last week'!$A$2:$A$1001,0),0))</f>
        <v/>
      </c>
      <c r="Q878" s="33">
        <f>IF(OR($A878="",$P878=0),"",INDEX('Last week'!$F$2:$F$1001,$P878))</f>
        <v/>
      </c>
      <c r="R878" s="34">
        <f>IF(OR($A878="",$P878=0),"",INDEX('Last week'!$G$2:$G$1001,$P878))</f>
        <v/>
      </c>
      <c r="S878" s="35">
        <f>IF(OR($A878="",$P878=0),"",INDEX('Last week'!$H$2:$H$1001,$P878))</f>
        <v/>
      </c>
      <c r="T878" s="33">
        <f>IF(OR($A878="",$P878=0),"",INDEX('Last week'!$I$2:$I$1001,$P878))</f>
        <v/>
      </c>
      <c r="U878" s="33">
        <f>IF($A878="","",IF(AND($P878&gt;0,$T878="Open",$S878&gt;=Settings!$C$4,$S878&lt;=Settings!$C$5),1,0))</f>
        <v/>
      </c>
      <c r="V878" s="33">
        <f>IF($A878="","",IF(AND($I878="Open",$H878&gt;=Settings!$C$4,$H878&lt;=Settings!$C$5),1,0))</f>
        <v/>
      </c>
      <c r="W878" s="34">
        <f>IF($A878="","",IF($U878=1,$R878,0))</f>
        <v/>
      </c>
      <c r="X878" s="34">
        <f>IF($A878="","",IF($V878=1,$G878,0))</f>
        <v/>
      </c>
      <c r="Y878" s="34">
        <f>IF($A878="","",IF(AND($P878=0,OR($I878="Open",$I878="Won"),$H878&gt;=Settings!$C$4,$H878&lt;=Settings!$C$5,$J878&gt;Settings!$C$6),$G878,0))</f>
        <v/>
      </c>
      <c r="Z878" s="34">
        <f>IF($A878="","",IF(AND($P878&gt;0,$T878="Open",$U878=0,OR($I878="Open",$I878="Won"),$H878&gt;=Settings!$C$4,$H878&lt;=Settings!$C$5),$G878,0))</f>
        <v/>
      </c>
      <c r="AA878" s="34">
        <f>IF($A878="","",IF(AND($U878=1,OR($V878=1,$I878="Won")),$G878-$R878,0))</f>
        <v/>
      </c>
      <c r="AB878" s="34">
        <f>IF($A878="","",IF(AND($U878=1,$I878="Open",$V878=0),$R878,0))</f>
        <v/>
      </c>
      <c r="AC878" s="34">
        <f>IF($A878="","",IF(AND($U878=1,$I878="Lost"),$R878,0))</f>
        <v/>
      </c>
      <c r="AD878" s="34">
        <f>IF($A878="","",IF(AND($I878="Won",OR($U878=1,$Y878&gt;0,$Z878&gt;0)),$G878,0))</f>
        <v/>
      </c>
      <c r="AE878" s="33">
        <f>IF(OR($A878="",$P878=0),"",IFERROR(MATCH($Q878,Settings!$B$24:$B$31,0),""))</f>
        <v/>
      </c>
      <c r="AF878" s="33">
        <f>IF($A878="","",IFERROR(MATCH($F878,Settings!$B$24:$B$31,0),""))</f>
        <v/>
      </c>
      <c r="AG878" s="33">
        <f>IF($A878="","",IF($P878=0,IF($Y878&gt;0,IF($I878="Won","Created and won","Created"),IF($J878&gt;Settings!$C$6,"Created, outside period",IF($V878=1,"Not in last snapshot","Outside period"))),IF($T878&lt;&gt;"Open","Closed before",IF($U878=0,IF($Z878&gt;0,IF($I878="Won","Pulled in and won","Pulled in"),"Outside period"),IF($I878="Won","Won",IF($I878="Lost","Lost",IF($V878=0,"Slipped out",IF($AF878&gt;$AE878,"Advanced",IF($AF878&lt;$AE878,"Regressed",IF($G878&gt;$R878,"Amount up",IF($G878&lt;$R878,"Amount down","No change")))))))))))</f>
        <v/>
      </c>
      <c r="AH878" s="33">
        <f>IF($A878="","",IF($V878=1,Settings!$C$7-MAX($J878,$K878,$L878,$M878),""))</f>
        <v/>
      </c>
      <c r="AI878" s="33">
        <f>IF($A878="","",IF($V878=1,IF($AH878&gt;=Settings!$C$12,1,0),""))</f>
        <v/>
      </c>
      <c r="AJ878" s="33">
        <f>IF($A878="","",IF($V878=1,IF($N878&gt;=Settings!$C$13,1,0),""))</f>
        <v/>
      </c>
    </row>
    <row r="879">
      <c r="G879" s="31" t="n"/>
      <c r="H879" s="32" t="n"/>
      <c r="J879" s="32" t="n"/>
      <c r="K879" s="32" t="n"/>
      <c r="L879" s="32" t="n"/>
      <c r="M879" s="32" t="n"/>
      <c r="P879" s="33">
        <f>IF($A879="","",IFERROR(MATCH($A879,'Last week'!$A$2:$A$1001,0),0))</f>
        <v/>
      </c>
      <c r="Q879" s="33">
        <f>IF(OR($A879="",$P879=0),"",INDEX('Last week'!$F$2:$F$1001,$P879))</f>
        <v/>
      </c>
      <c r="R879" s="34">
        <f>IF(OR($A879="",$P879=0),"",INDEX('Last week'!$G$2:$G$1001,$P879))</f>
        <v/>
      </c>
      <c r="S879" s="35">
        <f>IF(OR($A879="",$P879=0),"",INDEX('Last week'!$H$2:$H$1001,$P879))</f>
        <v/>
      </c>
      <c r="T879" s="33">
        <f>IF(OR($A879="",$P879=0),"",INDEX('Last week'!$I$2:$I$1001,$P879))</f>
        <v/>
      </c>
      <c r="U879" s="33">
        <f>IF($A879="","",IF(AND($P879&gt;0,$T879="Open",$S879&gt;=Settings!$C$4,$S879&lt;=Settings!$C$5),1,0))</f>
        <v/>
      </c>
      <c r="V879" s="33">
        <f>IF($A879="","",IF(AND($I879="Open",$H879&gt;=Settings!$C$4,$H879&lt;=Settings!$C$5),1,0))</f>
        <v/>
      </c>
      <c r="W879" s="34">
        <f>IF($A879="","",IF($U879=1,$R879,0))</f>
        <v/>
      </c>
      <c r="X879" s="34">
        <f>IF($A879="","",IF($V879=1,$G879,0))</f>
        <v/>
      </c>
      <c r="Y879" s="34">
        <f>IF($A879="","",IF(AND($P879=0,OR($I879="Open",$I879="Won"),$H879&gt;=Settings!$C$4,$H879&lt;=Settings!$C$5,$J879&gt;Settings!$C$6),$G879,0))</f>
        <v/>
      </c>
      <c r="Z879" s="34">
        <f>IF($A879="","",IF(AND($P879&gt;0,$T879="Open",$U879=0,OR($I879="Open",$I879="Won"),$H879&gt;=Settings!$C$4,$H879&lt;=Settings!$C$5),$G879,0))</f>
        <v/>
      </c>
      <c r="AA879" s="34">
        <f>IF($A879="","",IF(AND($U879=1,OR($V879=1,$I879="Won")),$G879-$R879,0))</f>
        <v/>
      </c>
      <c r="AB879" s="34">
        <f>IF($A879="","",IF(AND($U879=1,$I879="Open",$V879=0),$R879,0))</f>
        <v/>
      </c>
      <c r="AC879" s="34">
        <f>IF($A879="","",IF(AND($U879=1,$I879="Lost"),$R879,0))</f>
        <v/>
      </c>
      <c r="AD879" s="34">
        <f>IF($A879="","",IF(AND($I879="Won",OR($U879=1,$Y879&gt;0,$Z879&gt;0)),$G879,0))</f>
        <v/>
      </c>
      <c r="AE879" s="33">
        <f>IF(OR($A879="",$P879=0),"",IFERROR(MATCH($Q879,Settings!$B$24:$B$31,0),""))</f>
        <v/>
      </c>
      <c r="AF879" s="33">
        <f>IF($A879="","",IFERROR(MATCH($F879,Settings!$B$24:$B$31,0),""))</f>
        <v/>
      </c>
      <c r="AG879" s="33">
        <f>IF($A879="","",IF($P879=0,IF($Y879&gt;0,IF($I879="Won","Created and won","Created"),IF($J879&gt;Settings!$C$6,"Created, outside period",IF($V879=1,"Not in last snapshot","Outside period"))),IF($T879&lt;&gt;"Open","Closed before",IF($U879=0,IF($Z879&gt;0,IF($I879="Won","Pulled in and won","Pulled in"),"Outside period"),IF($I879="Won","Won",IF($I879="Lost","Lost",IF($V879=0,"Slipped out",IF($AF879&gt;$AE879,"Advanced",IF($AF879&lt;$AE879,"Regressed",IF($G879&gt;$R879,"Amount up",IF($G879&lt;$R879,"Amount down","No change")))))))))))</f>
        <v/>
      </c>
      <c r="AH879" s="33">
        <f>IF($A879="","",IF($V879=1,Settings!$C$7-MAX($J879,$K879,$L879,$M879),""))</f>
        <v/>
      </c>
      <c r="AI879" s="33">
        <f>IF($A879="","",IF($V879=1,IF($AH879&gt;=Settings!$C$12,1,0),""))</f>
        <v/>
      </c>
      <c r="AJ879" s="33">
        <f>IF($A879="","",IF($V879=1,IF($N879&gt;=Settings!$C$13,1,0),""))</f>
        <v/>
      </c>
    </row>
    <row r="880">
      <c r="G880" s="31" t="n"/>
      <c r="H880" s="32" t="n"/>
      <c r="J880" s="32" t="n"/>
      <c r="K880" s="32" t="n"/>
      <c r="L880" s="32" t="n"/>
      <c r="M880" s="32" t="n"/>
      <c r="P880" s="33">
        <f>IF($A880="","",IFERROR(MATCH($A880,'Last week'!$A$2:$A$1001,0),0))</f>
        <v/>
      </c>
      <c r="Q880" s="33">
        <f>IF(OR($A880="",$P880=0),"",INDEX('Last week'!$F$2:$F$1001,$P880))</f>
        <v/>
      </c>
      <c r="R880" s="34">
        <f>IF(OR($A880="",$P880=0),"",INDEX('Last week'!$G$2:$G$1001,$P880))</f>
        <v/>
      </c>
      <c r="S880" s="35">
        <f>IF(OR($A880="",$P880=0),"",INDEX('Last week'!$H$2:$H$1001,$P880))</f>
        <v/>
      </c>
      <c r="T880" s="33">
        <f>IF(OR($A880="",$P880=0),"",INDEX('Last week'!$I$2:$I$1001,$P880))</f>
        <v/>
      </c>
      <c r="U880" s="33">
        <f>IF($A880="","",IF(AND($P880&gt;0,$T880="Open",$S880&gt;=Settings!$C$4,$S880&lt;=Settings!$C$5),1,0))</f>
        <v/>
      </c>
      <c r="V880" s="33">
        <f>IF($A880="","",IF(AND($I880="Open",$H880&gt;=Settings!$C$4,$H880&lt;=Settings!$C$5),1,0))</f>
        <v/>
      </c>
      <c r="W880" s="34">
        <f>IF($A880="","",IF($U880=1,$R880,0))</f>
        <v/>
      </c>
      <c r="X880" s="34">
        <f>IF($A880="","",IF($V880=1,$G880,0))</f>
        <v/>
      </c>
      <c r="Y880" s="34">
        <f>IF($A880="","",IF(AND($P880=0,OR($I880="Open",$I880="Won"),$H880&gt;=Settings!$C$4,$H880&lt;=Settings!$C$5,$J880&gt;Settings!$C$6),$G880,0))</f>
        <v/>
      </c>
      <c r="Z880" s="34">
        <f>IF($A880="","",IF(AND($P880&gt;0,$T880="Open",$U880=0,OR($I880="Open",$I880="Won"),$H880&gt;=Settings!$C$4,$H880&lt;=Settings!$C$5),$G880,0))</f>
        <v/>
      </c>
      <c r="AA880" s="34">
        <f>IF($A880="","",IF(AND($U880=1,OR($V880=1,$I880="Won")),$G880-$R880,0))</f>
        <v/>
      </c>
      <c r="AB880" s="34">
        <f>IF($A880="","",IF(AND($U880=1,$I880="Open",$V880=0),$R880,0))</f>
        <v/>
      </c>
      <c r="AC880" s="34">
        <f>IF($A880="","",IF(AND($U880=1,$I880="Lost"),$R880,0))</f>
        <v/>
      </c>
      <c r="AD880" s="34">
        <f>IF($A880="","",IF(AND($I880="Won",OR($U880=1,$Y880&gt;0,$Z880&gt;0)),$G880,0))</f>
        <v/>
      </c>
      <c r="AE880" s="33">
        <f>IF(OR($A880="",$P880=0),"",IFERROR(MATCH($Q880,Settings!$B$24:$B$31,0),""))</f>
        <v/>
      </c>
      <c r="AF880" s="33">
        <f>IF($A880="","",IFERROR(MATCH($F880,Settings!$B$24:$B$31,0),""))</f>
        <v/>
      </c>
      <c r="AG880" s="33">
        <f>IF($A880="","",IF($P880=0,IF($Y880&gt;0,IF($I880="Won","Created and won","Created"),IF($J880&gt;Settings!$C$6,"Created, outside period",IF($V880=1,"Not in last snapshot","Outside period"))),IF($T880&lt;&gt;"Open","Closed before",IF($U880=0,IF($Z880&gt;0,IF($I880="Won","Pulled in and won","Pulled in"),"Outside period"),IF($I880="Won","Won",IF($I880="Lost","Lost",IF($V880=0,"Slipped out",IF($AF880&gt;$AE880,"Advanced",IF($AF880&lt;$AE880,"Regressed",IF($G880&gt;$R880,"Amount up",IF($G880&lt;$R880,"Amount down","No change")))))))))))</f>
        <v/>
      </c>
      <c r="AH880" s="33">
        <f>IF($A880="","",IF($V880=1,Settings!$C$7-MAX($J880,$K880,$L880,$M880),""))</f>
        <v/>
      </c>
      <c r="AI880" s="33">
        <f>IF($A880="","",IF($V880=1,IF($AH880&gt;=Settings!$C$12,1,0),""))</f>
        <v/>
      </c>
      <c r="AJ880" s="33">
        <f>IF($A880="","",IF($V880=1,IF($N880&gt;=Settings!$C$13,1,0),""))</f>
        <v/>
      </c>
    </row>
    <row r="881">
      <c r="G881" s="31" t="n"/>
      <c r="H881" s="32" t="n"/>
      <c r="J881" s="32" t="n"/>
      <c r="K881" s="32" t="n"/>
      <c r="L881" s="32" t="n"/>
      <c r="M881" s="32" t="n"/>
      <c r="P881" s="33">
        <f>IF($A881="","",IFERROR(MATCH($A881,'Last week'!$A$2:$A$1001,0),0))</f>
        <v/>
      </c>
      <c r="Q881" s="33">
        <f>IF(OR($A881="",$P881=0),"",INDEX('Last week'!$F$2:$F$1001,$P881))</f>
        <v/>
      </c>
      <c r="R881" s="34">
        <f>IF(OR($A881="",$P881=0),"",INDEX('Last week'!$G$2:$G$1001,$P881))</f>
        <v/>
      </c>
      <c r="S881" s="35">
        <f>IF(OR($A881="",$P881=0),"",INDEX('Last week'!$H$2:$H$1001,$P881))</f>
        <v/>
      </c>
      <c r="T881" s="33">
        <f>IF(OR($A881="",$P881=0),"",INDEX('Last week'!$I$2:$I$1001,$P881))</f>
        <v/>
      </c>
      <c r="U881" s="33">
        <f>IF($A881="","",IF(AND($P881&gt;0,$T881="Open",$S881&gt;=Settings!$C$4,$S881&lt;=Settings!$C$5),1,0))</f>
        <v/>
      </c>
      <c r="V881" s="33">
        <f>IF($A881="","",IF(AND($I881="Open",$H881&gt;=Settings!$C$4,$H881&lt;=Settings!$C$5),1,0))</f>
        <v/>
      </c>
      <c r="W881" s="34">
        <f>IF($A881="","",IF($U881=1,$R881,0))</f>
        <v/>
      </c>
      <c r="X881" s="34">
        <f>IF($A881="","",IF($V881=1,$G881,0))</f>
        <v/>
      </c>
      <c r="Y881" s="34">
        <f>IF($A881="","",IF(AND($P881=0,OR($I881="Open",$I881="Won"),$H881&gt;=Settings!$C$4,$H881&lt;=Settings!$C$5,$J881&gt;Settings!$C$6),$G881,0))</f>
        <v/>
      </c>
      <c r="Z881" s="34">
        <f>IF($A881="","",IF(AND($P881&gt;0,$T881="Open",$U881=0,OR($I881="Open",$I881="Won"),$H881&gt;=Settings!$C$4,$H881&lt;=Settings!$C$5),$G881,0))</f>
        <v/>
      </c>
      <c r="AA881" s="34">
        <f>IF($A881="","",IF(AND($U881=1,OR($V881=1,$I881="Won")),$G881-$R881,0))</f>
        <v/>
      </c>
      <c r="AB881" s="34">
        <f>IF($A881="","",IF(AND($U881=1,$I881="Open",$V881=0),$R881,0))</f>
        <v/>
      </c>
      <c r="AC881" s="34">
        <f>IF($A881="","",IF(AND($U881=1,$I881="Lost"),$R881,0))</f>
        <v/>
      </c>
      <c r="AD881" s="34">
        <f>IF($A881="","",IF(AND($I881="Won",OR($U881=1,$Y881&gt;0,$Z881&gt;0)),$G881,0))</f>
        <v/>
      </c>
      <c r="AE881" s="33">
        <f>IF(OR($A881="",$P881=0),"",IFERROR(MATCH($Q881,Settings!$B$24:$B$31,0),""))</f>
        <v/>
      </c>
      <c r="AF881" s="33">
        <f>IF($A881="","",IFERROR(MATCH($F881,Settings!$B$24:$B$31,0),""))</f>
        <v/>
      </c>
      <c r="AG881" s="33">
        <f>IF($A881="","",IF($P881=0,IF($Y881&gt;0,IF($I881="Won","Created and won","Created"),IF($J881&gt;Settings!$C$6,"Created, outside period",IF($V881=1,"Not in last snapshot","Outside period"))),IF($T881&lt;&gt;"Open","Closed before",IF($U881=0,IF($Z881&gt;0,IF($I881="Won","Pulled in and won","Pulled in"),"Outside period"),IF($I881="Won","Won",IF($I881="Lost","Lost",IF($V881=0,"Slipped out",IF($AF881&gt;$AE881,"Advanced",IF($AF881&lt;$AE881,"Regressed",IF($G881&gt;$R881,"Amount up",IF($G881&lt;$R881,"Amount down","No change")))))))))))</f>
        <v/>
      </c>
      <c r="AH881" s="33">
        <f>IF($A881="","",IF($V881=1,Settings!$C$7-MAX($J881,$K881,$L881,$M881),""))</f>
        <v/>
      </c>
      <c r="AI881" s="33">
        <f>IF($A881="","",IF($V881=1,IF($AH881&gt;=Settings!$C$12,1,0),""))</f>
        <v/>
      </c>
      <c r="AJ881" s="33">
        <f>IF($A881="","",IF($V881=1,IF($N881&gt;=Settings!$C$13,1,0),""))</f>
        <v/>
      </c>
    </row>
    <row r="882">
      <c r="G882" s="31" t="n"/>
      <c r="H882" s="32" t="n"/>
      <c r="J882" s="32" t="n"/>
      <c r="K882" s="32" t="n"/>
      <c r="L882" s="32" t="n"/>
      <c r="M882" s="32" t="n"/>
      <c r="P882" s="33">
        <f>IF($A882="","",IFERROR(MATCH($A882,'Last week'!$A$2:$A$1001,0),0))</f>
        <v/>
      </c>
      <c r="Q882" s="33">
        <f>IF(OR($A882="",$P882=0),"",INDEX('Last week'!$F$2:$F$1001,$P882))</f>
        <v/>
      </c>
      <c r="R882" s="34">
        <f>IF(OR($A882="",$P882=0),"",INDEX('Last week'!$G$2:$G$1001,$P882))</f>
        <v/>
      </c>
      <c r="S882" s="35">
        <f>IF(OR($A882="",$P882=0),"",INDEX('Last week'!$H$2:$H$1001,$P882))</f>
        <v/>
      </c>
      <c r="T882" s="33">
        <f>IF(OR($A882="",$P882=0),"",INDEX('Last week'!$I$2:$I$1001,$P882))</f>
        <v/>
      </c>
      <c r="U882" s="33">
        <f>IF($A882="","",IF(AND($P882&gt;0,$T882="Open",$S882&gt;=Settings!$C$4,$S882&lt;=Settings!$C$5),1,0))</f>
        <v/>
      </c>
      <c r="V882" s="33">
        <f>IF($A882="","",IF(AND($I882="Open",$H882&gt;=Settings!$C$4,$H882&lt;=Settings!$C$5),1,0))</f>
        <v/>
      </c>
      <c r="W882" s="34">
        <f>IF($A882="","",IF($U882=1,$R882,0))</f>
        <v/>
      </c>
      <c r="X882" s="34">
        <f>IF($A882="","",IF($V882=1,$G882,0))</f>
        <v/>
      </c>
      <c r="Y882" s="34">
        <f>IF($A882="","",IF(AND($P882=0,OR($I882="Open",$I882="Won"),$H882&gt;=Settings!$C$4,$H882&lt;=Settings!$C$5,$J882&gt;Settings!$C$6),$G882,0))</f>
        <v/>
      </c>
      <c r="Z882" s="34">
        <f>IF($A882="","",IF(AND($P882&gt;0,$T882="Open",$U882=0,OR($I882="Open",$I882="Won"),$H882&gt;=Settings!$C$4,$H882&lt;=Settings!$C$5),$G882,0))</f>
        <v/>
      </c>
      <c r="AA882" s="34">
        <f>IF($A882="","",IF(AND($U882=1,OR($V882=1,$I882="Won")),$G882-$R882,0))</f>
        <v/>
      </c>
      <c r="AB882" s="34">
        <f>IF($A882="","",IF(AND($U882=1,$I882="Open",$V882=0),$R882,0))</f>
        <v/>
      </c>
      <c r="AC882" s="34">
        <f>IF($A882="","",IF(AND($U882=1,$I882="Lost"),$R882,0))</f>
        <v/>
      </c>
      <c r="AD882" s="34">
        <f>IF($A882="","",IF(AND($I882="Won",OR($U882=1,$Y882&gt;0,$Z882&gt;0)),$G882,0))</f>
        <v/>
      </c>
      <c r="AE882" s="33">
        <f>IF(OR($A882="",$P882=0),"",IFERROR(MATCH($Q882,Settings!$B$24:$B$31,0),""))</f>
        <v/>
      </c>
      <c r="AF882" s="33">
        <f>IF($A882="","",IFERROR(MATCH($F882,Settings!$B$24:$B$31,0),""))</f>
        <v/>
      </c>
      <c r="AG882" s="33">
        <f>IF($A882="","",IF($P882=0,IF($Y882&gt;0,IF($I882="Won","Created and won","Created"),IF($J882&gt;Settings!$C$6,"Created, outside period",IF($V882=1,"Not in last snapshot","Outside period"))),IF($T882&lt;&gt;"Open","Closed before",IF($U882=0,IF($Z882&gt;0,IF($I882="Won","Pulled in and won","Pulled in"),"Outside period"),IF($I882="Won","Won",IF($I882="Lost","Lost",IF($V882=0,"Slipped out",IF($AF882&gt;$AE882,"Advanced",IF($AF882&lt;$AE882,"Regressed",IF($G882&gt;$R882,"Amount up",IF($G882&lt;$R882,"Amount down","No change")))))))))))</f>
        <v/>
      </c>
      <c r="AH882" s="33">
        <f>IF($A882="","",IF($V882=1,Settings!$C$7-MAX($J882,$K882,$L882,$M882),""))</f>
        <v/>
      </c>
      <c r="AI882" s="33">
        <f>IF($A882="","",IF($V882=1,IF($AH882&gt;=Settings!$C$12,1,0),""))</f>
        <v/>
      </c>
      <c r="AJ882" s="33">
        <f>IF($A882="","",IF($V882=1,IF($N882&gt;=Settings!$C$13,1,0),""))</f>
        <v/>
      </c>
    </row>
    <row r="883">
      <c r="G883" s="31" t="n"/>
      <c r="H883" s="32" t="n"/>
      <c r="J883" s="32" t="n"/>
      <c r="K883" s="32" t="n"/>
      <c r="L883" s="32" t="n"/>
      <c r="M883" s="32" t="n"/>
      <c r="P883" s="33">
        <f>IF($A883="","",IFERROR(MATCH($A883,'Last week'!$A$2:$A$1001,0),0))</f>
        <v/>
      </c>
      <c r="Q883" s="33">
        <f>IF(OR($A883="",$P883=0),"",INDEX('Last week'!$F$2:$F$1001,$P883))</f>
        <v/>
      </c>
      <c r="R883" s="34">
        <f>IF(OR($A883="",$P883=0),"",INDEX('Last week'!$G$2:$G$1001,$P883))</f>
        <v/>
      </c>
      <c r="S883" s="35">
        <f>IF(OR($A883="",$P883=0),"",INDEX('Last week'!$H$2:$H$1001,$P883))</f>
        <v/>
      </c>
      <c r="T883" s="33">
        <f>IF(OR($A883="",$P883=0),"",INDEX('Last week'!$I$2:$I$1001,$P883))</f>
        <v/>
      </c>
      <c r="U883" s="33">
        <f>IF($A883="","",IF(AND($P883&gt;0,$T883="Open",$S883&gt;=Settings!$C$4,$S883&lt;=Settings!$C$5),1,0))</f>
        <v/>
      </c>
      <c r="V883" s="33">
        <f>IF($A883="","",IF(AND($I883="Open",$H883&gt;=Settings!$C$4,$H883&lt;=Settings!$C$5),1,0))</f>
        <v/>
      </c>
      <c r="W883" s="34">
        <f>IF($A883="","",IF($U883=1,$R883,0))</f>
        <v/>
      </c>
      <c r="X883" s="34">
        <f>IF($A883="","",IF($V883=1,$G883,0))</f>
        <v/>
      </c>
      <c r="Y883" s="34">
        <f>IF($A883="","",IF(AND($P883=0,OR($I883="Open",$I883="Won"),$H883&gt;=Settings!$C$4,$H883&lt;=Settings!$C$5,$J883&gt;Settings!$C$6),$G883,0))</f>
        <v/>
      </c>
      <c r="Z883" s="34">
        <f>IF($A883="","",IF(AND($P883&gt;0,$T883="Open",$U883=0,OR($I883="Open",$I883="Won"),$H883&gt;=Settings!$C$4,$H883&lt;=Settings!$C$5),$G883,0))</f>
        <v/>
      </c>
      <c r="AA883" s="34">
        <f>IF($A883="","",IF(AND($U883=1,OR($V883=1,$I883="Won")),$G883-$R883,0))</f>
        <v/>
      </c>
      <c r="AB883" s="34">
        <f>IF($A883="","",IF(AND($U883=1,$I883="Open",$V883=0),$R883,0))</f>
        <v/>
      </c>
      <c r="AC883" s="34">
        <f>IF($A883="","",IF(AND($U883=1,$I883="Lost"),$R883,0))</f>
        <v/>
      </c>
      <c r="AD883" s="34">
        <f>IF($A883="","",IF(AND($I883="Won",OR($U883=1,$Y883&gt;0,$Z883&gt;0)),$G883,0))</f>
        <v/>
      </c>
      <c r="AE883" s="33">
        <f>IF(OR($A883="",$P883=0),"",IFERROR(MATCH($Q883,Settings!$B$24:$B$31,0),""))</f>
        <v/>
      </c>
      <c r="AF883" s="33">
        <f>IF($A883="","",IFERROR(MATCH($F883,Settings!$B$24:$B$31,0),""))</f>
        <v/>
      </c>
      <c r="AG883" s="33">
        <f>IF($A883="","",IF($P883=0,IF($Y883&gt;0,IF($I883="Won","Created and won","Created"),IF($J883&gt;Settings!$C$6,"Created, outside period",IF($V883=1,"Not in last snapshot","Outside period"))),IF($T883&lt;&gt;"Open","Closed before",IF($U883=0,IF($Z883&gt;0,IF($I883="Won","Pulled in and won","Pulled in"),"Outside period"),IF($I883="Won","Won",IF($I883="Lost","Lost",IF($V883=0,"Slipped out",IF($AF883&gt;$AE883,"Advanced",IF($AF883&lt;$AE883,"Regressed",IF($G883&gt;$R883,"Amount up",IF($G883&lt;$R883,"Amount down","No change")))))))))))</f>
        <v/>
      </c>
      <c r="AH883" s="33">
        <f>IF($A883="","",IF($V883=1,Settings!$C$7-MAX($J883,$K883,$L883,$M883),""))</f>
        <v/>
      </c>
      <c r="AI883" s="33">
        <f>IF($A883="","",IF($V883=1,IF($AH883&gt;=Settings!$C$12,1,0),""))</f>
        <v/>
      </c>
      <c r="AJ883" s="33">
        <f>IF($A883="","",IF($V883=1,IF($N883&gt;=Settings!$C$13,1,0),""))</f>
        <v/>
      </c>
    </row>
    <row r="884">
      <c r="G884" s="31" t="n"/>
      <c r="H884" s="32" t="n"/>
      <c r="J884" s="32" t="n"/>
      <c r="K884" s="32" t="n"/>
      <c r="L884" s="32" t="n"/>
      <c r="M884" s="32" t="n"/>
      <c r="P884" s="33">
        <f>IF($A884="","",IFERROR(MATCH($A884,'Last week'!$A$2:$A$1001,0),0))</f>
        <v/>
      </c>
      <c r="Q884" s="33">
        <f>IF(OR($A884="",$P884=0),"",INDEX('Last week'!$F$2:$F$1001,$P884))</f>
        <v/>
      </c>
      <c r="R884" s="34">
        <f>IF(OR($A884="",$P884=0),"",INDEX('Last week'!$G$2:$G$1001,$P884))</f>
        <v/>
      </c>
      <c r="S884" s="35">
        <f>IF(OR($A884="",$P884=0),"",INDEX('Last week'!$H$2:$H$1001,$P884))</f>
        <v/>
      </c>
      <c r="T884" s="33">
        <f>IF(OR($A884="",$P884=0),"",INDEX('Last week'!$I$2:$I$1001,$P884))</f>
        <v/>
      </c>
      <c r="U884" s="33">
        <f>IF($A884="","",IF(AND($P884&gt;0,$T884="Open",$S884&gt;=Settings!$C$4,$S884&lt;=Settings!$C$5),1,0))</f>
        <v/>
      </c>
      <c r="V884" s="33">
        <f>IF($A884="","",IF(AND($I884="Open",$H884&gt;=Settings!$C$4,$H884&lt;=Settings!$C$5),1,0))</f>
        <v/>
      </c>
      <c r="W884" s="34">
        <f>IF($A884="","",IF($U884=1,$R884,0))</f>
        <v/>
      </c>
      <c r="X884" s="34">
        <f>IF($A884="","",IF($V884=1,$G884,0))</f>
        <v/>
      </c>
      <c r="Y884" s="34">
        <f>IF($A884="","",IF(AND($P884=0,OR($I884="Open",$I884="Won"),$H884&gt;=Settings!$C$4,$H884&lt;=Settings!$C$5,$J884&gt;Settings!$C$6),$G884,0))</f>
        <v/>
      </c>
      <c r="Z884" s="34">
        <f>IF($A884="","",IF(AND($P884&gt;0,$T884="Open",$U884=0,OR($I884="Open",$I884="Won"),$H884&gt;=Settings!$C$4,$H884&lt;=Settings!$C$5),$G884,0))</f>
        <v/>
      </c>
      <c r="AA884" s="34">
        <f>IF($A884="","",IF(AND($U884=1,OR($V884=1,$I884="Won")),$G884-$R884,0))</f>
        <v/>
      </c>
      <c r="AB884" s="34">
        <f>IF($A884="","",IF(AND($U884=1,$I884="Open",$V884=0),$R884,0))</f>
        <v/>
      </c>
      <c r="AC884" s="34">
        <f>IF($A884="","",IF(AND($U884=1,$I884="Lost"),$R884,0))</f>
        <v/>
      </c>
      <c r="AD884" s="34">
        <f>IF($A884="","",IF(AND($I884="Won",OR($U884=1,$Y884&gt;0,$Z884&gt;0)),$G884,0))</f>
        <v/>
      </c>
      <c r="AE884" s="33">
        <f>IF(OR($A884="",$P884=0),"",IFERROR(MATCH($Q884,Settings!$B$24:$B$31,0),""))</f>
        <v/>
      </c>
      <c r="AF884" s="33">
        <f>IF($A884="","",IFERROR(MATCH($F884,Settings!$B$24:$B$31,0),""))</f>
        <v/>
      </c>
      <c r="AG884" s="33">
        <f>IF($A884="","",IF($P884=0,IF($Y884&gt;0,IF($I884="Won","Created and won","Created"),IF($J884&gt;Settings!$C$6,"Created, outside period",IF($V884=1,"Not in last snapshot","Outside period"))),IF($T884&lt;&gt;"Open","Closed before",IF($U884=0,IF($Z884&gt;0,IF($I884="Won","Pulled in and won","Pulled in"),"Outside period"),IF($I884="Won","Won",IF($I884="Lost","Lost",IF($V884=0,"Slipped out",IF($AF884&gt;$AE884,"Advanced",IF($AF884&lt;$AE884,"Regressed",IF($G884&gt;$R884,"Amount up",IF($G884&lt;$R884,"Amount down","No change")))))))))))</f>
        <v/>
      </c>
      <c r="AH884" s="33">
        <f>IF($A884="","",IF($V884=1,Settings!$C$7-MAX($J884,$K884,$L884,$M884),""))</f>
        <v/>
      </c>
      <c r="AI884" s="33">
        <f>IF($A884="","",IF($V884=1,IF($AH884&gt;=Settings!$C$12,1,0),""))</f>
        <v/>
      </c>
      <c r="AJ884" s="33">
        <f>IF($A884="","",IF($V884=1,IF($N884&gt;=Settings!$C$13,1,0),""))</f>
        <v/>
      </c>
    </row>
    <row r="885">
      <c r="G885" s="31" t="n"/>
      <c r="H885" s="32" t="n"/>
      <c r="J885" s="32" t="n"/>
      <c r="K885" s="32" t="n"/>
      <c r="L885" s="32" t="n"/>
      <c r="M885" s="32" t="n"/>
      <c r="P885" s="33">
        <f>IF($A885="","",IFERROR(MATCH($A885,'Last week'!$A$2:$A$1001,0),0))</f>
        <v/>
      </c>
      <c r="Q885" s="33">
        <f>IF(OR($A885="",$P885=0),"",INDEX('Last week'!$F$2:$F$1001,$P885))</f>
        <v/>
      </c>
      <c r="R885" s="34">
        <f>IF(OR($A885="",$P885=0),"",INDEX('Last week'!$G$2:$G$1001,$P885))</f>
        <v/>
      </c>
      <c r="S885" s="35">
        <f>IF(OR($A885="",$P885=0),"",INDEX('Last week'!$H$2:$H$1001,$P885))</f>
        <v/>
      </c>
      <c r="T885" s="33">
        <f>IF(OR($A885="",$P885=0),"",INDEX('Last week'!$I$2:$I$1001,$P885))</f>
        <v/>
      </c>
      <c r="U885" s="33">
        <f>IF($A885="","",IF(AND($P885&gt;0,$T885="Open",$S885&gt;=Settings!$C$4,$S885&lt;=Settings!$C$5),1,0))</f>
        <v/>
      </c>
      <c r="V885" s="33">
        <f>IF($A885="","",IF(AND($I885="Open",$H885&gt;=Settings!$C$4,$H885&lt;=Settings!$C$5),1,0))</f>
        <v/>
      </c>
      <c r="W885" s="34">
        <f>IF($A885="","",IF($U885=1,$R885,0))</f>
        <v/>
      </c>
      <c r="X885" s="34">
        <f>IF($A885="","",IF($V885=1,$G885,0))</f>
        <v/>
      </c>
      <c r="Y885" s="34">
        <f>IF($A885="","",IF(AND($P885=0,OR($I885="Open",$I885="Won"),$H885&gt;=Settings!$C$4,$H885&lt;=Settings!$C$5,$J885&gt;Settings!$C$6),$G885,0))</f>
        <v/>
      </c>
      <c r="Z885" s="34">
        <f>IF($A885="","",IF(AND($P885&gt;0,$T885="Open",$U885=0,OR($I885="Open",$I885="Won"),$H885&gt;=Settings!$C$4,$H885&lt;=Settings!$C$5),$G885,0))</f>
        <v/>
      </c>
      <c r="AA885" s="34">
        <f>IF($A885="","",IF(AND($U885=1,OR($V885=1,$I885="Won")),$G885-$R885,0))</f>
        <v/>
      </c>
      <c r="AB885" s="34">
        <f>IF($A885="","",IF(AND($U885=1,$I885="Open",$V885=0),$R885,0))</f>
        <v/>
      </c>
      <c r="AC885" s="34">
        <f>IF($A885="","",IF(AND($U885=1,$I885="Lost"),$R885,0))</f>
        <v/>
      </c>
      <c r="AD885" s="34">
        <f>IF($A885="","",IF(AND($I885="Won",OR($U885=1,$Y885&gt;0,$Z885&gt;0)),$G885,0))</f>
        <v/>
      </c>
      <c r="AE885" s="33">
        <f>IF(OR($A885="",$P885=0),"",IFERROR(MATCH($Q885,Settings!$B$24:$B$31,0),""))</f>
        <v/>
      </c>
      <c r="AF885" s="33">
        <f>IF($A885="","",IFERROR(MATCH($F885,Settings!$B$24:$B$31,0),""))</f>
        <v/>
      </c>
      <c r="AG885" s="33">
        <f>IF($A885="","",IF($P885=0,IF($Y885&gt;0,IF($I885="Won","Created and won","Created"),IF($J885&gt;Settings!$C$6,"Created, outside period",IF($V885=1,"Not in last snapshot","Outside period"))),IF($T885&lt;&gt;"Open","Closed before",IF($U885=0,IF($Z885&gt;0,IF($I885="Won","Pulled in and won","Pulled in"),"Outside period"),IF($I885="Won","Won",IF($I885="Lost","Lost",IF($V885=0,"Slipped out",IF($AF885&gt;$AE885,"Advanced",IF($AF885&lt;$AE885,"Regressed",IF($G885&gt;$R885,"Amount up",IF($G885&lt;$R885,"Amount down","No change")))))))))))</f>
        <v/>
      </c>
      <c r="AH885" s="33">
        <f>IF($A885="","",IF($V885=1,Settings!$C$7-MAX($J885,$K885,$L885,$M885),""))</f>
        <v/>
      </c>
      <c r="AI885" s="33">
        <f>IF($A885="","",IF($V885=1,IF($AH885&gt;=Settings!$C$12,1,0),""))</f>
        <v/>
      </c>
      <c r="AJ885" s="33">
        <f>IF($A885="","",IF($V885=1,IF($N885&gt;=Settings!$C$13,1,0),""))</f>
        <v/>
      </c>
    </row>
    <row r="886">
      <c r="G886" s="31" t="n"/>
      <c r="H886" s="32" t="n"/>
      <c r="J886" s="32" t="n"/>
      <c r="K886" s="32" t="n"/>
      <c r="L886" s="32" t="n"/>
      <c r="M886" s="32" t="n"/>
      <c r="P886" s="33">
        <f>IF($A886="","",IFERROR(MATCH($A886,'Last week'!$A$2:$A$1001,0),0))</f>
        <v/>
      </c>
      <c r="Q886" s="33">
        <f>IF(OR($A886="",$P886=0),"",INDEX('Last week'!$F$2:$F$1001,$P886))</f>
        <v/>
      </c>
      <c r="R886" s="34">
        <f>IF(OR($A886="",$P886=0),"",INDEX('Last week'!$G$2:$G$1001,$P886))</f>
        <v/>
      </c>
      <c r="S886" s="35">
        <f>IF(OR($A886="",$P886=0),"",INDEX('Last week'!$H$2:$H$1001,$P886))</f>
        <v/>
      </c>
      <c r="T886" s="33">
        <f>IF(OR($A886="",$P886=0),"",INDEX('Last week'!$I$2:$I$1001,$P886))</f>
        <v/>
      </c>
      <c r="U886" s="33">
        <f>IF($A886="","",IF(AND($P886&gt;0,$T886="Open",$S886&gt;=Settings!$C$4,$S886&lt;=Settings!$C$5),1,0))</f>
        <v/>
      </c>
      <c r="V886" s="33">
        <f>IF($A886="","",IF(AND($I886="Open",$H886&gt;=Settings!$C$4,$H886&lt;=Settings!$C$5),1,0))</f>
        <v/>
      </c>
      <c r="W886" s="34">
        <f>IF($A886="","",IF($U886=1,$R886,0))</f>
        <v/>
      </c>
      <c r="X886" s="34">
        <f>IF($A886="","",IF($V886=1,$G886,0))</f>
        <v/>
      </c>
      <c r="Y886" s="34">
        <f>IF($A886="","",IF(AND($P886=0,OR($I886="Open",$I886="Won"),$H886&gt;=Settings!$C$4,$H886&lt;=Settings!$C$5,$J886&gt;Settings!$C$6),$G886,0))</f>
        <v/>
      </c>
      <c r="Z886" s="34">
        <f>IF($A886="","",IF(AND($P886&gt;0,$T886="Open",$U886=0,OR($I886="Open",$I886="Won"),$H886&gt;=Settings!$C$4,$H886&lt;=Settings!$C$5),$G886,0))</f>
        <v/>
      </c>
      <c r="AA886" s="34">
        <f>IF($A886="","",IF(AND($U886=1,OR($V886=1,$I886="Won")),$G886-$R886,0))</f>
        <v/>
      </c>
      <c r="AB886" s="34">
        <f>IF($A886="","",IF(AND($U886=1,$I886="Open",$V886=0),$R886,0))</f>
        <v/>
      </c>
      <c r="AC886" s="34">
        <f>IF($A886="","",IF(AND($U886=1,$I886="Lost"),$R886,0))</f>
        <v/>
      </c>
      <c r="AD886" s="34">
        <f>IF($A886="","",IF(AND($I886="Won",OR($U886=1,$Y886&gt;0,$Z886&gt;0)),$G886,0))</f>
        <v/>
      </c>
      <c r="AE886" s="33">
        <f>IF(OR($A886="",$P886=0),"",IFERROR(MATCH($Q886,Settings!$B$24:$B$31,0),""))</f>
        <v/>
      </c>
      <c r="AF886" s="33">
        <f>IF($A886="","",IFERROR(MATCH($F886,Settings!$B$24:$B$31,0),""))</f>
        <v/>
      </c>
      <c r="AG886" s="33">
        <f>IF($A886="","",IF($P886=0,IF($Y886&gt;0,IF($I886="Won","Created and won","Created"),IF($J886&gt;Settings!$C$6,"Created, outside period",IF($V886=1,"Not in last snapshot","Outside period"))),IF($T886&lt;&gt;"Open","Closed before",IF($U886=0,IF($Z886&gt;0,IF($I886="Won","Pulled in and won","Pulled in"),"Outside period"),IF($I886="Won","Won",IF($I886="Lost","Lost",IF($V886=0,"Slipped out",IF($AF886&gt;$AE886,"Advanced",IF($AF886&lt;$AE886,"Regressed",IF($G886&gt;$R886,"Amount up",IF($G886&lt;$R886,"Amount down","No change")))))))))))</f>
        <v/>
      </c>
      <c r="AH886" s="33">
        <f>IF($A886="","",IF($V886=1,Settings!$C$7-MAX($J886,$K886,$L886,$M886),""))</f>
        <v/>
      </c>
      <c r="AI886" s="33">
        <f>IF($A886="","",IF($V886=1,IF($AH886&gt;=Settings!$C$12,1,0),""))</f>
        <v/>
      </c>
      <c r="AJ886" s="33">
        <f>IF($A886="","",IF($V886=1,IF($N886&gt;=Settings!$C$13,1,0),""))</f>
        <v/>
      </c>
    </row>
    <row r="887">
      <c r="G887" s="31" t="n"/>
      <c r="H887" s="32" t="n"/>
      <c r="J887" s="32" t="n"/>
      <c r="K887" s="32" t="n"/>
      <c r="L887" s="32" t="n"/>
      <c r="M887" s="32" t="n"/>
      <c r="P887" s="33">
        <f>IF($A887="","",IFERROR(MATCH($A887,'Last week'!$A$2:$A$1001,0),0))</f>
        <v/>
      </c>
      <c r="Q887" s="33">
        <f>IF(OR($A887="",$P887=0),"",INDEX('Last week'!$F$2:$F$1001,$P887))</f>
        <v/>
      </c>
      <c r="R887" s="34">
        <f>IF(OR($A887="",$P887=0),"",INDEX('Last week'!$G$2:$G$1001,$P887))</f>
        <v/>
      </c>
      <c r="S887" s="35">
        <f>IF(OR($A887="",$P887=0),"",INDEX('Last week'!$H$2:$H$1001,$P887))</f>
        <v/>
      </c>
      <c r="T887" s="33">
        <f>IF(OR($A887="",$P887=0),"",INDEX('Last week'!$I$2:$I$1001,$P887))</f>
        <v/>
      </c>
      <c r="U887" s="33">
        <f>IF($A887="","",IF(AND($P887&gt;0,$T887="Open",$S887&gt;=Settings!$C$4,$S887&lt;=Settings!$C$5),1,0))</f>
        <v/>
      </c>
      <c r="V887" s="33">
        <f>IF($A887="","",IF(AND($I887="Open",$H887&gt;=Settings!$C$4,$H887&lt;=Settings!$C$5),1,0))</f>
        <v/>
      </c>
      <c r="W887" s="34">
        <f>IF($A887="","",IF($U887=1,$R887,0))</f>
        <v/>
      </c>
      <c r="X887" s="34">
        <f>IF($A887="","",IF($V887=1,$G887,0))</f>
        <v/>
      </c>
      <c r="Y887" s="34">
        <f>IF($A887="","",IF(AND($P887=0,OR($I887="Open",$I887="Won"),$H887&gt;=Settings!$C$4,$H887&lt;=Settings!$C$5,$J887&gt;Settings!$C$6),$G887,0))</f>
        <v/>
      </c>
      <c r="Z887" s="34">
        <f>IF($A887="","",IF(AND($P887&gt;0,$T887="Open",$U887=0,OR($I887="Open",$I887="Won"),$H887&gt;=Settings!$C$4,$H887&lt;=Settings!$C$5),$G887,0))</f>
        <v/>
      </c>
      <c r="AA887" s="34">
        <f>IF($A887="","",IF(AND($U887=1,OR($V887=1,$I887="Won")),$G887-$R887,0))</f>
        <v/>
      </c>
      <c r="AB887" s="34">
        <f>IF($A887="","",IF(AND($U887=1,$I887="Open",$V887=0),$R887,0))</f>
        <v/>
      </c>
      <c r="AC887" s="34">
        <f>IF($A887="","",IF(AND($U887=1,$I887="Lost"),$R887,0))</f>
        <v/>
      </c>
      <c r="AD887" s="34">
        <f>IF($A887="","",IF(AND($I887="Won",OR($U887=1,$Y887&gt;0,$Z887&gt;0)),$G887,0))</f>
        <v/>
      </c>
      <c r="AE887" s="33">
        <f>IF(OR($A887="",$P887=0),"",IFERROR(MATCH($Q887,Settings!$B$24:$B$31,0),""))</f>
        <v/>
      </c>
      <c r="AF887" s="33">
        <f>IF($A887="","",IFERROR(MATCH($F887,Settings!$B$24:$B$31,0),""))</f>
        <v/>
      </c>
      <c r="AG887" s="33">
        <f>IF($A887="","",IF($P887=0,IF($Y887&gt;0,IF($I887="Won","Created and won","Created"),IF($J887&gt;Settings!$C$6,"Created, outside period",IF($V887=1,"Not in last snapshot","Outside period"))),IF($T887&lt;&gt;"Open","Closed before",IF($U887=0,IF($Z887&gt;0,IF($I887="Won","Pulled in and won","Pulled in"),"Outside period"),IF($I887="Won","Won",IF($I887="Lost","Lost",IF($V887=0,"Slipped out",IF($AF887&gt;$AE887,"Advanced",IF($AF887&lt;$AE887,"Regressed",IF($G887&gt;$R887,"Amount up",IF($G887&lt;$R887,"Amount down","No change")))))))))))</f>
        <v/>
      </c>
      <c r="AH887" s="33">
        <f>IF($A887="","",IF($V887=1,Settings!$C$7-MAX($J887,$K887,$L887,$M887),""))</f>
        <v/>
      </c>
      <c r="AI887" s="33">
        <f>IF($A887="","",IF($V887=1,IF($AH887&gt;=Settings!$C$12,1,0),""))</f>
        <v/>
      </c>
      <c r="AJ887" s="33">
        <f>IF($A887="","",IF($V887=1,IF($N887&gt;=Settings!$C$13,1,0),""))</f>
        <v/>
      </c>
    </row>
    <row r="888">
      <c r="G888" s="31" t="n"/>
      <c r="H888" s="32" t="n"/>
      <c r="J888" s="32" t="n"/>
      <c r="K888" s="32" t="n"/>
      <c r="L888" s="32" t="n"/>
      <c r="M888" s="32" t="n"/>
      <c r="P888" s="33">
        <f>IF($A888="","",IFERROR(MATCH($A888,'Last week'!$A$2:$A$1001,0),0))</f>
        <v/>
      </c>
      <c r="Q888" s="33">
        <f>IF(OR($A888="",$P888=0),"",INDEX('Last week'!$F$2:$F$1001,$P888))</f>
        <v/>
      </c>
      <c r="R888" s="34">
        <f>IF(OR($A888="",$P888=0),"",INDEX('Last week'!$G$2:$G$1001,$P888))</f>
        <v/>
      </c>
      <c r="S888" s="35">
        <f>IF(OR($A888="",$P888=0),"",INDEX('Last week'!$H$2:$H$1001,$P888))</f>
        <v/>
      </c>
      <c r="T888" s="33">
        <f>IF(OR($A888="",$P888=0),"",INDEX('Last week'!$I$2:$I$1001,$P888))</f>
        <v/>
      </c>
      <c r="U888" s="33">
        <f>IF($A888="","",IF(AND($P888&gt;0,$T888="Open",$S888&gt;=Settings!$C$4,$S888&lt;=Settings!$C$5),1,0))</f>
        <v/>
      </c>
      <c r="V888" s="33">
        <f>IF($A888="","",IF(AND($I888="Open",$H888&gt;=Settings!$C$4,$H888&lt;=Settings!$C$5),1,0))</f>
        <v/>
      </c>
      <c r="W888" s="34">
        <f>IF($A888="","",IF($U888=1,$R888,0))</f>
        <v/>
      </c>
      <c r="X888" s="34">
        <f>IF($A888="","",IF($V888=1,$G888,0))</f>
        <v/>
      </c>
      <c r="Y888" s="34">
        <f>IF($A888="","",IF(AND($P888=0,OR($I888="Open",$I888="Won"),$H888&gt;=Settings!$C$4,$H888&lt;=Settings!$C$5,$J888&gt;Settings!$C$6),$G888,0))</f>
        <v/>
      </c>
      <c r="Z888" s="34">
        <f>IF($A888="","",IF(AND($P888&gt;0,$T888="Open",$U888=0,OR($I888="Open",$I888="Won"),$H888&gt;=Settings!$C$4,$H888&lt;=Settings!$C$5),$G888,0))</f>
        <v/>
      </c>
      <c r="AA888" s="34">
        <f>IF($A888="","",IF(AND($U888=1,OR($V888=1,$I888="Won")),$G888-$R888,0))</f>
        <v/>
      </c>
      <c r="AB888" s="34">
        <f>IF($A888="","",IF(AND($U888=1,$I888="Open",$V888=0),$R888,0))</f>
        <v/>
      </c>
      <c r="AC888" s="34">
        <f>IF($A888="","",IF(AND($U888=1,$I888="Lost"),$R888,0))</f>
        <v/>
      </c>
      <c r="AD888" s="34">
        <f>IF($A888="","",IF(AND($I888="Won",OR($U888=1,$Y888&gt;0,$Z888&gt;0)),$G888,0))</f>
        <v/>
      </c>
      <c r="AE888" s="33">
        <f>IF(OR($A888="",$P888=0),"",IFERROR(MATCH($Q888,Settings!$B$24:$B$31,0),""))</f>
        <v/>
      </c>
      <c r="AF888" s="33">
        <f>IF($A888="","",IFERROR(MATCH($F888,Settings!$B$24:$B$31,0),""))</f>
        <v/>
      </c>
      <c r="AG888" s="33">
        <f>IF($A888="","",IF($P888=0,IF($Y888&gt;0,IF($I888="Won","Created and won","Created"),IF($J888&gt;Settings!$C$6,"Created, outside period",IF($V888=1,"Not in last snapshot","Outside period"))),IF($T888&lt;&gt;"Open","Closed before",IF($U888=0,IF($Z888&gt;0,IF($I888="Won","Pulled in and won","Pulled in"),"Outside period"),IF($I888="Won","Won",IF($I888="Lost","Lost",IF($V888=0,"Slipped out",IF($AF888&gt;$AE888,"Advanced",IF($AF888&lt;$AE888,"Regressed",IF($G888&gt;$R888,"Amount up",IF($G888&lt;$R888,"Amount down","No change")))))))))))</f>
        <v/>
      </c>
      <c r="AH888" s="33">
        <f>IF($A888="","",IF($V888=1,Settings!$C$7-MAX($J888,$K888,$L888,$M888),""))</f>
        <v/>
      </c>
      <c r="AI888" s="33">
        <f>IF($A888="","",IF($V888=1,IF($AH888&gt;=Settings!$C$12,1,0),""))</f>
        <v/>
      </c>
      <c r="AJ888" s="33">
        <f>IF($A888="","",IF($V888=1,IF($N888&gt;=Settings!$C$13,1,0),""))</f>
        <v/>
      </c>
    </row>
    <row r="889">
      <c r="G889" s="31" t="n"/>
      <c r="H889" s="32" t="n"/>
      <c r="J889" s="32" t="n"/>
      <c r="K889" s="32" t="n"/>
      <c r="L889" s="32" t="n"/>
      <c r="M889" s="32" t="n"/>
      <c r="P889" s="33">
        <f>IF($A889="","",IFERROR(MATCH($A889,'Last week'!$A$2:$A$1001,0),0))</f>
        <v/>
      </c>
      <c r="Q889" s="33">
        <f>IF(OR($A889="",$P889=0),"",INDEX('Last week'!$F$2:$F$1001,$P889))</f>
        <v/>
      </c>
      <c r="R889" s="34">
        <f>IF(OR($A889="",$P889=0),"",INDEX('Last week'!$G$2:$G$1001,$P889))</f>
        <v/>
      </c>
      <c r="S889" s="35">
        <f>IF(OR($A889="",$P889=0),"",INDEX('Last week'!$H$2:$H$1001,$P889))</f>
        <v/>
      </c>
      <c r="T889" s="33">
        <f>IF(OR($A889="",$P889=0),"",INDEX('Last week'!$I$2:$I$1001,$P889))</f>
        <v/>
      </c>
      <c r="U889" s="33">
        <f>IF($A889="","",IF(AND($P889&gt;0,$T889="Open",$S889&gt;=Settings!$C$4,$S889&lt;=Settings!$C$5),1,0))</f>
        <v/>
      </c>
      <c r="V889" s="33">
        <f>IF($A889="","",IF(AND($I889="Open",$H889&gt;=Settings!$C$4,$H889&lt;=Settings!$C$5),1,0))</f>
        <v/>
      </c>
      <c r="W889" s="34">
        <f>IF($A889="","",IF($U889=1,$R889,0))</f>
        <v/>
      </c>
      <c r="X889" s="34">
        <f>IF($A889="","",IF($V889=1,$G889,0))</f>
        <v/>
      </c>
      <c r="Y889" s="34">
        <f>IF($A889="","",IF(AND($P889=0,OR($I889="Open",$I889="Won"),$H889&gt;=Settings!$C$4,$H889&lt;=Settings!$C$5,$J889&gt;Settings!$C$6),$G889,0))</f>
        <v/>
      </c>
      <c r="Z889" s="34">
        <f>IF($A889="","",IF(AND($P889&gt;0,$T889="Open",$U889=0,OR($I889="Open",$I889="Won"),$H889&gt;=Settings!$C$4,$H889&lt;=Settings!$C$5),$G889,0))</f>
        <v/>
      </c>
      <c r="AA889" s="34">
        <f>IF($A889="","",IF(AND($U889=1,OR($V889=1,$I889="Won")),$G889-$R889,0))</f>
        <v/>
      </c>
      <c r="AB889" s="34">
        <f>IF($A889="","",IF(AND($U889=1,$I889="Open",$V889=0),$R889,0))</f>
        <v/>
      </c>
      <c r="AC889" s="34">
        <f>IF($A889="","",IF(AND($U889=1,$I889="Lost"),$R889,0))</f>
        <v/>
      </c>
      <c r="AD889" s="34">
        <f>IF($A889="","",IF(AND($I889="Won",OR($U889=1,$Y889&gt;0,$Z889&gt;0)),$G889,0))</f>
        <v/>
      </c>
      <c r="AE889" s="33">
        <f>IF(OR($A889="",$P889=0),"",IFERROR(MATCH($Q889,Settings!$B$24:$B$31,0),""))</f>
        <v/>
      </c>
      <c r="AF889" s="33">
        <f>IF($A889="","",IFERROR(MATCH($F889,Settings!$B$24:$B$31,0),""))</f>
        <v/>
      </c>
      <c r="AG889" s="33">
        <f>IF($A889="","",IF($P889=0,IF($Y889&gt;0,IF($I889="Won","Created and won","Created"),IF($J889&gt;Settings!$C$6,"Created, outside period",IF($V889=1,"Not in last snapshot","Outside period"))),IF($T889&lt;&gt;"Open","Closed before",IF($U889=0,IF($Z889&gt;0,IF($I889="Won","Pulled in and won","Pulled in"),"Outside period"),IF($I889="Won","Won",IF($I889="Lost","Lost",IF($V889=0,"Slipped out",IF($AF889&gt;$AE889,"Advanced",IF($AF889&lt;$AE889,"Regressed",IF($G889&gt;$R889,"Amount up",IF($G889&lt;$R889,"Amount down","No change")))))))))))</f>
        <v/>
      </c>
      <c r="AH889" s="33">
        <f>IF($A889="","",IF($V889=1,Settings!$C$7-MAX($J889,$K889,$L889,$M889),""))</f>
        <v/>
      </c>
      <c r="AI889" s="33">
        <f>IF($A889="","",IF($V889=1,IF($AH889&gt;=Settings!$C$12,1,0),""))</f>
        <v/>
      </c>
      <c r="AJ889" s="33">
        <f>IF($A889="","",IF($V889=1,IF($N889&gt;=Settings!$C$13,1,0),""))</f>
        <v/>
      </c>
    </row>
    <row r="890">
      <c r="G890" s="31" t="n"/>
      <c r="H890" s="32" t="n"/>
      <c r="J890" s="32" t="n"/>
      <c r="K890" s="32" t="n"/>
      <c r="L890" s="32" t="n"/>
      <c r="M890" s="32" t="n"/>
      <c r="P890" s="33">
        <f>IF($A890="","",IFERROR(MATCH($A890,'Last week'!$A$2:$A$1001,0),0))</f>
        <v/>
      </c>
      <c r="Q890" s="33">
        <f>IF(OR($A890="",$P890=0),"",INDEX('Last week'!$F$2:$F$1001,$P890))</f>
        <v/>
      </c>
      <c r="R890" s="34">
        <f>IF(OR($A890="",$P890=0),"",INDEX('Last week'!$G$2:$G$1001,$P890))</f>
        <v/>
      </c>
      <c r="S890" s="35">
        <f>IF(OR($A890="",$P890=0),"",INDEX('Last week'!$H$2:$H$1001,$P890))</f>
        <v/>
      </c>
      <c r="T890" s="33">
        <f>IF(OR($A890="",$P890=0),"",INDEX('Last week'!$I$2:$I$1001,$P890))</f>
        <v/>
      </c>
      <c r="U890" s="33">
        <f>IF($A890="","",IF(AND($P890&gt;0,$T890="Open",$S890&gt;=Settings!$C$4,$S890&lt;=Settings!$C$5),1,0))</f>
        <v/>
      </c>
      <c r="V890" s="33">
        <f>IF($A890="","",IF(AND($I890="Open",$H890&gt;=Settings!$C$4,$H890&lt;=Settings!$C$5),1,0))</f>
        <v/>
      </c>
      <c r="W890" s="34">
        <f>IF($A890="","",IF($U890=1,$R890,0))</f>
        <v/>
      </c>
      <c r="X890" s="34">
        <f>IF($A890="","",IF($V890=1,$G890,0))</f>
        <v/>
      </c>
      <c r="Y890" s="34">
        <f>IF($A890="","",IF(AND($P890=0,OR($I890="Open",$I890="Won"),$H890&gt;=Settings!$C$4,$H890&lt;=Settings!$C$5,$J890&gt;Settings!$C$6),$G890,0))</f>
        <v/>
      </c>
      <c r="Z890" s="34">
        <f>IF($A890="","",IF(AND($P890&gt;0,$T890="Open",$U890=0,OR($I890="Open",$I890="Won"),$H890&gt;=Settings!$C$4,$H890&lt;=Settings!$C$5),$G890,0))</f>
        <v/>
      </c>
      <c r="AA890" s="34">
        <f>IF($A890="","",IF(AND($U890=1,OR($V890=1,$I890="Won")),$G890-$R890,0))</f>
        <v/>
      </c>
      <c r="AB890" s="34">
        <f>IF($A890="","",IF(AND($U890=1,$I890="Open",$V890=0),$R890,0))</f>
        <v/>
      </c>
      <c r="AC890" s="34">
        <f>IF($A890="","",IF(AND($U890=1,$I890="Lost"),$R890,0))</f>
        <v/>
      </c>
      <c r="AD890" s="34">
        <f>IF($A890="","",IF(AND($I890="Won",OR($U890=1,$Y890&gt;0,$Z890&gt;0)),$G890,0))</f>
        <v/>
      </c>
      <c r="AE890" s="33">
        <f>IF(OR($A890="",$P890=0),"",IFERROR(MATCH($Q890,Settings!$B$24:$B$31,0),""))</f>
        <v/>
      </c>
      <c r="AF890" s="33">
        <f>IF($A890="","",IFERROR(MATCH($F890,Settings!$B$24:$B$31,0),""))</f>
        <v/>
      </c>
      <c r="AG890" s="33">
        <f>IF($A890="","",IF($P890=0,IF($Y890&gt;0,IF($I890="Won","Created and won","Created"),IF($J890&gt;Settings!$C$6,"Created, outside period",IF($V890=1,"Not in last snapshot","Outside period"))),IF($T890&lt;&gt;"Open","Closed before",IF($U890=0,IF($Z890&gt;0,IF($I890="Won","Pulled in and won","Pulled in"),"Outside period"),IF($I890="Won","Won",IF($I890="Lost","Lost",IF($V890=0,"Slipped out",IF($AF890&gt;$AE890,"Advanced",IF($AF890&lt;$AE890,"Regressed",IF($G890&gt;$R890,"Amount up",IF($G890&lt;$R890,"Amount down","No change")))))))))))</f>
        <v/>
      </c>
      <c r="AH890" s="33">
        <f>IF($A890="","",IF($V890=1,Settings!$C$7-MAX($J890,$K890,$L890,$M890),""))</f>
        <v/>
      </c>
      <c r="AI890" s="33">
        <f>IF($A890="","",IF($V890=1,IF($AH890&gt;=Settings!$C$12,1,0),""))</f>
        <v/>
      </c>
      <c r="AJ890" s="33">
        <f>IF($A890="","",IF($V890=1,IF($N890&gt;=Settings!$C$13,1,0),""))</f>
        <v/>
      </c>
    </row>
    <row r="891">
      <c r="G891" s="31" t="n"/>
      <c r="H891" s="32" t="n"/>
      <c r="J891" s="32" t="n"/>
      <c r="K891" s="32" t="n"/>
      <c r="L891" s="32" t="n"/>
      <c r="M891" s="32" t="n"/>
      <c r="P891" s="33">
        <f>IF($A891="","",IFERROR(MATCH($A891,'Last week'!$A$2:$A$1001,0),0))</f>
        <v/>
      </c>
      <c r="Q891" s="33">
        <f>IF(OR($A891="",$P891=0),"",INDEX('Last week'!$F$2:$F$1001,$P891))</f>
        <v/>
      </c>
      <c r="R891" s="34">
        <f>IF(OR($A891="",$P891=0),"",INDEX('Last week'!$G$2:$G$1001,$P891))</f>
        <v/>
      </c>
      <c r="S891" s="35">
        <f>IF(OR($A891="",$P891=0),"",INDEX('Last week'!$H$2:$H$1001,$P891))</f>
        <v/>
      </c>
      <c r="T891" s="33">
        <f>IF(OR($A891="",$P891=0),"",INDEX('Last week'!$I$2:$I$1001,$P891))</f>
        <v/>
      </c>
      <c r="U891" s="33">
        <f>IF($A891="","",IF(AND($P891&gt;0,$T891="Open",$S891&gt;=Settings!$C$4,$S891&lt;=Settings!$C$5),1,0))</f>
        <v/>
      </c>
      <c r="V891" s="33">
        <f>IF($A891="","",IF(AND($I891="Open",$H891&gt;=Settings!$C$4,$H891&lt;=Settings!$C$5),1,0))</f>
        <v/>
      </c>
      <c r="W891" s="34">
        <f>IF($A891="","",IF($U891=1,$R891,0))</f>
        <v/>
      </c>
      <c r="X891" s="34">
        <f>IF($A891="","",IF($V891=1,$G891,0))</f>
        <v/>
      </c>
      <c r="Y891" s="34">
        <f>IF($A891="","",IF(AND($P891=0,OR($I891="Open",$I891="Won"),$H891&gt;=Settings!$C$4,$H891&lt;=Settings!$C$5,$J891&gt;Settings!$C$6),$G891,0))</f>
        <v/>
      </c>
      <c r="Z891" s="34">
        <f>IF($A891="","",IF(AND($P891&gt;0,$T891="Open",$U891=0,OR($I891="Open",$I891="Won"),$H891&gt;=Settings!$C$4,$H891&lt;=Settings!$C$5),$G891,0))</f>
        <v/>
      </c>
      <c r="AA891" s="34">
        <f>IF($A891="","",IF(AND($U891=1,OR($V891=1,$I891="Won")),$G891-$R891,0))</f>
        <v/>
      </c>
      <c r="AB891" s="34">
        <f>IF($A891="","",IF(AND($U891=1,$I891="Open",$V891=0),$R891,0))</f>
        <v/>
      </c>
      <c r="AC891" s="34">
        <f>IF($A891="","",IF(AND($U891=1,$I891="Lost"),$R891,0))</f>
        <v/>
      </c>
      <c r="AD891" s="34">
        <f>IF($A891="","",IF(AND($I891="Won",OR($U891=1,$Y891&gt;0,$Z891&gt;0)),$G891,0))</f>
        <v/>
      </c>
      <c r="AE891" s="33">
        <f>IF(OR($A891="",$P891=0),"",IFERROR(MATCH($Q891,Settings!$B$24:$B$31,0),""))</f>
        <v/>
      </c>
      <c r="AF891" s="33">
        <f>IF($A891="","",IFERROR(MATCH($F891,Settings!$B$24:$B$31,0),""))</f>
        <v/>
      </c>
      <c r="AG891" s="33">
        <f>IF($A891="","",IF($P891=0,IF($Y891&gt;0,IF($I891="Won","Created and won","Created"),IF($J891&gt;Settings!$C$6,"Created, outside period",IF($V891=1,"Not in last snapshot","Outside period"))),IF($T891&lt;&gt;"Open","Closed before",IF($U891=0,IF($Z891&gt;0,IF($I891="Won","Pulled in and won","Pulled in"),"Outside period"),IF($I891="Won","Won",IF($I891="Lost","Lost",IF($V891=0,"Slipped out",IF($AF891&gt;$AE891,"Advanced",IF($AF891&lt;$AE891,"Regressed",IF($G891&gt;$R891,"Amount up",IF($G891&lt;$R891,"Amount down","No change")))))))))))</f>
        <v/>
      </c>
      <c r="AH891" s="33">
        <f>IF($A891="","",IF($V891=1,Settings!$C$7-MAX($J891,$K891,$L891,$M891),""))</f>
        <v/>
      </c>
      <c r="AI891" s="33">
        <f>IF($A891="","",IF($V891=1,IF($AH891&gt;=Settings!$C$12,1,0),""))</f>
        <v/>
      </c>
      <c r="AJ891" s="33">
        <f>IF($A891="","",IF($V891=1,IF($N891&gt;=Settings!$C$13,1,0),""))</f>
        <v/>
      </c>
    </row>
    <row r="892">
      <c r="G892" s="31" t="n"/>
      <c r="H892" s="32" t="n"/>
      <c r="J892" s="32" t="n"/>
      <c r="K892" s="32" t="n"/>
      <c r="L892" s="32" t="n"/>
      <c r="M892" s="32" t="n"/>
      <c r="P892" s="33">
        <f>IF($A892="","",IFERROR(MATCH($A892,'Last week'!$A$2:$A$1001,0),0))</f>
        <v/>
      </c>
      <c r="Q892" s="33">
        <f>IF(OR($A892="",$P892=0),"",INDEX('Last week'!$F$2:$F$1001,$P892))</f>
        <v/>
      </c>
      <c r="R892" s="34">
        <f>IF(OR($A892="",$P892=0),"",INDEX('Last week'!$G$2:$G$1001,$P892))</f>
        <v/>
      </c>
      <c r="S892" s="35">
        <f>IF(OR($A892="",$P892=0),"",INDEX('Last week'!$H$2:$H$1001,$P892))</f>
        <v/>
      </c>
      <c r="T892" s="33">
        <f>IF(OR($A892="",$P892=0),"",INDEX('Last week'!$I$2:$I$1001,$P892))</f>
        <v/>
      </c>
      <c r="U892" s="33">
        <f>IF($A892="","",IF(AND($P892&gt;0,$T892="Open",$S892&gt;=Settings!$C$4,$S892&lt;=Settings!$C$5),1,0))</f>
        <v/>
      </c>
      <c r="V892" s="33">
        <f>IF($A892="","",IF(AND($I892="Open",$H892&gt;=Settings!$C$4,$H892&lt;=Settings!$C$5),1,0))</f>
        <v/>
      </c>
      <c r="W892" s="34">
        <f>IF($A892="","",IF($U892=1,$R892,0))</f>
        <v/>
      </c>
      <c r="X892" s="34">
        <f>IF($A892="","",IF($V892=1,$G892,0))</f>
        <v/>
      </c>
      <c r="Y892" s="34">
        <f>IF($A892="","",IF(AND($P892=0,OR($I892="Open",$I892="Won"),$H892&gt;=Settings!$C$4,$H892&lt;=Settings!$C$5,$J892&gt;Settings!$C$6),$G892,0))</f>
        <v/>
      </c>
      <c r="Z892" s="34">
        <f>IF($A892="","",IF(AND($P892&gt;0,$T892="Open",$U892=0,OR($I892="Open",$I892="Won"),$H892&gt;=Settings!$C$4,$H892&lt;=Settings!$C$5),$G892,0))</f>
        <v/>
      </c>
      <c r="AA892" s="34">
        <f>IF($A892="","",IF(AND($U892=1,OR($V892=1,$I892="Won")),$G892-$R892,0))</f>
        <v/>
      </c>
      <c r="AB892" s="34">
        <f>IF($A892="","",IF(AND($U892=1,$I892="Open",$V892=0),$R892,0))</f>
        <v/>
      </c>
      <c r="AC892" s="34">
        <f>IF($A892="","",IF(AND($U892=1,$I892="Lost"),$R892,0))</f>
        <v/>
      </c>
      <c r="AD892" s="34">
        <f>IF($A892="","",IF(AND($I892="Won",OR($U892=1,$Y892&gt;0,$Z892&gt;0)),$G892,0))</f>
        <v/>
      </c>
      <c r="AE892" s="33">
        <f>IF(OR($A892="",$P892=0),"",IFERROR(MATCH($Q892,Settings!$B$24:$B$31,0),""))</f>
        <v/>
      </c>
      <c r="AF892" s="33">
        <f>IF($A892="","",IFERROR(MATCH($F892,Settings!$B$24:$B$31,0),""))</f>
        <v/>
      </c>
      <c r="AG892" s="33">
        <f>IF($A892="","",IF($P892=0,IF($Y892&gt;0,IF($I892="Won","Created and won","Created"),IF($J892&gt;Settings!$C$6,"Created, outside period",IF($V892=1,"Not in last snapshot","Outside period"))),IF($T892&lt;&gt;"Open","Closed before",IF($U892=0,IF($Z892&gt;0,IF($I892="Won","Pulled in and won","Pulled in"),"Outside period"),IF($I892="Won","Won",IF($I892="Lost","Lost",IF($V892=0,"Slipped out",IF($AF892&gt;$AE892,"Advanced",IF($AF892&lt;$AE892,"Regressed",IF($G892&gt;$R892,"Amount up",IF($G892&lt;$R892,"Amount down","No change")))))))))))</f>
        <v/>
      </c>
      <c r="AH892" s="33">
        <f>IF($A892="","",IF($V892=1,Settings!$C$7-MAX($J892,$K892,$L892,$M892),""))</f>
        <v/>
      </c>
      <c r="AI892" s="33">
        <f>IF($A892="","",IF($V892=1,IF($AH892&gt;=Settings!$C$12,1,0),""))</f>
        <v/>
      </c>
      <c r="AJ892" s="33">
        <f>IF($A892="","",IF($V892=1,IF($N892&gt;=Settings!$C$13,1,0),""))</f>
        <v/>
      </c>
    </row>
    <row r="893">
      <c r="G893" s="31" t="n"/>
      <c r="H893" s="32" t="n"/>
      <c r="J893" s="32" t="n"/>
      <c r="K893" s="32" t="n"/>
      <c r="L893" s="32" t="n"/>
      <c r="M893" s="32" t="n"/>
      <c r="P893" s="33">
        <f>IF($A893="","",IFERROR(MATCH($A893,'Last week'!$A$2:$A$1001,0),0))</f>
        <v/>
      </c>
      <c r="Q893" s="33">
        <f>IF(OR($A893="",$P893=0),"",INDEX('Last week'!$F$2:$F$1001,$P893))</f>
        <v/>
      </c>
      <c r="R893" s="34">
        <f>IF(OR($A893="",$P893=0),"",INDEX('Last week'!$G$2:$G$1001,$P893))</f>
        <v/>
      </c>
      <c r="S893" s="35">
        <f>IF(OR($A893="",$P893=0),"",INDEX('Last week'!$H$2:$H$1001,$P893))</f>
        <v/>
      </c>
      <c r="T893" s="33">
        <f>IF(OR($A893="",$P893=0),"",INDEX('Last week'!$I$2:$I$1001,$P893))</f>
        <v/>
      </c>
      <c r="U893" s="33">
        <f>IF($A893="","",IF(AND($P893&gt;0,$T893="Open",$S893&gt;=Settings!$C$4,$S893&lt;=Settings!$C$5),1,0))</f>
        <v/>
      </c>
      <c r="V893" s="33">
        <f>IF($A893="","",IF(AND($I893="Open",$H893&gt;=Settings!$C$4,$H893&lt;=Settings!$C$5),1,0))</f>
        <v/>
      </c>
      <c r="W893" s="34">
        <f>IF($A893="","",IF($U893=1,$R893,0))</f>
        <v/>
      </c>
      <c r="X893" s="34">
        <f>IF($A893="","",IF($V893=1,$G893,0))</f>
        <v/>
      </c>
      <c r="Y893" s="34">
        <f>IF($A893="","",IF(AND($P893=0,OR($I893="Open",$I893="Won"),$H893&gt;=Settings!$C$4,$H893&lt;=Settings!$C$5,$J893&gt;Settings!$C$6),$G893,0))</f>
        <v/>
      </c>
      <c r="Z893" s="34">
        <f>IF($A893="","",IF(AND($P893&gt;0,$T893="Open",$U893=0,OR($I893="Open",$I893="Won"),$H893&gt;=Settings!$C$4,$H893&lt;=Settings!$C$5),$G893,0))</f>
        <v/>
      </c>
      <c r="AA893" s="34">
        <f>IF($A893="","",IF(AND($U893=1,OR($V893=1,$I893="Won")),$G893-$R893,0))</f>
        <v/>
      </c>
      <c r="AB893" s="34">
        <f>IF($A893="","",IF(AND($U893=1,$I893="Open",$V893=0),$R893,0))</f>
        <v/>
      </c>
      <c r="AC893" s="34">
        <f>IF($A893="","",IF(AND($U893=1,$I893="Lost"),$R893,0))</f>
        <v/>
      </c>
      <c r="AD893" s="34">
        <f>IF($A893="","",IF(AND($I893="Won",OR($U893=1,$Y893&gt;0,$Z893&gt;0)),$G893,0))</f>
        <v/>
      </c>
      <c r="AE893" s="33">
        <f>IF(OR($A893="",$P893=0),"",IFERROR(MATCH($Q893,Settings!$B$24:$B$31,0),""))</f>
        <v/>
      </c>
      <c r="AF893" s="33">
        <f>IF($A893="","",IFERROR(MATCH($F893,Settings!$B$24:$B$31,0),""))</f>
        <v/>
      </c>
      <c r="AG893" s="33">
        <f>IF($A893="","",IF($P893=0,IF($Y893&gt;0,IF($I893="Won","Created and won","Created"),IF($J893&gt;Settings!$C$6,"Created, outside period",IF($V893=1,"Not in last snapshot","Outside period"))),IF($T893&lt;&gt;"Open","Closed before",IF($U893=0,IF($Z893&gt;0,IF($I893="Won","Pulled in and won","Pulled in"),"Outside period"),IF($I893="Won","Won",IF($I893="Lost","Lost",IF($V893=0,"Slipped out",IF($AF893&gt;$AE893,"Advanced",IF($AF893&lt;$AE893,"Regressed",IF($G893&gt;$R893,"Amount up",IF($G893&lt;$R893,"Amount down","No change")))))))))))</f>
        <v/>
      </c>
      <c r="AH893" s="33">
        <f>IF($A893="","",IF($V893=1,Settings!$C$7-MAX($J893,$K893,$L893,$M893),""))</f>
        <v/>
      </c>
      <c r="AI893" s="33">
        <f>IF($A893="","",IF($V893=1,IF($AH893&gt;=Settings!$C$12,1,0),""))</f>
        <v/>
      </c>
      <c r="AJ893" s="33">
        <f>IF($A893="","",IF($V893=1,IF($N893&gt;=Settings!$C$13,1,0),""))</f>
        <v/>
      </c>
    </row>
    <row r="894">
      <c r="G894" s="31" t="n"/>
      <c r="H894" s="32" t="n"/>
      <c r="J894" s="32" t="n"/>
      <c r="K894" s="32" t="n"/>
      <c r="L894" s="32" t="n"/>
      <c r="M894" s="32" t="n"/>
      <c r="P894" s="33">
        <f>IF($A894="","",IFERROR(MATCH($A894,'Last week'!$A$2:$A$1001,0),0))</f>
        <v/>
      </c>
      <c r="Q894" s="33">
        <f>IF(OR($A894="",$P894=0),"",INDEX('Last week'!$F$2:$F$1001,$P894))</f>
        <v/>
      </c>
      <c r="R894" s="34">
        <f>IF(OR($A894="",$P894=0),"",INDEX('Last week'!$G$2:$G$1001,$P894))</f>
        <v/>
      </c>
      <c r="S894" s="35">
        <f>IF(OR($A894="",$P894=0),"",INDEX('Last week'!$H$2:$H$1001,$P894))</f>
        <v/>
      </c>
      <c r="T894" s="33">
        <f>IF(OR($A894="",$P894=0),"",INDEX('Last week'!$I$2:$I$1001,$P894))</f>
        <v/>
      </c>
      <c r="U894" s="33">
        <f>IF($A894="","",IF(AND($P894&gt;0,$T894="Open",$S894&gt;=Settings!$C$4,$S894&lt;=Settings!$C$5),1,0))</f>
        <v/>
      </c>
      <c r="V894" s="33">
        <f>IF($A894="","",IF(AND($I894="Open",$H894&gt;=Settings!$C$4,$H894&lt;=Settings!$C$5),1,0))</f>
        <v/>
      </c>
      <c r="W894" s="34">
        <f>IF($A894="","",IF($U894=1,$R894,0))</f>
        <v/>
      </c>
      <c r="X894" s="34">
        <f>IF($A894="","",IF($V894=1,$G894,0))</f>
        <v/>
      </c>
      <c r="Y894" s="34">
        <f>IF($A894="","",IF(AND($P894=0,OR($I894="Open",$I894="Won"),$H894&gt;=Settings!$C$4,$H894&lt;=Settings!$C$5,$J894&gt;Settings!$C$6),$G894,0))</f>
        <v/>
      </c>
      <c r="Z894" s="34">
        <f>IF($A894="","",IF(AND($P894&gt;0,$T894="Open",$U894=0,OR($I894="Open",$I894="Won"),$H894&gt;=Settings!$C$4,$H894&lt;=Settings!$C$5),$G894,0))</f>
        <v/>
      </c>
      <c r="AA894" s="34">
        <f>IF($A894="","",IF(AND($U894=1,OR($V894=1,$I894="Won")),$G894-$R894,0))</f>
        <v/>
      </c>
      <c r="AB894" s="34">
        <f>IF($A894="","",IF(AND($U894=1,$I894="Open",$V894=0),$R894,0))</f>
        <v/>
      </c>
      <c r="AC894" s="34">
        <f>IF($A894="","",IF(AND($U894=1,$I894="Lost"),$R894,0))</f>
        <v/>
      </c>
      <c r="AD894" s="34">
        <f>IF($A894="","",IF(AND($I894="Won",OR($U894=1,$Y894&gt;0,$Z894&gt;0)),$G894,0))</f>
        <v/>
      </c>
      <c r="AE894" s="33">
        <f>IF(OR($A894="",$P894=0),"",IFERROR(MATCH($Q894,Settings!$B$24:$B$31,0),""))</f>
        <v/>
      </c>
      <c r="AF894" s="33">
        <f>IF($A894="","",IFERROR(MATCH($F894,Settings!$B$24:$B$31,0),""))</f>
        <v/>
      </c>
      <c r="AG894" s="33">
        <f>IF($A894="","",IF($P894=0,IF($Y894&gt;0,IF($I894="Won","Created and won","Created"),IF($J894&gt;Settings!$C$6,"Created, outside period",IF($V894=1,"Not in last snapshot","Outside period"))),IF($T894&lt;&gt;"Open","Closed before",IF($U894=0,IF($Z894&gt;0,IF($I894="Won","Pulled in and won","Pulled in"),"Outside period"),IF($I894="Won","Won",IF($I894="Lost","Lost",IF($V894=0,"Slipped out",IF($AF894&gt;$AE894,"Advanced",IF($AF894&lt;$AE894,"Regressed",IF($G894&gt;$R894,"Amount up",IF($G894&lt;$R894,"Amount down","No change")))))))))))</f>
        <v/>
      </c>
      <c r="AH894" s="33">
        <f>IF($A894="","",IF($V894=1,Settings!$C$7-MAX($J894,$K894,$L894,$M894),""))</f>
        <v/>
      </c>
      <c r="AI894" s="33">
        <f>IF($A894="","",IF($V894=1,IF($AH894&gt;=Settings!$C$12,1,0),""))</f>
        <v/>
      </c>
      <c r="AJ894" s="33">
        <f>IF($A894="","",IF($V894=1,IF($N894&gt;=Settings!$C$13,1,0),""))</f>
        <v/>
      </c>
    </row>
    <row r="895">
      <c r="G895" s="31" t="n"/>
      <c r="H895" s="32" t="n"/>
      <c r="J895" s="32" t="n"/>
      <c r="K895" s="32" t="n"/>
      <c r="L895" s="32" t="n"/>
      <c r="M895" s="32" t="n"/>
      <c r="P895" s="33">
        <f>IF($A895="","",IFERROR(MATCH($A895,'Last week'!$A$2:$A$1001,0),0))</f>
        <v/>
      </c>
      <c r="Q895" s="33">
        <f>IF(OR($A895="",$P895=0),"",INDEX('Last week'!$F$2:$F$1001,$P895))</f>
        <v/>
      </c>
      <c r="R895" s="34">
        <f>IF(OR($A895="",$P895=0),"",INDEX('Last week'!$G$2:$G$1001,$P895))</f>
        <v/>
      </c>
      <c r="S895" s="35">
        <f>IF(OR($A895="",$P895=0),"",INDEX('Last week'!$H$2:$H$1001,$P895))</f>
        <v/>
      </c>
      <c r="T895" s="33">
        <f>IF(OR($A895="",$P895=0),"",INDEX('Last week'!$I$2:$I$1001,$P895))</f>
        <v/>
      </c>
      <c r="U895" s="33">
        <f>IF($A895="","",IF(AND($P895&gt;0,$T895="Open",$S895&gt;=Settings!$C$4,$S895&lt;=Settings!$C$5),1,0))</f>
        <v/>
      </c>
      <c r="V895" s="33">
        <f>IF($A895="","",IF(AND($I895="Open",$H895&gt;=Settings!$C$4,$H895&lt;=Settings!$C$5),1,0))</f>
        <v/>
      </c>
      <c r="W895" s="34">
        <f>IF($A895="","",IF($U895=1,$R895,0))</f>
        <v/>
      </c>
      <c r="X895" s="34">
        <f>IF($A895="","",IF($V895=1,$G895,0))</f>
        <v/>
      </c>
      <c r="Y895" s="34">
        <f>IF($A895="","",IF(AND($P895=0,OR($I895="Open",$I895="Won"),$H895&gt;=Settings!$C$4,$H895&lt;=Settings!$C$5,$J895&gt;Settings!$C$6),$G895,0))</f>
        <v/>
      </c>
      <c r="Z895" s="34">
        <f>IF($A895="","",IF(AND($P895&gt;0,$T895="Open",$U895=0,OR($I895="Open",$I895="Won"),$H895&gt;=Settings!$C$4,$H895&lt;=Settings!$C$5),$G895,0))</f>
        <v/>
      </c>
      <c r="AA895" s="34">
        <f>IF($A895="","",IF(AND($U895=1,OR($V895=1,$I895="Won")),$G895-$R895,0))</f>
        <v/>
      </c>
      <c r="AB895" s="34">
        <f>IF($A895="","",IF(AND($U895=1,$I895="Open",$V895=0),$R895,0))</f>
        <v/>
      </c>
      <c r="AC895" s="34">
        <f>IF($A895="","",IF(AND($U895=1,$I895="Lost"),$R895,0))</f>
        <v/>
      </c>
      <c r="AD895" s="34">
        <f>IF($A895="","",IF(AND($I895="Won",OR($U895=1,$Y895&gt;0,$Z895&gt;0)),$G895,0))</f>
        <v/>
      </c>
      <c r="AE895" s="33">
        <f>IF(OR($A895="",$P895=0),"",IFERROR(MATCH($Q895,Settings!$B$24:$B$31,0),""))</f>
        <v/>
      </c>
      <c r="AF895" s="33">
        <f>IF($A895="","",IFERROR(MATCH($F895,Settings!$B$24:$B$31,0),""))</f>
        <v/>
      </c>
      <c r="AG895" s="33">
        <f>IF($A895="","",IF($P895=0,IF($Y895&gt;0,IF($I895="Won","Created and won","Created"),IF($J895&gt;Settings!$C$6,"Created, outside period",IF($V895=1,"Not in last snapshot","Outside period"))),IF($T895&lt;&gt;"Open","Closed before",IF($U895=0,IF($Z895&gt;0,IF($I895="Won","Pulled in and won","Pulled in"),"Outside period"),IF($I895="Won","Won",IF($I895="Lost","Lost",IF($V895=0,"Slipped out",IF($AF895&gt;$AE895,"Advanced",IF($AF895&lt;$AE895,"Regressed",IF($G895&gt;$R895,"Amount up",IF($G895&lt;$R895,"Amount down","No change")))))))))))</f>
        <v/>
      </c>
      <c r="AH895" s="33">
        <f>IF($A895="","",IF($V895=1,Settings!$C$7-MAX($J895,$K895,$L895,$M895),""))</f>
        <v/>
      </c>
      <c r="AI895" s="33">
        <f>IF($A895="","",IF($V895=1,IF($AH895&gt;=Settings!$C$12,1,0),""))</f>
        <v/>
      </c>
      <c r="AJ895" s="33">
        <f>IF($A895="","",IF($V895=1,IF($N895&gt;=Settings!$C$13,1,0),""))</f>
        <v/>
      </c>
    </row>
    <row r="896">
      <c r="G896" s="31" t="n"/>
      <c r="H896" s="32" t="n"/>
      <c r="J896" s="32" t="n"/>
      <c r="K896" s="32" t="n"/>
      <c r="L896" s="32" t="n"/>
      <c r="M896" s="32" t="n"/>
      <c r="P896" s="33">
        <f>IF($A896="","",IFERROR(MATCH($A896,'Last week'!$A$2:$A$1001,0),0))</f>
        <v/>
      </c>
      <c r="Q896" s="33">
        <f>IF(OR($A896="",$P896=0),"",INDEX('Last week'!$F$2:$F$1001,$P896))</f>
        <v/>
      </c>
      <c r="R896" s="34">
        <f>IF(OR($A896="",$P896=0),"",INDEX('Last week'!$G$2:$G$1001,$P896))</f>
        <v/>
      </c>
      <c r="S896" s="35">
        <f>IF(OR($A896="",$P896=0),"",INDEX('Last week'!$H$2:$H$1001,$P896))</f>
        <v/>
      </c>
      <c r="T896" s="33">
        <f>IF(OR($A896="",$P896=0),"",INDEX('Last week'!$I$2:$I$1001,$P896))</f>
        <v/>
      </c>
      <c r="U896" s="33">
        <f>IF($A896="","",IF(AND($P896&gt;0,$T896="Open",$S896&gt;=Settings!$C$4,$S896&lt;=Settings!$C$5),1,0))</f>
        <v/>
      </c>
      <c r="V896" s="33">
        <f>IF($A896="","",IF(AND($I896="Open",$H896&gt;=Settings!$C$4,$H896&lt;=Settings!$C$5),1,0))</f>
        <v/>
      </c>
      <c r="W896" s="34">
        <f>IF($A896="","",IF($U896=1,$R896,0))</f>
        <v/>
      </c>
      <c r="X896" s="34">
        <f>IF($A896="","",IF($V896=1,$G896,0))</f>
        <v/>
      </c>
      <c r="Y896" s="34">
        <f>IF($A896="","",IF(AND($P896=0,OR($I896="Open",$I896="Won"),$H896&gt;=Settings!$C$4,$H896&lt;=Settings!$C$5,$J896&gt;Settings!$C$6),$G896,0))</f>
        <v/>
      </c>
      <c r="Z896" s="34">
        <f>IF($A896="","",IF(AND($P896&gt;0,$T896="Open",$U896=0,OR($I896="Open",$I896="Won"),$H896&gt;=Settings!$C$4,$H896&lt;=Settings!$C$5),$G896,0))</f>
        <v/>
      </c>
      <c r="AA896" s="34">
        <f>IF($A896="","",IF(AND($U896=1,OR($V896=1,$I896="Won")),$G896-$R896,0))</f>
        <v/>
      </c>
      <c r="AB896" s="34">
        <f>IF($A896="","",IF(AND($U896=1,$I896="Open",$V896=0),$R896,0))</f>
        <v/>
      </c>
      <c r="AC896" s="34">
        <f>IF($A896="","",IF(AND($U896=1,$I896="Lost"),$R896,0))</f>
        <v/>
      </c>
      <c r="AD896" s="34">
        <f>IF($A896="","",IF(AND($I896="Won",OR($U896=1,$Y896&gt;0,$Z896&gt;0)),$G896,0))</f>
        <v/>
      </c>
      <c r="AE896" s="33">
        <f>IF(OR($A896="",$P896=0),"",IFERROR(MATCH($Q896,Settings!$B$24:$B$31,0),""))</f>
        <v/>
      </c>
      <c r="AF896" s="33">
        <f>IF($A896="","",IFERROR(MATCH($F896,Settings!$B$24:$B$31,0),""))</f>
        <v/>
      </c>
      <c r="AG896" s="33">
        <f>IF($A896="","",IF($P896=0,IF($Y896&gt;0,IF($I896="Won","Created and won","Created"),IF($J896&gt;Settings!$C$6,"Created, outside period",IF($V896=1,"Not in last snapshot","Outside period"))),IF($T896&lt;&gt;"Open","Closed before",IF($U896=0,IF($Z896&gt;0,IF($I896="Won","Pulled in and won","Pulled in"),"Outside period"),IF($I896="Won","Won",IF($I896="Lost","Lost",IF($V896=0,"Slipped out",IF($AF896&gt;$AE896,"Advanced",IF($AF896&lt;$AE896,"Regressed",IF($G896&gt;$R896,"Amount up",IF($G896&lt;$R896,"Amount down","No change")))))))))))</f>
        <v/>
      </c>
      <c r="AH896" s="33">
        <f>IF($A896="","",IF($V896=1,Settings!$C$7-MAX($J896,$K896,$L896,$M896),""))</f>
        <v/>
      </c>
      <c r="AI896" s="33">
        <f>IF($A896="","",IF($V896=1,IF($AH896&gt;=Settings!$C$12,1,0),""))</f>
        <v/>
      </c>
      <c r="AJ896" s="33">
        <f>IF($A896="","",IF($V896=1,IF($N896&gt;=Settings!$C$13,1,0),""))</f>
        <v/>
      </c>
    </row>
    <row r="897">
      <c r="G897" s="31" t="n"/>
      <c r="H897" s="32" t="n"/>
      <c r="J897" s="32" t="n"/>
      <c r="K897" s="32" t="n"/>
      <c r="L897" s="32" t="n"/>
      <c r="M897" s="32" t="n"/>
      <c r="P897" s="33">
        <f>IF($A897="","",IFERROR(MATCH($A897,'Last week'!$A$2:$A$1001,0),0))</f>
        <v/>
      </c>
      <c r="Q897" s="33">
        <f>IF(OR($A897="",$P897=0),"",INDEX('Last week'!$F$2:$F$1001,$P897))</f>
        <v/>
      </c>
      <c r="R897" s="34">
        <f>IF(OR($A897="",$P897=0),"",INDEX('Last week'!$G$2:$G$1001,$P897))</f>
        <v/>
      </c>
      <c r="S897" s="35">
        <f>IF(OR($A897="",$P897=0),"",INDEX('Last week'!$H$2:$H$1001,$P897))</f>
        <v/>
      </c>
      <c r="T897" s="33">
        <f>IF(OR($A897="",$P897=0),"",INDEX('Last week'!$I$2:$I$1001,$P897))</f>
        <v/>
      </c>
      <c r="U897" s="33">
        <f>IF($A897="","",IF(AND($P897&gt;0,$T897="Open",$S897&gt;=Settings!$C$4,$S897&lt;=Settings!$C$5),1,0))</f>
        <v/>
      </c>
      <c r="V897" s="33">
        <f>IF($A897="","",IF(AND($I897="Open",$H897&gt;=Settings!$C$4,$H897&lt;=Settings!$C$5),1,0))</f>
        <v/>
      </c>
      <c r="W897" s="34">
        <f>IF($A897="","",IF($U897=1,$R897,0))</f>
        <v/>
      </c>
      <c r="X897" s="34">
        <f>IF($A897="","",IF($V897=1,$G897,0))</f>
        <v/>
      </c>
      <c r="Y897" s="34">
        <f>IF($A897="","",IF(AND($P897=0,OR($I897="Open",$I897="Won"),$H897&gt;=Settings!$C$4,$H897&lt;=Settings!$C$5,$J897&gt;Settings!$C$6),$G897,0))</f>
        <v/>
      </c>
      <c r="Z897" s="34">
        <f>IF($A897="","",IF(AND($P897&gt;0,$T897="Open",$U897=0,OR($I897="Open",$I897="Won"),$H897&gt;=Settings!$C$4,$H897&lt;=Settings!$C$5),$G897,0))</f>
        <v/>
      </c>
      <c r="AA897" s="34">
        <f>IF($A897="","",IF(AND($U897=1,OR($V897=1,$I897="Won")),$G897-$R897,0))</f>
        <v/>
      </c>
      <c r="AB897" s="34">
        <f>IF($A897="","",IF(AND($U897=1,$I897="Open",$V897=0),$R897,0))</f>
        <v/>
      </c>
      <c r="AC897" s="34">
        <f>IF($A897="","",IF(AND($U897=1,$I897="Lost"),$R897,0))</f>
        <v/>
      </c>
      <c r="AD897" s="34">
        <f>IF($A897="","",IF(AND($I897="Won",OR($U897=1,$Y897&gt;0,$Z897&gt;0)),$G897,0))</f>
        <v/>
      </c>
      <c r="AE897" s="33">
        <f>IF(OR($A897="",$P897=0),"",IFERROR(MATCH($Q897,Settings!$B$24:$B$31,0),""))</f>
        <v/>
      </c>
      <c r="AF897" s="33">
        <f>IF($A897="","",IFERROR(MATCH($F897,Settings!$B$24:$B$31,0),""))</f>
        <v/>
      </c>
      <c r="AG897" s="33">
        <f>IF($A897="","",IF($P897=0,IF($Y897&gt;0,IF($I897="Won","Created and won","Created"),IF($J897&gt;Settings!$C$6,"Created, outside period",IF($V897=1,"Not in last snapshot","Outside period"))),IF($T897&lt;&gt;"Open","Closed before",IF($U897=0,IF($Z897&gt;0,IF($I897="Won","Pulled in and won","Pulled in"),"Outside period"),IF($I897="Won","Won",IF($I897="Lost","Lost",IF($V897=0,"Slipped out",IF($AF897&gt;$AE897,"Advanced",IF($AF897&lt;$AE897,"Regressed",IF($G897&gt;$R897,"Amount up",IF($G897&lt;$R897,"Amount down","No change")))))))))))</f>
        <v/>
      </c>
      <c r="AH897" s="33">
        <f>IF($A897="","",IF($V897=1,Settings!$C$7-MAX($J897,$K897,$L897,$M897),""))</f>
        <v/>
      </c>
      <c r="AI897" s="33">
        <f>IF($A897="","",IF($V897=1,IF($AH897&gt;=Settings!$C$12,1,0),""))</f>
        <v/>
      </c>
      <c r="AJ897" s="33">
        <f>IF($A897="","",IF($V897=1,IF($N897&gt;=Settings!$C$13,1,0),""))</f>
        <v/>
      </c>
    </row>
    <row r="898">
      <c r="G898" s="31" t="n"/>
      <c r="H898" s="32" t="n"/>
      <c r="J898" s="32" t="n"/>
      <c r="K898" s="32" t="n"/>
      <c r="L898" s="32" t="n"/>
      <c r="M898" s="32" t="n"/>
      <c r="P898" s="33">
        <f>IF($A898="","",IFERROR(MATCH($A898,'Last week'!$A$2:$A$1001,0),0))</f>
        <v/>
      </c>
      <c r="Q898" s="33">
        <f>IF(OR($A898="",$P898=0),"",INDEX('Last week'!$F$2:$F$1001,$P898))</f>
        <v/>
      </c>
      <c r="R898" s="34">
        <f>IF(OR($A898="",$P898=0),"",INDEX('Last week'!$G$2:$G$1001,$P898))</f>
        <v/>
      </c>
      <c r="S898" s="35">
        <f>IF(OR($A898="",$P898=0),"",INDEX('Last week'!$H$2:$H$1001,$P898))</f>
        <v/>
      </c>
      <c r="T898" s="33">
        <f>IF(OR($A898="",$P898=0),"",INDEX('Last week'!$I$2:$I$1001,$P898))</f>
        <v/>
      </c>
      <c r="U898" s="33">
        <f>IF($A898="","",IF(AND($P898&gt;0,$T898="Open",$S898&gt;=Settings!$C$4,$S898&lt;=Settings!$C$5),1,0))</f>
        <v/>
      </c>
      <c r="V898" s="33">
        <f>IF($A898="","",IF(AND($I898="Open",$H898&gt;=Settings!$C$4,$H898&lt;=Settings!$C$5),1,0))</f>
        <v/>
      </c>
      <c r="W898" s="34">
        <f>IF($A898="","",IF($U898=1,$R898,0))</f>
        <v/>
      </c>
      <c r="X898" s="34">
        <f>IF($A898="","",IF($V898=1,$G898,0))</f>
        <v/>
      </c>
      <c r="Y898" s="34">
        <f>IF($A898="","",IF(AND($P898=0,OR($I898="Open",$I898="Won"),$H898&gt;=Settings!$C$4,$H898&lt;=Settings!$C$5,$J898&gt;Settings!$C$6),$G898,0))</f>
        <v/>
      </c>
      <c r="Z898" s="34">
        <f>IF($A898="","",IF(AND($P898&gt;0,$T898="Open",$U898=0,OR($I898="Open",$I898="Won"),$H898&gt;=Settings!$C$4,$H898&lt;=Settings!$C$5),$G898,0))</f>
        <v/>
      </c>
      <c r="AA898" s="34">
        <f>IF($A898="","",IF(AND($U898=1,OR($V898=1,$I898="Won")),$G898-$R898,0))</f>
        <v/>
      </c>
      <c r="AB898" s="34">
        <f>IF($A898="","",IF(AND($U898=1,$I898="Open",$V898=0),$R898,0))</f>
        <v/>
      </c>
      <c r="AC898" s="34">
        <f>IF($A898="","",IF(AND($U898=1,$I898="Lost"),$R898,0))</f>
        <v/>
      </c>
      <c r="AD898" s="34">
        <f>IF($A898="","",IF(AND($I898="Won",OR($U898=1,$Y898&gt;0,$Z898&gt;0)),$G898,0))</f>
        <v/>
      </c>
      <c r="AE898" s="33">
        <f>IF(OR($A898="",$P898=0),"",IFERROR(MATCH($Q898,Settings!$B$24:$B$31,0),""))</f>
        <v/>
      </c>
      <c r="AF898" s="33">
        <f>IF($A898="","",IFERROR(MATCH($F898,Settings!$B$24:$B$31,0),""))</f>
        <v/>
      </c>
      <c r="AG898" s="33">
        <f>IF($A898="","",IF($P898=0,IF($Y898&gt;0,IF($I898="Won","Created and won","Created"),IF($J898&gt;Settings!$C$6,"Created, outside period",IF($V898=1,"Not in last snapshot","Outside period"))),IF($T898&lt;&gt;"Open","Closed before",IF($U898=0,IF($Z898&gt;0,IF($I898="Won","Pulled in and won","Pulled in"),"Outside period"),IF($I898="Won","Won",IF($I898="Lost","Lost",IF($V898=0,"Slipped out",IF($AF898&gt;$AE898,"Advanced",IF($AF898&lt;$AE898,"Regressed",IF($G898&gt;$R898,"Amount up",IF($G898&lt;$R898,"Amount down","No change")))))))))))</f>
        <v/>
      </c>
      <c r="AH898" s="33">
        <f>IF($A898="","",IF($V898=1,Settings!$C$7-MAX($J898,$K898,$L898,$M898),""))</f>
        <v/>
      </c>
      <c r="AI898" s="33">
        <f>IF($A898="","",IF($V898=1,IF($AH898&gt;=Settings!$C$12,1,0),""))</f>
        <v/>
      </c>
      <c r="AJ898" s="33">
        <f>IF($A898="","",IF($V898=1,IF($N898&gt;=Settings!$C$13,1,0),""))</f>
        <v/>
      </c>
    </row>
    <row r="899">
      <c r="G899" s="31" t="n"/>
      <c r="H899" s="32" t="n"/>
      <c r="J899" s="32" t="n"/>
      <c r="K899" s="32" t="n"/>
      <c r="L899" s="32" t="n"/>
      <c r="M899" s="32" t="n"/>
      <c r="P899" s="33">
        <f>IF($A899="","",IFERROR(MATCH($A899,'Last week'!$A$2:$A$1001,0),0))</f>
        <v/>
      </c>
      <c r="Q899" s="33">
        <f>IF(OR($A899="",$P899=0),"",INDEX('Last week'!$F$2:$F$1001,$P899))</f>
        <v/>
      </c>
      <c r="R899" s="34">
        <f>IF(OR($A899="",$P899=0),"",INDEX('Last week'!$G$2:$G$1001,$P899))</f>
        <v/>
      </c>
      <c r="S899" s="35">
        <f>IF(OR($A899="",$P899=0),"",INDEX('Last week'!$H$2:$H$1001,$P899))</f>
        <v/>
      </c>
      <c r="T899" s="33">
        <f>IF(OR($A899="",$P899=0),"",INDEX('Last week'!$I$2:$I$1001,$P899))</f>
        <v/>
      </c>
      <c r="U899" s="33">
        <f>IF($A899="","",IF(AND($P899&gt;0,$T899="Open",$S899&gt;=Settings!$C$4,$S899&lt;=Settings!$C$5),1,0))</f>
        <v/>
      </c>
      <c r="V899" s="33">
        <f>IF($A899="","",IF(AND($I899="Open",$H899&gt;=Settings!$C$4,$H899&lt;=Settings!$C$5),1,0))</f>
        <v/>
      </c>
      <c r="W899" s="34">
        <f>IF($A899="","",IF($U899=1,$R899,0))</f>
        <v/>
      </c>
      <c r="X899" s="34">
        <f>IF($A899="","",IF($V899=1,$G899,0))</f>
        <v/>
      </c>
      <c r="Y899" s="34">
        <f>IF($A899="","",IF(AND($P899=0,OR($I899="Open",$I899="Won"),$H899&gt;=Settings!$C$4,$H899&lt;=Settings!$C$5,$J899&gt;Settings!$C$6),$G899,0))</f>
        <v/>
      </c>
      <c r="Z899" s="34">
        <f>IF($A899="","",IF(AND($P899&gt;0,$T899="Open",$U899=0,OR($I899="Open",$I899="Won"),$H899&gt;=Settings!$C$4,$H899&lt;=Settings!$C$5),$G899,0))</f>
        <v/>
      </c>
      <c r="AA899" s="34">
        <f>IF($A899="","",IF(AND($U899=1,OR($V899=1,$I899="Won")),$G899-$R899,0))</f>
        <v/>
      </c>
      <c r="AB899" s="34">
        <f>IF($A899="","",IF(AND($U899=1,$I899="Open",$V899=0),$R899,0))</f>
        <v/>
      </c>
      <c r="AC899" s="34">
        <f>IF($A899="","",IF(AND($U899=1,$I899="Lost"),$R899,0))</f>
        <v/>
      </c>
      <c r="AD899" s="34">
        <f>IF($A899="","",IF(AND($I899="Won",OR($U899=1,$Y899&gt;0,$Z899&gt;0)),$G899,0))</f>
        <v/>
      </c>
      <c r="AE899" s="33">
        <f>IF(OR($A899="",$P899=0),"",IFERROR(MATCH($Q899,Settings!$B$24:$B$31,0),""))</f>
        <v/>
      </c>
      <c r="AF899" s="33">
        <f>IF($A899="","",IFERROR(MATCH($F899,Settings!$B$24:$B$31,0),""))</f>
        <v/>
      </c>
      <c r="AG899" s="33">
        <f>IF($A899="","",IF($P899=0,IF($Y899&gt;0,IF($I899="Won","Created and won","Created"),IF($J899&gt;Settings!$C$6,"Created, outside period",IF($V899=1,"Not in last snapshot","Outside period"))),IF($T899&lt;&gt;"Open","Closed before",IF($U899=0,IF($Z899&gt;0,IF($I899="Won","Pulled in and won","Pulled in"),"Outside period"),IF($I899="Won","Won",IF($I899="Lost","Lost",IF($V899=0,"Slipped out",IF($AF899&gt;$AE899,"Advanced",IF($AF899&lt;$AE899,"Regressed",IF($G899&gt;$R899,"Amount up",IF($G899&lt;$R899,"Amount down","No change")))))))))))</f>
        <v/>
      </c>
      <c r="AH899" s="33">
        <f>IF($A899="","",IF($V899=1,Settings!$C$7-MAX($J899,$K899,$L899,$M899),""))</f>
        <v/>
      </c>
      <c r="AI899" s="33">
        <f>IF($A899="","",IF($V899=1,IF($AH899&gt;=Settings!$C$12,1,0),""))</f>
        <v/>
      </c>
      <c r="AJ899" s="33">
        <f>IF($A899="","",IF($V899=1,IF($N899&gt;=Settings!$C$13,1,0),""))</f>
        <v/>
      </c>
    </row>
    <row r="900">
      <c r="G900" s="31" t="n"/>
      <c r="H900" s="32" t="n"/>
      <c r="J900" s="32" t="n"/>
      <c r="K900" s="32" t="n"/>
      <c r="L900" s="32" t="n"/>
      <c r="M900" s="32" t="n"/>
      <c r="P900" s="33">
        <f>IF($A900="","",IFERROR(MATCH($A900,'Last week'!$A$2:$A$1001,0),0))</f>
        <v/>
      </c>
      <c r="Q900" s="33">
        <f>IF(OR($A900="",$P900=0),"",INDEX('Last week'!$F$2:$F$1001,$P900))</f>
        <v/>
      </c>
      <c r="R900" s="34">
        <f>IF(OR($A900="",$P900=0),"",INDEX('Last week'!$G$2:$G$1001,$P900))</f>
        <v/>
      </c>
      <c r="S900" s="35">
        <f>IF(OR($A900="",$P900=0),"",INDEX('Last week'!$H$2:$H$1001,$P900))</f>
        <v/>
      </c>
      <c r="T900" s="33">
        <f>IF(OR($A900="",$P900=0),"",INDEX('Last week'!$I$2:$I$1001,$P900))</f>
        <v/>
      </c>
      <c r="U900" s="33">
        <f>IF($A900="","",IF(AND($P900&gt;0,$T900="Open",$S900&gt;=Settings!$C$4,$S900&lt;=Settings!$C$5),1,0))</f>
        <v/>
      </c>
      <c r="V900" s="33">
        <f>IF($A900="","",IF(AND($I900="Open",$H900&gt;=Settings!$C$4,$H900&lt;=Settings!$C$5),1,0))</f>
        <v/>
      </c>
      <c r="W900" s="34">
        <f>IF($A900="","",IF($U900=1,$R900,0))</f>
        <v/>
      </c>
      <c r="X900" s="34">
        <f>IF($A900="","",IF($V900=1,$G900,0))</f>
        <v/>
      </c>
      <c r="Y900" s="34">
        <f>IF($A900="","",IF(AND($P900=0,OR($I900="Open",$I900="Won"),$H900&gt;=Settings!$C$4,$H900&lt;=Settings!$C$5,$J900&gt;Settings!$C$6),$G900,0))</f>
        <v/>
      </c>
      <c r="Z900" s="34">
        <f>IF($A900="","",IF(AND($P900&gt;0,$T900="Open",$U900=0,OR($I900="Open",$I900="Won"),$H900&gt;=Settings!$C$4,$H900&lt;=Settings!$C$5),$G900,0))</f>
        <v/>
      </c>
      <c r="AA900" s="34">
        <f>IF($A900="","",IF(AND($U900=1,OR($V900=1,$I900="Won")),$G900-$R900,0))</f>
        <v/>
      </c>
      <c r="AB900" s="34">
        <f>IF($A900="","",IF(AND($U900=1,$I900="Open",$V900=0),$R900,0))</f>
        <v/>
      </c>
      <c r="AC900" s="34">
        <f>IF($A900="","",IF(AND($U900=1,$I900="Lost"),$R900,0))</f>
        <v/>
      </c>
      <c r="AD900" s="34">
        <f>IF($A900="","",IF(AND($I900="Won",OR($U900=1,$Y900&gt;0,$Z900&gt;0)),$G900,0))</f>
        <v/>
      </c>
      <c r="AE900" s="33">
        <f>IF(OR($A900="",$P900=0),"",IFERROR(MATCH($Q900,Settings!$B$24:$B$31,0),""))</f>
        <v/>
      </c>
      <c r="AF900" s="33">
        <f>IF($A900="","",IFERROR(MATCH($F900,Settings!$B$24:$B$31,0),""))</f>
        <v/>
      </c>
      <c r="AG900" s="33">
        <f>IF($A900="","",IF($P900=0,IF($Y900&gt;0,IF($I900="Won","Created and won","Created"),IF($J900&gt;Settings!$C$6,"Created, outside period",IF($V900=1,"Not in last snapshot","Outside period"))),IF($T900&lt;&gt;"Open","Closed before",IF($U900=0,IF($Z900&gt;0,IF($I900="Won","Pulled in and won","Pulled in"),"Outside period"),IF($I900="Won","Won",IF($I900="Lost","Lost",IF($V900=0,"Slipped out",IF($AF900&gt;$AE900,"Advanced",IF($AF900&lt;$AE900,"Regressed",IF($G900&gt;$R900,"Amount up",IF($G900&lt;$R900,"Amount down","No change")))))))))))</f>
        <v/>
      </c>
      <c r="AH900" s="33">
        <f>IF($A900="","",IF($V900=1,Settings!$C$7-MAX($J900,$K900,$L900,$M900),""))</f>
        <v/>
      </c>
      <c r="AI900" s="33">
        <f>IF($A900="","",IF($V900=1,IF($AH900&gt;=Settings!$C$12,1,0),""))</f>
        <v/>
      </c>
      <c r="AJ900" s="33">
        <f>IF($A900="","",IF($V900=1,IF($N900&gt;=Settings!$C$13,1,0),""))</f>
        <v/>
      </c>
    </row>
    <row r="901">
      <c r="G901" s="31" t="n"/>
      <c r="H901" s="32" t="n"/>
      <c r="J901" s="32" t="n"/>
      <c r="K901" s="32" t="n"/>
      <c r="L901" s="32" t="n"/>
      <c r="M901" s="32" t="n"/>
      <c r="P901" s="33">
        <f>IF($A901="","",IFERROR(MATCH($A901,'Last week'!$A$2:$A$1001,0),0))</f>
        <v/>
      </c>
      <c r="Q901" s="33">
        <f>IF(OR($A901="",$P901=0),"",INDEX('Last week'!$F$2:$F$1001,$P901))</f>
        <v/>
      </c>
      <c r="R901" s="34">
        <f>IF(OR($A901="",$P901=0),"",INDEX('Last week'!$G$2:$G$1001,$P901))</f>
        <v/>
      </c>
      <c r="S901" s="35">
        <f>IF(OR($A901="",$P901=0),"",INDEX('Last week'!$H$2:$H$1001,$P901))</f>
        <v/>
      </c>
      <c r="T901" s="33">
        <f>IF(OR($A901="",$P901=0),"",INDEX('Last week'!$I$2:$I$1001,$P901))</f>
        <v/>
      </c>
      <c r="U901" s="33">
        <f>IF($A901="","",IF(AND($P901&gt;0,$T901="Open",$S901&gt;=Settings!$C$4,$S901&lt;=Settings!$C$5),1,0))</f>
        <v/>
      </c>
      <c r="V901" s="33">
        <f>IF($A901="","",IF(AND($I901="Open",$H901&gt;=Settings!$C$4,$H901&lt;=Settings!$C$5),1,0))</f>
        <v/>
      </c>
      <c r="W901" s="34">
        <f>IF($A901="","",IF($U901=1,$R901,0))</f>
        <v/>
      </c>
      <c r="X901" s="34">
        <f>IF($A901="","",IF($V901=1,$G901,0))</f>
        <v/>
      </c>
      <c r="Y901" s="34">
        <f>IF($A901="","",IF(AND($P901=0,OR($I901="Open",$I901="Won"),$H901&gt;=Settings!$C$4,$H901&lt;=Settings!$C$5,$J901&gt;Settings!$C$6),$G901,0))</f>
        <v/>
      </c>
      <c r="Z901" s="34">
        <f>IF($A901="","",IF(AND($P901&gt;0,$T901="Open",$U901=0,OR($I901="Open",$I901="Won"),$H901&gt;=Settings!$C$4,$H901&lt;=Settings!$C$5),$G901,0))</f>
        <v/>
      </c>
      <c r="AA901" s="34">
        <f>IF($A901="","",IF(AND($U901=1,OR($V901=1,$I901="Won")),$G901-$R901,0))</f>
        <v/>
      </c>
      <c r="AB901" s="34">
        <f>IF($A901="","",IF(AND($U901=1,$I901="Open",$V901=0),$R901,0))</f>
        <v/>
      </c>
      <c r="AC901" s="34">
        <f>IF($A901="","",IF(AND($U901=1,$I901="Lost"),$R901,0))</f>
        <v/>
      </c>
      <c r="AD901" s="34">
        <f>IF($A901="","",IF(AND($I901="Won",OR($U901=1,$Y901&gt;0,$Z901&gt;0)),$G901,0))</f>
        <v/>
      </c>
      <c r="AE901" s="33">
        <f>IF(OR($A901="",$P901=0),"",IFERROR(MATCH($Q901,Settings!$B$24:$B$31,0),""))</f>
        <v/>
      </c>
      <c r="AF901" s="33">
        <f>IF($A901="","",IFERROR(MATCH($F901,Settings!$B$24:$B$31,0),""))</f>
        <v/>
      </c>
      <c r="AG901" s="33">
        <f>IF($A901="","",IF($P901=0,IF($Y901&gt;0,IF($I901="Won","Created and won","Created"),IF($J901&gt;Settings!$C$6,"Created, outside period",IF($V901=1,"Not in last snapshot","Outside period"))),IF($T901&lt;&gt;"Open","Closed before",IF($U901=0,IF($Z901&gt;0,IF($I901="Won","Pulled in and won","Pulled in"),"Outside period"),IF($I901="Won","Won",IF($I901="Lost","Lost",IF($V901=0,"Slipped out",IF($AF901&gt;$AE901,"Advanced",IF($AF901&lt;$AE901,"Regressed",IF($G901&gt;$R901,"Amount up",IF($G901&lt;$R901,"Amount down","No change")))))))))))</f>
        <v/>
      </c>
      <c r="AH901" s="33">
        <f>IF($A901="","",IF($V901=1,Settings!$C$7-MAX($J901,$K901,$L901,$M901),""))</f>
        <v/>
      </c>
      <c r="AI901" s="33">
        <f>IF($A901="","",IF($V901=1,IF($AH901&gt;=Settings!$C$12,1,0),""))</f>
        <v/>
      </c>
      <c r="AJ901" s="33">
        <f>IF($A901="","",IF($V901=1,IF($N901&gt;=Settings!$C$13,1,0),""))</f>
        <v/>
      </c>
    </row>
    <row r="902">
      <c r="G902" s="31" t="n"/>
      <c r="H902" s="32" t="n"/>
      <c r="J902" s="32" t="n"/>
      <c r="K902" s="32" t="n"/>
      <c r="L902" s="32" t="n"/>
      <c r="M902" s="32" t="n"/>
      <c r="P902" s="33">
        <f>IF($A902="","",IFERROR(MATCH($A902,'Last week'!$A$2:$A$1001,0),0))</f>
        <v/>
      </c>
      <c r="Q902" s="33">
        <f>IF(OR($A902="",$P902=0),"",INDEX('Last week'!$F$2:$F$1001,$P902))</f>
        <v/>
      </c>
      <c r="R902" s="34">
        <f>IF(OR($A902="",$P902=0),"",INDEX('Last week'!$G$2:$G$1001,$P902))</f>
        <v/>
      </c>
      <c r="S902" s="35">
        <f>IF(OR($A902="",$P902=0),"",INDEX('Last week'!$H$2:$H$1001,$P902))</f>
        <v/>
      </c>
      <c r="T902" s="33">
        <f>IF(OR($A902="",$P902=0),"",INDEX('Last week'!$I$2:$I$1001,$P902))</f>
        <v/>
      </c>
      <c r="U902" s="33">
        <f>IF($A902="","",IF(AND($P902&gt;0,$T902="Open",$S902&gt;=Settings!$C$4,$S902&lt;=Settings!$C$5),1,0))</f>
        <v/>
      </c>
      <c r="V902" s="33">
        <f>IF($A902="","",IF(AND($I902="Open",$H902&gt;=Settings!$C$4,$H902&lt;=Settings!$C$5),1,0))</f>
        <v/>
      </c>
      <c r="W902" s="34">
        <f>IF($A902="","",IF($U902=1,$R902,0))</f>
        <v/>
      </c>
      <c r="X902" s="34">
        <f>IF($A902="","",IF($V902=1,$G902,0))</f>
        <v/>
      </c>
      <c r="Y902" s="34">
        <f>IF($A902="","",IF(AND($P902=0,OR($I902="Open",$I902="Won"),$H902&gt;=Settings!$C$4,$H902&lt;=Settings!$C$5,$J902&gt;Settings!$C$6),$G902,0))</f>
        <v/>
      </c>
      <c r="Z902" s="34">
        <f>IF($A902="","",IF(AND($P902&gt;0,$T902="Open",$U902=0,OR($I902="Open",$I902="Won"),$H902&gt;=Settings!$C$4,$H902&lt;=Settings!$C$5),$G902,0))</f>
        <v/>
      </c>
      <c r="AA902" s="34">
        <f>IF($A902="","",IF(AND($U902=1,OR($V902=1,$I902="Won")),$G902-$R902,0))</f>
        <v/>
      </c>
      <c r="AB902" s="34">
        <f>IF($A902="","",IF(AND($U902=1,$I902="Open",$V902=0),$R902,0))</f>
        <v/>
      </c>
      <c r="AC902" s="34">
        <f>IF($A902="","",IF(AND($U902=1,$I902="Lost"),$R902,0))</f>
        <v/>
      </c>
      <c r="AD902" s="34">
        <f>IF($A902="","",IF(AND($I902="Won",OR($U902=1,$Y902&gt;0,$Z902&gt;0)),$G902,0))</f>
        <v/>
      </c>
      <c r="AE902" s="33">
        <f>IF(OR($A902="",$P902=0),"",IFERROR(MATCH($Q902,Settings!$B$24:$B$31,0),""))</f>
        <v/>
      </c>
      <c r="AF902" s="33">
        <f>IF($A902="","",IFERROR(MATCH($F902,Settings!$B$24:$B$31,0),""))</f>
        <v/>
      </c>
      <c r="AG902" s="33">
        <f>IF($A902="","",IF($P902=0,IF($Y902&gt;0,IF($I902="Won","Created and won","Created"),IF($J902&gt;Settings!$C$6,"Created, outside period",IF($V902=1,"Not in last snapshot","Outside period"))),IF($T902&lt;&gt;"Open","Closed before",IF($U902=0,IF($Z902&gt;0,IF($I902="Won","Pulled in and won","Pulled in"),"Outside period"),IF($I902="Won","Won",IF($I902="Lost","Lost",IF($V902=0,"Slipped out",IF($AF902&gt;$AE902,"Advanced",IF($AF902&lt;$AE902,"Regressed",IF($G902&gt;$R902,"Amount up",IF($G902&lt;$R902,"Amount down","No change")))))))))))</f>
        <v/>
      </c>
      <c r="AH902" s="33">
        <f>IF($A902="","",IF($V902=1,Settings!$C$7-MAX($J902,$K902,$L902,$M902),""))</f>
        <v/>
      </c>
      <c r="AI902" s="33">
        <f>IF($A902="","",IF($V902=1,IF($AH902&gt;=Settings!$C$12,1,0),""))</f>
        <v/>
      </c>
      <c r="AJ902" s="33">
        <f>IF($A902="","",IF($V902=1,IF($N902&gt;=Settings!$C$13,1,0),""))</f>
        <v/>
      </c>
    </row>
    <row r="903">
      <c r="G903" s="31" t="n"/>
      <c r="H903" s="32" t="n"/>
      <c r="J903" s="32" t="n"/>
      <c r="K903" s="32" t="n"/>
      <c r="L903" s="32" t="n"/>
      <c r="M903" s="32" t="n"/>
      <c r="P903" s="33">
        <f>IF($A903="","",IFERROR(MATCH($A903,'Last week'!$A$2:$A$1001,0),0))</f>
        <v/>
      </c>
      <c r="Q903" s="33">
        <f>IF(OR($A903="",$P903=0),"",INDEX('Last week'!$F$2:$F$1001,$P903))</f>
        <v/>
      </c>
      <c r="R903" s="34">
        <f>IF(OR($A903="",$P903=0),"",INDEX('Last week'!$G$2:$G$1001,$P903))</f>
        <v/>
      </c>
      <c r="S903" s="35">
        <f>IF(OR($A903="",$P903=0),"",INDEX('Last week'!$H$2:$H$1001,$P903))</f>
        <v/>
      </c>
      <c r="T903" s="33">
        <f>IF(OR($A903="",$P903=0),"",INDEX('Last week'!$I$2:$I$1001,$P903))</f>
        <v/>
      </c>
      <c r="U903" s="33">
        <f>IF($A903="","",IF(AND($P903&gt;0,$T903="Open",$S903&gt;=Settings!$C$4,$S903&lt;=Settings!$C$5),1,0))</f>
        <v/>
      </c>
      <c r="V903" s="33">
        <f>IF($A903="","",IF(AND($I903="Open",$H903&gt;=Settings!$C$4,$H903&lt;=Settings!$C$5),1,0))</f>
        <v/>
      </c>
      <c r="W903" s="34">
        <f>IF($A903="","",IF($U903=1,$R903,0))</f>
        <v/>
      </c>
      <c r="X903" s="34">
        <f>IF($A903="","",IF($V903=1,$G903,0))</f>
        <v/>
      </c>
      <c r="Y903" s="34">
        <f>IF($A903="","",IF(AND($P903=0,OR($I903="Open",$I903="Won"),$H903&gt;=Settings!$C$4,$H903&lt;=Settings!$C$5,$J903&gt;Settings!$C$6),$G903,0))</f>
        <v/>
      </c>
      <c r="Z903" s="34">
        <f>IF($A903="","",IF(AND($P903&gt;0,$T903="Open",$U903=0,OR($I903="Open",$I903="Won"),$H903&gt;=Settings!$C$4,$H903&lt;=Settings!$C$5),$G903,0))</f>
        <v/>
      </c>
      <c r="AA903" s="34">
        <f>IF($A903="","",IF(AND($U903=1,OR($V903=1,$I903="Won")),$G903-$R903,0))</f>
        <v/>
      </c>
      <c r="AB903" s="34">
        <f>IF($A903="","",IF(AND($U903=1,$I903="Open",$V903=0),$R903,0))</f>
        <v/>
      </c>
      <c r="AC903" s="34">
        <f>IF($A903="","",IF(AND($U903=1,$I903="Lost"),$R903,0))</f>
        <v/>
      </c>
      <c r="AD903" s="34">
        <f>IF($A903="","",IF(AND($I903="Won",OR($U903=1,$Y903&gt;0,$Z903&gt;0)),$G903,0))</f>
        <v/>
      </c>
      <c r="AE903" s="33">
        <f>IF(OR($A903="",$P903=0),"",IFERROR(MATCH($Q903,Settings!$B$24:$B$31,0),""))</f>
        <v/>
      </c>
      <c r="AF903" s="33">
        <f>IF($A903="","",IFERROR(MATCH($F903,Settings!$B$24:$B$31,0),""))</f>
        <v/>
      </c>
      <c r="AG903" s="33">
        <f>IF($A903="","",IF($P903=0,IF($Y903&gt;0,IF($I903="Won","Created and won","Created"),IF($J903&gt;Settings!$C$6,"Created, outside period",IF($V903=1,"Not in last snapshot","Outside period"))),IF($T903&lt;&gt;"Open","Closed before",IF($U903=0,IF($Z903&gt;0,IF($I903="Won","Pulled in and won","Pulled in"),"Outside period"),IF($I903="Won","Won",IF($I903="Lost","Lost",IF($V903=0,"Slipped out",IF($AF903&gt;$AE903,"Advanced",IF($AF903&lt;$AE903,"Regressed",IF($G903&gt;$R903,"Amount up",IF($G903&lt;$R903,"Amount down","No change")))))))))))</f>
        <v/>
      </c>
      <c r="AH903" s="33">
        <f>IF($A903="","",IF($V903=1,Settings!$C$7-MAX($J903,$K903,$L903,$M903),""))</f>
        <v/>
      </c>
      <c r="AI903" s="33">
        <f>IF($A903="","",IF($V903=1,IF($AH903&gt;=Settings!$C$12,1,0),""))</f>
        <v/>
      </c>
      <c r="AJ903" s="33">
        <f>IF($A903="","",IF($V903=1,IF($N903&gt;=Settings!$C$13,1,0),""))</f>
        <v/>
      </c>
    </row>
    <row r="904">
      <c r="G904" s="31" t="n"/>
      <c r="H904" s="32" t="n"/>
      <c r="J904" s="32" t="n"/>
      <c r="K904" s="32" t="n"/>
      <c r="L904" s="32" t="n"/>
      <c r="M904" s="32" t="n"/>
      <c r="P904" s="33">
        <f>IF($A904="","",IFERROR(MATCH($A904,'Last week'!$A$2:$A$1001,0),0))</f>
        <v/>
      </c>
      <c r="Q904" s="33">
        <f>IF(OR($A904="",$P904=0),"",INDEX('Last week'!$F$2:$F$1001,$P904))</f>
        <v/>
      </c>
      <c r="R904" s="34">
        <f>IF(OR($A904="",$P904=0),"",INDEX('Last week'!$G$2:$G$1001,$P904))</f>
        <v/>
      </c>
      <c r="S904" s="35">
        <f>IF(OR($A904="",$P904=0),"",INDEX('Last week'!$H$2:$H$1001,$P904))</f>
        <v/>
      </c>
      <c r="T904" s="33">
        <f>IF(OR($A904="",$P904=0),"",INDEX('Last week'!$I$2:$I$1001,$P904))</f>
        <v/>
      </c>
      <c r="U904" s="33">
        <f>IF($A904="","",IF(AND($P904&gt;0,$T904="Open",$S904&gt;=Settings!$C$4,$S904&lt;=Settings!$C$5),1,0))</f>
        <v/>
      </c>
      <c r="V904" s="33">
        <f>IF($A904="","",IF(AND($I904="Open",$H904&gt;=Settings!$C$4,$H904&lt;=Settings!$C$5),1,0))</f>
        <v/>
      </c>
      <c r="W904" s="34">
        <f>IF($A904="","",IF($U904=1,$R904,0))</f>
        <v/>
      </c>
      <c r="X904" s="34">
        <f>IF($A904="","",IF($V904=1,$G904,0))</f>
        <v/>
      </c>
      <c r="Y904" s="34">
        <f>IF($A904="","",IF(AND($P904=0,OR($I904="Open",$I904="Won"),$H904&gt;=Settings!$C$4,$H904&lt;=Settings!$C$5,$J904&gt;Settings!$C$6),$G904,0))</f>
        <v/>
      </c>
      <c r="Z904" s="34">
        <f>IF($A904="","",IF(AND($P904&gt;0,$T904="Open",$U904=0,OR($I904="Open",$I904="Won"),$H904&gt;=Settings!$C$4,$H904&lt;=Settings!$C$5),$G904,0))</f>
        <v/>
      </c>
      <c r="AA904" s="34">
        <f>IF($A904="","",IF(AND($U904=1,OR($V904=1,$I904="Won")),$G904-$R904,0))</f>
        <v/>
      </c>
      <c r="AB904" s="34">
        <f>IF($A904="","",IF(AND($U904=1,$I904="Open",$V904=0),$R904,0))</f>
        <v/>
      </c>
      <c r="AC904" s="34">
        <f>IF($A904="","",IF(AND($U904=1,$I904="Lost"),$R904,0))</f>
        <v/>
      </c>
      <c r="AD904" s="34">
        <f>IF($A904="","",IF(AND($I904="Won",OR($U904=1,$Y904&gt;0,$Z904&gt;0)),$G904,0))</f>
        <v/>
      </c>
      <c r="AE904" s="33">
        <f>IF(OR($A904="",$P904=0),"",IFERROR(MATCH($Q904,Settings!$B$24:$B$31,0),""))</f>
        <v/>
      </c>
      <c r="AF904" s="33">
        <f>IF($A904="","",IFERROR(MATCH($F904,Settings!$B$24:$B$31,0),""))</f>
        <v/>
      </c>
      <c r="AG904" s="33">
        <f>IF($A904="","",IF($P904=0,IF($Y904&gt;0,IF($I904="Won","Created and won","Created"),IF($J904&gt;Settings!$C$6,"Created, outside period",IF($V904=1,"Not in last snapshot","Outside period"))),IF($T904&lt;&gt;"Open","Closed before",IF($U904=0,IF($Z904&gt;0,IF($I904="Won","Pulled in and won","Pulled in"),"Outside period"),IF($I904="Won","Won",IF($I904="Lost","Lost",IF($V904=0,"Slipped out",IF($AF904&gt;$AE904,"Advanced",IF($AF904&lt;$AE904,"Regressed",IF($G904&gt;$R904,"Amount up",IF($G904&lt;$R904,"Amount down","No change")))))))))))</f>
        <v/>
      </c>
      <c r="AH904" s="33">
        <f>IF($A904="","",IF($V904=1,Settings!$C$7-MAX($J904,$K904,$L904,$M904),""))</f>
        <v/>
      </c>
      <c r="AI904" s="33">
        <f>IF($A904="","",IF($V904=1,IF($AH904&gt;=Settings!$C$12,1,0),""))</f>
        <v/>
      </c>
      <c r="AJ904" s="33">
        <f>IF($A904="","",IF($V904=1,IF($N904&gt;=Settings!$C$13,1,0),""))</f>
        <v/>
      </c>
    </row>
    <row r="905">
      <c r="G905" s="31" t="n"/>
      <c r="H905" s="32" t="n"/>
      <c r="J905" s="32" t="n"/>
      <c r="K905" s="32" t="n"/>
      <c r="L905" s="32" t="n"/>
      <c r="M905" s="32" t="n"/>
      <c r="P905" s="33">
        <f>IF($A905="","",IFERROR(MATCH($A905,'Last week'!$A$2:$A$1001,0),0))</f>
        <v/>
      </c>
      <c r="Q905" s="33">
        <f>IF(OR($A905="",$P905=0),"",INDEX('Last week'!$F$2:$F$1001,$P905))</f>
        <v/>
      </c>
      <c r="R905" s="34">
        <f>IF(OR($A905="",$P905=0),"",INDEX('Last week'!$G$2:$G$1001,$P905))</f>
        <v/>
      </c>
      <c r="S905" s="35">
        <f>IF(OR($A905="",$P905=0),"",INDEX('Last week'!$H$2:$H$1001,$P905))</f>
        <v/>
      </c>
      <c r="T905" s="33">
        <f>IF(OR($A905="",$P905=0),"",INDEX('Last week'!$I$2:$I$1001,$P905))</f>
        <v/>
      </c>
      <c r="U905" s="33">
        <f>IF($A905="","",IF(AND($P905&gt;0,$T905="Open",$S905&gt;=Settings!$C$4,$S905&lt;=Settings!$C$5),1,0))</f>
        <v/>
      </c>
      <c r="V905" s="33">
        <f>IF($A905="","",IF(AND($I905="Open",$H905&gt;=Settings!$C$4,$H905&lt;=Settings!$C$5),1,0))</f>
        <v/>
      </c>
      <c r="W905" s="34">
        <f>IF($A905="","",IF($U905=1,$R905,0))</f>
        <v/>
      </c>
      <c r="X905" s="34">
        <f>IF($A905="","",IF($V905=1,$G905,0))</f>
        <v/>
      </c>
      <c r="Y905" s="34">
        <f>IF($A905="","",IF(AND($P905=0,OR($I905="Open",$I905="Won"),$H905&gt;=Settings!$C$4,$H905&lt;=Settings!$C$5,$J905&gt;Settings!$C$6),$G905,0))</f>
        <v/>
      </c>
      <c r="Z905" s="34">
        <f>IF($A905="","",IF(AND($P905&gt;0,$T905="Open",$U905=0,OR($I905="Open",$I905="Won"),$H905&gt;=Settings!$C$4,$H905&lt;=Settings!$C$5),$G905,0))</f>
        <v/>
      </c>
      <c r="AA905" s="34">
        <f>IF($A905="","",IF(AND($U905=1,OR($V905=1,$I905="Won")),$G905-$R905,0))</f>
        <v/>
      </c>
      <c r="AB905" s="34">
        <f>IF($A905="","",IF(AND($U905=1,$I905="Open",$V905=0),$R905,0))</f>
        <v/>
      </c>
      <c r="AC905" s="34">
        <f>IF($A905="","",IF(AND($U905=1,$I905="Lost"),$R905,0))</f>
        <v/>
      </c>
      <c r="AD905" s="34">
        <f>IF($A905="","",IF(AND($I905="Won",OR($U905=1,$Y905&gt;0,$Z905&gt;0)),$G905,0))</f>
        <v/>
      </c>
      <c r="AE905" s="33">
        <f>IF(OR($A905="",$P905=0),"",IFERROR(MATCH($Q905,Settings!$B$24:$B$31,0),""))</f>
        <v/>
      </c>
      <c r="AF905" s="33">
        <f>IF($A905="","",IFERROR(MATCH($F905,Settings!$B$24:$B$31,0),""))</f>
        <v/>
      </c>
      <c r="AG905" s="33">
        <f>IF($A905="","",IF($P905=0,IF($Y905&gt;0,IF($I905="Won","Created and won","Created"),IF($J905&gt;Settings!$C$6,"Created, outside period",IF($V905=1,"Not in last snapshot","Outside period"))),IF($T905&lt;&gt;"Open","Closed before",IF($U905=0,IF($Z905&gt;0,IF($I905="Won","Pulled in and won","Pulled in"),"Outside period"),IF($I905="Won","Won",IF($I905="Lost","Lost",IF($V905=0,"Slipped out",IF($AF905&gt;$AE905,"Advanced",IF($AF905&lt;$AE905,"Regressed",IF($G905&gt;$R905,"Amount up",IF($G905&lt;$R905,"Amount down","No change")))))))))))</f>
        <v/>
      </c>
      <c r="AH905" s="33">
        <f>IF($A905="","",IF($V905=1,Settings!$C$7-MAX($J905,$K905,$L905,$M905),""))</f>
        <v/>
      </c>
      <c r="AI905" s="33">
        <f>IF($A905="","",IF($V905=1,IF($AH905&gt;=Settings!$C$12,1,0),""))</f>
        <v/>
      </c>
      <c r="AJ905" s="33">
        <f>IF($A905="","",IF($V905=1,IF($N905&gt;=Settings!$C$13,1,0),""))</f>
        <v/>
      </c>
    </row>
    <row r="906">
      <c r="G906" s="31" t="n"/>
      <c r="H906" s="32" t="n"/>
      <c r="J906" s="32" t="n"/>
      <c r="K906" s="32" t="n"/>
      <c r="L906" s="32" t="n"/>
      <c r="M906" s="32" t="n"/>
      <c r="P906" s="33">
        <f>IF($A906="","",IFERROR(MATCH($A906,'Last week'!$A$2:$A$1001,0),0))</f>
        <v/>
      </c>
      <c r="Q906" s="33">
        <f>IF(OR($A906="",$P906=0),"",INDEX('Last week'!$F$2:$F$1001,$P906))</f>
        <v/>
      </c>
      <c r="R906" s="34">
        <f>IF(OR($A906="",$P906=0),"",INDEX('Last week'!$G$2:$G$1001,$P906))</f>
        <v/>
      </c>
      <c r="S906" s="35">
        <f>IF(OR($A906="",$P906=0),"",INDEX('Last week'!$H$2:$H$1001,$P906))</f>
        <v/>
      </c>
      <c r="T906" s="33">
        <f>IF(OR($A906="",$P906=0),"",INDEX('Last week'!$I$2:$I$1001,$P906))</f>
        <v/>
      </c>
      <c r="U906" s="33">
        <f>IF($A906="","",IF(AND($P906&gt;0,$T906="Open",$S906&gt;=Settings!$C$4,$S906&lt;=Settings!$C$5),1,0))</f>
        <v/>
      </c>
      <c r="V906" s="33">
        <f>IF($A906="","",IF(AND($I906="Open",$H906&gt;=Settings!$C$4,$H906&lt;=Settings!$C$5),1,0))</f>
        <v/>
      </c>
      <c r="W906" s="34">
        <f>IF($A906="","",IF($U906=1,$R906,0))</f>
        <v/>
      </c>
      <c r="X906" s="34">
        <f>IF($A906="","",IF($V906=1,$G906,0))</f>
        <v/>
      </c>
      <c r="Y906" s="34">
        <f>IF($A906="","",IF(AND($P906=0,OR($I906="Open",$I906="Won"),$H906&gt;=Settings!$C$4,$H906&lt;=Settings!$C$5,$J906&gt;Settings!$C$6),$G906,0))</f>
        <v/>
      </c>
      <c r="Z906" s="34">
        <f>IF($A906="","",IF(AND($P906&gt;0,$T906="Open",$U906=0,OR($I906="Open",$I906="Won"),$H906&gt;=Settings!$C$4,$H906&lt;=Settings!$C$5),$G906,0))</f>
        <v/>
      </c>
      <c r="AA906" s="34">
        <f>IF($A906="","",IF(AND($U906=1,OR($V906=1,$I906="Won")),$G906-$R906,0))</f>
        <v/>
      </c>
      <c r="AB906" s="34">
        <f>IF($A906="","",IF(AND($U906=1,$I906="Open",$V906=0),$R906,0))</f>
        <v/>
      </c>
      <c r="AC906" s="34">
        <f>IF($A906="","",IF(AND($U906=1,$I906="Lost"),$R906,0))</f>
        <v/>
      </c>
      <c r="AD906" s="34">
        <f>IF($A906="","",IF(AND($I906="Won",OR($U906=1,$Y906&gt;0,$Z906&gt;0)),$G906,0))</f>
        <v/>
      </c>
      <c r="AE906" s="33">
        <f>IF(OR($A906="",$P906=0),"",IFERROR(MATCH($Q906,Settings!$B$24:$B$31,0),""))</f>
        <v/>
      </c>
      <c r="AF906" s="33">
        <f>IF($A906="","",IFERROR(MATCH($F906,Settings!$B$24:$B$31,0),""))</f>
        <v/>
      </c>
      <c r="AG906" s="33">
        <f>IF($A906="","",IF($P906=0,IF($Y906&gt;0,IF($I906="Won","Created and won","Created"),IF($J906&gt;Settings!$C$6,"Created, outside period",IF($V906=1,"Not in last snapshot","Outside period"))),IF($T906&lt;&gt;"Open","Closed before",IF($U906=0,IF($Z906&gt;0,IF($I906="Won","Pulled in and won","Pulled in"),"Outside period"),IF($I906="Won","Won",IF($I906="Lost","Lost",IF($V906=0,"Slipped out",IF($AF906&gt;$AE906,"Advanced",IF($AF906&lt;$AE906,"Regressed",IF($G906&gt;$R906,"Amount up",IF($G906&lt;$R906,"Amount down","No change")))))))))))</f>
        <v/>
      </c>
      <c r="AH906" s="33">
        <f>IF($A906="","",IF($V906=1,Settings!$C$7-MAX($J906,$K906,$L906,$M906),""))</f>
        <v/>
      </c>
      <c r="AI906" s="33">
        <f>IF($A906="","",IF($V906=1,IF($AH906&gt;=Settings!$C$12,1,0),""))</f>
        <v/>
      </c>
      <c r="AJ906" s="33">
        <f>IF($A906="","",IF($V906=1,IF($N906&gt;=Settings!$C$13,1,0),""))</f>
        <v/>
      </c>
    </row>
    <row r="907">
      <c r="G907" s="31" t="n"/>
      <c r="H907" s="32" t="n"/>
      <c r="J907" s="32" t="n"/>
      <c r="K907" s="32" t="n"/>
      <c r="L907" s="32" t="n"/>
      <c r="M907" s="32" t="n"/>
      <c r="P907" s="33">
        <f>IF($A907="","",IFERROR(MATCH($A907,'Last week'!$A$2:$A$1001,0),0))</f>
        <v/>
      </c>
      <c r="Q907" s="33">
        <f>IF(OR($A907="",$P907=0),"",INDEX('Last week'!$F$2:$F$1001,$P907))</f>
        <v/>
      </c>
      <c r="R907" s="34">
        <f>IF(OR($A907="",$P907=0),"",INDEX('Last week'!$G$2:$G$1001,$P907))</f>
        <v/>
      </c>
      <c r="S907" s="35">
        <f>IF(OR($A907="",$P907=0),"",INDEX('Last week'!$H$2:$H$1001,$P907))</f>
        <v/>
      </c>
      <c r="T907" s="33">
        <f>IF(OR($A907="",$P907=0),"",INDEX('Last week'!$I$2:$I$1001,$P907))</f>
        <v/>
      </c>
      <c r="U907" s="33">
        <f>IF($A907="","",IF(AND($P907&gt;0,$T907="Open",$S907&gt;=Settings!$C$4,$S907&lt;=Settings!$C$5),1,0))</f>
        <v/>
      </c>
      <c r="V907" s="33">
        <f>IF($A907="","",IF(AND($I907="Open",$H907&gt;=Settings!$C$4,$H907&lt;=Settings!$C$5),1,0))</f>
        <v/>
      </c>
      <c r="W907" s="34">
        <f>IF($A907="","",IF($U907=1,$R907,0))</f>
        <v/>
      </c>
      <c r="X907" s="34">
        <f>IF($A907="","",IF($V907=1,$G907,0))</f>
        <v/>
      </c>
      <c r="Y907" s="34">
        <f>IF($A907="","",IF(AND($P907=0,OR($I907="Open",$I907="Won"),$H907&gt;=Settings!$C$4,$H907&lt;=Settings!$C$5,$J907&gt;Settings!$C$6),$G907,0))</f>
        <v/>
      </c>
      <c r="Z907" s="34">
        <f>IF($A907="","",IF(AND($P907&gt;0,$T907="Open",$U907=0,OR($I907="Open",$I907="Won"),$H907&gt;=Settings!$C$4,$H907&lt;=Settings!$C$5),$G907,0))</f>
        <v/>
      </c>
      <c r="AA907" s="34">
        <f>IF($A907="","",IF(AND($U907=1,OR($V907=1,$I907="Won")),$G907-$R907,0))</f>
        <v/>
      </c>
      <c r="AB907" s="34">
        <f>IF($A907="","",IF(AND($U907=1,$I907="Open",$V907=0),$R907,0))</f>
        <v/>
      </c>
      <c r="AC907" s="34">
        <f>IF($A907="","",IF(AND($U907=1,$I907="Lost"),$R907,0))</f>
        <v/>
      </c>
      <c r="AD907" s="34">
        <f>IF($A907="","",IF(AND($I907="Won",OR($U907=1,$Y907&gt;0,$Z907&gt;0)),$G907,0))</f>
        <v/>
      </c>
      <c r="AE907" s="33">
        <f>IF(OR($A907="",$P907=0),"",IFERROR(MATCH($Q907,Settings!$B$24:$B$31,0),""))</f>
        <v/>
      </c>
      <c r="AF907" s="33">
        <f>IF($A907="","",IFERROR(MATCH($F907,Settings!$B$24:$B$31,0),""))</f>
        <v/>
      </c>
      <c r="AG907" s="33">
        <f>IF($A907="","",IF($P907=0,IF($Y907&gt;0,IF($I907="Won","Created and won","Created"),IF($J907&gt;Settings!$C$6,"Created, outside period",IF($V907=1,"Not in last snapshot","Outside period"))),IF($T907&lt;&gt;"Open","Closed before",IF($U907=0,IF($Z907&gt;0,IF($I907="Won","Pulled in and won","Pulled in"),"Outside period"),IF($I907="Won","Won",IF($I907="Lost","Lost",IF($V907=0,"Slipped out",IF($AF907&gt;$AE907,"Advanced",IF($AF907&lt;$AE907,"Regressed",IF($G907&gt;$R907,"Amount up",IF($G907&lt;$R907,"Amount down","No change")))))))))))</f>
        <v/>
      </c>
      <c r="AH907" s="33">
        <f>IF($A907="","",IF($V907=1,Settings!$C$7-MAX($J907,$K907,$L907,$M907),""))</f>
        <v/>
      </c>
      <c r="AI907" s="33">
        <f>IF($A907="","",IF($V907=1,IF($AH907&gt;=Settings!$C$12,1,0),""))</f>
        <v/>
      </c>
      <c r="AJ907" s="33">
        <f>IF($A907="","",IF($V907=1,IF($N907&gt;=Settings!$C$13,1,0),""))</f>
        <v/>
      </c>
    </row>
    <row r="908">
      <c r="G908" s="31" t="n"/>
      <c r="H908" s="32" t="n"/>
      <c r="J908" s="32" t="n"/>
      <c r="K908" s="32" t="n"/>
      <c r="L908" s="32" t="n"/>
      <c r="M908" s="32" t="n"/>
      <c r="P908" s="33">
        <f>IF($A908="","",IFERROR(MATCH($A908,'Last week'!$A$2:$A$1001,0),0))</f>
        <v/>
      </c>
      <c r="Q908" s="33">
        <f>IF(OR($A908="",$P908=0),"",INDEX('Last week'!$F$2:$F$1001,$P908))</f>
        <v/>
      </c>
      <c r="R908" s="34">
        <f>IF(OR($A908="",$P908=0),"",INDEX('Last week'!$G$2:$G$1001,$P908))</f>
        <v/>
      </c>
      <c r="S908" s="35">
        <f>IF(OR($A908="",$P908=0),"",INDEX('Last week'!$H$2:$H$1001,$P908))</f>
        <v/>
      </c>
      <c r="T908" s="33">
        <f>IF(OR($A908="",$P908=0),"",INDEX('Last week'!$I$2:$I$1001,$P908))</f>
        <v/>
      </c>
      <c r="U908" s="33">
        <f>IF($A908="","",IF(AND($P908&gt;0,$T908="Open",$S908&gt;=Settings!$C$4,$S908&lt;=Settings!$C$5),1,0))</f>
        <v/>
      </c>
      <c r="V908" s="33">
        <f>IF($A908="","",IF(AND($I908="Open",$H908&gt;=Settings!$C$4,$H908&lt;=Settings!$C$5),1,0))</f>
        <v/>
      </c>
      <c r="W908" s="34">
        <f>IF($A908="","",IF($U908=1,$R908,0))</f>
        <v/>
      </c>
      <c r="X908" s="34">
        <f>IF($A908="","",IF($V908=1,$G908,0))</f>
        <v/>
      </c>
      <c r="Y908" s="34">
        <f>IF($A908="","",IF(AND($P908=0,OR($I908="Open",$I908="Won"),$H908&gt;=Settings!$C$4,$H908&lt;=Settings!$C$5,$J908&gt;Settings!$C$6),$G908,0))</f>
        <v/>
      </c>
      <c r="Z908" s="34">
        <f>IF($A908="","",IF(AND($P908&gt;0,$T908="Open",$U908=0,OR($I908="Open",$I908="Won"),$H908&gt;=Settings!$C$4,$H908&lt;=Settings!$C$5),$G908,0))</f>
        <v/>
      </c>
      <c r="AA908" s="34">
        <f>IF($A908="","",IF(AND($U908=1,OR($V908=1,$I908="Won")),$G908-$R908,0))</f>
        <v/>
      </c>
      <c r="AB908" s="34">
        <f>IF($A908="","",IF(AND($U908=1,$I908="Open",$V908=0),$R908,0))</f>
        <v/>
      </c>
      <c r="AC908" s="34">
        <f>IF($A908="","",IF(AND($U908=1,$I908="Lost"),$R908,0))</f>
        <v/>
      </c>
      <c r="AD908" s="34">
        <f>IF($A908="","",IF(AND($I908="Won",OR($U908=1,$Y908&gt;0,$Z908&gt;0)),$G908,0))</f>
        <v/>
      </c>
      <c r="AE908" s="33">
        <f>IF(OR($A908="",$P908=0),"",IFERROR(MATCH($Q908,Settings!$B$24:$B$31,0),""))</f>
        <v/>
      </c>
      <c r="AF908" s="33">
        <f>IF($A908="","",IFERROR(MATCH($F908,Settings!$B$24:$B$31,0),""))</f>
        <v/>
      </c>
      <c r="AG908" s="33">
        <f>IF($A908="","",IF($P908=0,IF($Y908&gt;0,IF($I908="Won","Created and won","Created"),IF($J908&gt;Settings!$C$6,"Created, outside period",IF($V908=1,"Not in last snapshot","Outside period"))),IF($T908&lt;&gt;"Open","Closed before",IF($U908=0,IF($Z908&gt;0,IF($I908="Won","Pulled in and won","Pulled in"),"Outside period"),IF($I908="Won","Won",IF($I908="Lost","Lost",IF($V908=0,"Slipped out",IF($AF908&gt;$AE908,"Advanced",IF($AF908&lt;$AE908,"Regressed",IF($G908&gt;$R908,"Amount up",IF($G908&lt;$R908,"Amount down","No change")))))))))))</f>
        <v/>
      </c>
      <c r="AH908" s="33">
        <f>IF($A908="","",IF($V908=1,Settings!$C$7-MAX($J908,$K908,$L908,$M908),""))</f>
        <v/>
      </c>
      <c r="AI908" s="33">
        <f>IF($A908="","",IF($V908=1,IF($AH908&gt;=Settings!$C$12,1,0),""))</f>
        <v/>
      </c>
      <c r="AJ908" s="33">
        <f>IF($A908="","",IF($V908=1,IF($N908&gt;=Settings!$C$13,1,0),""))</f>
        <v/>
      </c>
    </row>
    <row r="909">
      <c r="G909" s="31" t="n"/>
      <c r="H909" s="32" t="n"/>
      <c r="J909" s="32" t="n"/>
      <c r="K909" s="32" t="n"/>
      <c r="L909" s="32" t="n"/>
      <c r="M909" s="32" t="n"/>
      <c r="P909" s="33">
        <f>IF($A909="","",IFERROR(MATCH($A909,'Last week'!$A$2:$A$1001,0),0))</f>
        <v/>
      </c>
      <c r="Q909" s="33">
        <f>IF(OR($A909="",$P909=0),"",INDEX('Last week'!$F$2:$F$1001,$P909))</f>
        <v/>
      </c>
      <c r="R909" s="34">
        <f>IF(OR($A909="",$P909=0),"",INDEX('Last week'!$G$2:$G$1001,$P909))</f>
        <v/>
      </c>
      <c r="S909" s="35">
        <f>IF(OR($A909="",$P909=0),"",INDEX('Last week'!$H$2:$H$1001,$P909))</f>
        <v/>
      </c>
      <c r="T909" s="33">
        <f>IF(OR($A909="",$P909=0),"",INDEX('Last week'!$I$2:$I$1001,$P909))</f>
        <v/>
      </c>
      <c r="U909" s="33">
        <f>IF($A909="","",IF(AND($P909&gt;0,$T909="Open",$S909&gt;=Settings!$C$4,$S909&lt;=Settings!$C$5),1,0))</f>
        <v/>
      </c>
      <c r="V909" s="33">
        <f>IF($A909="","",IF(AND($I909="Open",$H909&gt;=Settings!$C$4,$H909&lt;=Settings!$C$5),1,0))</f>
        <v/>
      </c>
      <c r="W909" s="34">
        <f>IF($A909="","",IF($U909=1,$R909,0))</f>
        <v/>
      </c>
      <c r="X909" s="34">
        <f>IF($A909="","",IF($V909=1,$G909,0))</f>
        <v/>
      </c>
      <c r="Y909" s="34">
        <f>IF($A909="","",IF(AND($P909=0,OR($I909="Open",$I909="Won"),$H909&gt;=Settings!$C$4,$H909&lt;=Settings!$C$5,$J909&gt;Settings!$C$6),$G909,0))</f>
        <v/>
      </c>
      <c r="Z909" s="34">
        <f>IF($A909="","",IF(AND($P909&gt;0,$T909="Open",$U909=0,OR($I909="Open",$I909="Won"),$H909&gt;=Settings!$C$4,$H909&lt;=Settings!$C$5),$G909,0))</f>
        <v/>
      </c>
      <c r="AA909" s="34">
        <f>IF($A909="","",IF(AND($U909=1,OR($V909=1,$I909="Won")),$G909-$R909,0))</f>
        <v/>
      </c>
      <c r="AB909" s="34">
        <f>IF($A909="","",IF(AND($U909=1,$I909="Open",$V909=0),$R909,0))</f>
        <v/>
      </c>
      <c r="AC909" s="34">
        <f>IF($A909="","",IF(AND($U909=1,$I909="Lost"),$R909,0))</f>
        <v/>
      </c>
      <c r="AD909" s="34">
        <f>IF($A909="","",IF(AND($I909="Won",OR($U909=1,$Y909&gt;0,$Z909&gt;0)),$G909,0))</f>
        <v/>
      </c>
      <c r="AE909" s="33">
        <f>IF(OR($A909="",$P909=0),"",IFERROR(MATCH($Q909,Settings!$B$24:$B$31,0),""))</f>
        <v/>
      </c>
      <c r="AF909" s="33">
        <f>IF($A909="","",IFERROR(MATCH($F909,Settings!$B$24:$B$31,0),""))</f>
        <v/>
      </c>
      <c r="AG909" s="33">
        <f>IF($A909="","",IF($P909=0,IF($Y909&gt;0,IF($I909="Won","Created and won","Created"),IF($J909&gt;Settings!$C$6,"Created, outside period",IF($V909=1,"Not in last snapshot","Outside period"))),IF($T909&lt;&gt;"Open","Closed before",IF($U909=0,IF($Z909&gt;0,IF($I909="Won","Pulled in and won","Pulled in"),"Outside period"),IF($I909="Won","Won",IF($I909="Lost","Lost",IF($V909=0,"Slipped out",IF($AF909&gt;$AE909,"Advanced",IF($AF909&lt;$AE909,"Regressed",IF($G909&gt;$R909,"Amount up",IF($G909&lt;$R909,"Amount down","No change")))))))))))</f>
        <v/>
      </c>
      <c r="AH909" s="33">
        <f>IF($A909="","",IF($V909=1,Settings!$C$7-MAX($J909,$K909,$L909,$M909),""))</f>
        <v/>
      </c>
      <c r="AI909" s="33">
        <f>IF($A909="","",IF($V909=1,IF($AH909&gt;=Settings!$C$12,1,0),""))</f>
        <v/>
      </c>
      <c r="AJ909" s="33">
        <f>IF($A909="","",IF($V909=1,IF($N909&gt;=Settings!$C$13,1,0),""))</f>
        <v/>
      </c>
    </row>
    <row r="910">
      <c r="G910" s="31" t="n"/>
      <c r="H910" s="32" t="n"/>
      <c r="J910" s="32" t="n"/>
      <c r="K910" s="32" t="n"/>
      <c r="L910" s="32" t="n"/>
      <c r="M910" s="32" t="n"/>
      <c r="P910" s="33">
        <f>IF($A910="","",IFERROR(MATCH($A910,'Last week'!$A$2:$A$1001,0),0))</f>
        <v/>
      </c>
      <c r="Q910" s="33">
        <f>IF(OR($A910="",$P910=0),"",INDEX('Last week'!$F$2:$F$1001,$P910))</f>
        <v/>
      </c>
      <c r="R910" s="34">
        <f>IF(OR($A910="",$P910=0),"",INDEX('Last week'!$G$2:$G$1001,$P910))</f>
        <v/>
      </c>
      <c r="S910" s="35">
        <f>IF(OR($A910="",$P910=0),"",INDEX('Last week'!$H$2:$H$1001,$P910))</f>
        <v/>
      </c>
      <c r="T910" s="33">
        <f>IF(OR($A910="",$P910=0),"",INDEX('Last week'!$I$2:$I$1001,$P910))</f>
        <v/>
      </c>
      <c r="U910" s="33">
        <f>IF($A910="","",IF(AND($P910&gt;0,$T910="Open",$S910&gt;=Settings!$C$4,$S910&lt;=Settings!$C$5),1,0))</f>
        <v/>
      </c>
      <c r="V910" s="33">
        <f>IF($A910="","",IF(AND($I910="Open",$H910&gt;=Settings!$C$4,$H910&lt;=Settings!$C$5),1,0))</f>
        <v/>
      </c>
      <c r="W910" s="34">
        <f>IF($A910="","",IF($U910=1,$R910,0))</f>
        <v/>
      </c>
      <c r="X910" s="34">
        <f>IF($A910="","",IF($V910=1,$G910,0))</f>
        <v/>
      </c>
      <c r="Y910" s="34">
        <f>IF($A910="","",IF(AND($P910=0,OR($I910="Open",$I910="Won"),$H910&gt;=Settings!$C$4,$H910&lt;=Settings!$C$5,$J910&gt;Settings!$C$6),$G910,0))</f>
        <v/>
      </c>
      <c r="Z910" s="34">
        <f>IF($A910="","",IF(AND($P910&gt;0,$T910="Open",$U910=0,OR($I910="Open",$I910="Won"),$H910&gt;=Settings!$C$4,$H910&lt;=Settings!$C$5),$G910,0))</f>
        <v/>
      </c>
      <c r="AA910" s="34">
        <f>IF($A910="","",IF(AND($U910=1,OR($V910=1,$I910="Won")),$G910-$R910,0))</f>
        <v/>
      </c>
      <c r="AB910" s="34">
        <f>IF($A910="","",IF(AND($U910=1,$I910="Open",$V910=0),$R910,0))</f>
        <v/>
      </c>
      <c r="AC910" s="34">
        <f>IF($A910="","",IF(AND($U910=1,$I910="Lost"),$R910,0))</f>
        <v/>
      </c>
      <c r="AD910" s="34">
        <f>IF($A910="","",IF(AND($I910="Won",OR($U910=1,$Y910&gt;0,$Z910&gt;0)),$G910,0))</f>
        <v/>
      </c>
      <c r="AE910" s="33">
        <f>IF(OR($A910="",$P910=0),"",IFERROR(MATCH($Q910,Settings!$B$24:$B$31,0),""))</f>
        <v/>
      </c>
      <c r="AF910" s="33">
        <f>IF($A910="","",IFERROR(MATCH($F910,Settings!$B$24:$B$31,0),""))</f>
        <v/>
      </c>
      <c r="AG910" s="33">
        <f>IF($A910="","",IF($P910=0,IF($Y910&gt;0,IF($I910="Won","Created and won","Created"),IF($J910&gt;Settings!$C$6,"Created, outside period",IF($V910=1,"Not in last snapshot","Outside period"))),IF($T910&lt;&gt;"Open","Closed before",IF($U910=0,IF($Z910&gt;0,IF($I910="Won","Pulled in and won","Pulled in"),"Outside period"),IF($I910="Won","Won",IF($I910="Lost","Lost",IF($V910=0,"Slipped out",IF($AF910&gt;$AE910,"Advanced",IF($AF910&lt;$AE910,"Regressed",IF($G910&gt;$R910,"Amount up",IF($G910&lt;$R910,"Amount down","No change")))))))))))</f>
        <v/>
      </c>
      <c r="AH910" s="33">
        <f>IF($A910="","",IF($V910=1,Settings!$C$7-MAX($J910,$K910,$L910,$M910),""))</f>
        <v/>
      </c>
      <c r="AI910" s="33">
        <f>IF($A910="","",IF($V910=1,IF($AH910&gt;=Settings!$C$12,1,0),""))</f>
        <v/>
      </c>
      <c r="AJ910" s="33">
        <f>IF($A910="","",IF($V910=1,IF($N910&gt;=Settings!$C$13,1,0),""))</f>
        <v/>
      </c>
    </row>
    <row r="911">
      <c r="G911" s="31" t="n"/>
      <c r="H911" s="32" t="n"/>
      <c r="J911" s="32" t="n"/>
      <c r="K911" s="32" t="n"/>
      <c r="L911" s="32" t="n"/>
      <c r="M911" s="32" t="n"/>
      <c r="P911" s="33">
        <f>IF($A911="","",IFERROR(MATCH($A911,'Last week'!$A$2:$A$1001,0),0))</f>
        <v/>
      </c>
      <c r="Q911" s="33">
        <f>IF(OR($A911="",$P911=0),"",INDEX('Last week'!$F$2:$F$1001,$P911))</f>
        <v/>
      </c>
      <c r="R911" s="34">
        <f>IF(OR($A911="",$P911=0),"",INDEX('Last week'!$G$2:$G$1001,$P911))</f>
        <v/>
      </c>
      <c r="S911" s="35">
        <f>IF(OR($A911="",$P911=0),"",INDEX('Last week'!$H$2:$H$1001,$P911))</f>
        <v/>
      </c>
      <c r="T911" s="33">
        <f>IF(OR($A911="",$P911=0),"",INDEX('Last week'!$I$2:$I$1001,$P911))</f>
        <v/>
      </c>
      <c r="U911" s="33">
        <f>IF($A911="","",IF(AND($P911&gt;0,$T911="Open",$S911&gt;=Settings!$C$4,$S911&lt;=Settings!$C$5),1,0))</f>
        <v/>
      </c>
      <c r="V911" s="33">
        <f>IF($A911="","",IF(AND($I911="Open",$H911&gt;=Settings!$C$4,$H911&lt;=Settings!$C$5),1,0))</f>
        <v/>
      </c>
      <c r="W911" s="34">
        <f>IF($A911="","",IF($U911=1,$R911,0))</f>
        <v/>
      </c>
      <c r="X911" s="34">
        <f>IF($A911="","",IF($V911=1,$G911,0))</f>
        <v/>
      </c>
      <c r="Y911" s="34">
        <f>IF($A911="","",IF(AND($P911=0,OR($I911="Open",$I911="Won"),$H911&gt;=Settings!$C$4,$H911&lt;=Settings!$C$5,$J911&gt;Settings!$C$6),$G911,0))</f>
        <v/>
      </c>
      <c r="Z911" s="34">
        <f>IF($A911="","",IF(AND($P911&gt;0,$T911="Open",$U911=0,OR($I911="Open",$I911="Won"),$H911&gt;=Settings!$C$4,$H911&lt;=Settings!$C$5),$G911,0))</f>
        <v/>
      </c>
      <c r="AA911" s="34">
        <f>IF($A911="","",IF(AND($U911=1,OR($V911=1,$I911="Won")),$G911-$R911,0))</f>
        <v/>
      </c>
      <c r="AB911" s="34">
        <f>IF($A911="","",IF(AND($U911=1,$I911="Open",$V911=0),$R911,0))</f>
        <v/>
      </c>
      <c r="AC911" s="34">
        <f>IF($A911="","",IF(AND($U911=1,$I911="Lost"),$R911,0))</f>
        <v/>
      </c>
      <c r="AD911" s="34">
        <f>IF($A911="","",IF(AND($I911="Won",OR($U911=1,$Y911&gt;0,$Z911&gt;0)),$G911,0))</f>
        <v/>
      </c>
      <c r="AE911" s="33">
        <f>IF(OR($A911="",$P911=0),"",IFERROR(MATCH($Q911,Settings!$B$24:$B$31,0),""))</f>
        <v/>
      </c>
      <c r="AF911" s="33">
        <f>IF($A911="","",IFERROR(MATCH($F911,Settings!$B$24:$B$31,0),""))</f>
        <v/>
      </c>
      <c r="AG911" s="33">
        <f>IF($A911="","",IF($P911=0,IF($Y911&gt;0,IF($I911="Won","Created and won","Created"),IF($J911&gt;Settings!$C$6,"Created, outside period",IF($V911=1,"Not in last snapshot","Outside period"))),IF($T911&lt;&gt;"Open","Closed before",IF($U911=0,IF($Z911&gt;0,IF($I911="Won","Pulled in and won","Pulled in"),"Outside period"),IF($I911="Won","Won",IF($I911="Lost","Lost",IF($V911=0,"Slipped out",IF($AF911&gt;$AE911,"Advanced",IF($AF911&lt;$AE911,"Regressed",IF($G911&gt;$R911,"Amount up",IF($G911&lt;$R911,"Amount down","No change")))))))))))</f>
        <v/>
      </c>
      <c r="AH911" s="33">
        <f>IF($A911="","",IF($V911=1,Settings!$C$7-MAX($J911,$K911,$L911,$M911),""))</f>
        <v/>
      </c>
      <c r="AI911" s="33">
        <f>IF($A911="","",IF($V911=1,IF($AH911&gt;=Settings!$C$12,1,0),""))</f>
        <v/>
      </c>
      <c r="AJ911" s="33">
        <f>IF($A911="","",IF($V911=1,IF($N911&gt;=Settings!$C$13,1,0),""))</f>
        <v/>
      </c>
    </row>
    <row r="912">
      <c r="G912" s="31" t="n"/>
      <c r="H912" s="32" t="n"/>
      <c r="J912" s="32" t="n"/>
      <c r="K912" s="32" t="n"/>
      <c r="L912" s="32" t="n"/>
      <c r="M912" s="32" t="n"/>
      <c r="P912" s="33">
        <f>IF($A912="","",IFERROR(MATCH($A912,'Last week'!$A$2:$A$1001,0),0))</f>
        <v/>
      </c>
      <c r="Q912" s="33">
        <f>IF(OR($A912="",$P912=0),"",INDEX('Last week'!$F$2:$F$1001,$P912))</f>
        <v/>
      </c>
      <c r="R912" s="34">
        <f>IF(OR($A912="",$P912=0),"",INDEX('Last week'!$G$2:$G$1001,$P912))</f>
        <v/>
      </c>
      <c r="S912" s="35">
        <f>IF(OR($A912="",$P912=0),"",INDEX('Last week'!$H$2:$H$1001,$P912))</f>
        <v/>
      </c>
      <c r="T912" s="33">
        <f>IF(OR($A912="",$P912=0),"",INDEX('Last week'!$I$2:$I$1001,$P912))</f>
        <v/>
      </c>
      <c r="U912" s="33">
        <f>IF($A912="","",IF(AND($P912&gt;0,$T912="Open",$S912&gt;=Settings!$C$4,$S912&lt;=Settings!$C$5),1,0))</f>
        <v/>
      </c>
      <c r="V912" s="33">
        <f>IF($A912="","",IF(AND($I912="Open",$H912&gt;=Settings!$C$4,$H912&lt;=Settings!$C$5),1,0))</f>
        <v/>
      </c>
      <c r="W912" s="34">
        <f>IF($A912="","",IF($U912=1,$R912,0))</f>
        <v/>
      </c>
      <c r="X912" s="34">
        <f>IF($A912="","",IF($V912=1,$G912,0))</f>
        <v/>
      </c>
      <c r="Y912" s="34">
        <f>IF($A912="","",IF(AND($P912=0,OR($I912="Open",$I912="Won"),$H912&gt;=Settings!$C$4,$H912&lt;=Settings!$C$5,$J912&gt;Settings!$C$6),$G912,0))</f>
        <v/>
      </c>
      <c r="Z912" s="34">
        <f>IF($A912="","",IF(AND($P912&gt;0,$T912="Open",$U912=0,OR($I912="Open",$I912="Won"),$H912&gt;=Settings!$C$4,$H912&lt;=Settings!$C$5),$G912,0))</f>
        <v/>
      </c>
      <c r="AA912" s="34">
        <f>IF($A912="","",IF(AND($U912=1,OR($V912=1,$I912="Won")),$G912-$R912,0))</f>
        <v/>
      </c>
      <c r="AB912" s="34">
        <f>IF($A912="","",IF(AND($U912=1,$I912="Open",$V912=0),$R912,0))</f>
        <v/>
      </c>
      <c r="AC912" s="34">
        <f>IF($A912="","",IF(AND($U912=1,$I912="Lost"),$R912,0))</f>
        <v/>
      </c>
      <c r="AD912" s="34">
        <f>IF($A912="","",IF(AND($I912="Won",OR($U912=1,$Y912&gt;0,$Z912&gt;0)),$G912,0))</f>
        <v/>
      </c>
      <c r="AE912" s="33">
        <f>IF(OR($A912="",$P912=0),"",IFERROR(MATCH($Q912,Settings!$B$24:$B$31,0),""))</f>
        <v/>
      </c>
      <c r="AF912" s="33">
        <f>IF($A912="","",IFERROR(MATCH($F912,Settings!$B$24:$B$31,0),""))</f>
        <v/>
      </c>
      <c r="AG912" s="33">
        <f>IF($A912="","",IF($P912=0,IF($Y912&gt;0,IF($I912="Won","Created and won","Created"),IF($J912&gt;Settings!$C$6,"Created, outside period",IF($V912=1,"Not in last snapshot","Outside period"))),IF($T912&lt;&gt;"Open","Closed before",IF($U912=0,IF($Z912&gt;0,IF($I912="Won","Pulled in and won","Pulled in"),"Outside period"),IF($I912="Won","Won",IF($I912="Lost","Lost",IF($V912=0,"Slipped out",IF($AF912&gt;$AE912,"Advanced",IF($AF912&lt;$AE912,"Regressed",IF($G912&gt;$R912,"Amount up",IF($G912&lt;$R912,"Amount down","No change")))))))))))</f>
        <v/>
      </c>
      <c r="AH912" s="33">
        <f>IF($A912="","",IF($V912=1,Settings!$C$7-MAX($J912,$K912,$L912,$M912),""))</f>
        <v/>
      </c>
      <c r="AI912" s="33">
        <f>IF($A912="","",IF($V912=1,IF($AH912&gt;=Settings!$C$12,1,0),""))</f>
        <v/>
      </c>
      <c r="AJ912" s="33">
        <f>IF($A912="","",IF($V912=1,IF($N912&gt;=Settings!$C$13,1,0),""))</f>
        <v/>
      </c>
    </row>
    <row r="913">
      <c r="G913" s="31" t="n"/>
      <c r="H913" s="32" t="n"/>
      <c r="J913" s="32" t="n"/>
      <c r="K913" s="32" t="n"/>
      <c r="L913" s="32" t="n"/>
      <c r="M913" s="32" t="n"/>
      <c r="P913" s="33">
        <f>IF($A913="","",IFERROR(MATCH($A913,'Last week'!$A$2:$A$1001,0),0))</f>
        <v/>
      </c>
      <c r="Q913" s="33">
        <f>IF(OR($A913="",$P913=0),"",INDEX('Last week'!$F$2:$F$1001,$P913))</f>
        <v/>
      </c>
      <c r="R913" s="34">
        <f>IF(OR($A913="",$P913=0),"",INDEX('Last week'!$G$2:$G$1001,$P913))</f>
        <v/>
      </c>
      <c r="S913" s="35">
        <f>IF(OR($A913="",$P913=0),"",INDEX('Last week'!$H$2:$H$1001,$P913))</f>
        <v/>
      </c>
      <c r="T913" s="33">
        <f>IF(OR($A913="",$P913=0),"",INDEX('Last week'!$I$2:$I$1001,$P913))</f>
        <v/>
      </c>
      <c r="U913" s="33">
        <f>IF($A913="","",IF(AND($P913&gt;0,$T913="Open",$S913&gt;=Settings!$C$4,$S913&lt;=Settings!$C$5),1,0))</f>
        <v/>
      </c>
      <c r="V913" s="33">
        <f>IF($A913="","",IF(AND($I913="Open",$H913&gt;=Settings!$C$4,$H913&lt;=Settings!$C$5),1,0))</f>
        <v/>
      </c>
      <c r="W913" s="34">
        <f>IF($A913="","",IF($U913=1,$R913,0))</f>
        <v/>
      </c>
      <c r="X913" s="34">
        <f>IF($A913="","",IF($V913=1,$G913,0))</f>
        <v/>
      </c>
      <c r="Y913" s="34">
        <f>IF($A913="","",IF(AND($P913=0,OR($I913="Open",$I913="Won"),$H913&gt;=Settings!$C$4,$H913&lt;=Settings!$C$5,$J913&gt;Settings!$C$6),$G913,0))</f>
        <v/>
      </c>
      <c r="Z913" s="34">
        <f>IF($A913="","",IF(AND($P913&gt;0,$T913="Open",$U913=0,OR($I913="Open",$I913="Won"),$H913&gt;=Settings!$C$4,$H913&lt;=Settings!$C$5),$G913,0))</f>
        <v/>
      </c>
      <c r="AA913" s="34">
        <f>IF($A913="","",IF(AND($U913=1,OR($V913=1,$I913="Won")),$G913-$R913,0))</f>
        <v/>
      </c>
      <c r="AB913" s="34">
        <f>IF($A913="","",IF(AND($U913=1,$I913="Open",$V913=0),$R913,0))</f>
        <v/>
      </c>
      <c r="AC913" s="34">
        <f>IF($A913="","",IF(AND($U913=1,$I913="Lost"),$R913,0))</f>
        <v/>
      </c>
      <c r="AD913" s="34">
        <f>IF($A913="","",IF(AND($I913="Won",OR($U913=1,$Y913&gt;0,$Z913&gt;0)),$G913,0))</f>
        <v/>
      </c>
      <c r="AE913" s="33">
        <f>IF(OR($A913="",$P913=0),"",IFERROR(MATCH($Q913,Settings!$B$24:$B$31,0),""))</f>
        <v/>
      </c>
      <c r="AF913" s="33">
        <f>IF($A913="","",IFERROR(MATCH($F913,Settings!$B$24:$B$31,0),""))</f>
        <v/>
      </c>
      <c r="AG913" s="33">
        <f>IF($A913="","",IF($P913=0,IF($Y913&gt;0,IF($I913="Won","Created and won","Created"),IF($J913&gt;Settings!$C$6,"Created, outside period",IF($V913=1,"Not in last snapshot","Outside period"))),IF($T913&lt;&gt;"Open","Closed before",IF($U913=0,IF($Z913&gt;0,IF($I913="Won","Pulled in and won","Pulled in"),"Outside period"),IF($I913="Won","Won",IF($I913="Lost","Lost",IF($V913=0,"Slipped out",IF($AF913&gt;$AE913,"Advanced",IF($AF913&lt;$AE913,"Regressed",IF($G913&gt;$R913,"Amount up",IF($G913&lt;$R913,"Amount down","No change")))))))))))</f>
        <v/>
      </c>
      <c r="AH913" s="33">
        <f>IF($A913="","",IF($V913=1,Settings!$C$7-MAX($J913,$K913,$L913,$M913),""))</f>
        <v/>
      </c>
      <c r="AI913" s="33">
        <f>IF($A913="","",IF($V913=1,IF($AH913&gt;=Settings!$C$12,1,0),""))</f>
        <v/>
      </c>
      <c r="AJ913" s="33">
        <f>IF($A913="","",IF($V913=1,IF($N913&gt;=Settings!$C$13,1,0),""))</f>
        <v/>
      </c>
    </row>
    <row r="914">
      <c r="G914" s="31" t="n"/>
      <c r="H914" s="32" t="n"/>
      <c r="J914" s="32" t="n"/>
      <c r="K914" s="32" t="n"/>
      <c r="L914" s="32" t="n"/>
      <c r="M914" s="32" t="n"/>
      <c r="P914" s="33">
        <f>IF($A914="","",IFERROR(MATCH($A914,'Last week'!$A$2:$A$1001,0),0))</f>
        <v/>
      </c>
      <c r="Q914" s="33">
        <f>IF(OR($A914="",$P914=0),"",INDEX('Last week'!$F$2:$F$1001,$P914))</f>
        <v/>
      </c>
      <c r="R914" s="34">
        <f>IF(OR($A914="",$P914=0),"",INDEX('Last week'!$G$2:$G$1001,$P914))</f>
        <v/>
      </c>
      <c r="S914" s="35">
        <f>IF(OR($A914="",$P914=0),"",INDEX('Last week'!$H$2:$H$1001,$P914))</f>
        <v/>
      </c>
      <c r="T914" s="33">
        <f>IF(OR($A914="",$P914=0),"",INDEX('Last week'!$I$2:$I$1001,$P914))</f>
        <v/>
      </c>
      <c r="U914" s="33">
        <f>IF($A914="","",IF(AND($P914&gt;0,$T914="Open",$S914&gt;=Settings!$C$4,$S914&lt;=Settings!$C$5),1,0))</f>
        <v/>
      </c>
      <c r="V914" s="33">
        <f>IF($A914="","",IF(AND($I914="Open",$H914&gt;=Settings!$C$4,$H914&lt;=Settings!$C$5),1,0))</f>
        <v/>
      </c>
      <c r="W914" s="34">
        <f>IF($A914="","",IF($U914=1,$R914,0))</f>
        <v/>
      </c>
      <c r="X914" s="34">
        <f>IF($A914="","",IF($V914=1,$G914,0))</f>
        <v/>
      </c>
      <c r="Y914" s="34">
        <f>IF($A914="","",IF(AND($P914=0,OR($I914="Open",$I914="Won"),$H914&gt;=Settings!$C$4,$H914&lt;=Settings!$C$5,$J914&gt;Settings!$C$6),$G914,0))</f>
        <v/>
      </c>
      <c r="Z914" s="34">
        <f>IF($A914="","",IF(AND($P914&gt;0,$T914="Open",$U914=0,OR($I914="Open",$I914="Won"),$H914&gt;=Settings!$C$4,$H914&lt;=Settings!$C$5),$G914,0))</f>
        <v/>
      </c>
      <c r="AA914" s="34">
        <f>IF($A914="","",IF(AND($U914=1,OR($V914=1,$I914="Won")),$G914-$R914,0))</f>
        <v/>
      </c>
      <c r="AB914" s="34">
        <f>IF($A914="","",IF(AND($U914=1,$I914="Open",$V914=0),$R914,0))</f>
        <v/>
      </c>
      <c r="AC914" s="34">
        <f>IF($A914="","",IF(AND($U914=1,$I914="Lost"),$R914,0))</f>
        <v/>
      </c>
      <c r="AD914" s="34">
        <f>IF($A914="","",IF(AND($I914="Won",OR($U914=1,$Y914&gt;0,$Z914&gt;0)),$G914,0))</f>
        <v/>
      </c>
      <c r="AE914" s="33">
        <f>IF(OR($A914="",$P914=0),"",IFERROR(MATCH($Q914,Settings!$B$24:$B$31,0),""))</f>
        <v/>
      </c>
      <c r="AF914" s="33">
        <f>IF($A914="","",IFERROR(MATCH($F914,Settings!$B$24:$B$31,0),""))</f>
        <v/>
      </c>
      <c r="AG914" s="33">
        <f>IF($A914="","",IF($P914=0,IF($Y914&gt;0,IF($I914="Won","Created and won","Created"),IF($J914&gt;Settings!$C$6,"Created, outside period",IF($V914=1,"Not in last snapshot","Outside period"))),IF($T914&lt;&gt;"Open","Closed before",IF($U914=0,IF($Z914&gt;0,IF($I914="Won","Pulled in and won","Pulled in"),"Outside period"),IF($I914="Won","Won",IF($I914="Lost","Lost",IF($V914=0,"Slipped out",IF($AF914&gt;$AE914,"Advanced",IF($AF914&lt;$AE914,"Regressed",IF($G914&gt;$R914,"Amount up",IF($G914&lt;$R914,"Amount down","No change")))))))))))</f>
        <v/>
      </c>
      <c r="AH914" s="33">
        <f>IF($A914="","",IF($V914=1,Settings!$C$7-MAX($J914,$K914,$L914,$M914),""))</f>
        <v/>
      </c>
      <c r="AI914" s="33">
        <f>IF($A914="","",IF($V914=1,IF($AH914&gt;=Settings!$C$12,1,0),""))</f>
        <v/>
      </c>
      <c r="AJ914" s="33">
        <f>IF($A914="","",IF($V914=1,IF($N914&gt;=Settings!$C$13,1,0),""))</f>
        <v/>
      </c>
    </row>
    <row r="915">
      <c r="G915" s="31" t="n"/>
      <c r="H915" s="32" t="n"/>
      <c r="J915" s="32" t="n"/>
      <c r="K915" s="32" t="n"/>
      <c r="L915" s="32" t="n"/>
      <c r="M915" s="32" t="n"/>
      <c r="P915" s="33">
        <f>IF($A915="","",IFERROR(MATCH($A915,'Last week'!$A$2:$A$1001,0),0))</f>
        <v/>
      </c>
      <c r="Q915" s="33">
        <f>IF(OR($A915="",$P915=0),"",INDEX('Last week'!$F$2:$F$1001,$P915))</f>
        <v/>
      </c>
      <c r="R915" s="34">
        <f>IF(OR($A915="",$P915=0),"",INDEX('Last week'!$G$2:$G$1001,$P915))</f>
        <v/>
      </c>
      <c r="S915" s="35">
        <f>IF(OR($A915="",$P915=0),"",INDEX('Last week'!$H$2:$H$1001,$P915))</f>
        <v/>
      </c>
      <c r="T915" s="33">
        <f>IF(OR($A915="",$P915=0),"",INDEX('Last week'!$I$2:$I$1001,$P915))</f>
        <v/>
      </c>
      <c r="U915" s="33">
        <f>IF($A915="","",IF(AND($P915&gt;0,$T915="Open",$S915&gt;=Settings!$C$4,$S915&lt;=Settings!$C$5),1,0))</f>
        <v/>
      </c>
      <c r="V915" s="33">
        <f>IF($A915="","",IF(AND($I915="Open",$H915&gt;=Settings!$C$4,$H915&lt;=Settings!$C$5),1,0))</f>
        <v/>
      </c>
      <c r="W915" s="34">
        <f>IF($A915="","",IF($U915=1,$R915,0))</f>
        <v/>
      </c>
      <c r="X915" s="34">
        <f>IF($A915="","",IF($V915=1,$G915,0))</f>
        <v/>
      </c>
      <c r="Y915" s="34">
        <f>IF($A915="","",IF(AND($P915=0,OR($I915="Open",$I915="Won"),$H915&gt;=Settings!$C$4,$H915&lt;=Settings!$C$5,$J915&gt;Settings!$C$6),$G915,0))</f>
        <v/>
      </c>
      <c r="Z915" s="34">
        <f>IF($A915="","",IF(AND($P915&gt;0,$T915="Open",$U915=0,OR($I915="Open",$I915="Won"),$H915&gt;=Settings!$C$4,$H915&lt;=Settings!$C$5),$G915,0))</f>
        <v/>
      </c>
      <c r="AA915" s="34">
        <f>IF($A915="","",IF(AND($U915=1,OR($V915=1,$I915="Won")),$G915-$R915,0))</f>
        <v/>
      </c>
      <c r="AB915" s="34">
        <f>IF($A915="","",IF(AND($U915=1,$I915="Open",$V915=0),$R915,0))</f>
        <v/>
      </c>
      <c r="AC915" s="34">
        <f>IF($A915="","",IF(AND($U915=1,$I915="Lost"),$R915,0))</f>
        <v/>
      </c>
      <c r="AD915" s="34">
        <f>IF($A915="","",IF(AND($I915="Won",OR($U915=1,$Y915&gt;0,$Z915&gt;0)),$G915,0))</f>
        <v/>
      </c>
      <c r="AE915" s="33">
        <f>IF(OR($A915="",$P915=0),"",IFERROR(MATCH($Q915,Settings!$B$24:$B$31,0),""))</f>
        <v/>
      </c>
      <c r="AF915" s="33">
        <f>IF($A915="","",IFERROR(MATCH($F915,Settings!$B$24:$B$31,0),""))</f>
        <v/>
      </c>
      <c r="AG915" s="33">
        <f>IF($A915="","",IF($P915=0,IF($Y915&gt;0,IF($I915="Won","Created and won","Created"),IF($J915&gt;Settings!$C$6,"Created, outside period",IF($V915=1,"Not in last snapshot","Outside period"))),IF($T915&lt;&gt;"Open","Closed before",IF($U915=0,IF($Z915&gt;0,IF($I915="Won","Pulled in and won","Pulled in"),"Outside period"),IF($I915="Won","Won",IF($I915="Lost","Lost",IF($V915=0,"Slipped out",IF($AF915&gt;$AE915,"Advanced",IF($AF915&lt;$AE915,"Regressed",IF($G915&gt;$R915,"Amount up",IF($G915&lt;$R915,"Amount down","No change")))))))))))</f>
        <v/>
      </c>
      <c r="AH915" s="33">
        <f>IF($A915="","",IF($V915=1,Settings!$C$7-MAX($J915,$K915,$L915,$M915),""))</f>
        <v/>
      </c>
      <c r="AI915" s="33">
        <f>IF($A915="","",IF($V915=1,IF($AH915&gt;=Settings!$C$12,1,0),""))</f>
        <v/>
      </c>
      <c r="AJ915" s="33">
        <f>IF($A915="","",IF($V915=1,IF($N915&gt;=Settings!$C$13,1,0),""))</f>
        <v/>
      </c>
    </row>
    <row r="916">
      <c r="G916" s="31" t="n"/>
      <c r="H916" s="32" t="n"/>
      <c r="J916" s="32" t="n"/>
      <c r="K916" s="32" t="n"/>
      <c r="L916" s="32" t="n"/>
      <c r="M916" s="32" t="n"/>
      <c r="P916" s="33">
        <f>IF($A916="","",IFERROR(MATCH($A916,'Last week'!$A$2:$A$1001,0),0))</f>
        <v/>
      </c>
      <c r="Q916" s="33">
        <f>IF(OR($A916="",$P916=0),"",INDEX('Last week'!$F$2:$F$1001,$P916))</f>
        <v/>
      </c>
      <c r="R916" s="34">
        <f>IF(OR($A916="",$P916=0),"",INDEX('Last week'!$G$2:$G$1001,$P916))</f>
        <v/>
      </c>
      <c r="S916" s="35">
        <f>IF(OR($A916="",$P916=0),"",INDEX('Last week'!$H$2:$H$1001,$P916))</f>
        <v/>
      </c>
      <c r="T916" s="33">
        <f>IF(OR($A916="",$P916=0),"",INDEX('Last week'!$I$2:$I$1001,$P916))</f>
        <v/>
      </c>
      <c r="U916" s="33">
        <f>IF($A916="","",IF(AND($P916&gt;0,$T916="Open",$S916&gt;=Settings!$C$4,$S916&lt;=Settings!$C$5),1,0))</f>
        <v/>
      </c>
      <c r="V916" s="33">
        <f>IF($A916="","",IF(AND($I916="Open",$H916&gt;=Settings!$C$4,$H916&lt;=Settings!$C$5),1,0))</f>
        <v/>
      </c>
      <c r="W916" s="34">
        <f>IF($A916="","",IF($U916=1,$R916,0))</f>
        <v/>
      </c>
      <c r="X916" s="34">
        <f>IF($A916="","",IF($V916=1,$G916,0))</f>
        <v/>
      </c>
      <c r="Y916" s="34">
        <f>IF($A916="","",IF(AND($P916=0,OR($I916="Open",$I916="Won"),$H916&gt;=Settings!$C$4,$H916&lt;=Settings!$C$5,$J916&gt;Settings!$C$6),$G916,0))</f>
        <v/>
      </c>
      <c r="Z916" s="34">
        <f>IF($A916="","",IF(AND($P916&gt;0,$T916="Open",$U916=0,OR($I916="Open",$I916="Won"),$H916&gt;=Settings!$C$4,$H916&lt;=Settings!$C$5),$G916,0))</f>
        <v/>
      </c>
      <c r="AA916" s="34">
        <f>IF($A916="","",IF(AND($U916=1,OR($V916=1,$I916="Won")),$G916-$R916,0))</f>
        <v/>
      </c>
      <c r="AB916" s="34">
        <f>IF($A916="","",IF(AND($U916=1,$I916="Open",$V916=0),$R916,0))</f>
        <v/>
      </c>
      <c r="AC916" s="34">
        <f>IF($A916="","",IF(AND($U916=1,$I916="Lost"),$R916,0))</f>
        <v/>
      </c>
      <c r="AD916" s="34">
        <f>IF($A916="","",IF(AND($I916="Won",OR($U916=1,$Y916&gt;0,$Z916&gt;0)),$G916,0))</f>
        <v/>
      </c>
      <c r="AE916" s="33">
        <f>IF(OR($A916="",$P916=0),"",IFERROR(MATCH($Q916,Settings!$B$24:$B$31,0),""))</f>
        <v/>
      </c>
      <c r="AF916" s="33">
        <f>IF($A916="","",IFERROR(MATCH($F916,Settings!$B$24:$B$31,0),""))</f>
        <v/>
      </c>
      <c r="AG916" s="33">
        <f>IF($A916="","",IF($P916=0,IF($Y916&gt;0,IF($I916="Won","Created and won","Created"),IF($J916&gt;Settings!$C$6,"Created, outside period",IF($V916=1,"Not in last snapshot","Outside period"))),IF($T916&lt;&gt;"Open","Closed before",IF($U916=0,IF($Z916&gt;0,IF($I916="Won","Pulled in and won","Pulled in"),"Outside period"),IF($I916="Won","Won",IF($I916="Lost","Lost",IF($V916=0,"Slipped out",IF($AF916&gt;$AE916,"Advanced",IF($AF916&lt;$AE916,"Regressed",IF($G916&gt;$R916,"Amount up",IF($G916&lt;$R916,"Amount down","No change")))))))))))</f>
        <v/>
      </c>
      <c r="AH916" s="33">
        <f>IF($A916="","",IF($V916=1,Settings!$C$7-MAX($J916,$K916,$L916,$M916),""))</f>
        <v/>
      </c>
      <c r="AI916" s="33">
        <f>IF($A916="","",IF($V916=1,IF($AH916&gt;=Settings!$C$12,1,0),""))</f>
        <v/>
      </c>
      <c r="AJ916" s="33">
        <f>IF($A916="","",IF($V916=1,IF($N916&gt;=Settings!$C$13,1,0),""))</f>
        <v/>
      </c>
    </row>
    <row r="917">
      <c r="G917" s="31" t="n"/>
      <c r="H917" s="32" t="n"/>
      <c r="J917" s="32" t="n"/>
      <c r="K917" s="32" t="n"/>
      <c r="L917" s="32" t="n"/>
      <c r="M917" s="32" t="n"/>
      <c r="P917" s="33">
        <f>IF($A917="","",IFERROR(MATCH($A917,'Last week'!$A$2:$A$1001,0),0))</f>
        <v/>
      </c>
      <c r="Q917" s="33">
        <f>IF(OR($A917="",$P917=0),"",INDEX('Last week'!$F$2:$F$1001,$P917))</f>
        <v/>
      </c>
      <c r="R917" s="34">
        <f>IF(OR($A917="",$P917=0),"",INDEX('Last week'!$G$2:$G$1001,$P917))</f>
        <v/>
      </c>
      <c r="S917" s="35">
        <f>IF(OR($A917="",$P917=0),"",INDEX('Last week'!$H$2:$H$1001,$P917))</f>
        <v/>
      </c>
      <c r="T917" s="33">
        <f>IF(OR($A917="",$P917=0),"",INDEX('Last week'!$I$2:$I$1001,$P917))</f>
        <v/>
      </c>
      <c r="U917" s="33">
        <f>IF($A917="","",IF(AND($P917&gt;0,$T917="Open",$S917&gt;=Settings!$C$4,$S917&lt;=Settings!$C$5),1,0))</f>
        <v/>
      </c>
      <c r="V917" s="33">
        <f>IF($A917="","",IF(AND($I917="Open",$H917&gt;=Settings!$C$4,$H917&lt;=Settings!$C$5),1,0))</f>
        <v/>
      </c>
      <c r="W917" s="34">
        <f>IF($A917="","",IF($U917=1,$R917,0))</f>
        <v/>
      </c>
      <c r="X917" s="34">
        <f>IF($A917="","",IF($V917=1,$G917,0))</f>
        <v/>
      </c>
      <c r="Y917" s="34">
        <f>IF($A917="","",IF(AND($P917=0,OR($I917="Open",$I917="Won"),$H917&gt;=Settings!$C$4,$H917&lt;=Settings!$C$5,$J917&gt;Settings!$C$6),$G917,0))</f>
        <v/>
      </c>
      <c r="Z917" s="34">
        <f>IF($A917="","",IF(AND($P917&gt;0,$T917="Open",$U917=0,OR($I917="Open",$I917="Won"),$H917&gt;=Settings!$C$4,$H917&lt;=Settings!$C$5),$G917,0))</f>
        <v/>
      </c>
      <c r="AA917" s="34">
        <f>IF($A917="","",IF(AND($U917=1,OR($V917=1,$I917="Won")),$G917-$R917,0))</f>
        <v/>
      </c>
      <c r="AB917" s="34">
        <f>IF($A917="","",IF(AND($U917=1,$I917="Open",$V917=0),$R917,0))</f>
        <v/>
      </c>
      <c r="AC917" s="34">
        <f>IF($A917="","",IF(AND($U917=1,$I917="Lost"),$R917,0))</f>
        <v/>
      </c>
      <c r="AD917" s="34">
        <f>IF($A917="","",IF(AND($I917="Won",OR($U917=1,$Y917&gt;0,$Z917&gt;0)),$G917,0))</f>
        <v/>
      </c>
      <c r="AE917" s="33">
        <f>IF(OR($A917="",$P917=0),"",IFERROR(MATCH($Q917,Settings!$B$24:$B$31,0),""))</f>
        <v/>
      </c>
      <c r="AF917" s="33">
        <f>IF($A917="","",IFERROR(MATCH($F917,Settings!$B$24:$B$31,0),""))</f>
        <v/>
      </c>
      <c r="AG917" s="33">
        <f>IF($A917="","",IF($P917=0,IF($Y917&gt;0,IF($I917="Won","Created and won","Created"),IF($J917&gt;Settings!$C$6,"Created, outside period",IF($V917=1,"Not in last snapshot","Outside period"))),IF($T917&lt;&gt;"Open","Closed before",IF($U917=0,IF($Z917&gt;0,IF($I917="Won","Pulled in and won","Pulled in"),"Outside period"),IF($I917="Won","Won",IF($I917="Lost","Lost",IF($V917=0,"Slipped out",IF($AF917&gt;$AE917,"Advanced",IF($AF917&lt;$AE917,"Regressed",IF($G917&gt;$R917,"Amount up",IF($G917&lt;$R917,"Amount down","No change")))))))))))</f>
        <v/>
      </c>
      <c r="AH917" s="33">
        <f>IF($A917="","",IF($V917=1,Settings!$C$7-MAX($J917,$K917,$L917,$M917),""))</f>
        <v/>
      </c>
      <c r="AI917" s="33">
        <f>IF($A917="","",IF($V917=1,IF($AH917&gt;=Settings!$C$12,1,0),""))</f>
        <v/>
      </c>
      <c r="AJ917" s="33">
        <f>IF($A917="","",IF($V917=1,IF($N917&gt;=Settings!$C$13,1,0),""))</f>
        <v/>
      </c>
    </row>
    <row r="918">
      <c r="G918" s="31" t="n"/>
      <c r="H918" s="32" t="n"/>
      <c r="J918" s="32" t="n"/>
      <c r="K918" s="32" t="n"/>
      <c r="L918" s="32" t="n"/>
      <c r="M918" s="32" t="n"/>
      <c r="P918" s="33">
        <f>IF($A918="","",IFERROR(MATCH($A918,'Last week'!$A$2:$A$1001,0),0))</f>
        <v/>
      </c>
      <c r="Q918" s="33">
        <f>IF(OR($A918="",$P918=0),"",INDEX('Last week'!$F$2:$F$1001,$P918))</f>
        <v/>
      </c>
      <c r="R918" s="34">
        <f>IF(OR($A918="",$P918=0),"",INDEX('Last week'!$G$2:$G$1001,$P918))</f>
        <v/>
      </c>
      <c r="S918" s="35">
        <f>IF(OR($A918="",$P918=0),"",INDEX('Last week'!$H$2:$H$1001,$P918))</f>
        <v/>
      </c>
      <c r="T918" s="33">
        <f>IF(OR($A918="",$P918=0),"",INDEX('Last week'!$I$2:$I$1001,$P918))</f>
        <v/>
      </c>
      <c r="U918" s="33">
        <f>IF($A918="","",IF(AND($P918&gt;0,$T918="Open",$S918&gt;=Settings!$C$4,$S918&lt;=Settings!$C$5),1,0))</f>
        <v/>
      </c>
      <c r="V918" s="33">
        <f>IF($A918="","",IF(AND($I918="Open",$H918&gt;=Settings!$C$4,$H918&lt;=Settings!$C$5),1,0))</f>
        <v/>
      </c>
      <c r="W918" s="34">
        <f>IF($A918="","",IF($U918=1,$R918,0))</f>
        <v/>
      </c>
      <c r="X918" s="34">
        <f>IF($A918="","",IF($V918=1,$G918,0))</f>
        <v/>
      </c>
      <c r="Y918" s="34">
        <f>IF($A918="","",IF(AND($P918=0,OR($I918="Open",$I918="Won"),$H918&gt;=Settings!$C$4,$H918&lt;=Settings!$C$5,$J918&gt;Settings!$C$6),$G918,0))</f>
        <v/>
      </c>
      <c r="Z918" s="34">
        <f>IF($A918="","",IF(AND($P918&gt;0,$T918="Open",$U918=0,OR($I918="Open",$I918="Won"),$H918&gt;=Settings!$C$4,$H918&lt;=Settings!$C$5),$G918,0))</f>
        <v/>
      </c>
      <c r="AA918" s="34">
        <f>IF($A918="","",IF(AND($U918=1,OR($V918=1,$I918="Won")),$G918-$R918,0))</f>
        <v/>
      </c>
      <c r="AB918" s="34">
        <f>IF($A918="","",IF(AND($U918=1,$I918="Open",$V918=0),$R918,0))</f>
        <v/>
      </c>
      <c r="AC918" s="34">
        <f>IF($A918="","",IF(AND($U918=1,$I918="Lost"),$R918,0))</f>
        <v/>
      </c>
      <c r="AD918" s="34">
        <f>IF($A918="","",IF(AND($I918="Won",OR($U918=1,$Y918&gt;0,$Z918&gt;0)),$G918,0))</f>
        <v/>
      </c>
      <c r="AE918" s="33">
        <f>IF(OR($A918="",$P918=0),"",IFERROR(MATCH($Q918,Settings!$B$24:$B$31,0),""))</f>
        <v/>
      </c>
      <c r="AF918" s="33">
        <f>IF($A918="","",IFERROR(MATCH($F918,Settings!$B$24:$B$31,0),""))</f>
        <v/>
      </c>
      <c r="AG918" s="33">
        <f>IF($A918="","",IF($P918=0,IF($Y918&gt;0,IF($I918="Won","Created and won","Created"),IF($J918&gt;Settings!$C$6,"Created, outside period",IF($V918=1,"Not in last snapshot","Outside period"))),IF($T918&lt;&gt;"Open","Closed before",IF($U918=0,IF($Z918&gt;0,IF($I918="Won","Pulled in and won","Pulled in"),"Outside period"),IF($I918="Won","Won",IF($I918="Lost","Lost",IF($V918=0,"Slipped out",IF($AF918&gt;$AE918,"Advanced",IF($AF918&lt;$AE918,"Regressed",IF($G918&gt;$R918,"Amount up",IF($G918&lt;$R918,"Amount down","No change")))))))))))</f>
        <v/>
      </c>
      <c r="AH918" s="33">
        <f>IF($A918="","",IF($V918=1,Settings!$C$7-MAX($J918,$K918,$L918,$M918),""))</f>
        <v/>
      </c>
      <c r="AI918" s="33">
        <f>IF($A918="","",IF($V918=1,IF($AH918&gt;=Settings!$C$12,1,0),""))</f>
        <v/>
      </c>
      <c r="AJ918" s="33">
        <f>IF($A918="","",IF($V918=1,IF($N918&gt;=Settings!$C$13,1,0),""))</f>
        <v/>
      </c>
    </row>
    <row r="919">
      <c r="G919" s="31" t="n"/>
      <c r="H919" s="32" t="n"/>
      <c r="J919" s="32" t="n"/>
      <c r="K919" s="32" t="n"/>
      <c r="L919" s="32" t="n"/>
      <c r="M919" s="32" t="n"/>
      <c r="P919" s="33">
        <f>IF($A919="","",IFERROR(MATCH($A919,'Last week'!$A$2:$A$1001,0),0))</f>
        <v/>
      </c>
      <c r="Q919" s="33">
        <f>IF(OR($A919="",$P919=0),"",INDEX('Last week'!$F$2:$F$1001,$P919))</f>
        <v/>
      </c>
      <c r="R919" s="34">
        <f>IF(OR($A919="",$P919=0),"",INDEX('Last week'!$G$2:$G$1001,$P919))</f>
        <v/>
      </c>
      <c r="S919" s="35">
        <f>IF(OR($A919="",$P919=0),"",INDEX('Last week'!$H$2:$H$1001,$P919))</f>
        <v/>
      </c>
      <c r="T919" s="33">
        <f>IF(OR($A919="",$P919=0),"",INDEX('Last week'!$I$2:$I$1001,$P919))</f>
        <v/>
      </c>
      <c r="U919" s="33">
        <f>IF($A919="","",IF(AND($P919&gt;0,$T919="Open",$S919&gt;=Settings!$C$4,$S919&lt;=Settings!$C$5),1,0))</f>
        <v/>
      </c>
      <c r="V919" s="33">
        <f>IF($A919="","",IF(AND($I919="Open",$H919&gt;=Settings!$C$4,$H919&lt;=Settings!$C$5),1,0))</f>
        <v/>
      </c>
      <c r="W919" s="34">
        <f>IF($A919="","",IF($U919=1,$R919,0))</f>
        <v/>
      </c>
      <c r="X919" s="34">
        <f>IF($A919="","",IF($V919=1,$G919,0))</f>
        <v/>
      </c>
      <c r="Y919" s="34">
        <f>IF($A919="","",IF(AND($P919=0,OR($I919="Open",$I919="Won"),$H919&gt;=Settings!$C$4,$H919&lt;=Settings!$C$5,$J919&gt;Settings!$C$6),$G919,0))</f>
        <v/>
      </c>
      <c r="Z919" s="34">
        <f>IF($A919="","",IF(AND($P919&gt;0,$T919="Open",$U919=0,OR($I919="Open",$I919="Won"),$H919&gt;=Settings!$C$4,$H919&lt;=Settings!$C$5),$G919,0))</f>
        <v/>
      </c>
      <c r="AA919" s="34">
        <f>IF($A919="","",IF(AND($U919=1,OR($V919=1,$I919="Won")),$G919-$R919,0))</f>
        <v/>
      </c>
      <c r="AB919" s="34">
        <f>IF($A919="","",IF(AND($U919=1,$I919="Open",$V919=0),$R919,0))</f>
        <v/>
      </c>
      <c r="AC919" s="34">
        <f>IF($A919="","",IF(AND($U919=1,$I919="Lost"),$R919,0))</f>
        <v/>
      </c>
      <c r="AD919" s="34">
        <f>IF($A919="","",IF(AND($I919="Won",OR($U919=1,$Y919&gt;0,$Z919&gt;0)),$G919,0))</f>
        <v/>
      </c>
      <c r="AE919" s="33">
        <f>IF(OR($A919="",$P919=0),"",IFERROR(MATCH($Q919,Settings!$B$24:$B$31,0),""))</f>
        <v/>
      </c>
      <c r="AF919" s="33">
        <f>IF($A919="","",IFERROR(MATCH($F919,Settings!$B$24:$B$31,0),""))</f>
        <v/>
      </c>
      <c r="AG919" s="33">
        <f>IF($A919="","",IF($P919=0,IF($Y919&gt;0,IF($I919="Won","Created and won","Created"),IF($J919&gt;Settings!$C$6,"Created, outside period",IF($V919=1,"Not in last snapshot","Outside period"))),IF($T919&lt;&gt;"Open","Closed before",IF($U919=0,IF($Z919&gt;0,IF($I919="Won","Pulled in and won","Pulled in"),"Outside period"),IF($I919="Won","Won",IF($I919="Lost","Lost",IF($V919=0,"Slipped out",IF($AF919&gt;$AE919,"Advanced",IF($AF919&lt;$AE919,"Regressed",IF($G919&gt;$R919,"Amount up",IF($G919&lt;$R919,"Amount down","No change")))))))))))</f>
        <v/>
      </c>
      <c r="AH919" s="33">
        <f>IF($A919="","",IF($V919=1,Settings!$C$7-MAX($J919,$K919,$L919,$M919),""))</f>
        <v/>
      </c>
      <c r="AI919" s="33">
        <f>IF($A919="","",IF($V919=1,IF($AH919&gt;=Settings!$C$12,1,0),""))</f>
        <v/>
      </c>
      <c r="AJ919" s="33">
        <f>IF($A919="","",IF($V919=1,IF($N919&gt;=Settings!$C$13,1,0),""))</f>
        <v/>
      </c>
    </row>
    <row r="920">
      <c r="G920" s="31" t="n"/>
      <c r="H920" s="32" t="n"/>
      <c r="J920" s="32" t="n"/>
      <c r="K920" s="32" t="n"/>
      <c r="L920" s="32" t="n"/>
      <c r="M920" s="32" t="n"/>
      <c r="P920" s="33">
        <f>IF($A920="","",IFERROR(MATCH($A920,'Last week'!$A$2:$A$1001,0),0))</f>
        <v/>
      </c>
      <c r="Q920" s="33">
        <f>IF(OR($A920="",$P920=0),"",INDEX('Last week'!$F$2:$F$1001,$P920))</f>
        <v/>
      </c>
      <c r="R920" s="34">
        <f>IF(OR($A920="",$P920=0),"",INDEX('Last week'!$G$2:$G$1001,$P920))</f>
        <v/>
      </c>
      <c r="S920" s="35">
        <f>IF(OR($A920="",$P920=0),"",INDEX('Last week'!$H$2:$H$1001,$P920))</f>
        <v/>
      </c>
      <c r="T920" s="33">
        <f>IF(OR($A920="",$P920=0),"",INDEX('Last week'!$I$2:$I$1001,$P920))</f>
        <v/>
      </c>
      <c r="U920" s="33">
        <f>IF($A920="","",IF(AND($P920&gt;0,$T920="Open",$S920&gt;=Settings!$C$4,$S920&lt;=Settings!$C$5),1,0))</f>
        <v/>
      </c>
      <c r="V920" s="33">
        <f>IF($A920="","",IF(AND($I920="Open",$H920&gt;=Settings!$C$4,$H920&lt;=Settings!$C$5),1,0))</f>
        <v/>
      </c>
      <c r="W920" s="34">
        <f>IF($A920="","",IF($U920=1,$R920,0))</f>
        <v/>
      </c>
      <c r="X920" s="34">
        <f>IF($A920="","",IF($V920=1,$G920,0))</f>
        <v/>
      </c>
      <c r="Y920" s="34">
        <f>IF($A920="","",IF(AND($P920=0,OR($I920="Open",$I920="Won"),$H920&gt;=Settings!$C$4,$H920&lt;=Settings!$C$5,$J920&gt;Settings!$C$6),$G920,0))</f>
        <v/>
      </c>
      <c r="Z920" s="34">
        <f>IF($A920="","",IF(AND($P920&gt;0,$T920="Open",$U920=0,OR($I920="Open",$I920="Won"),$H920&gt;=Settings!$C$4,$H920&lt;=Settings!$C$5),$G920,0))</f>
        <v/>
      </c>
      <c r="AA920" s="34">
        <f>IF($A920="","",IF(AND($U920=1,OR($V920=1,$I920="Won")),$G920-$R920,0))</f>
        <v/>
      </c>
      <c r="AB920" s="34">
        <f>IF($A920="","",IF(AND($U920=1,$I920="Open",$V920=0),$R920,0))</f>
        <v/>
      </c>
      <c r="AC920" s="34">
        <f>IF($A920="","",IF(AND($U920=1,$I920="Lost"),$R920,0))</f>
        <v/>
      </c>
      <c r="AD920" s="34">
        <f>IF($A920="","",IF(AND($I920="Won",OR($U920=1,$Y920&gt;0,$Z920&gt;0)),$G920,0))</f>
        <v/>
      </c>
      <c r="AE920" s="33">
        <f>IF(OR($A920="",$P920=0),"",IFERROR(MATCH($Q920,Settings!$B$24:$B$31,0),""))</f>
        <v/>
      </c>
      <c r="AF920" s="33">
        <f>IF($A920="","",IFERROR(MATCH($F920,Settings!$B$24:$B$31,0),""))</f>
        <v/>
      </c>
      <c r="AG920" s="33">
        <f>IF($A920="","",IF($P920=0,IF($Y920&gt;0,IF($I920="Won","Created and won","Created"),IF($J920&gt;Settings!$C$6,"Created, outside period",IF($V920=1,"Not in last snapshot","Outside period"))),IF($T920&lt;&gt;"Open","Closed before",IF($U920=0,IF($Z920&gt;0,IF($I920="Won","Pulled in and won","Pulled in"),"Outside period"),IF($I920="Won","Won",IF($I920="Lost","Lost",IF($V920=0,"Slipped out",IF($AF920&gt;$AE920,"Advanced",IF($AF920&lt;$AE920,"Regressed",IF($G920&gt;$R920,"Amount up",IF($G920&lt;$R920,"Amount down","No change")))))))))))</f>
        <v/>
      </c>
      <c r="AH920" s="33">
        <f>IF($A920="","",IF($V920=1,Settings!$C$7-MAX($J920,$K920,$L920,$M920),""))</f>
        <v/>
      </c>
      <c r="AI920" s="33">
        <f>IF($A920="","",IF($V920=1,IF($AH920&gt;=Settings!$C$12,1,0),""))</f>
        <v/>
      </c>
      <c r="AJ920" s="33">
        <f>IF($A920="","",IF($V920=1,IF($N920&gt;=Settings!$C$13,1,0),""))</f>
        <v/>
      </c>
    </row>
    <row r="921">
      <c r="G921" s="31" t="n"/>
      <c r="H921" s="32" t="n"/>
      <c r="J921" s="32" t="n"/>
      <c r="K921" s="32" t="n"/>
      <c r="L921" s="32" t="n"/>
      <c r="M921" s="32" t="n"/>
      <c r="P921" s="33">
        <f>IF($A921="","",IFERROR(MATCH($A921,'Last week'!$A$2:$A$1001,0),0))</f>
        <v/>
      </c>
      <c r="Q921" s="33">
        <f>IF(OR($A921="",$P921=0),"",INDEX('Last week'!$F$2:$F$1001,$P921))</f>
        <v/>
      </c>
      <c r="R921" s="34">
        <f>IF(OR($A921="",$P921=0),"",INDEX('Last week'!$G$2:$G$1001,$P921))</f>
        <v/>
      </c>
      <c r="S921" s="35">
        <f>IF(OR($A921="",$P921=0),"",INDEX('Last week'!$H$2:$H$1001,$P921))</f>
        <v/>
      </c>
      <c r="T921" s="33">
        <f>IF(OR($A921="",$P921=0),"",INDEX('Last week'!$I$2:$I$1001,$P921))</f>
        <v/>
      </c>
      <c r="U921" s="33">
        <f>IF($A921="","",IF(AND($P921&gt;0,$T921="Open",$S921&gt;=Settings!$C$4,$S921&lt;=Settings!$C$5),1,0))</f>
        <v/>
      </c>
      <c r="V921" s="33">
        <f>IF($A921="","",IF(AND($I921="Open",$H921&gt;=Settings!$C$4,$H921&lt;=Settings!$C$5),1,0))</f>
        <v/>
      </c>
      <c r="W921" s="34">
        <f>IF($A921="","",IF($U921=1,$R921,0))</f>
        <v/>
      </c>
      <c r="X921" s="34">
        <f>IF($A921="","",IF($V921=1,$G921,0))</f>
        <v/>
      </c>
      <c r="Y921" s="34">
        <f>IF($A921="","",IF(AND($P921=0,OR($I921="Open",$I921="Won"),$H921&gt;=Settings!$C$4,$H921&lt;=Settings!$C$5,$J921&gt;Settings!$C$6),$G921,0))</f>
        <v/>
      </c>
      <c r="Z921" s="34">
        <f>IF($A921="","",IF(AND($P921&gt;0,$T921="Open",$U921=0,OR($I921="Open",$I921="Won"),$H921&gt;=Settings!$C$4,$H921&lt;=Settings!$C$5),$G921,0))</f>
        <v/>
      </c>
      <c r="AA921" s="34">
        <f>IF($A921="","",IF(AND($U921=1,OR($V921=1,$I921="Won")),$G921-$R921,0))</f>
        <v/>
      </c>
      <c r="AB921" s="34">
        <f>IF($A921="","",IF(AND($U921=1,$I921="Open",$V921=0),$R921,0))</f>
        <v/>
      </c>
      <c r="AC921" s="34">
        <f>IF($A921="","",IF(AND($U921=1,$I921="Lost"),$R921,0))</f>
        <v/>
      </c>
      <c r="AD921" s="34">
        <f>IF($A921="","",IF(AND($I921="Won",OR($U921=1,$Y921&gt;0,$Z921&gt;0)),$G921,0))</f>
        <v/>
      </c>
      <c r="AE921" s="33">
        <f>IF(OR($A921="",$P921=0),"",IFERROR(MATCH($Q921,Settings!$B$24:$B$31,0),""))</f>
        <v/>
      </c>
      <c r="AF921" s="33">
        <f>IF($A921="","",IFERROR(MATCH($F921,Settings!$B$24:$B$31,0),""))</f>
        <v/>
      </c>
      <c r="AG921" s="33">
        <f>IF($A921="","",IF($P921=0,IF($Y921&gt;0,IF($I921="Won","Created and won","Created"),IF($J921&gt;Settings!$C$6,"Created, outside period",IF($V921=1,"Not in last snapshot","Outside period"))),IF($T921&lt;&gt;"Open","Closed before",IF($U921=0,IF($Z921&gt;0,IF($I921="Won","Pulled in and won","Pulled in"),"Outside period"),IF($I921="Won","Won",IF($I921="Lost","Lost",IF($V921=0,"Slipped out",IF($AF921&gt;$AE921,"Advanced",IF($AF921&lt;$AE921,"Regressed",IF($G921&gt;$R921,"Amount up",IF($G921&lt;$R921,"Amount down","No change")))))))))))</f>
        <v/>
      </c>
      <c r="AH921" s="33">
        <f>IF($A921="","",IF($V921=1,Settings!$C$7-MAX($J921,$K921,$L921,$M921),""))</f>
        <v/>
      </c>
      <c r="AI921" s="33">
        <f>IF($A921="","",IF($V921=1,IF($AH921&gt;=Settings!$C$12,1,0),""))</f>
        <v/>
      </c>
      <c r="AJ921" s="33">
        <f>IF($A921="","",IF($V921=1,IF($N921&gt;=Settings!$C$13,1,0),""))</f>
        <v/>
      </c>
    </row>
    <row r="922">
      <c r="G922" s="31" t="n"/>
      <c r="H922" s="32" t="n"/>
      <c r="J922" s="32" t="n"/>
      <c r="K922" s="32" t="n"/>
      <c r="L922" s="32" t="n"/>
      <c r="M922" s="32" t="n"/>
      <c r="P922" s="33">
        <f>IF($A922="","",IFERROR(MATCH($A922,'Last week'!$A$2:$A$1001,0),0))</f>
        <v/>
      </c>
      <c r="Q922" s="33">
        <f>IF(OR($A922="",$P922=0),"",INDEX('Last week'!$F$2:$F$1001,$P922))</f>
        <v/>
      </c>
      <c r="R922" s="34">
        <f>IF(OR($A922="",$P922=0),"",INDEX('Last week'!$G$2:$G$1001,$P922))</f>
        <v/>
      </c>
      <c r="S922" s="35">
        <f>IF(OR($A922="",$P922=0),"",INDEX('Last week'!$H$2:$H$1001,$P922))</f>
        <v/>
      </c>
      <c r="T922" s="33">
        <f>IF(OR($A922="",$P922=0),"",INDEX('Last week'!$I$2:$I$1001,$P922))</f>
        <v/>
      </c>
      <c r="U922" s="33">
        <f>IF($A922="","",IF(AND($P922&gt;0,$T922="Open",$S922&gt;=Settings!$C$4,$S922&lt;=Settings!$C$5),1,0))</f>
        <v/>
      </c>
      <c r="V922" s="33">
        <f>IF($A922="","",IF(AND($I922="Open",$H922&gt;=Settings!$C$4,$H922&lt;=Settings!$C$5),1,0))</f>
        <v/>
      </c>
      <c r="W922" s="34">
        <f>IF($A922="","",IF($U922=1,$R922,0))</f>
        <v/>
      </c>
      <c r="X922" s="34">
        <f>IF($A922="","",IF($V922=1,$G922,0))</f>
        <v/>
      </c>
      <c r="Y922" s="34">
        <f>IF($A922="","",IF(AND($P922=0,OR($I922="Open",$I922="Won"),$H922&gt;=Settings!$C$4,$H922&lt;=Settings!$C$5,$J922&gt;Settings!$C$6),$G922,0))</f>
        <v/>
      </c>
      <c r="Z922" s="34">
        <f>IF($A922="","",IF(AND($P922&gt;0,$T922="Open",$U922=0,OR($I922="Open",$I922="Won"),$H922&gt;=Settings!$C$4,$H922&lt;=Settings!$C$5),$G922,0))</f>
        <v/>
      </c>
      <c r="AA922" s="34">
        <f>IF($A922="","",IF(AND($U922=1,OR($V922=1,$I922="Won")),$G922-$R922,0))</f>
        <v/>
      </c>
      <c r="AB922" s="34">
        <f>IF($A922="","",IF(AND($U922=1,$I922="Open",$V922=0),$R922,0))</f>
        <v/>
      </c>
      <c r="AC922" s="34">
        <f>IF($A922="","",IF(AND($U922=1,$I922="Lost"),$R922,0))</f>
        <v/>
      </c>
      <c r="AD922" s="34">
        <f>IF($A922="","",IF(AND($I922="Won",OR($U922=1,$Y922&gt;0,$Z922&gt;0)),$G922,0))</f>
        <v/>
      </c>
      <c r="AE922" s="33">
        <f>IF(OR($A922="",$P922=0),"",IFERROR(MATCH($Q922,Settings!$B$24:$B$31,0),""))</f>
        <v/>
      </c>
      <c r="AF922" s="33">
        <f>IF($A922="","",IFERROR(MATCH($F922,Settings!$B$24:$B$31,0),""))</f>
        <v/>
      </c>
      <c r="AG922" s="33">
        <f>IF($A922="","",IF($P922=0,IF($Y922&gt;0,IF($I922="Won","Created and won","Created"),IF($J922&gt;Settings!$C$6,"Created, outside period",IF($V922=1,"Not in last snapshot","Outside period"))),IF($T922&lt;&gt;"Open","Closed before",IF($U922=0,IF($Z922&gt;0,IF($I922="Won","Pulled in and won","Pulled in"),"Outside period"),IF($I922="Won","Won",IF($I922="Lost","Lost",IF($V922=0,"Slipped out",IF($AF922&gt;$AE922,"Advanced",IF($AF922&lt;$AE922,"Regressed",IF($G922&gt;$R922,"Amount up",IF($G922&lt;$R922,"Amount down","No change")))))))))))</f>
        <v/>
      </c>
      <c r="AH922" s="33">
        <f>IF($A922="","",IF($V922=1,Settings!$C$7-MAX($J922,$K922,$L922,$M922),""))</f>
        <v/>
      </c>
      <c r="AI922" s="33">
        <f>IF($A922="","",IF($V922=1,IF($AH922&gt;=Settings!$C$12,1,0),""))</f>
        <v/>
      </c>
      <c r="AJ922" s="33">
        <f>IF($A922="","",IF($V922=1,IF($N922&gt;=Settings!$C$13,1,0),""))</f>
        <v/>
      </c>
    </row>
    <row r="923">
      <c r="G923" s="31" t="n"/>
      <c r="H923" s="32" t="n"/>
      <c r="J923" s="32" t="n"/>
      <c r="K923" s="32" t="n"/>
      <c r="L923" s="32" t="n"/>
      <c r="M923" s="32" t="n"/>
      <c r="P923" s="33">
        <f>IF($A923="","",IFERROR(MATCH($A923,'Last week'!$A$2:$A$1001,0),0))</f>
        <v/>
      </c>
      <c r="Q923" s="33">
        <f>IF(OR($A923="",$P923=0),"",INDEX('Last week'!$F$2:$F$1001,$P923))</f>
        <v/>
      </c>
      <c r="R923" s="34">
        <f>IF(OR($A923="",$P923=0),"",INDEX('Last week'!$G$2:$G$1001,$P923))</f>
        <v/>
      </c>
      <c r="S923" s="35">
        <f>IF(OR($A923="",$P923=0),"",INDEX('Last week'!$H$2:$H$1001,$P923))</f>
        <v/>
      </c>
      <c r="T923" s="33">
        <f>IF(OR($A923="",$P923=0),"",INDEX('Last week'!$I$2:$I$1001,$P923))</f>
        <v/>
      </c>
      <c r="U923" s="33">
        <f>IF($A923="","",IF(AND($P923&gt;0,$T923="Open",$S923&gt;=Settings!$C$4,$S923&lt;=Settings!$C$5),1,0))</f>
        <v/>
      </c>
      <c r="V923" s="33">
        <f>IF($A923="","",IF(AND($I923="Open",$H923&gt;=Settings!$C$4,$H923&lt;=Settings!$C$5),1,0))</f>
        <v/>
      </c>
      <c r="W923" s="34">
        <f>IF($A923="","",IF($U923=1,$R923,0))</f>
        <v/>
      </c>
      <c r="X923" s="34">
        <f>IF($A923="","",IF($V923=1,$G923,0))</f>
        <v/>
      </c>
      <c r="Y923" s="34">
        <f>IF($A923="","",IF(AND($P923=0,OR($I923="Open",$I923="Won"),$H923&gt;=Settings!$C$4,$H923&lt;=Settings!$C$5,$J923&gt;Settings!$C$6),$G923,0))</f>
        <v/>
      </c>
      <c r="Z923" s="34">
        <f>IF($A923="","",IF(AND($P923&gt;0,$T923="Open",$U923=0,OR($I923="Open",$I923="Won"),$H923&gt;=Settings!$C$4,$H923&lt;=Settings!$C$5),$G923,0))</f>
        <v/>
      </c>
      <c r="AA923" s="34">
        <f>IF($A923="","",IF(AND($U923=1,OR($V923=1,$I923="Won")),$G923-$R923,0))</f>
        <v/>
      </c>
      <c r="AB923" s="34">
        <f>IF($A923="","",IF(AND($U923=1,$I923="Open",$V923=0),$R923,0))</f>
        <v/>
      </c>
      <c r="AC923" s="34">
        <f>IF($A923="","",IF(AND($U923=1,$I923="Lost"),$R923,0))</f>
        <v/>
      </c>
      <c r="AD923" s="34">
        <f>IF($A923="","",IF(AND($I923="Won",OR($U923=1,$Y923&gt;0,$Z923&gt;0)),$G923,0))</f>
        <v/>
      </c>
      <c r="AE923" s="33">
        <f>IF(OR($A923="",$P923=0),"",IFERROR(MATCH($Q923,Settings!$B$24:$B$31,0),""))</f>
        <v/>
      </c>
      <c r="AF923" s="33">
        <f>IF($A923="","",IFERROR(MATCH($F923,Settings!$B$24:$B$31,0),""))</f>
        <v/>
      </c>
      <c r="AG923" s="33">
        <f>IF($A923="","",IF($P923=0,IF($Y923&gt;0,IF($I923="Won","Created and won","Created"),IF($J923&gt;Settings!$C$6,"Created, outside period",IF($V923=1,"Not in last snapshot","Outside period"))),IF($T923&lt;&gt;"Open","Closed before",IF($U923=0,IF($Z923&gt;0,IF($I923="Won","Pulled in and won","Pulled in"),"Outside period"),IF($I923="Won","Won",IF($I923="Lost","Lost",IF($V923=0,"Slipped out",IF($AF923&gt;$AE923,"Advanced",IF($AF923&lt;$AE923,"Regressed",IF($G923&gt;$R923,"Amount up",IF($G923&lt;$R923,"Amount down","No change")))))))))))</f>
        <v/>
      </c>
      <c r="AH923" s="33">
        <f>IF($A923="","",IF($V923=1,Settings!$C$7-MAX($J923,$K923,$L923,$M923),""))</f>
        <v/>
      </c>
      <c r="AI923" s="33">
        <f>IF($A923="","",IF($V923=1,IF($AH923&gt;=Settings!$C$12,1,0),""))</f>
        <v/>
      </c>
      <c r="AJ923" s="33">
        <f>IF($A923="","",IF($V923=1,IF($N923&gt;=Settings!$C$13,1,0),""))</f>
        <v/>
      </c>
    </row>
    <row r="924">
      <c r="G924" s="31" t="n"/>
      <c r="H924" s="32" t="n"/>
      <c r="J924" s="32" t="n"/>
      <c r="K924" s="32" t="n"/>
      <c r="L924" s="32" t="n"/>
      <c r="M924" s="32" t="n"/>
      <c r="P924" s="33">
        <f>IF($A924="","",IFERROR(MATCH($A924,'Last week'!$A$2:$A$1001,0),0))</f>
        <v/>
      </c>
      <c r="Q924" s="33">
        <f>IF(OR($A924="",$P924=0),"",INDEX('Last week'!$F$2:$F$1001,$P924))</f>
        <v/>
      </c>
      <c r="R924" s="34">
        <f>IF(OR($A924="",$P924=0),"",INDEX('Last week'!$G$2:$G$1001,$P924))</f>
        <v/>
      </c>
      <c r="S924" s="35">
        <f>IF(OR($A924="",$P924=0),"",INDEX('Last week'!$H$2:$H$1001,$P924))</f>
        <v/>
      </c>
      <c r="T924" s="33">
        <f>IF(OR($A924="",$P924=0),"",INDEX('Last week'!$I$2:$I$1001,$P924))</f>
        <v/>
      </c>
      <c r="U924" s="33">
        <f>IF($A924="","",IF(AND($P924&gt;0,$T924="Open",$S924&gt;=Settings!$C$4,$S924&lt;=Settings!$C$5),1,0))</f>
        <v/>
      </c>
      <c r="V924" s="33">
        <f>IF($A924="","",IF(AND($I924="Open",$H924&gt;=Settings!$C$4,$H924&lt;=Settings!$C$5),1,0))</f>
        <v/>
      </c>
      <c r="W924" s="34">
        <f>IF($A924="","",IF($U924=1,$R924,0))</f>
        <v/>
      </c>
      <c r="X924" s="34">
        <f>IF($A924="","",IF($V924=1,$G924,0))</f>
        <v/>
      </c>
      <c r="Y924" s="34">
        <f>IF($A924="","",IF(AND($P924=0,OR($I924="Open",$I924="Won"),$H924&gt;=Settings!$C$4,$H924&lt;=Settings!$C$5,$J924&gt;Settings!$C$6),$G924,0))</f>
        <v/>
      </c>
      <c r="Z924" s="34">
        <f>IF($A924="","",IF(AND($P924&gt;0,$T924="Open",$U924=0,OR($I924="Open",$I924="Won"),$H924&gt;=Settings!$C$4,$H924&lt;=Settings!$C$5),$G924,0))</f>
        <v/>
      </c>
      <c r="AA924" s="34">
        <f>IF($A924="","",IF(AND($U924=1,OR($V924=1,$I924="Won")),$G924-$R924,0))</f>
        <v/>
      </c>
      <c r="AB924" s="34">
        <f>IF($A924="","",IF(AND($U924=1,$I924="Open",$V924=0),$R924,0))</f>
        <v/>
      </c>
      <c r="AC924" s="34">
        <f>IF($A924="","",IF(AND($U924=1,$I924="Lost"),$R924,0))</f>
        <v/>
      </c>
      <c r="AD924" s="34">
        <f>IF($A924="","",IF(AND($I924="Won",OR($U924=1,$Y924&gt;0,$Z924&gt;0)),$G924,0))</f>
        <v/>
      </c>
      <c r="AE924" s="33">
        <f>IF(OR($A924="",$P924=0),"",IFERROR(MATCH($Q924,Settings!$B$24:$B$31,0),""))</f>
        <v/>
      </c>
      <c r="AF924" s="33">
        <f>IF($A924="","",IFERROR(MATCH($F924,Settings!$B$24:$B$31,0),""))</f>
        <v/>
      </c>
      <c r="AG924" s="33">
        <f>IF($A924="","",IF($P924=0,IF($Y924&gt;0,IF($I924="Won","Created and won","Created"),IF($J924&gt;Settings!$C$6,"Created, outside period",IF($V924=1,"Not in last snapshot","Outside period"))),IF($T924&lt;&gt;"Open","Closed before",IF($U924=0,IF($Z924&gt;0,IF($I924="Won","Pulled in and won","Pulled in"),"Outside period"),IF($I924="Won","Won",IF($I924="Lost","Lost",IF($V924=0,"Slipped out",IF($AF924&gt;$AE924,"Advanced",IF($AF924&lt;$AE924,"Regressed",IF($G924&gt;$R924,"Amount up",IF($G924&lt;$R924,"Amount down","No change")))))))))))</f>
        <v/>
      </c>
      <c r="AH924" s="33">
        <f>IF($A924="","",IF($V924=1,Settings!$C$7-MAX($J924,$K924,$L924,$M924),""))</f>
        <v/>
      </c>
      <c r="AI924" s="33">
        <f>IF($A924="","",IF($V924=1,IF($AH924&gt;=Settings!$C$12,1,0),""))</f>
        <v/>
      </c>
      <c r="AJ924" s="33">
        <f>IF($A924="","",IF($V924=1,IF($N924&gt;=Settings!$C$13,1,0),""))</f>
        <v/>
      </c>
    </row>
    <row r="925">
      <c r="G925" s="31" t="n"/>
      <c r="H925" s="32" t="n"/>
      <c r="J925" s="32" t="n"/>
      <c r="K925" s="32" t="n"/>
      <c r="L925" s="32" t="n"/>
      <c r="M925" s="32" t="n"/>
      <c r="P925" s="33">
        <f>IF($A925="","",IFERROR(MATCH($A925,'Last week'!$A$2:$A$1001,0),0))</f>
        <v/>
      </c>
      <c r="Q925" s="33">
        <f>IF(OR($A925="",$P925=0),"",INDEX('Last week'!$F$2:$F$1001,$P925))</f>
        <v/>
      </c>
      <c r="R925" s="34">
        <f>IF(OR($A925="",$P925=0),"",INDEX('Last week'!$G$2:$G$1001,$P925))</f>
        <v/>
      </c>
      <c r="S925" s="35">
        <f>IF(OR($A925="",$P925=0),"",INDEX('Last week'!$H$2:$H$1001,$P925))</f>
        <v/>
      </c>
      <c r="T925" s="33">
        <f>IF(OR($A925="",$P925=0),"",INDEX('Last week'!$I$2:$I$1001,$P925))</f>
        <v/>
      </c>
      <c r="U925" s="33">
        <f>IF($A925="","",IF(AND($P925&gt;0,$T925="Open",$S925&gt;=Settings!$C$4,$S925&lt;=Settings!$C$5),1,0))</f>
        <v/>
      </c>
      <c r="V925" s="33">
        <f>IF($A925="","",IF(AND($I925="Open",$H925&gt;=Settings!$C$4,$H925&lt;=Settings!$C$5),1,0))</f>
        <v/>
      </c>
      <c r="W925" s="34">
        <f>IF($A925="","",IF($U925=1,$R925,0))</f>
        <v/>
      </c>
      <c r="X925" s="34">
        <f>IF($A925="","",IF($V925=1,$G925,0))</f>
        <v/>
      </c>
      <c r="Y925" s="34">
        <f>IF($A925="","",IF(AND($P925=0,OR($I925="Open",$I925="Won"),$H925&gt;=Settings!$C$4,$H925&lt;=Settings!$C$5,$J925&gt;Settings!$C$6),$G925,0))</f>
        <v/>
      </c>
      <c r="Z925" s="34">
        <f>IF($A925="","",IF(AND($P925&gt;0,$T925="Open",$U925=0,OR($I925="Open",$I925="Won"),$H925&gt;=Settings!$C$4,$H925&lt;=Settings!$C$5),$G925,0))</f>
        <v/>
      </c>
      <c r="AA925" s="34">
        <f>IF($A925="","",IF(AND($U925=1,OR($V925=1,$I925="Won")),$G925-$R925,0))</f>
        <v/>
      </c>
      <c r="AB925" s="34">
        <f>IF($A925="","",IF(AND($U925=1,$I925="Open",$V925=0),$R925,0))</f>
        <v/>
      </c>
      <c r="AC925" s="34">
        <f>IF($A925="","",IF(AND($U925=1,$I925="Lost"),$R925,0))</f>
        <v/>
      </c>
      <c r="AD925" s="34">
        <f>IF($A925="","",IF(AND($I925="Won",OR($U925=1,$Y925&gt;0,$Z925&gt;0)),$G925,0))</f>
        <v/>
      </c>
      <c r="AE925" s="33">
        <f>IF(OR($A925="",$P925=0),"",IFERROR(MATCH($Q925,Settings!$B$24:$B$31,0),""))</f>
        <v/>
      </c>
      <c r="AF925" s="33">
        <f>IF($A925="","",IFERROR(MATCH($F925,Settings!$B$24:$B$31,0),""))</f>
        <v/>
      </c>
      <c r="AG925" s="33">
        <f>IF($A925="","",IF($P925=0,IF($Y925&gt;0,IF($I925="Won","Created and won","Created"),IF($J925&gt;Settings!$C$6,"Created, outside period",IF($V925=1,"Not in last snapshot","Outside period"))),IF($T925&lt;&gt;"Open","Closed before",IF($U925=0,IF($Z925&gt;0,IF($I925="Won","Pulled in and won","Pulled in"),"Outside period"),IF($I925="Won","Won",IF($I925="Lost","Lost",IF($V925=0,"Slipped out",IF($AF925&gt;$AE925,"Advanced",IF($AF925&lt;$AE925,"Regressed",IF($G925&gt;$R925,"Amount up",IF($G925&lt;$R925,"Amount down","No change")))))))))))</f>
        <v/>
      </c>
      <c r="AH925" s="33">
        <f>IF($A925="","",IF($V925=1,Settings!$C$7-MAX($J925,$K925,$L925,$M925),""))</f>
        <v/>
      </c>
      <c r="AI925" s="33">
        <f>IF($A925="","",IF($V925=1,IF($AH925&gt;=Settings!$C$12,1,0),""))</f>
        <v/>
      </c>
      <c r="AJ925" s="33">
        <f>IF($A925="","",IF($V925=1,IF($N925&gt;=Settings!$C$13,1,0),""))</f>
        <v/>
      </c>
    </row>
    <row r="926">
      <c r="G926" s="31" t="n"/>
      <c r="H926" s="32" t="n"/>
      <c r="J926" s="32" t="n"/>
      <c r="K926" s="32" t="n"/>
      <c r="L926" s="32" t="n"/>
      <c r="M926" s="32" t="n"/>
      <c r="P926" s="33">
        <f>IF($A926="","",IFERROR(MATCH($A926,'Last week'!$A$2:$A$1001,0),0))</f>
        <v/>
      </c>
      <c r="Q926" s="33">
        <f>IF(OR($A926="",$P926=0),"",INDEX('Last week'!$F$2:$F$1001,$P926))</f>
        <v/>
      </c>
      <c r="R926" s="34">
        <f>IF(OR($A926="",$P926=0),"",INDEX('Last week'!$G$2:$G$1001,$P926))</f>
        <v/>
      </c>
      <c r="S926" s="35">
        <f>IF(OR($A926="",$P926=0),"",INDEX('Last week'!$H$2:$H$1001,$P926))</f>
        <v/>
      </c>
      <c r="T926" s="33">
        <f>IF(OR($A926="",$P926=0),"",INDEX('Last week'!$I$2:$I$1001,$P926))</f>
        <v/>
      </c>
      <c r="U926" s="33">
        <f>IF($A926="","",IF(AND($P926&gt;0,$T926="Open",$S926&gt;=Settings!$C$4,$S926&lt;=Settings!$C$5),1,0))</f>
        <v/>
      </c>
      <c r="V926" s="33">
        <f>IF($A926="","",IF(AND($I926="Open",$H926&gt;=Settings!$C$4,$H926&lt;=Settings!$C$5),1,0))</f>
        <v/>
      </c>
      <c r="W926" s="34">
        <f>IF($A926="","",IF($U926=1,$R926,0))</f>
        <v/>
      </c>
      <c r="X926" s="34">
        <f>IF($A926="","",IF($V926=1,$G926,0))</f>
        <v/>
      </c>
      <c r="Y926" s="34">
        <f>IF($A926="","",IF(AND($P926=0,OR($I926="Open",$I926="Won"),$H926&gt;=Settings!$C$4,$H926&lt;=Settings!$C$5,$J926&gt;Settings!$C$6),$G926,0))</f>
        <v/>
      </c>
      <c r="Z926" s="34">
        <f>IF($A926="","",IF(AND($P926&gt;0,$T926="Open",$U926=0,OR($I926="Open",$I926="Won"),$H926&gt;=Settings!$C$4,$H926&lt;=Settings!$C$5),$G926,0))</f>
        <v/>
      </c>
      <c r="AA926" s="34">
        <f>IF($A926="","",IF(AND($U926=1,OR($V926=1,$I926="Won")),$G926-$R926,0))</f>
        <v/>
      </c>
      <c r="AB926" s="34">
        <f>IF($A926="","",IF(AND($U926=1,$I926="Open",$V926=0),$R926,0))</f>
        <v/>
      </c>
      <c r="AC926" s="34">
        <f>IF($A926="","",IF(AND($U926=1,$I926="Lost"),$R926,0))</f>
        <v/>
      </c>
      <c r="AD926" s="34">
        <f>IF($A926="","",IF(AND($I926="Won",OR($U926=1,$Y926&gt;0,$Z926&gt;0)),$G926,0))</f>
        <v/>
      </c>
      <c r="AE926" s="33">
        <f>IF(OR($A926="",$P926=0),"",IFERROR(MATCH($Q926,Settings!$B$24:$B$31,0),""))</f>
        <v/>
      </c>
      <c r="AF926" s="33">
        <f>IF($A926="","",IFERROR(MATCH($F926,Settings!$B$24:$B$31,0),""))</f>
        <v/>
      </c>
      <c r="AG926" s="33">
        <f>IF($A926="","",IF($P926=0,IF($Y926&gt;0,IF($I926="Won","Created and won","Created"),IF($J926&gt;Settings!$C$6,"Created, outside period",IF($V926=1,"Not in last snapshot","Outside period"))),IF($T926&lt;&gt;"Open","Closed before",IF($U926=0,IF($Z926&gt;0,IF($I926="Won","Pulled in and won","Pulled in"),"Outside period"),IF($I926="Won","Won",IF($I926="Lost","Lost",IF($V926=0,"Slipped out",IF($AF926&gt;$AE926,"Advanced",IF($AF926&lt;$AE926,"Regressed",IF($G926&gt;$R926,"Amount up",IF($G926&lt;$R926,"Amount down","No change")))))))))))</f>
        <v/>
      </c>
      <c r="AH926" s="33">
        <f>IF($A926="","",IF($V926=1,Settings!$C$7-MAX($J926,$K926,$L926,$M926),""))</f>
        <v/>
      </c>
      <c r="AI926" s="33">
        <f>IF($A926="","",IF($V926=1,IF($AH926&gt;=Settings!$C$12,1,0),""))</f>
        <v/>
      </c>
      <c r="AJ926" s="33">
        <f>IF($A926="","",IF($V926=1,IF($N926&gt;=Settings!$C$13,1,0),""))</f>
        <v/>
      </c>
    </row>
    <row r="927">
      <c r="G927" s="31" t="n"/>
      <c r="H927" s="32" t="n"/>
      <c r="J927" s="32" t="n"/>
      <c r="K927" s="32" t="n"/>
      <c r="L927" s="32" t="n"/>
      <c r="M927" s="32" t="n"/>
      <c r="P927" s="33">
        <f>IF($A927="","",IFERROR(MATCH($A927,'Last week'!$A$2:$A$1001,0),0))</f>
        <v/>
      </c>
      <c r="Q927" s="33">
        <f>IF(OR($A927="",$P927=0),"",INDEX('Last week'!$F$2:$F$1001,$P927))</f>
        <v/>
      </c>
      <c r="R927" s="34">
        <f>IF(OR($A927="",$P927=0),"",INDEX('Last week'!$G$2:$G$1001,$P927))</f>
        <v/>
      </c>
      <c r="S927" s="35">
        <f>IF(OR($A927="",$P927=0),"",INDEX('Last week'!$H$2:$H$1001,$P927))</f>
        <v/>
      </c>
      <c r="T927" s="33">
        <f>IF(OR($A927="",$P927=0),"",INDEX('Last week'!$I$2:$I$1001,$P927))</f>
        <v/>
      </c>
      <c r="U927" s="33">
        <f>IF($A927="","",IF(AND($P927&gt;0,$T927="Open",$S927&gt;=Settings!$C$4,$S927&lt;=Settings!$C$5),1,0))</f>
        <v/>
      </c>
      <c r="V927" s="33">
        <f>IF($A927="","",IF(AND($I927="Open",$H927&gt;=Settings!$C$4,$H927&lt;=Settings!$C$5),1,0))</f>
        <v/>
      </c>
      <c r="W927" s="34">
        <f>IF($A927="","",IF($U927=1,$R927,0))</f>
        <v/>
      </c>
      <c r="X927" s="34">
        <f>IF($A927="","",IF($V927=1,$G927,0))</f>
        <v/>
      </c>
      <c r="Y927" s="34">
        <f>IF($A927="","",IF(AND($P927=0,OR($I927="Open",$I927="Won"),$H927&gt;=Settings!$C$4,$H927&lt;=Settings!$C$5,$J927&gt;Settings!$C$6),$G927,0))</f>
        <v/>
      </c>
      <c r="Z927" s="34">
        <f>IF($A927="","",IF(AND($P927&gt;0,$T927="Open",$U927=0,OR($I927="Open",$I927="Won"),$H927&gt;=Settings!$C$4,$H927&lt;=Settings!$C$5),$G927,0))</f>
        <v/>
      </c>
      <c r="AA927" s="34">
        <f>IF($A927="","",IF(AND($U927=1,OR($V927=1,$I927="Won")),$G927-$R927,0))</f>
        <v/>
      </c>
      <c r="AB927" s="34">
        <f>IF($A927="","",IF(AND($U927=1,$I927="Open",$V927=0),$R927,0))</f>
        <v/>
      </c>
      <c r="AC927" s="34">
        <f>IF($A927="","",IF(AND($U927=1,$I927="Lost"),$R927,0))</f>
        <v/>
      </c>
      <c r="AD927" s="34">
        <f>IF($A927="","",IF(AND($I927="Won",OR($U927=1,$Y927&gt;0,$Z927&gt;0)),$G927,0))</f>
        <v/>
      </c>
      <c r="AE927" s="33">
        <f>IF(OR($A927="",$P927=0),"",IFERROR(MATCH($Q927,Settings!$B$24:$B$31,0),""))</f>
        <v/>
      </c>
      <c r="AF927" s="33">
        <f>IF($A927="","",IFERROR(MATCH($F927,Settings!$B$24:$B$31,0),""))</f>
        <v/>
      </c>
      <c r="AG927" s="33">
        <f>IF($A927="","",IF($P927=0,IF($Y927&gt;0,IF($I927="Won","Created and won","Created"),IF($J927&gt;Settings!$C$6,"Created, outside period",IF($V927=1,"Not in last snapshot","Outside period"))),IF($T927&lt;&gt;"Open","Closed before",IF($U927=0,IF($Z927&gt;0,IF($I927="Won","Pulled in and won","Pulled in"),"Outside period"),IF($I927="Won","Won",IF($I927="Lost","Lost",IF($V927=0,"Slipped out",IF($AF927&gt;$AE927,"Advanced",IF($AF927&lt;$AE927,"Regressed",IF($G927&gt;$R927,"Amount up",IF($G927&lt;$R927,"Amount down","No change")))))))))))</f>
        <v/>
      </c>
      <c r="AH927" s="33">
        <f>IF($A927="","",IF($V927=1,Settings!$C$7-MAX($J927,$K927,$L927,$M927),""))</f>
        <v/>
      </c>
      <c r="AI927" s="33">
        <f>IF($A927="","",IF($V927=1,IF($AH927&gt;=Settings!$C$12,1,0),""))</f>
        <v/>
      </c>
      <c r="AJ927" s="33">
        <f>IF($A927="","",IF($V927=1,IF($N927&gt;=Settings!$C$13,1,0),""))</f>
        <v/>
      </c>
    </row>
    <row r="928">
      <c r="G928" s="31" t="n"/>
      <c r="H928" s="32" t="n"/>
      <c r="J928" s="32" t="n"/>
      <c r="K928" s="32" t="n"/>
      <c r="L928" s="32" t="n"/>
      <c r="M928" s="32" t="n"/>
      <c r="P928" s="33">
        <f>IF($A928="","",IFERROR(MATCH($A928,'Last week'!$A$2:$A$1001,0),0))</f>
        <v/>
      </c>
      <c r="Q928" s="33">
        <f>IF(OR($A928="",$P928=0),"",INDEX('Last week'!$F$2:$F$1001,$P928))</f>
        <v/>
      </c>
      <c r="R928" s="34">
        <f>IF(OR($A928="",$P928=0),"",INDEX('Last week'!$G$2:$G$1001,$P928))</f>
        <v/>
      </c>
      <c r="S928" s="35">
        <f>IF(OR($A928="",$P928=0),"",INDEX('Last week'!$H$2:$H$1001,$P928))</f>
        <v/>
      </c>
      <c r="T928" s="33">
        <f>IF(OR($A928="",$P928=0),"",INDEX('Last week'!$I$2:$I$1001,$P928))</f>
        <v/>
      </c>
      <c r="U928" s="33">
        <f>IF($A928="","",IF(AND($P928&gt;0,$T928="Open",$S928&gt;=Settings!$C$4,$S928&lt;=Settings!$C$5),1,0))</f>
        <v/>
      </c>
      <c r="V928" s="33">
        <f>IF($A928="","",IF(AND($I928="Open",$H928&gt;=Settings!$C$4,$H928&lt;=Settings!$C$5),1,0))</f>
        <v/>
      </c>
      <c r="W928" s="34">
        <f>IF($A928="","",IF($U928=1,$R928,0))</f>
        <v/>
      </c>
      <c r="X928" s="34">
        <f>IF($A928="","",IF($V928=1,$G928,0))</f>
        <v/>
      </c>
      <c r="Y928" s="34">
        <f>IF($A928="","",IF(AND($P928=0,OR($I928="Open",$I928="Won"),$H928&gt;=Settings!$C$4,$H928&lt;=Settings!$C$5,$J928&gt;Settings!$C$6),$G928,0))</f>
        <v/>
      </c>
      <c r="Z928" s="34">
        <f>IF($A928="","",IF(AND($P928&gt;0,$T928="Open",$U928=0,OR($I928="Open",$I928="Won"),$H928&gt;=Settings!$C$4,$H928&lt;=Settings!$C$5),$G928,0))</f>
        <v/>
      </c>
      <c r="AA928" s="34">
        <f>IF($A928="","",IF(AND($U928=1,OR($V928=1,$I928="Won")),$G928-$R928,0))</f>
        <v/>
      </c>
      <c r="AB928" s="34">
        <f>IF($A928="","",IF(AND($U928=1,$I928="Open",$V928=0),$R928,0))</f>
        <v/>
      </c>
      <c r="AC928" s="34">
        <f>IF($A928="","",IF(AND($U928=1,$I928="Lost"),$R928,0))</f>
        <v/>
      </c>
      <c r="AD928" s="34">
        <f>IF($A928="","",IF(AND($I928="Won",OR($U928=1,$Y928&gt;0,$Z928&gt;0)),$G928,0))</f>
        <v/>
      </c>
      <c r="AE928" s="33">
        <f>IF(OR($A928="",$P928=0),"",IFERROR(MATCH($Q928,Settings!$B$24:$B$31,0),""))</f>
        <v/>
      </c>
      <c r="AF928" s="33">
        <f>IF($A928="","",IFERROR(MATCH($F928,Settings!$B$24:$B$31,0),""))</f>
        <v/>
      </c>
      <c r="AG928" s="33">
        <f>IF($A928="","",IF($P928=0,IF($Y928&gt;0,IF($I928="Won","Created and won","Created"),IF($J928&gt;Settings!$C$6,"Created, outside period",IF($V928=1,"Not in last snapshot","Outside period"))),IF($T928&lt;&gt;"Open","Closed before",IF($U928=0,IF($Z928&gt;0,IF($I928="Won","Pulled in and won","Pulled in"),"Outside period"),IF($I928="Won","Won",IF($I928="Lost","Lost",IF($V928=0,"Slipped out",IF($AF928&gt;$AE928,"Advanced",IF($AF928&lt;$AE928,"Regressed",IF($G928&gt;$R928,"Amount up",IF($G928&lt;$R928,"Amount down","No change")))))))))))</f>
        <v/>
      </c>
      <c r="AH928" s="33">
        <f>IF($A928="","",IF($V928=1,Settings!$C$7-MAX($J928,$K928,$L928,$M928),""))</f>
        <v/>
      </c>
      <c r="AI928" s="33">
        <f>IF($A928="","",IF($V928=1,IF($AH928&gt;=Settings!$C$12,1,0),""))</f>
        <v/>
      </c>
      <c r="AJ928" s="33">
        <f>IF($A928="","",IF($V928=1,IF($N928&gt;=Settings!$C$13,1,0),""))</f>
        <v/>
      </c>
    </row>
    <row r="929">
      <c r="G929" s="31" t="n"/>
      <c r="H929" s="32" t="n"/>
      <c r="J929" s="32" t="n"/>
      <c r="K929" s="32" t="n"/>
      <c r="L929" s="32" t="n"/>
      <c r="M929" s="32" t="n"/>
      <c r="P929" s="33">
        <f>IF($A929="","",IFERROR(MATCH($A929,'Last week'!$A$2:$A$1001,0),0))</f>
        <v/>
      </c>
      <c r="Q929" s="33">
        <f>IF(OR($A929="",$P929=0),"",INDEX('Last week'!$F$2:$F$1001,$P929))</f>
        <v/>
      </c>
      <c r="R929" s="34">
        <f>IF(OR($A929="",$P929=0),"",INDEX('Last week'!$G$2:$G$1001,$P929))</f>
        <v/>
      </c>
      <c r="S929" s="35">
        <f>IF(OR($A929="",$P929=0),"",INDEX('Last week'!$H$2:$H$1001,$P929))</f>
        <v/>
      </c>
      <c r="T929" s="33">
        <f>IF(OR($A929="",$P929=0),"",INDEX('Last week'!$I$2:$I$1001,$P929))</f>
        <v/>
      </c>
      <c r="U929" s="33">
        <f>IF($A929="","",IF(AND($P929&gt;0,$T929="Open",$S929&gt;=Settings!$C$4,$S929&lt;=Settings!$C$5),1,0))</f>
        <v/>
      </c>
      <c r="V929" s="33">
        <f>IF($A929="","",IF(AND($I929="Open",$H929&gt;=Settings!$C$4,$H929&lt;=Settings!$C$5),1,0))</f>
        <v/>
      </c>
      <c r="W929" s="34">
        <f>IF($A929="","",IF($U929=1,$R929,0))</f>
        <v/>
      </c>
      <c r="X929" s="34">
        <f>IF($A929="","",IF($V929=1,$G929,0))</f>
        <v/>
      </c>
      <c r="Y929" s="34">
        <f>IF($A929="","",IF(AND($P929=0,OR($I929="Open",$I929="Won"),$H929&gt;=Settings!$C$4,$H929&lt;=Settings!$C$5,$J929&gt;Settings!$C$6),$G929,0))</f>
        <v/>
      </c>
      <c r="Z929" s="34">
        <f>IF($A929="","",IF(AND($P929&gt;0,$T929="Open",$U929=0,OR($I929="Open",$I929="Won"),$H929&gt;=Settings!$C$4,$H929&lt;=Settings!$C$5),$G929,0))</f>
        <v/>
      </c>
      <c r="AA929" s="34">
        <f>IF($A929="","",IF(AND($U929=1,OR($V929=1,$I929="Won")),$G929-$R929,0))</f>
        <v/>
      </c>
      <c r="AB929" s="34">
        <f>IF($A929="","",IF(AND($U929=1,$I929="Open",$V929=0),$R929,0))</f>
        <v/>
      </c>
      <c r="AC929" s="34">
        <f>IF($A929="","",IF(AND($U929=1,$I929="Lost"),$R929,0))</f>
        <v/>
      </c>
      <c r="AD929" s="34">
        <f>IF($A929="","",IF(AND($I929="Won",OR($U929=1,$Y929&gt;0,$Z929&gt;0)),$G929,0))</f>
        <v/>
      </c>
      <c r="AE929" s="33">
        <f>IF(OR($A929="",$P929=0),"",IFERROR(MATCH($Q929,Settings!$B$24:$B$31,0),""))</f>
        <v/>
      </c>
      <c r="AF929" s="33">
        <f>IF($A929="","",IFERROR(MATCH($F929,Settings!$B$24:$B$31,0),""))</f>
        <v/>
      </c>
      <c r="AG929" s="33">
        <f>IF($A929="","",IF($P929=0,IF($Y929&gt;0,IF($I929="Won","Created and won","Created"),IF($J929&gt;Settings!$C$6,"Created, outside period",IF($V929=1,"Not in last snapshot","Outside period"))),IF($T929&lt;&gt;"Open","Closed before",IF($U929=0,IF($Z929&gt;0,IF($I929="Won","Pulled in and won","Pulled in"),"Outside period"),IF($I929="Won","Won",IF($I929="Lost","Lost",IF($V929=0,"Slipped out",IF($AF929&gt;$AE929,"Advanced",IF($AF929&lt;$AE929,"Regressed",IF($G929&gt;$R929,"Amount up",IF($G929&lt;$R929,"Amount down","No change")))))))))))</f>
        <v/>
      </c>
      <c r="AH929" s="33">
        <f>IF($A929="","",IF($V929=1,Settings!$C$7-MAX($J929,$K929,$L929,$M929),""))</f>
        <v/>
      </c>
      <c r="AI929" s="33">
        <f>IF($A929="","",IF($V929=1,IF($AH929&gt;=Settings!$C$12,1,0),""))</f>
        <v/>
      </c>
      <c r="AJ929" s="33">
        <f>IF($A929="","",IF($V929=1,IF($N929&gt;=Settings!$C$13,1,0),""))</f>
        <v/>
      </c>
    </row>
    <row r="930">
      <c r="G930" s="31" t="n"/>
      <c r="H930" s="32" t="n"/>
      <c r="J930" s="32" t="n"/>
      <c r="K930" s="32" t="n"/>
      <c r="L930" s="32" t="n"/>
      <c r="M930" s="32" t="n"/>
      <c r="P930" s="33">
        <f>IF($A930="","",IFERROR(MATCH($A930,'Last week'!$A$2:$A$1001,0),0))</f>
        <v/>
      </c>
      <c r="Q930" s="33">
        <f>IF(OR($A930="",$P930=0),"",INDEX('Last week'!$F$2:$F$1001,$P930))</f>
        <v/>
      </c>
      <c r="R930" s="34">
        <f>IF(OR($A930="",$P930=0),"",INDEX('Last week'!$G$2:$G$1001,$P930))</f>
        <v/>
      </c>
      <c r="S930" s="35">
        <f>IF(OR($A930="",$P930=0),"",INDEX('Last week'!$H$2:$H$1001,$P930))</f>
        <v/>
      </c>
      <c r="T930" s="33">
        <f>IF(OR($A930="",$P930=0),"",INDEX('Last week'!$I$2:$I$1001,$P930))</f>
        <v/>
      </c>
      <c r="U930" s="33">
        <f>IF($A930="","",IF(AND($P930&gt;0,$T930="Open",$S930&gt;=Settings!$C$4,$S930&lt;=Settings!$C$5),1,0))</f>
        <v/>
      </c>
      <c r="V930" s="33">
        <f>IF($A930="","",IF(AND($I930="Open",$H930&gt;=Settings!$C$4,$H930&lt;=Settings!$C$5),1,0))</f>
        <v/>
      </c>
      <c r="W930" s="34">
        <f>IF($A930="","",IF($U930=1,$R930,0))</f>
        <v/>
      </c>
      <c r="X930" s="34">
        <f>IF($A930="","",IF($V930=1,$G930,0))</f>
        <v/>
      </c>
      <c r="Y930" s="34">
        <f>IF($A930="","",IF(AND($P930=0,OR($I930="Open",$I930="Won"),$H930&gt;=Settings!$C$4,$H930&lt;=Settings!$C$5,$J930&gt;Settings!$C$6),$G930,0))</f>
        <v/>
      </c>
      <c r="Z930" s="34">
        <f>IF($A930="","",IF(AND($P930&gt;0,$T930="Open",$U930=0,OR($I930="Open",$I930="Won"),$H930&gt;=Settings!$C$4,$H930&lt;=Settings!$C$5),$G930,0))</f>
        <v/>
      </c>
      <c r="AA930" s="34">
        <f>IF($A930="","",IF(AND($U930=1,OR($V930=1,$I930="Won")),$G930-$R930,0))</f>
        <v/>
      </c>
      <c r="AB930" s="34">
        <f>IF($A930="","",IF(AND($U930=1,$I930="Open",$V930=0),$R930,0))</f>
        <v/>
      </c>
      <c r="AC930" s="34">
        <f>IF($A930="","",IF(AND($U930=1,$I930="Lost"),$R930,0))</f>
        <v/>
      </c>
      <c r="AD930" s="34">
        <f>IF($A930="","",IF(AND($I930="Won",OR($U930=1,$Y930&gt;0,$Z930&gt;0)),$G930,0))</f>
        <v/>
      </c>
      <c r="AE930" s="33">
        <f>IF(OR($A930="",$P930=0),"",IFERROR(MATCH($Q930,Settings!$B$24:$B$31,0),""))</f>
        <v/>
      </c>
      <c r="AF930" s="33">
        <f>IF($A930="","",IFERROR(MATCH($F930,Settings!$B$24:$B$31,0),""))</f>
        <v/>
      </c>
      <c r="AG930" s="33">
        <f>IF($A930="","",IF($P930=0,IF($Y930&gt;0,IF($I930="Won","Created and won","Created"),IF($J930&gt;Settings!$C$6,"Created, outside period",IF($V930=1,"Not in last snapshot","Outside period"))),IF($T930&lt;&gt;"Open","Closed before",IF($U930=0,IF($Z930&gt;0,IF($I930="Won","Pulled in and won","Pulled in"),"Outside period"),IF($I930="Won","Won",IF($I930="Lost","Lost",IF($V930=0,"Slipped out",IF($AF930&gt;$AE930,"Advanced",IF($AF930&lt;$AE930,"Regressed",IF($G930&gt;$R930,"Amount up",IF($G930&lt;$R930,"Amount down","No change")))))))))))</f>
        <v/>
      </c>
      <c r="AH930" s="33">
        <f>IF($A930="","",IF($V930=1,Settings!$C$7-MAX($J930,$K930,$L930,$M930),""))</f>
        <v/>
      </c>
      <c r="AI930" s="33">
        <f>IF($A930="","",IF($V930=1,IF($AH930&gt;=Settings!$C$12,1,0),""))</f>
        <v/>
      </c>
      <c r="AJ930" s="33">
        <f>IF($A930="","",IF($V930=1,IF($N930&gt;=Settings!$C$13,1,0),""))</f>
        <v/>
      </c>
    </row>
    <row r="931">
      <c r="G931" s="31" t="n"/>
      <c r="H931" s="32" t="n"/>
      <c r="J931" s="32" t="n"/>
      <c r="K931" s="32" t="n"/>
      <c r="L931" s="32" t="n"/>
      <c r="M931" s="32" t="n"/>
      <c r="P931" s="33">
        <f>IF($A931="","",IFERROR(MATCH($A931,'Last week'!$A$2:$A$1001,0),0))</f>
        <v/>
      </c>
      <c r="Q931" s="33">
        <f>IF(OR($A931="",$P931=0),"",INDEX('Last week'!$F$2:$F$1001,$P931))</f>
        <v/>
      </c>
      <c r="R931" s="34">
        <f>IF(OR($A931="",$P931=0),"",INDEX('Last week'!$G$2:$G$1001,$P931))</f>
        <v/>
      </c>
      <c r="S931" s="35">
        <f>IF(OR($A931="",$P931=0),"",INDEX('Last week'!$H$2:$H$1001,$P931))</f>
        <v/>
      </c>
      <c r="T931" s="33">
        <f>IF(OR($A931="",$P931=0),"",INDEX('Last week'!$I$2:$I$1001,$P931))</f>
        <v/>
      </c>
      <c r="U931" s="33">
        <f>IF($A931="","",IF(AND($P931&gt;0,$T931="Open",$S931&gt;=Settings!$C$4,$S931&lt;=Settings!$C$5),1,0))</f>
        <v/>
      </c>
      <c r="V931" s="33">
        <f>IF($A931="","",IF(AND($I931="Open",$H931&gt;=Settings!$C$4,$H931&lt;=Settings!$C$5),1,0))</f>
        <v/>
      </c>
      <c r="W931" s="34">
        <f>IF($A931="","",IF($U931=1,$R931,0))</f>
        <v/>
      </c>
      <c r="X931" s="34">
        <f>IF($A931="","",IF($V931=1,$G931,0))</f>
        <v/>
      </c>
      <c r="Y931" s="34">
        <f>IF($A931="","",IF(AND($P931=0,OR($I931="Open",$I931="Won"),$H931&gt;=Settings!$C$4,$H931&lt;=Settings!$C$5,$J931&gt;Settings!$C$6),$G931,0))</f>
        <v/>
      </c>
      <c r="Z931" s="34">
        <f>IF($A931="","",IF(AND($P931&gt;0,$T931="Open",$U931=0,OR($I931="Open",$I931="Won"),$H931&gt;=Settings!$C$4,$H931&lt;=Settings!$C$5),$G931,0))</f>
        <v/>
      </c>
      <c r="AA931" s="34">
        <f>IF($A931="","",IF(AND($U931=1,OR($V931=1,$I931="Won")),$G931-$R931,0))</f>
        <v/>
      </c>
      <c r="AB931" s="34">
        <f>IF($A931="","",IF(AND($U931=1,$I931="Open",$V931=0),$R931,0))</f>
        <v/>
      </c>
      <c r="AC931" s="34">
        <f>IF($A931="","",IF(AND($U931=1,$I931="Lost"),$R931,0))</f>
        <v/>
      </c>
      <c r="AD931" s="34">
        <f>IF($A931="","",IF(AND($I931="Won",OR($U931=1,$Y931&gt;0,$Z931&gt;0)),$G931,0))</f>
        <v/>
      </c>
      <c r="AE931" s="33">
        <f>IF(OR($A931="",$P931=0),"",IFERROR(MATCH($Q931,Settings!$B$24:$B$31,0),""))</f>
        <v/>
      </c>
      <c r="AF931" s="33">
        <f>IF($A931="","",IFERROR(MATCH($F931,Settings!$B$24:$B$31,0),""))</f>
        <v/>
      </c>
      <c r="AG931" s="33">
        <f>IF($A931="","",IF($P931=0,IF($Y931&gt;0,IF($I931="Won","Created and won","Created"),IF($J931&gt;Settings!$C$6,"Created, outside period",IF($V931=1,"Not in last snapshot","Outside period"))),IF($T931&lt;&gt;"Open","Closed before",IF($U931=0,IF($Z931&gt;0,IF($I931="Won","Pulled in and won","Pulled in"),"Outside period"),IF($I931="Won","Won",IF($I931="Lost","Lost",IF($V931=0,"Slipped out",IF($AF931&gt;$AE931,"Advanced",IF($AF931&lt;$AE931,"Regressed",IF($G931&gt;$R931,"Amount up",IF($G931&lt;$R931,"Amount down","No change")))))))))))</f>
        <v/>
      </c>
      <c r="AH931" s="33">
        <f>IF($A931="","",IF($V931=1,Settings!$C$7-MAX($J931,$K931,$L931,$M931),""))</f>
        <v/>
      </c>
      <c r="AI931" s="33">
        <f>IF($A931="","",IF($V931=1,IF($AH931&gt;=Settings!$C$12,1,0),""))</f>
        <v/>
      </c>
      <c r="AJ931" s="33">
        <f>IF($A931="","",IF($V931=1,IF($N931&gt;=Settings!$C$13,1,0),""))</f>
        <v/>
      </c>
    </row>
    <row r="932">
      <c r="G932" s="31" t="n"/>
      <c r="H932" s="32" t="n"/>
      <c r="J932" s="32" t="n"/>
      <c r="K932" s="32" t="n"/>
      <c r="L932" s="32" t="n"/>
      <c r="M932" s="32" t="n"/>
      <c r="P932" s="33">
        <f>IF($A932="","",IFERROR(MATCH($A932,'Last week'!$A$2:$A$1001,0),0))</f>
        <v/>
      </c>
      <c r="Q932" s="33">
        <f>IF(OR($A932="",$P932=0),"",INDEX('Last week'!$F$2:$F$1001,$P932))</f>
        <v/>
      </c>
      <c r="R932" s="34">
        <f>IF(OR($A932="",$P932=0),"",INDEX('Last week'!$G$2:$G$1001,$P932))</f>
        <v/>
      </c>
      <c r="S932" s="35">
        <f>IF(OR($A932="",$P932=0),"",INDEX('Last week'!$H$2:$H$1001,$P932))</f>
        <v/>
      </c>
      <c r="T932" s="33">
        <f>IF(OR($A932="",$P932=0),"",INDEX('Last week'!$I$2:$I$1001,$P932))</f>
        <v/>
      </c>
      <c r="U932" s="33">
        <f>IF($A932="","",IF(AND($P932&gt;0,$T932="Open",$S932&gt;=Settings!$C$4,$S932&lt;=Settings!$C$5),1,0))</f>
        <v/>
      </c>
      <c r="V932" s="33">
        <f>IF($A932="","",IF(AND($I932="Open",$H932&gt;=Settings!$C$4,$H932&lt;=Settings!$C$5),1,0))</f>
        <v/>
      </c>
      <c r="W932" s="34">
        <f>IF($A932="","",IF($U932=1,$R932,0))</f>
        <v/>
      </c>
      <c r="X932" s="34">
        <f>IF($A932="","",IF($V932=1,$G932,0))</f>
        <v/>
      </c>
      <c r="Y932" s="34">
        <f>IF($A932="","",IF(AND($P932=0,OR($I932="Open",$I932="Won"),$H932&gt;=Settings!$C$4,$H932&lt;=Settings!$C$5,$J932&gt;Settings!$C$6),$G932,0))</f>
        <v/>
      </c>
      <c r="Z932" s="34">
        <f>IF($A932="","",IF(AND($P932&gt;0,$T932="Open",$U932=0,OR($I932="Open",$I932="Won"),$H932&gt;=Settings!$C$4,$H932&lt;=Settings!$C$5),$G932,0))</f>
        <v/>
      </c>
      <c r="AA932" s="34">
        <f>IF($A932="","",IF(AND($U932=1,OR($V932=1,$I932="Won")),$G932-$R932,0))</f>
        <v/>
      </c>
      <c r="AB932" s="34">
        <f>IF($A932="","",IF(AND($U932=1,$I932="Open",$V932=0),$R932,0))</f>
        <v/>
      </c>
      <c r="AC932" s="34">
        <f>IF($A932="","",IF(AND($U932=1,$I932="Lost"),$R932,0))</f>
        <v/>
      </c>
      <c r="AD932" s="34">
        <f>IF($A932="","",IF(AND($I932="Won",OR($U932=1,$Y932&gt;0,$Z932&gt;0)),$G932,0))</f>
        <v/>
      </c>
      <c r="AE932" s="33">
        <f>IF(OR($A932="",$P932=0),"",IFERROR(MATCH($Q932,Settings!$B$24:$B$31,0),""))</f>
        <v/>
      </c>
      <c r="AF932" s="33">
        <f>IF($A932="","",IFERROR(MATCH($F932,Settings!$B$24:$B$31,0),""))</f>
        <v/>
      </c>
      <c r="AG932" s="33">
        <f>IF($A932="","",IF($P932=0,IF($Y932&gt;0,IF($I932="Won","Created and won","Created"),IF($J932&gt;Settings!$C$6,"Created, outside period",IF($V932=1,"Not in last snapshot","Outside period"))),IF($T932&lt;&gt;"Open","Closed before",IF($U932=0,IF($Z932&gt;0,IF($I932="Won","Pulled in and won","Pulled in"),"Outside period"),IF($I932="Won","Won",IF($I932="Lost","Lost",IF($V932=0,"Slipped out",IF($AF932&gt;$AE932,"Advanced",IF($AF932&lt;$AE932,"Regressed",IF($G932&gt;$R932,"Amount up",IF($G932&lt;$R932,"Amount down","No change")))))))))))</f>
        <v/>
      </c>
      <c r="AH932" s="33">
        <f>IF($A932="","",IF($V932=1,Settings!$C$7-MAX($J932,$K932,$L932,$M932),""))</f>
        <v/>
      </c>
      <c r="AI932" s="33">
        <f>IF($A932="","",IF($V932=1,IF($AH932&gt;=Settings!$C$12,1,0),""))</f>
        <v/>
      </c>
      <c r="AJ932" s="33">
        <f>IF($A932="","",IF($V932=1,IF($N932&gt;=Settings!$C$13,1,0),""))</f>
        <v/>
      </c>
    </row>
    <row r="933">
      <c r="G933" s="31" t="n"/>
      <c r="H933" s="32" t="n"/>
      <c r="J933" s="32" t="n"/>
      <c r="K933" s="32" t="n"/>
      <c r="L933" s="32" t="n"/>
      <c r="M933" s="32" t="n"/>
      <c r="P933" s="33">
        <f>IF($A933="","",IFERROR(MATCH($A933,'Last week'!$A$2:$A$1001,0),0))</f>
        <v/>
      </c>
      <c r="Q933" s="33">
        <f>IF(OR($A933="",$P933=0),"",INDEX('Last week'!$F$2:$F$1001,$P933))</f>
        <v/>
      </c>
      <c r="R933" s="34">
        <f>IF(OR($A933="",$P933=0),"",INDEX('Last week'!$G$2:$G$1001,$P933))</f>
        <v/>
      </c>
      <c r="S933" s="35">
        <f>IF(OR($A933="",$P933=0),"",INDEX('Last week'!$H$2:$H$1001,$P933))</f>
        <v/>
      </c>
      <c r="T933" s="33">
        <f>IF(OR($A933="",$P933=0),"",INDEX('Last week'!$I$2:$I$1001,$P933))</f>
        <v/>
      </c>
      <c r="U933" s="33">
        <f>IF($A933="","",IF(AND($P933&gt;0,$T933="Open",$S933&gt;=Settings!$C$4,$S933&lt;=Settings!$C$5),1,0))</f>
        <v/>
      </c>
      <c r="V933" s="33">
        <f>IF($A933="","",IF(AND($I933="Open",$H933&gt;=Settings!$C$4,$H933&lt;=Settings!$C$5),1,0))</f>
        <v/>
      </c>
      <c r="W933" s="34">
        <f>IF($A933="","",IF($U933=1,$R933,0))</f>
        <v/>
      </c>
      <c r="X933" s="34">
        <f>IF($A933="","",IF($V933=1,$G933,0))</f>
        <v/>
      </c>
      <c r="Y933" s="34">
        <f>IF($A933="","",IF(AND($P933=0,OR($I933="Open",$I933="Won"),$H933&gt;=Settings!$C$4,$H933&lt;=Settings!$C$5,$J933&gt;Settings!$C$6),$G933,0))</f>
        <v/>
      </c>
      <c r="Z933" s="34">
        <f>IF($A933="","",IF(AND($P933&gt;0,$T933="Open",$U933=0,OR($I933="Open",$I933="Won"),$H933&gt;=Settings!$C$4,$H933&lt;=Settings!$C$5),$G933,0))</f>
        <v/>
      </c>
      <c r="AA933" s="34">
        <f>IF($A933="","",IF(AND($U933=1,OR($V933=1,$I933="Won")),$G933-$R933,0))</f>
        <v/>
      </c>
      <c r="AB933" s="34">
        <f>IF($A933="","",IF(AND($U933=1,$I933="Open",$V933=0),$R933,0))</f>
        <v/>
      </c>
      <c r="AC933" s="34">
        <f>IF($A933="","",IF(AND($U933=1,$I933="Lost"),$R933,0))</f>
        <v/>
      </c>
      <c r="AD933" s="34">
        <f>IF($A933="","",IF(AND($I933="Won",OR($U933=1,$Y933&gt;0,$Z933&gt;0)),$G933,0))</f>
        <v/>
      </c>
      <c r="AE933" s="33">
        <f>IF(OR($A933="",$P933=0),"",IFERROR(MATCH($Q933,Settings!$B$24:$B$31,0),""))</f>
        <v/>
      </c>
      <c r="AF933" s="33">
        <f>IF($A933="","",IFERROR(MATCH($F933,Settings!$B$24:$B$31,0),""))</f>
        <v/>
      </c>
      <c r="AG933" s="33">
        <f>IF($A933="","",IF($P933=0,IF($Y933&gt;0,IF($I933="Won","Created and won","Created"),IF($J933&gt;Settings!$C$6,"Created, outside period",IF($V933=1,"Not in last snapshot","Outside period"))),IF($T933&lt;&gt;"Open","Closed before",IF($U933=0,IF($Z933&gt;0,IF($I933="Won","Pulled in and won","Pulled in"),"Outside period"),IF($I933="Won","Won",IF($I933="Lost","Lost",IF($V933=0,"Slipped out",IF($AF933&gt;$AE933,"Advanced",IF($AF933&lt;$AE933,"Regressed",IF($G933&gt;$R933,"Amount up",IF($G933&lt;$R933,"Amount down","No change")))))))))))</f>
        <v/>
      </c>
      <c r="AH933" s="33">
        <f>IF($A933="","",IF($V933=1,Settings!$C$7-MAX($J933,$K933,$L933,$M933),""))</f>
        <v/>
      </c>
      <c r="AI933" s="33">
        <f>IF($A933="","",IF($V933=1,IF($AH933&gt;=Settings!$C$12,1,0),""))</f>
        <v/>
      </c>
      <c r="AJ933" s="33">
        <f>IF($A933="","",IF($V933=1,IF($N933&gt;=Settings!$C$13,1,0),""))</f>
        <v/>
      </c>
    </row>
    <row r="934">
      <c r="G934" s="31" t="n"/>
      <c r="H934" s="32" t="n"/>
      <c r="J934" s="32" t="n"/>
      <c r="K934" s="32" t="n"/>
      <c r="L934" s="32" t="n"/>
      <c r="M934" s="32" t="n"/>
      <c r="P934" s="33">
        <f>IF($A934="","",IFERROR(MATCH($A934,'Last week'!$A$2:$A$1001,0),0))</f>
        <v/>
      </c>
      <c r="Q934" s="33">
        <f>IF(OR($A934="",$P934=0),"",INDEX('Last week'!$F$2:$F$1001,$P934))</f>
        <v/>
      </c>
      <c r="R934" s="34">
        <f>IF(OR($A934="",$P934=0),"",INDEX('Last week'!$G$2:$G$1001,$P934))</f>
        <v/>
      </c>
      <c r="S934" s="35">
        <f>IF(OR($A934="",$P934=0),"",INDEX('Last week'!$H$2:$H$1001,$P934))</f>
        <v/>
      </c>
      <c r="T934" s="33">
        <f>IF(OR($A934="",$P934=0),"",INDEX('Last week'!$I$2:$I$1001,$P934))</f>
        <v/>
      </c>
      <c r="U934" s="33">
        <f>IF($A934="","",IF(AND($P934&gt;0,$T934="Open",$S934&gt;=Settings!$C$4,$S934&lt;=Settings!$C$5),1,0))</f>
        <v/>
      </c>
      <c r="V934" s="33">
        <f>IF($A934="","",IF(AND($I934="Open",$H934&gt;=Settings!$C$4,$H934&lt;=Settings!$C$5),1,0))</f>
        <v/>
      </c>
      <c r="W934" s="34">
        <f>IF($A934="","",IF($U934=1,$R934,0))</f>
        <v/>
      </c>
      <c r="X934" s="34">
        <f>IF($A934="","",IF($V934=1,$G934,0))</f>
        <v/>
      </c>
      <c r="Y934" s="34">
        <f>IF($A934="","",IF(AND($P934=0,OR($I934="Open",$I934="Won"),$H934&gt;=Settings!$C$4,$H934&lt;=Settings!$C$5,$J934&gt;Settings!$C$6),$G934,0))</f>
        <v/>
      </c>
      <c r="Z934" s="34">
        <f>IF($A934="","",IF(AND($P934&gt;0,$T934="Open",$U934=0,OR($I934="Open",$I934="Won"),$H934&gt;=Settings!$C$4,$H934&lt;=Settings!$C$5),$G934,0))</f>
        <v/>
      </c>
      <c r="AA934" s="34">
        <f>IF($A934="","",IF(AND($U934=1,OR($V934=1,$I934="Won")),$G934-$R934,0))</f>
        <v/>
      </c>
      <c r="AB934" s="34">
        <f>IF($A934="","",IF(AND($U934=1,$I934="Open",$V934=0),$R934,0))</f>
        <v/>
      </c>
      <c r="AC934" s="34">
        <f>IF($A934="","",IF(AND($U934=1,$I934="Lost"),$R934,0))</f>
        <v/>
      </c>
      <c r="AD934" s="34">
        <f>IF($A934="","",IF(AND($I934="Won",OR($U934=1,$Y934&gt;0,$Z934&gt;0)),$G934,0))</f>
        <v/>
      </c>
      <c r="AE934" s="33">
        <f>IF(OR($A934="",$P934=0),"",IFERROR(MATCH($Q934,Settings!$B$24:$B$31,0),""))</f>
        <v/>
      </c>
      <c r="AF934" s="33">
        <f>IF($A934="","",IFERROR(MATCH($F934,Settings!$B$24:$B$31,0),""))</f>
        <v/>
      </c>
      <c r="AG934" s="33">
        <f>IF($A934="","",IF($P934=0,IF($Y934&gt;0,IF($I934="Won","Created and won","Created"),IF($J934&gt;Settings!$C$6,"Created, outside period",IF($V934=1,"Not in last snapshot","Outside period"))),IF($T934&lt;&gt;"Open","Closed before",IF($U934=0,IF($Z934&gt;0,IF($I934="Won","Pulled in and won","Pulled in"),"Outside period"),IF($I934="Won","Won",IF($I934="Lost","Lost",IF($V934=0,"Slipped out",IF($AF934&gt;$AE934,"Advanced",IF($AF934&lt;$AE934,"Regressed",IF($G934&gt;$R934,"Amount up",IF($G934&lt;$R934,"Amount down","No change")))))))))))</f>
        <v/>
      </c>
      <c r="AH934" s="33">
        <f>IF($A934="","",IF($V934=1,Settings!$C$7-MAX($J934,$K934,$L934,$M934),""))</f>
        <v/>
      </c>
      <c r="AI934" s="33">
        <f>IF($A934="","",IF($V934=1,IF($AH934&gt;=Settings!$C$12,1,0),""))</f>
        <v/>
      </c>
      <c r="AJ934" s="33">
        <f>IF($A934="","",IF($V934=1,IF($N934&gt;=Settings!$C$13,1,0),""))</f>
        <v/>
      </c>
    </row>
    <row r="935">
      <c r="G935" s="31" t="n"/>
      <c r="H935" s="32" t="n"/>
      <c r="J935" s="32" t="n"/>
      <c r="K935" s="32" t="n"/>
      <c r="L935" s="32" t="n"/>
      <c r="M935" s="32" t="n"/>
      <c r="P935" s="33">
        <f>IF($A935="","",IFERROR(MATCH($A935,'Last week'!$A$2:$A$1001,0),0))</f>
        <v/>
      </c>
      <c r="Q935" s="33">
        <f>IF(OR($A935="",$P935=0),"",INDEX('Last week'!$F$2:$F$1001,$P935))</f>
        <v/>
      </c>
      <c r="R935" s="34">
        <f>IF(OR($A935="",$P935=0),"",INDEX('Last week'!$G$2:$G$1001,$P935))</f>
        <v/>
      </c>
      <c r="S935" s="35">
        <f>IF(OR($A935="",$P935=0),"",INDEX('Last week'!$H$2:$H$1001,$P935))</f>
        <v/>
      </c>
      <c r="T935" s="33">
        <f>IF(OR($A935="",$P935=0),"",INDEX('Last week'!$I$2:$I$1001,$P935))</f>
        <v/>
      </c>
      <c r="U935" s="33">
        <f>IF($A935="","",IF(AND($P935&gt;0,$T935="Open",$S935&gt;=Settings!$C$4,$S935&lt;=Settings!$C$5),1,0))</f>
        <v/>
      </c>
      <c r="V935" s="33">
        <f>IF($A935="","",IF(AND($I935="Open",$H935&gt;=Settings!$C$4,$H935&lt;=Settings!$C$5),1,0))</f>
        <v/>
      </c>
      <c r="W935" s="34">
        <f>IF($A935="","",IF($U935=1,$R935,0))</f>
        <v/>
      </c>
      <c r="X935" s="34">
        <f>IF($A935="","",IF($V935=1,$G935,0))</f>
        <v/>
      </c>
      <c r="Y935" s="34">
        <f>IF($A935="","",IF(AND($P935=0,OR($I935="Open",$I935="Won"),$H935&gt;=Settings!$C$4,$H935&lt;=Settings!$C$5,$J935&gt;Settings!$C$6),$G935,0))</f>
        <v/>
      </c>
      <c r="Z935" s="34">
        <f>IF($A935="","",IF(AND($P935&gt;0,$T935="Open",$U935=0,OR($I935="Open",$I935="Won"),$H935&gt;=Settings!$C$4,$H935&lt;=Settings!$C$5),$G935,0))</f>
        <v/>
      </c>
      <c r="AA935" s="34">
        <f>IF($A935="","",IF(AND($U935=1,OR($V935=1,$I935="Won")),$G935-$R935,0))</f>
        <v/>
      </c>
      <c r="AB935" s="34">
        <f>IF($A935="","",IF(AND($U935=1,$I935="Open",$V935=0),$R935,0))</f>
        <v/>
      </c>
      <c r="AC935" s="34">
        <f>IF($A935="","",IF(AND($U935=1,$I935="Lost"),$R935,0))</f>
        <v/>
      </c>
      <c r="AD935" s="34">
        <f>IF($A935="","",IF(AND($I935="Won",OR($U935=1,$Y935&gt;0,$Z935&gt;0)),$G935,0))</f>
        <v/>
      </c>
      <c r="AE935" s="33">
        <f>IF(OR($A935="",$P935=0),"",IFERROR(MATCH($Q935,Settings!$B$24:$B$31,0),""))</f>
        <v/>
      </c>
      <c r="AF935" s="33">
        <f>IF($A935="","",IFERROR(MATCH($F935,Settings!$B$24:$B$31,0),""))</f>
        <v/>
      </c>
      <c r="AG935" s="33">
        <f>IF($A935="","",IF($P935=0,IF($Y935&gt;0,IF($I935="Won","Created and won","Created"),IF($J935&gt;Settings!$C$6,"Created, outside period",IF($V935=1,"Not in last snapshot","Outside period"))),IF($T935&lt;&gt;"Open","Closed before",IF($U935=0,IF($Z935&gt;0,IF($I935="Won","Pulled in and won","Pulled in"),"Outside period"),IF($I935="Won","Won",IF($I935="Lost","Lost",IF($V935=0,"Slipped out",IF($AF935&gt;$AE935,"Advanced",IF($AF935&lt;$AE935,"Regressed",IF($G935&gt;$R935,"Amount up",IF($G935&lt;$R935,"Amount down","No change")))))))))))</f>
        <v/>
      </c>
      <c r="AH935" s="33">
        <f>IF($A935="","",IF($V935=1,Settings!$C$7-MAX($J935,$K935,$L935,$M935),""))</f>
        <v/>
      </c>
      <c r="AI935" s="33">
        <f>IF($A935="","",IF($V935=1,IF($AH935&gt;=Settings!$C$12,1,0),""))</f>
        <v/>
      </c>
      <c r="AJ935" s="33">
        <f>IF($A935="","",IF($V935=1,IF($N935&gt;=Settings!$C$13,1,0),""))</f>
        <v/>
      </c>
    </row>
    <row r="936">
      <c r="G936" s="31" t="n"/>
      <c r="H936" s="32" t="n"/>
      <c r="J936" s="32" t="n"/>
      <c r="K936" s="32" t="n"/>
      <c r="L936" s="32" t="n"/>
      <c r="M936" s="32" t="n"/>
      <c r="P936" s="33">
        <f>IF($A936="","",IFERROR(MATCH($A936,'Last week'!$A$2:$A$1001,0),0))</f>
        <v/>
      </c>
      <c r="Q936" s="33">
        <f>IF(OR($A936="",$P936=0),"",INDEX('Last week'!$F$2:$F$1001,$P936))</f>
        <v/>
      </c>
      <c r="R936" s="34">
        <f>IF(OR($A936="",$P936=0),"",INDEX('Last week'!$G$2:$G$1001,$P936))</f>
        <v/>
      </c>
      <c r="S936" s="35">
        <f>IF(OR($A936="",$P936=0),"",INDEX('Last week'!$H$2:$H$1001,$P936))</f>
        <v/>
      </c>
      <c r="T936" s="33">
        <f>IF(OR($A936="",$P936=0),"",INDEX('Last week'!$I$2:$I$1001,$P936))</f>
        <v/>
      </c>
      <c r="U936" s="33">
        <f>IF($A936="","",IF(AND($P936&gt;0,$T936="Open",$S936&gt;=Settings!$C$4,$S936&lt;=Settings!$C$5),1,0))</f>
        <v/>
      </c>
      <c r="V936" s="33">
        <f>IF($A936="","",IF(AND($I936="Open",$H936&gt;=Settings!$C$4,$H936&lt;=Settings!$C$5),1,0))</f>
        <v/>
      </c>
      <c r="W936" s="34">
        <f>IF($A936="","",IF($U936=1,$R936,0))</f>
        <v/>
      </c>
      <c r="X936" s="34">
        <f>IF($A936="","",IF($V936=1,$G936,0))</f>
        <v/>
      </c>
      <c r="Y936" s="34">
        <f>IF($A936="","",IF(AND($P936=0,OR($I936="Open",$I936="Won"),$H936&gt;=Settings!$C$4,$H936&lt;=Settings!$C$5,$J936&gt;Settings!$C$6),$G936,0))</f>
        <v/>
      </c>
      <c r="Z936" s="34">
        <f>IF($A936="","",IF(AND($P936&gt;0,$T936="Open",$U936=0,OR($I936="Open",$I936="Won"),$H936&gt;=Settings!$C$4,$H936&lt;=Settings!$C$5),$G936,0))</f>
        <v/>
      </c>
      <c r="AA936" s="34">
        <f>IF($A936="","",IF(AND($U936=1,OR($V936=1,$I936="Won")),$G936-$R936,0))</f>
        <v/>
      </c>
      <c r="AB936" s="34">
        <f>IF($A936="","",IF(AND($U936=1,$I936="Open",$V936=0),$R936,0))</f>
        <v/>
      </c>
      <c r="AC936" s="34">
        <f>IF($A936="","",IF(AND($U936=1,$I936="Lost"),$R936,0))</f>
        <v/>
      </c>
      <c r="AD936" s="34">
        <f>IF($A936="","",IF(AND($I936="Won",OR($U936=1,$Y936&gt;0,$Z936&gt;0)),$G936,0))</f>
        <v/>
      </c>
      <c r="AE936" s="33">
        <f>IF(OR($A936="",$P936=0),"",IFERROR(MATCH($Q936,Settings!$B$24:$B$31,0),""))</f>
        <v/>
      </c>
      <c r="AF936" s="33">
        <f>IF($A936="","",IFERROR(MATCH($F936,Settings!$B$24:$B$31,0),""))</f>
        <v/>
      </c>
      <c r="AG936" s="33">
        <f>IF($A936="","",IF($P936=0,IF($Y936&gt;0,IF($I936="Won","Created and won","Created"),IF($J936&gt;Settings!$C$6,"Created, outside period",IF($V936=1,"Not in last snapshot","Outside period"))),IF($T936&lt;&gt;"Open","Closed before",IF($U936=0,IF($Z936&gt;0,IF($I936="Won","Pulled in and won","Pulled in"),"Outside period"),IF($I936="Won","Won",IF($I936="Lost","Lost",IF($V936=0,"Slipped out",IF($AF936&gt;$AE936,"Advanced",IF($AF936&lt;$AE936,"Regressed",IF($G936&gt;$R936,"Amount up",IF($G936&lt;$R936,"Amount down","No change")))))))))))</f>
        <v/>
      </c>
      <c r="AH936" s="33">
        <f>IF($A936="","",IF($V936=1,Settings!$C$7-MAX($J936,$K936,$L936,$M936),""))</f>
        <v/>
      </c>
      <c r="AI936" s="33">
        <f>IF($A936="","",IF($V936=1,IF($AH936&gt;=Settings!$C$12,1,0),""))</f>
        <v/>
      </c>
      <c r="AJ936" s="33">
        <f>IF($A936="","",IF($V936=1,IF($N936&gt;=Settings!$C$13,1,0),""))</f>
        <v/>
      </c>
    </row>
    <row r="937">
      <c r="G937" s="31" t="n"/>
      <c r="H937" s="32" t="n"/>
      <c r="J937" s="32" t="n"/>
      <c r="K937" s="32" t="n"/>
      <c r="L937" s="32" t="n"/>
      <c r="M937" s="32" t="n"/>
      <c r="P937" s="33">
        <f>IF($A937="","",IFERROR(MATCH($A937,'Last week'!$A$2:$A$1001,0),0))</f>
        <v/>
      </c>
      <c r="Q937" s="33">
        <f>IF(OR($A937="",$P937=0),"",INDEX('Last week'!$F$2:$F$1001,$P937))</f>
        <v/>
      </c>
      <c r="R937" s="34">
        <f>IF(OR($A937="",$P937=0),"",INDEX('Last week'!$G$2:$G$1001,$P937))</f>
        <v/>
      </c>
      <c r="S937" s="35">
        <f>IF(OR($A937="",$P937=0),"",INDEX('Last week'!$H$2:$H$1001,$P937))</f>
        <v/>
      </c>
      <c r="T937" s="33">
        <f>IF(OR($A937="",$P937=0),"",INDEX('Last week'!$I$2:$I$1001,$P937))</f>
        <v/>
      </c>
      <c r="U937" s="33">
        <f>IF($A937="","",IF(AND($P937&gt;0,$T937="Open",$S937&gt;=Settings!$C$4,$S937&lt;=Settings!$C$5),1,0))</f>
        <v/>
      </c>
      <c r="V937" s="33">
        <f>IF($A937="","",IF(AND($I937="Open",$H937&gt;=Settings!$C$4,$H937&lt;=Settings!$C$5),1,0))</f>
        <v/>
      </c>
      <c r="W937" s="34">
        <f>IF($A937="","",IF($U937=1,$R937,0))</f>
        <v/>
      </c>
      <c r="X937" s="34">
        <f>IF($A937="","",IF($V937=1,$G937,0))</f>
        <v/>
      </c>
      <c r="Y937" s="34">
        <f>IF($A937="","",IF(AND($P937=0,OR($I937="Open",$I937="Won"),$H937&gt;=Settings!$C$4,$H937&lt;=Settings!$C$5,$J937&gt;Settings!$C$6),$G937,0))</f>
        <v/>
      </c>
      <c r="Z937" s="34">
        <f>IF($A937="","",IF(AND($P937&gt;0,$T937="Open",$U937=0,OR($I937="Open",$I937="Won"),$H937&gt;=Settings!$C$4,$H937&lt;=Settings!$C$5),$G937,0))</f>
        <v/>
      </c>
      <c r="AA937" s="34">
        <f>IF($A937="","",IF(AND($U937=1,OR($V937=1,$I937="Won")),$G937-$R937,0))</f>
        <v/>
      </c>
      <c r="AB937" s="34">
        <f>IF($A937="","",IF(AND($U937=1,$I937="Open",$V937=0),$R937,0))</f>
        <v/>
      </c>
      <c r="AC937" s="34">
        <f>IF($A937="","",IF(AND($U937=1,$I937="Lost"),$R937,0))</f>
        <v/>
      </c>
      <c r="AD937" s="34">
        <f>IF($A937="","",IF(AND($I937="Won",OR($U937=1,$Y937&gt;0,$Z937&gt;0)),$G937,0))</f>
        <v/>
      </c>
      <c r="AE937" s="33">
        <f>IF(OR($A937="",$P937=0),"",IFERROR(MATCH($Q937,Settings!$B$24:$B$31,0),""))</f>
        <v/>
      </c>
      <c r="AF937" s="33">
        <f>IF($A937="","",IFERROR(MATCH($F937,Settings!$B$24:$B$31,0),""))</f>
        <v/>
      </c>
      <c r="AG937" s="33">
        <f>IF($A937="","",IF($P937=0,IF($Y937&gt;0,IF($I937="Won","Created and won","Created"),IF($J937&gt;Settings!$C$6,"Created, outside period",IF($V937=1,"Not in last snapshot","Outside period"))),IF($T937&lt;&gt;"Open","Closed before",IF($U937=0,IF($Z937&gt;0,IF($I937="Won","Pulled in and won","Pulled in"),"Outside period"),IF($I937="Won","Won",IF($I937="Lost","Lost",IF($V937=0,"Slipped out",IF($AF937&gt;$AE937,"Advanced",IF($AF937&lt;$AE937,"Regressed",IF($G937&gt;$R937,"Amount up",IF($G937&lt;$R937,"Amount down","No change")))))))))))</f>
        <v/>
      </c>
      <c r="AH937" s="33">
        <f>IF($A937="","",IF($V937=1,Settings!$C$7-MAX($J937,$K937,$L937,$M937),""))</f>
        <v/>
      </c>
      <c r="AI937" s="33">
        <f>IF($A937="","",IF($V937=1,IF($AH937&gt;=Settings!$C$12,1,0),""))</f>
        <v/>
      </c>
      <c r="AJ937" s="33">
        <f>IF($A937="","",IF($V937=1,IF($N937&gt;=Settings!$C$13,1,0),""))</f>
        <v/>
      </c>
    </row>
    <row r="938">
      <c r="G938" s="31" t="n"/>
      <c r="H938" s="32" t="n"/>
      <c r="J938" s="32" t="n"/>
      <c r="K938" s="32" t="n"/>
      <c r="L938" s="32" t="n"/>
      <c r="M938" s="32" t="n"/>
      <c r="P938" s="33">
        <f>IF($A938="","",IFERROR(MATCH($A938,'Last week'!$A$2:$A$1001,0),0))</f>
        <v/>
      </c>
      <c r="Q938" s="33">
        <f>IF(OR($A938="",$P938=0),"",INDEX('Last week'!$F$2:$F$1001,$P938))</f>
        <v/>
      </c>
      <c r="R938" s="34">
        <f>IF(OR($A938="",$P938=0),"",INDEX('Last week'!$G$2:$G$1001,$P938))</f>
        <v/>
      </c>
      <c r="S938" s="35">
        <f>IF(OR($A938="",$P938=0),"",INDEX('Last week'!$H$2:$H$1001,$P938))</f>
        <v/>
      </c>
      <c r="T938" s="33">
        <f>IF(OR($A938="",$P938=0),"",INDEX('Last week'!$I$2:$I$1001,$P938))</f>
        <v/>
      </c>
      <c r="U938" s="33">
        <f>IF($A938="","",IF(AND($P938&gt;0,$T938="Open",$S938&gt;=Settings!$C$4,$S938&lt;=Settings!$C$5),1,0))</f>
        <v/>
      </c>
      <c r="V938" s="33">
        <f>IF($A938="","",IF(AND($I938="Open",$H938&gt;=Settings!$C$4,$H938&lt;=Settings!$C$5),1,0))</f>
        <v/>
      </c>
      <c r="W938" s="34">
        <f>IF($A938="","",IF($U938=1,$R938,0))</f>
        <v/>
      </c>
      <c r="X938" s="34">
        <f>IF($A938="","",IF($V938=1,$G938,0))</f>
        <v/>
      </c>
      <c r="Y938" s="34">
        <f>IF($A938="","",IF(AND($P938=0,OR($I938="Open",$I938="Won"),$H938&gt;=Settings!$C$4,$H938&lt;=Settings!$C$5,$J938&gt;Settings!$C$6),$G938,0))</f>
        <v/>
      </c>
      <c r="Z938" s="34">
        <f>IF($A938="","",IF(AND($P938&gt;0,$T938="Open",$U938=0,OR($I938="Open",$I938="Won"),$H938&gt;=Settings!$C$4,$H938&lt;=Settings!$C$5),$G938,0))</f>
        <v/>
      </c>
      <c r="AA938" s="34">
        <f>IF($A938="","",IF(AND($U938=1,OR($V938=1,$I938="Won")),$G938-$R938,0))</f>
        <v/>
      </c>
      <c r="AB938" s="34">
        <f>IF($A938="","",IF(AND($U938=1,$I938="Open",$V938=0),$R938,0))</f>
        <v/>
      </c>
      <c r="AC938" s="34">
        <f>IF($A938="","",IF(AND($U938=1,$I938="Lost"),$R938,0))</f>
        <v/>
      </c>
      <c r="AD938" s="34">
        <f>IF($A938="","",IF(AND($I938="Won",OR($U938=1,$Y938&gt;0,$Z938&gt;0)),$G938,0))</f>
        <v/>
      </c>
      <c r="AE938" s="33">
        <f>IF(OR($A938="",$P938=0),"",IFERROR(MATCH($Q938,Settings!$B$24:$B$31,0),""))</f>
        <v/>
      </c>
      <c r="AF938" s="33">
        <f>IF($A938="","",IFERROR(MATCH($F938,Settings!$B$24:$B$31,0),""))</f>
        <v/>
      </c>
      <c r="AG938" s="33">
        <f>IF($A938="","",IF($P938=0,IF($Y938&gt;0,IF($I938="Won","Created and won","Created"),IF($J938&gt;Settings!$C$6,"Created, outside period",IF($V938=1,"Not in last snapshot","Outside period"))),IF($T938&lt;&gt;"Open","Closed before",IF($U938=0,IF($Z938&gt;0,IF($I938="Won","Pulled in and won","Pulled in"),"Outside period"),IF($I938="Won","Won",IF($I938="Lost","Lost",IF($V938=0,"Slipped out",IF($AF938&gt;$AE938,"Advanced",IF($AF938&lt;$AE938,"Regressed",IF($G938&gt;$R938,"Amount up",IF($G938&lt;$R938,"Amount down","No change")))))))))))</f>
        <v/>
      </c>
      <c r="AH938" s="33">
        <f>IF($A938="","",IF($V938=1,Settings!$C$7-MAX($J938,$K938,$L938,$M938),""))</f>
        <v/>
      </c>
      <c r="AI938" s="33">
        <f>IF($A938="","",IF($V938=1,IF($AH938&gt;=Settings!$C$12,1,0),""))</f>
        <v/>
      </c>
      <c r="AJ938" s="33">
        <f>IF($A938="","",IF($V938=1,IF($N938&gt;=Settings!$C$13,1,0),""))</f>
        <v/>
      </c>
    </row>
    <row r="939">
      <c r="G939" s="31" t="n"/>
      <c r="H939" s="32" t="n"/>
      <c r="J939" s="32" t="n"/>
      <c r="K939" s="32" t="n"/>
      <c r="L939" s="32" t="n"/>
      <c r="M939" s="32" t="n"/>
      <c r="P939" s="33">
        <f>IF($A939="","",IFERROR(MATCH($A939,'Last week'!$A$2:$A$1001,0),0))</f>
        <v/>
      </c>
      <c r="Q939" s="33">
        <f>IF(OR($A939="",$P939=0),"",INDEX('Last week'!$F$2:$F$1001,$P939))</f>
        <v/>
      </c>
      <c r="R939" s="34">
        <f>IF(OR($A939="",$P939=0),"",INDEX('Last week'!$G$2:$G$1001,$P939))</f>
        <v/>
      </c>
      <c r="S939" s="35">
        <f>IF(OR($A939="",$P939=0),"",INDEX('Last week'!$H$2:$H$1001,$P939))</f>
        <v/>
      </c>
      <c r="T939" s="33">
        <f>IF(OR($A939="",$P939=0),"",INDEX('Last week'!$I$2:$I$1001,$P939))</f>
        <v/>
      </c>
      <c r="U939" s="33">
        <f>IF($A939="","",IF(AND($P939&gt;0,$T939="Open",$S939&gt;=Settings!$C$4,$S939&lt;=Settings!$C$5),1,0))</f>
        <v/>
      </c>
      <c r="V939" s="33">
        <f>IF($A939="","",IF(AND($I939="Open",$H939&gt;=Settings!$C$4,$H939&lt;=Settings!$C$5),1,0))</f>
        <v/>
      </c>
      <c r="W939" s="34">
        <f>IF($A939="","",IF($U939=1,$R939,0))</f>
        <v/>
      </c>
      <c r="X939" s="34">
        <f>IF($A939="","",IF($V939=1,$G939,0))</f>
        <v/>
      </c>
      <c r="Y939" s="34">
        <f>IF($A939="","",IF(AND($P939=0,OR($I939="Open",$I939="Won"),$H939&gt;=Settings!$C$4,$H939&lt;=Settings!$C$5,$J939&gt;Settings!$C$6),$G939,0))</f>
        <v/>
      </c>
      <c r="Z939" s="34">
        <f>IF($A939="","",IF(AND($P939&gt;0,$T939="Open",$U939=0,OR($I939="Open",$I939="Won"),$H939&gt;=Settings!$C$4,$H939&lt;=Settings!$C$5),$G939,0))</f>
        <v/>
      </c>
      <c r="AA939" s="34">
        <f>IF($A939="","",IF(AND($U939=1,OR($V939=1,$I939="Won")),$G939-$R939,0))</f>
        <v/>
      </c>
      <c r="AB939" s="34">
        <f>IF($A939="","",IF(AND($U939=1,$I939="Open",$V939=0),$R939,0))</f>
        <v/>
      </c>
      <c r="AC939" s="34">
        <f>IF($A939="","",IF(AND($U939=1,$I939="Lost"),$R939,0))</f>
        <v/>
      </c>
      <c r="AD939" s="34">
        <f>IF($A939="","",IF(AND($I939="Won",OR($U939=1,$Y939&gt;0,$Z939&gt;0)),$G939,0))</f>
        <v/>
      </c>
      <c r="AE939" s="33">
        <f>IF(OR($A939="",$P939=0),"",IFERROR(MATCH($Q939,Settings!$B$24:$B$31,0),""))</f>
        <v/>
      </c>
      <c r="AF939" s="33">
        <f>IF($A939="","",IFERROR(MATCH($F939,Settings!$B$24:$B$31,0),""))</f>
        <v/>
      </c>
      <c r="AG939" s="33">
        <f>IF($A939="","",IF($P939=0,IF($Y939&gt;0,IF($I939="Won","Created and won","Created"),IF($J939&gt;Settings!$C$6,"Created, outside period",IF($V939=1,"Not in last snapshot","Outside period"))),IF($T939&lt;&gt;"Open","Closed before",IF($U939=0,IF($Z939&gt;0,IF($I939="Won","Pulled in and won","Pulled in"),"Outside period"),IF($I939="Won","Won",IF($I939="Lost","Lost",IF($V939=0,"Slipped out",IF($AF939&gt;$AE939,"Advanced",IF($AF939&lt;$AE939,"Regressed",IF($G939&gt;$R939,"Amount up",IF($G939&lt;$R939,"Amount down","No change")))))))))))</f>
        <v/>
      </c>
      <c r="AH939" s="33">
        <f>IF($A939="","",IF($V939=1,Settings!$C$7-MAX($J939,$K939,$L939,$M939),""))</f>
        <v/>
      </c>
      <c r="AI939" s="33">
        <f>IF($A939="","",IF($V939=1,IF($AH939&gt;=Settings!$C$12,1,0),""))</f>
        <v/>
      </c>
      <c r="AJ939" s="33">
        <f>IF($A939="","",IF($V939=1,IF($N939&gt;=Settings!$C$13,1,0),""))</f>
        <v/>
      </c>
    </row>
    <row r="940">
      <c r="G940" s="31" t="n"/>
      <c r="H940" s="32" t="n"/>
      <c r="J940" s="32" t="n"/>
      <c r="K940" s="32" t="n"/>
      <c r="L940" s="32" t="n"/>
      <c r="M940" s="32" t="n"/>
      <c r="P940" s="33">
        <f>IF($A940="","",IFERROR(MATCH($A940,'Last week'!$A$2:$A$1001,0),0))</f>
        <v/>
      </c>
      <c r="Q940" s="33">
        <f>IF(OR($A940="",$P940=0),"",INDEX('Last week'!$F$2:$F$1001,$P940))</f>
        <v/>
      </c>
      <c r="R940" s="34">
        <f>IF(OR($A940="",$P940=0),"",INDEX('Last week'!$G$2:$G$1001,$P940))</f>
        <v/>
      </c>
      <c r="S940" s="35">
        <f>IF(OR($A940="",$P940=0),"",INDEX('Last week'!$H$2:$H$1001,$P940))</f>
        <v/>
      </c>
      <c r="T940" s="33">
        <f>IF(OR($A940="",$P940=0),"",INDEX('Last week'!$I$2:$I$1001,$P940))</f>
        <v/>
      </c>
      <c r="U940" s="33">
        <f>IF($A940="","",IF(AND($P940&gt;0,$T940="Open",$S940&gt;=Settings!$C$4,$S940&lt;=Settings!$C$5),1,0))</f>
        <v/>
      </c>
      <c r="V940" s="33">
        <f>IF($A940="","",IF(AND($I940="Open",$H940&gt;=Settings!$C$4,$H940&lt;=Settings!$C$5),1,0))</f>
        <v/>
      </c>
      <c r="W940" s="34">
        <f>IF($A940="","",IF($U940=1,$R940,0))</f>
        <v/>
      </c>
      <c r="X940" s="34">
        <f>IF($A940="","",IF($V940=1,$G940,0))</f>
        <v/>
      </c>
      <c r="Y940" s="34">
        <f>IF($A940="","",IF(AND($P940=0,OR($I940="Open",$I940="Won"),$H940&gt;=Settings!$C$4,$H940&lt;=Settings!$C$5,$J940&gt;Settings!$C$6),$G940,0))</f>
        <v/>
      </c>
      <c r="Z940" s="34">
        <f>IF($A940="","",IF(AND($P940&gt;0,$T940="Open",$U940=0,OR($I940="Open",$I940="Won"),$H940&gt;=Settings!$C$4,$H940&lt;=Settings!$C$5),$G940,0))</f>
        <v/>
      </c>
      <c r="AA940" s="34">
        <f>IF($A940="","",IF(AND($U940=1,OR($V940=1,$I940="Won")),$G940-$R940,0))</f>
        <v/>
      </c>
      <c r="AB940" s="34">
        <f>IF($A940="","",IF(AND($U940=1,$I940="Open",$V940=0),$R940,0))</f>
        <v/>
      </c>
      <c r="AC940" s="34">
        <f>IF($A940="","",IF(AND($U940=1,$I940="Lost"),$R940,0))</f>
        <v/>
      </c>
      <c r="AD940" s="34">
        <f>IF($A940="","",IF(AND($I940="Won",OR($U940=1,$Y940&gt;0,$Z940&gt;0)),$G940,0))</f>
        <v/>
      </c>
      <c r="AE940" s="33">
        <f>IF(OR($A940="",$P940=0),"",IFERROR(MATCH($Q940,Settings!$B$24:$B$31,0),""))</f>
        <v/>
      </c>
      <c r="AF940" s="33">
        <f>IF($A940="","",IFERROR(MATCH($F940,Settings!$B$24:$B$31,0),""))</f>
        <v/>
      </c>
      <c r="AG940" s="33">
        <f>IF($A940="","",IF($P940=0,IF($Y940&gt;0,IF($I940="Won","Created and won","Created"),IF($J940&gt;Settings!$C$6,"Created, outside period",IF($V940=1,"Not in last snapshot","Outside period"))),IF($T940&lt;&gt;"Open","Closed before",IF($U940=0,IF($Z940&gt;0,IF($I940="Won","Pulled in and won","Pulled in"),"Outside period"),IF($I940="Won","Won",IF($I940="Lost","Lost",IF($V940=0,"Slipped out",IF($AF940&gt;$AE940,"Advanced",IF($AF940&lt;$AE940,"Regressed",IF($G940&gt;$R940,"Amount up",IF($G940&lt;$R940,"Amount down","No change")))))))))))</f>
        <v/>
      </c>
      <c r="AH940" s="33">
        <f>IF($A940="","",IF($V940=1,Settings!$C$7-MAX($J940,$K940,$L940,$M940),""))</f>
        <v/>
      </c>
      <c r="AI940" s="33">
        <f>IF($A940="","",IF($V940=1,IF($AH940&gt;=Settings!$C$12,1,0),""))</f>
        <v/>
      </c>
      <c r="AJ940" s="33">
        <f>IF($A940="","",IF($V940=1,IF($N940&gt;=Settings!$C$13,1,0),""))</f>
        <v/>
      </c>
    </row>
    <row r="941">
      <c r="G941" s="31" t="n"/>
      <c r="H941" s="32" t="n"/>
      <c r="J941" s="32" t="n"/>
      <c r="K941" s="32" t="n"/>
      <c r="L941" s="32" t="n"/>
      <c r="M941" s="32" t="n"/>
      <c r="P941" s="33">
        <f>IF($A941="","",IFERROR(MATCH($A941,'Last week'!$A$2:$A$1001,0),0))</f>
        <v/>
      </c>
      <c r="Q941" s="33">
        <f>IF(OR($A941="",$P941=0),"",INDEX('Last week'!$F$2:$F$1001,$P941))</f>
        <v/>
      </c>
      <c r="R941" s="34">
        <f>IF(OR($A941="",$P941=0),"",INDEX('Last week'!$G$2:$G$1001,$P941))</f>
        <v/>
      </c>
      <c r="S941" s="35">
        <f>IF(OR($A941="",$P941=0),"",INDEX('Last week'!$H$2:$H$1001,$P941))</f>
        <v/>
      </c>
      <c r="T941" s="33">
        <f>IF(OR($A941="",$P941=0),"",INDEX('Last week'!$I$2:$I$1001,$P941))</f>
        <v/>
      </c>
      <c r="U941" s="33">
        <f>IF($A941="","",IF(AND($P941&gt;0,$T941="Open",$S941&gt;=Settings!$C$4,$S941&lt;=Settings!$C$5),1,0))</f>
        <v/>
      </c>
      <c r="V941" s="33">
        <f>IF($A941="","",IF(AND($I941="Open",$H941&gt;=Settings!$C$4,$H941&lt;=Settings!$C$5),1,0))</f>
        <v/>
      </c>
      <c r="W941" s="34">
        <f>IF($A941="","",IF($U941=1,$R941,0))</f>
        <v/>
      </c>
      <c r="X941" s="34">
        <f>IF($A941="","",IF($V941=1,$G941,0))</f>
        <v/>
      </c>
      <c r="Y941" s="34">
        <f>IF($A941="","",IF(AND($P941=0,OR($I941="Open",$I941="Won"),$H941&gt;=Settings!$C$4,$H941&lt;=Settings!$C$5,$J941&gt;Settings!$C$6),$G941,0))</f>
        <v/>
      </c>
      <c r="Z941" s="34">
        <f>IF($A941="","",IF(AND($P941&gt;0,$T941="Open",$U941=0,OR($I941="Open",$I941="Won"),$H941&gt;=Settings!$C$4,$H941&lt;=Settings!$C$5),$G941,0))</f>
        <v/>
      </c>
      <c r="AA941" s="34">
        <f>IF($A941="","",IF(AND($U941=1,OR($V941=1,$I941="Won")),$G941-$R941,0))</f>
        <v/>
      </c>
      <c r="AB941" s="34">
        <f>IF($A941="","",IF(AND($U941=1,$I941="Open",$V941=0),$R941,0))</f>
        <v/>
      </c>
      <c r="AC941" s="34">
        <f>IF($A941="","",IF(AND($U941=1,$I941="Lost"),$R941,0))</f>
        <v/>
      </c>
      <c r="AD941" s="34">
        <f>IF($A941="","",IF(AND($I941="Won",OR($U941=1,$Y941&gt;0,$Z941&gt;0)),$G941,0))</f>
        <v/>
      </c>
      <c r="AE941" s="33">
        <f>IF(OR($A941="",$P941=0),"",IFERROR(MATCH($Q941,Settings!$B$24:$B$31,0),""))</f>
        <v/>
      </c>
      <c r="AF941" s="33">
        <f>IF($A941="","",IFERROR(MATCH($F941,Settings!$B$24:$B$31,0),""))</f>
        <v/>
      </c>
      <c r="AG941" s="33">
        <f>IF($A941="","",IF($P941=0,IF($Y941&gt;0,IF($I941="Won","Created and won","Created"),IF($J941&gt;Settings!$C$6,"Created, outside period",IF($V941=1,"Not in last snapshot","Outside period"))),IF($T941&lt;&gt;"Open","Closed before",IF($U941=0,IF($Z941&gt;0,IF($I941="Won","Pulled in and won","Pulled in"),"Outside period"),IF($I941="Won","Won",IF($I941="Lost","Lost",IF($V941=0,"Slipped out",IF($AF941&gt;$AE941,"Advanced",IF($AF941&lt;$AE941,"Regressed",IF($G941&gt;$R941,"Amount up",IF($G941&lt;$R941,"Amount down","No change")))))))))))</f>
        <v/>
      </c>
      <c r="AH941" s="33">
        <f>IF($A941="","",IF($V941=1,Settings!$C$7-MAX($J941,$K941,$L941,$M941),""))</f>
        <v/>
      </c>
      <c r="AI941" s="33">
        <f>IF($A941="","",IF($V941=1,IF($AH941&gt;=Settings!$C$12,1,0),""))</f>
        <v/>
      </c>
      <c r="AJ941" s="33">
        <f>IF($A941="","",IF($V941=1,IF($N941&gt;=Settings!$C$13,1,0),""))</f>
        <v/>
      </c>
    </row>
    <row r="942">
      <c r="G942" s="31" t="n"/>
      <c r="H942" s="32" t="n"/>
      <c r="J942" s="32" t="n"/>
      <c r="K942" s="32" t="n"/>
      <c r="L942" s="32" t="n"/>
      <c r="M942" s="32" t="n"/>
      <c r="P942" s="33">
        <f>IF($A942="","",IFERROR(MATCH($A942,'Last week'!$A$2:$A$1001,0),0))</f>
        <v/>
      </c>
      <c r="Q942" s="33">
        <f>IF(OR($A942="",$P942=0),"",INDEX('Last week'!$F$2:$F$1001,$P942))</f>
        <v/>
      </c>
      <c r="R942" s="34">
        <f>IF(OR($A942="",$P942=0),"",INDEX('Last week'!$G$2:$G$1001,$P942))</f>
        <v/>
      </c>
      <c r="S942" s="35">
        <f>IF(OR($A942="",$P942=0),"",INDEX('Last week'!$H$2:$H$1001,$P942))</f>
        <v/>
      </c>
      <c r="T942" s="33">
        <f>IF(OR($A942="",$P942=0),"",INDEX('Last week'!$I$2:$I$1001,$P942))</f>
        <v/>
      </c>
      <c r="U942" s="33">
        <f>IF($A942="","",IF(AND($P942&gt;0,$T942="Open",$S942&gt;=Settings!$C$4,$S942&lt;=Settings!$C$5),1,0))</f>
        <v/>
      </c>
      <c r="V942" s="33">
        <f>IF($A942="","",IF(AND($I942="Open",$H942&gt;=Settings!$C$4,$H942&lt;=Settings!$C$5),1,0))</f>
        <v/>
      </c>
      <c r="W942" s="34">
        <f>IF($A942="","",IF($U942=1,$R942,0))</f>
        <v/>
      </c>
      <c r="X942" s="34">
        <f>IF($A942="","",IF($V942=1,$G942,0))</f>
        <v/>
      </c>
      <c r="Y942" s="34">
        <f>IF($A942="","",IF(AND($P942=0,OR($I942="Open",$I942="Won"),$H942&gt;=Settings!$C$4,$H942&lt;=Settings!$C$5,$J942&gt;Settings!$C$6),$G942,0))</f>
        <v/>
      </c>
      <c r="Z942" s="34">
        <f>IF($A942="","",IF(AND($P942&gt;0,$T942="Open",$U942=0,OR($I942="Open",$I942="Won"),$H942&gt;=Settings!$C$4,$H942&lt;=Settings!$C$5),$G942,0))</f>
        <v/>
      </c>
      <c r="AA942" s="34">
        <f>IF($A942="","",IF(AND($U942=1,OR($V942=1,$I942="Won")),$G942-$R942,0))</f>
        <v/>
      </c>
      <c r="AB942" s="34">
        <f>IF($A942="","",IF(AND($U942=1,$I942="Open",$V942=0),$R942,0))</f>
        <v/>
      </c>
      <c r="AC942" s="34">
        <f>IF($A942="","",IF(AND($U942=1,$I942="Lost"),$R942,0))</f>
        <v/>
      </c>
      <c r="AD942" s="34">
        <f>IF($A942="","",IF(AND($I942="Won",OR($U942=1,$Y942&gt;0,$Z942&gt;0)),$G942,0))</f>
        <v/>
      </c>
      <c r="AE942" s="33">
        <f>IF(OR($A942="",$P942=0),"",IFERROR(MATCH($Q942,Settings!$B$24:$B$31,0),""))</f>
        <v/>
      </c>
      <c r="AF942" s="33">
        <f>IF($A942="","",IFERROR(MATCH($F942,Settings!$B$24:$B$31,0),""))</f>
        <v/>
      </c>
      <c r="AG942" s="33">
        <f>IF($A942="","",IF($P942=0,IF($Y942&gt;0,IF($I942="Won","Created and won","Created"),IF($J942&gt;Settings!$C$6,"Created, outside period",IF($V942=1,"Not in last snapshot","Outside period"))),IF($T942&lt;&gt;"Open","Closed before",IF($U942=0,IF($Z942&gt;0,IF($I942="Won","Pulled in and won","Pulled in"),"Outside period"),IF($I942="Won","Won",IF($I942="Lost","Lost",IF($V942=0,"Slipped out",IF($AF942&gt;$AE942,"Advanced",IF($AF942&lt;$AE942,"Regressed",IF($G942&gt;$R942,"Amount up",IF($G942&lt;$R942,"Amount down","No change")))))))))))</f>
        <v/>
      </c>
      <c r="AH942" s="33">
        <f>IF($A942="","",IF($V942=1,Settings!$C$7-MAX($J942,$K942,$L942,$M942),""))</f>
        <v/>
      </c>
      <c r="AI942" s="33">
        <f>IF($A942="","",IF($V942=1,IF($AH942&gt;=Settings!$C$12,1,0),""))</f>
        <v/>
      </c>
      <c r="AJ942" s="33">
        <f>IF($A942="","",IF($V942=1,IF($N942&gt;=Settings!$C$13,1,0),""))</f>
        <v/>
      </c>
    </row>
    <row r="943">
      <c r="G943" s="31" t="n"/>
      <c r="H943" s="32" t="n"/>
      <c r="J943" s="32" t="n"/>
      <c r="K943" s="32" t="n"/>
      <c r="L943" s="32" t="n"/>
      <c r="M943" s="32" t="n"/>
      <c r="P943" s="33">
        <f>IF($A943="","",IFERROR(MATCH($A943,'Last week'!$A$2:$A$1001,0),0))</f>
        <v/>
      </c>
      <c r="Q943" s="33">
        <f>IF(OR($A943="",$P943=0),"",INDEX('Last week'!$F$2:$F$1001,$P943))</f>
        <v/>
      </c>
      <c r="R943" s="34">
        <f>IF(OR($A943="",$P943=0),"",INDEX('Last week'!$G$2:$G$1001,$P943))</f>
        <v/>
      </c>
      <c r="S943" s="35">
        <f>IF(OR($A943="",$P943=0),"",INDEX('Last week'!$H$2:$H$1001,$P943))</f>
        <v/>
      </c>
      <c r="T943" s="33">
        <f>IF(OR($A943="",$P943=0),"",INDEX('Last week'!$I$2:$I$1001,$P943))</f>
        <v/>
      </c>
      <c r="U943" s="33">
        <f>IF($A943="","",IF(AND($P943&gt;0,$T943="Open",$S943&gt;=Settings!$C$4,$S943&lt;=Settings!$C$5),1,0))</f>
        <v/>
      </c>
      <c r="V943" s="33">
        <f>IF($A943="","",IF(AND($I943="Open",$H943&gt;=Settings!$C$4,$H943&lt;=Settings!$C$5),1,0))</f>
        <v/>
      </c>
      <c r="W943" s="34">
        <f>IF($A943="","",IF($U943=1,$R943,0))</f>
        <v/>
      </c>
      <c r="X943" s="34">
        <f>IF($A943="","",IF($V943=1,$G943,0))</f>
        <v/>
      </c>
      <c r="Y943" s="34">
        <f>IF($A943="","",IF(AND($P943=0,OR($I943="Open",$I943="Won"),$H943&gt;=Settings!$C$4,$H943&lt;=Settings!$C$5,$J943&gt;Settings!$C$6),$G943,0))</f>
        <v/>
      </c>
      <c r="Z943" s="34">
        <f>IF($A943="","",IF(AND($P943&gt;0,$T943="Open",$U943=0,OR($I943="Open",$I943="Won"),$H943&gt;=Settings!$C$4,$H943&lt;=Settings!$C$5),$G943,0))</f>
        <v/>
      </c>
      <c r="AA943" s="34">
        <f>IF($A943="","",IF(AND($U943=1,OR($V943=1,$I943="Won")),$G943-$R943,0))</f>
        <v/>
      </c>
      <c r="AB943" s="34">
        <f>IF($A943="","",IF(AND($U943=1,$I943="Open",$V943=0),$R943,0))</f>
        <v/>
      </c>
      <c r="AC943" s="34">
        <f>IF($A943="","",IF(AND($U943=1,$I943="Lost"),$R943,0))</f>
        <v/>
      </c>
      <c r="AD943" s="34">
        <f>IF($A943="","",IF(AND($I943="Won",OR($U943=1,$Y943&gt;0,$Z943&gt;0)),$G943,0))</f>
        <v/>
      </c>
      <c r="AE943" s="33">
        <f>IF(OR($A943="",$P943=0),"",IFERROR(MATCH($Q943,Settings!$B$24:$B$31,0),""))</f>
        <v/>
      </c>
      <c r="AF943" s="33">
        <f>IF($A943="","",IFERROR(MATCH($F943,Settings!$B$24:$B$31,0),""))</f>
        <v/>
      </c>
      <c r="AG943" s="33">
        <f>IF($A943="","",IF($P943=0,IF($Y943&gt;0,IF($I943="Won","Created and won","Created"),IF($J943&gt;Settings!$C$6,"Created, outside period",IF($V943=1,"Not in last snapshot","Outside period"))),IF($T943&lt;&gt;"Open","Closed before",IF($U943=0,IF($Z943&gt;0,IF($I943="Won","Pulled in and won","Pulled in"),"Outside period"),IF($I943="Won","Won",IF($I943="Lost","Lost",IF($V943=0,"Slipped out",IF($AF943&gt;$AE943,"Advanced",IF($AF943&lt;$AE943,"Regressed",IF($G943&gt;$R943,"Amount up",IF($G943&lt;$R943,"Amount down","No change")))))))))))</f>
        <v/>
      </c>
      <c r="AH943" s="33">
        <f>IF($A943="","",IF($V943=1,Settings!$C$7-MAX($J943,$K943,$L943,$M943),""))</f>
        <v/>
      </c>
      <c r="AI943" s="33">
        <f>IF($A943="","",IF($V943=1,IF($AH943&gt;=Settings!$C$12,1,0),""))</f>
        <v/>
      </c>
      <c r="AJ943" s="33">
        <f>IF($A943="","",IF($V943=1,IF($N943&gt;=Settings!$C$13,1,0),""))</f>
        <v/>
      </c>
    </row>
    <row r="944">
      <c r="G944" s="31" t="n"/>
      <c r="H944" s="32" t="n"/>
      <c r="J944" s="32" t="n"/>
      <c r="K944" s="32" t="n"/>
      <c r="L944" s="32" t="n"/>
      <c r="M944" s="32" t="n"/>
      <c r="P944" s="33">
        <f>IF($A944="","",IFERROR(MATCH($A944,'Last week'!$A$2:$A$1001,0),0))</f>
        <v/>
      </c>
      <c r="Q944" s="33">
        <f>IF(OR($A944="",$P944=0),"",INDEX('Last week'!$F$2:$F$1001,$P944))</f>
        <v/>
      </c>
      <c r="R944" s="34">
        <f>IF(OR($A944="",$P944=0),"",INDEX('Last week'!$G$2:$G$1001,$P944))</f>
        <v/>
      </c>
      <c r="S944" s="35">
        <f>IF(OR($A944="",$P944=0),"",INDEX('Last week'!$H$2:$H$1001,$P944))</f>
        <v/>
      </c>
      <c r="T944" s="33">
        <f>IF(OR($A944="",$P944=0),"",INDEX('Last week'!$I$2:$I$1001,$P944))</f>
        <v/>
      </c>
      <c r="U944" s="33">
        <f>IF($A944="","",IF(AND($P944&gt;0,$T944="Open",$S944&gt;=Settings!$C$4,$S944&lt;=Settings!$C$5),1,0))</f>
        <v/>
      </c>
      <c r="V944" s="33">
        <f>IF($A944="","",IF(AND($I944="Open",$H944&gt;=Settings!$C$4,$H944&lt;=Settings!$C$5),1,0))</f>
        <v/>
      </c>
      <c r="W944" s="34">
        <f>IF($A944="","",IF($U944=1,$R944,0))</f>
        <v/>
      </c>
      <c r="X944" s="34">
        <f>IF($A944="","",IF($V944=1,$G944,0))</f>
        <v/>
      </c>
      <c r="Y944" s="34">
        <f>IF($A944="","",IF(AND($P944=0,OR($I944="Open",$I944="Won"),$H944&gt;=Settings!$C$4,$H944&lt;=Settings!$C$5,$J944&gt;Settings!$C$6),$G944,0))</f>
        <v/>
      </c>
      <c r="Z944" s="34">
        <f>IF($A944="","",IF(AND($P944&gt;0,$T944="Open",$U944=0,OR($I944="Open",$I944="Won"),$H944&gt;=Settings!$C$4,$H944&lt;=Settings!$C$5),$G944,0))</f>
        <v/>
      </c>
      <c r="AA944" s="34">
        <f>IF($A944="","",IF(AND($U944=1,OR($V944=1,$I944="Won")),$G944-$R944,0))</f>
        <v/>
      </c>
      <c r="AB944" s="34">
        <f>IF($A944="","",IF(AND($U944=1,$I944="Open",$V944=0),$R944,0))</f>
        <v/>
      </c>
      <c r="AC944" s="34">
        <f>IF($A944="","",IF(AND($U944=1,$I944="Lost"),$R944,0))</f>
        <v/>
      </c>
      <c r="AD944" s="34">
        <f>IF($A944="","",IF(AND($I944="Won",OR($U944=1,$Y944&gt;0,$Z944&gt;0)),$G944,0))</f>
        <v/>
      </c>
      <c r="AE944" s="33">
        <f>IF(OR($A944="",$P944=0),"",IFERROR(MATCH($Q944,Settings!$B$24:$B$31,0),""))</f>
        <v/>
      </c>
      <c r="AF944" s="33">
        <f>IF($A944="","",IFERROR(MATCH($F944,Settings!$B$24:$B$31,0),""))</f>
        <v/>
      </c>
      <c r="AG944" s="33">
        <f>IF($A944="","",IF($P944=0,IF($Y944&gt;0,IF($I944="Won","Created and won","Created"),IF($J944&gt;Settings!$C$6,"Created, outside period",IF($V944=1,"Not in last snapshot","Outside period"))),IF($T944&lt;&gt;"Open","Closed before",IF($U944=0,IF($Z944&gt;0,IF($I944="Won","Pulled in and won","Pulled in"),"Outside period"),IF($I944="Won","Won",IF($I944="Lost","Lost",IF($V944=0,"Slipped out",IF($AF944&gt;$AE944,"Advanced",IF($AF944&lt;$AE944,"Regressed",IF($G944&gt;$R944,"Amount up",IF($G944&lt;$R944,"Amount down","No change")))))))))))</f>
        <v/>
      </c>
      <c r="AH944" s="33">
        <f>IF($A944="","",IF($V944=1,Settings!$C$7-MAX($J944,$K944,$L944,$M944),""))</f>
        <v/>
      </c>
      <c r="AI944" s="33">
        <f>IF($A944="","",IF($V944=1,IF($AH944&gt;=Settings!$C$12,1,0),""))</f>
        <v/>
      </c>
      <c r="AJ944" s="33">
        <f>IF($A944="","",IF($V944=1,IF($N944&gt;=Settings!$C$13,1,0),""))</f>
        <v/>
      </c>
    </row>
    <row r="945">
      <c r="G945" s="31" t="n"/>
      <c r="H945" s="32" t="n"/>
      <c r="J945" s="32" t="n"/>
      <c r="K945" s="32" t="n"/>
      <c r="L945" s="32" t="n"/>
      <c r="M945" s="32" t="n"/>
      <c r="P945" s="33">
        <f>IF($A945="","",IFERROR(MATCH($A945,'Last week'!$A$2:$A$1001,0),0))</f>
        <v/>
      </c>
      <c r="Q945" s="33">
        <f>IF(OR($A945="",$P945=0),"",INDEX('Last week'!$F$2:$F$1001,$P945))</f>
        <v/>
      </c>
      <c r="R945" s="34">
        <f>IF(OR($A945="",$P945=0),"",INDEX('Last week'!$G$2:$G$1001,$P945))</f>
        <v/>
      </c>
      <c r="S945" s="35">
        <f>IF(OR($A945="",$P945=0),"",INDEX('Last week'!$H$2:$H$1001,$P945))</f>
        <v/>
      </c>
      <c r="T945" s="33">
        <f>IF(OR($A945="",$P945=0),"",INDEX('Last week'!$I$2:$I$1001,$P945))</f>
        <v/>
      </c>
      <c r="U945" s="33">
        <f>IF($A945="","",IF(AND($P945&gt;0,$T945="Open",$S945&gt;=Settings!$C$4,$S945&lt;=Settings!$C$5),1,0))</f>
        <v/>
      </c>
      <c r="V945" s="33">
        <f>IF($A945="","",IF(AND($I945="Open",$H945&gt;=Settings!$C$4,$H945&lt;=Settings!$C$5),1,0))</f>
        <v/>
      </c>
      <c r="W945" s="34">
        <f>IF($A945="","",IF($U945=1,$R945,0))</f>
        <v/>
      </c>
      <c r="X945" s="34">
        <f>IF($A945="","",IF($V945=1,$G945,0))</f>
        <v/>
      </c>
      <c r="Y945" s="34">
        <f>IF($A945="","",IF(AND($P945=0,OR($I945="Open",$I945="Won"),$H945&gt;=Settings!$C$4,$H945&lt;=Settings!$C$5,$J945&gt;Settings!$C$6),$G945,0))</f>
        <v/>
      </c>
      <c r="Z945" s="34">
        <f>IF($A945="","",IF(AND($P945&gt;0,$T945="Open",$U945=0,OR($I945="Open",$I945="Won"),$H945&gt;=Settings!$C$4,$H945&lt;=Settings!$C$5),$G945,0))</f>
        <v/>
      </c>
      <c r="AA945" s="34">
        <f>IF($A945="","",IF(AND($U945=1,OR($V945=1,$I945="Won")),$G945-$R945,0))</f>
        <v/>
      </c>
      <c r="AB945" s="34">
        <f>IF($A945="","",IF(AND($U945=1,$I945="Open",$V945=0),$R945,0))</f>
        <v/>
      </c>
      <c r="AC945" s="34">
        <f>IF($A945="","",IF(AND($U945=1,$I945="Lost"),$R945,0))</f>
        <v/>
      </c>
      <c r="AD945" s="34">
        <f>IF($A945="","",IF(AND($I945="Won",OR($U945=1,$Y945&gt;0,$Z945&gt;0)),$G945,0))</f>
        <v/>
      </c>
      <c r="AE945" s="33">
        <f>IF(OR($A945="",$P945=0),"",IFERROR(MATCH($Q945,Settings!$B$24:$B$31,0),""))</f>
        <v/>
      </c>
      <c r="AF945" s="33">
        <f>IF($A945="","",IFERROR(MATCH($F945,Settings!$B$24:$B$31,0),""))</f>
        <v/>
      </c>
      <c r="AG945" s="33">
        <f>IF($A945="","",IF($P945=0,IF($Y945&gt;0,IF($I945="Won","Created and won","Created"),IF($J945&gt;Settings!$C$6,"Created, outside period",IF($V945=1,"Not in last snapshot","Outside period"))),IF($T945&lt;&gt;"Open","Closed before",IF($U945=0,IF($Z945&gt;0,IF($I945="Won","Pulled in and won","Pulled in"),"Outside period"),IF($I945="Won","Won",IF($I945="Lost","Lost",IF($V945=0,"Slipped out",IF($AF945&gt;$AE945,"Advanced",IF($AF945&lt;$AE945,"Regressed",IF($G945&gt;$R945,"Amount up",IF($G945&lt;$R945,"Amount down","No change")))))))))))</f>
        <v/>
      </c>
      <c r="AH945" s="33">
        <f>IF($A945="","",IF($V945=1,Settings!$C$7-MAX($J945,$K945,$L945,$M945),""))</f>
        <v/>
      </c>
      <c r="AI945" s="33">
        <f>IF($A945="","",IF($V945=1,IF($AH945&gt;=Settings!$C$12,1,0),""))</f>
        <v/>
      </c>
      <c r="AJ945" s="33">
        <f>IF($A945="","",IF($V945=1,IF($N945&gt;=Settings!$C$13,1,0),""))</f>
        <v/>
      </c>
    </row>
    <row r="946">
      <c r="G946" s="31" t="n"/>
      <c r="H946" s="32" t="n"/>
      <c r="J946" s="32" t="n"/>
      <c r="K946" s="32" t="n"/>
      <c r="L946" s="32" t="n"/>
      <c r="M946" s="32" t="n"/>
      <c r="P946" s="33">
        <f>IF($A946="","",IFERROR(MATCH($A946,'Last week'!$A$2:$A$1001,0),0))</f>
        <v/>
      </c>
      <c r="Q946" s="33">
        <f>IF(OR($A946="",$P946=0),"",INDEX('Last week'!$F$2:$F$1001,$P946))</f>
        <v/>
      </c>
      <c r="R946" s="34">
        <f>IF(OR($A946="",$P946=0),"",INDEX('Last week'!$G$2:$G$1001,$P946))</f>
        <v/>
      </c>
      <c r="S946" s="35">
        <f>IF(OR($A946="",$P946=0),"",INDEX('Last week'!$H$2:$H$1001,$P946))</f>
        <v/>
      </c>
      <c r="T946" s="33">
        <f>IF(OR($A946="",$P946=0),"",INDEX('Last week'!$I$2:$I$1001,$P946))</f>
        <v/>
      </c>
      <c r="U946" s="33">
        <f>IF($A946="","",IF(AND($P946&gt;0,$T946="Open",$S946&gt;=Settings!$C$4,$S946&lt;=Settings!$C$5),1,0))</f>
        <v/>
      </c>
      <c r="V946" s="33">
        <f>IF($A946="","",IF(AND($I946="Open",$H946&gt;=Settings!$C$4,$H946&lt;=Settings!$C$5),1,0))</f>
        <v/>
      </c>
      <c r="W946" s="34">
        <f>IF($A946="","",IF($U946=1,$R946,0))</f>
        <v/>
      </c>
      <c r="X946" s="34">
        <f>IF($A946="","",IF($V946=1,$G946,0))</f>
        <v/>
      </c>
      <c r="Y946" s="34">
        <f>IF($A946="","",IF(AND($P946=0,OR($I946="Open",$I946="Won"),$H946&gt;=Settings!$C$4,$H946&lt;=Settings!$C$5,$J946&gt;Settings!$C$6),$G946,0))</f>
        <v/>
      </c>
      <c r="Z946" s="34">
        <f>IF($A946="","",IF(AND($P946&gt;0,$T946="Open",$U946=0,OR($I946="Open",$I946="Won"),$H946&gt;=Settings!$C$4,$H946&lt;=Settings!$C$5),$G946,0))</f>
        <v/>
      </c>
      <c r="AA946" s="34">
        <f>IF($A946="","",IF(AND($U946=1,OR($V946=1,$I946="Won")),$G946-$R946,0))</f>
        <v/>
      </c>
      <c r="AB946" s="34">
        <f>IF($A946="","",IF(AND($U946=1,$I946="Open",$V946=0),$R946,0))</f>
        <v/>
      </c>
      <c r="AC946" s="34">
        <f>IF($A946="","",IF(AND($U946=1,$I946="Lost"),$R946,0))</f>
        <v/>
      </c>
      <c r="AD946" s="34">
        <f>IF($A946="","",IF(AND($I946="Won",OR($U946=1,$Y946&gt;0,$Z946&gt;0)),$G946,0))</f>
        <v/>
      </c>
      <c r="AE946" s="33">
        <f>IF(OR($A946="",$P946=0),"",IFERROR(MATCH($Q946,Settings!$B$24:$B$31,0),""))</f>
        <v/>
      </c>
      <c r="AF946" s="33">
        <f>IF($A946="","",IFERROR(MATCH($F946,Settings!$B$24:$B$31,0),""))</f>
        <v/>
      </c>
      <c r="AG946" s="33">
        <f>IF($A946="","",IF($P946=0,IF($Y946&gt;0,IF($I946="Won","Created and won","Created"),IF($J946&gt;Settings!$C$6,"Created, outside period",IF($V946=1,"Not in last snapshot","Outside period"))),IF($T946&lt;&gt;"Open","Closed before",IF($U946=0,IF($Z946&gt;0,IF($I946="Won","Pulled in and won","Pulled in"),"Outside period"),IF($I946="Won","Won",IF($I946="Lost","Lost",IF($V946=0,"Slipped out",IF($AF946&gt;$AE946,"Advanced",IF($AF946&lt;$AE946,"Regressed",IF($G946&gt;$R946,"Amount up",IF($G946&lt;$R946,"Amount down","No change")))))))))))</f>
        <v/>
      </c>
      <c r="AH946" s="33">
        <f>IF($A946="","",IF($V946=1,Settings!$C$7-MAX($J946,$K946,$L946,$M946),""))</f>
        <v/>
      </c>
      <c r="AI946" s="33">
        <f>IF($A946="","",IF($V946=1,IF($AH946&gt;=Settings!$C$12,1,0),""))</f>
        <v/>
      </c>
      <c r="AJ946" s="33">
        <f>IF($A946="","",IF($V946=1,IF($N946&gt;=Settings!$C$13,1,0),""))</f>
        <v/>
      </c>
    </row>
    <row r="947">
      <c r="G947" s="31" t="n"/>
      <c r="H947" s="32" t="n"/>
      <c r="J947" s="32" t="n"/>
      <c r="K947" s="32" t="n"/>
      <c r="L947" s="32" t="n"/>
      <c r="M947" s="32" t="n"/>
      <c r="P947" s="33">
        <f>IF($A947="","",IFERROR(MATCH($A947,'Last week'!$A$2:$A$1001,0),0))</f>
        <v/>
      </c>
      <c r="Q947" s="33">
        <f>IF(OR($A947="",$P947=0),"",INDEX('Last week'!$F$2:$F$1001,$P947))</f>
        <v/>
      </c>
      <c r="R947" s="34">
        <f>IF(OR($A947="",$P947=0),"",INDEX('Last week'!$G$2:$G$1001,$P947))</f>
        <v/>
      </c>
      <c r="S947" s="35">
        <f>IF(OR($A947="",$P947=0),"",INDEX('Last week'!$H$2:$H$1001,$P947))</f>
        <v/>
      </c>
      <c r="T947" s="33">
        <f>IF(OR($A947="",$P947=0),"",INDEX('Last week'!$I$2:$I$1001,$P947))</f>
        <v/>
      </c>
      <c r="U947" s="33">
        <f>IF($A947="","",IF(AND($P947&gt;0,$T947="Open",$S947&gt;=Settings!$C$4,$S947&lt;=Settings!$C$5),1,0))</f>
        <v/>
      </c>
      <c r="V947" s="33">
        <f>IF($A947="","",IF(AND($I947="Open",$H947&gt;=Settings!$C$4,$H947&lt;=Settings!$C$5),1,0))</f>
        <v/>
      </c>
      <c r="W947" s="34">
        <f>IF($A947="","",IF($U947=1,$R947,0))</f>
        <v/>
      </c>
      <c r="X947" s="34">
        <f>IF($A947="","",IF($V947=1,$G947,0))</f>
        <v/>
      </c>
      <c r="Y947" s="34">
        <f>IF($A947="","",IF(AND($P947=0,OR($I947="Open",$I947="Won"),$H947&gt;=Settings!$C$4,$H947&lt;=Settings!$C$5,$J947&gt;Settings!$C$6),$G947,0))</f>
        <v/>
      </c>
      <c r="Z947" s="34">
        <f>IF($A947="","",IF(AND($P947&gt;0,$T947="Open",$U947=0,OR($I947="Open",$I947="Won"),$H947&gt;=Settings!$C$4,$H947&lt;=Settings!$C$5),$G947,0))</f>
        <v/>
      </c>
      <c r="AA947" s="34">
        <f>IF($A947="","",IF(AND($U947=1,OR($V947=1,$I947="Won")),$G947-$R947,0))</f>
        <v/>
      </c>
      <c r="AB947" s="34">
        <f>IF($A947="","",IF(AND($U947=1,$I947="Open",$V947=0),$R947,0))</f>
        <v/>
      </c>
      <c r="AC947" s="34">
        <f>IF($A947="","",IF(AND($U947=1,$I947="Lost"),$R947,0))</f>
        <v/>
      </c>
      <c r="AD947" s="34">
        <f>IF($A947="","",IF(AND($I947="Won",OR($U947=1,$Y947&gt;0,$Z947&gt;0)),$G947,0))</f>
        <v/>
      </c>
      <c r="AE947" s="33">
        <f>IF(OR($A947="",$P947=0),"",IFERROR(MATCH($Q947,Settings!$B$24:$B$31,0),""))</f>
        <v/>
      </c>
      <c r="AF947" s="33">
        <f>IF($A947="","",IFERROR(MATCH($F947,Settings!$B$24:$B$31,0),""))</f>
        <v/>
      </c>
      <c r="AG947" s="33">
        <f>IF($A947="","",IF($P947=0,IF($Y947&gt;0,IF($I947="Won","Created and won","Created"),IF($J947&gt;Settings!$C$6,"Created, outside period",IF($V947=1,"Not in last snapshot","Outside period"))),IF($T947&lt;&gt;"Open","Closed before",IF($U947=0,IF($Z947&gt;0,IF($I947="Won","Pulled in and won","Pulled in"),"Outside period"),IF($I947="Won","Won",IF($I947="Lost","Lost",IF($V947=0,"Slipped out",IF($AF947&gt;$AE947,"Advanced",IF($AF947&lt;$AE947,"Regressed",IF($G947&gt;$R947,"Amount up",IF($G947&lt;$R947,"Amount down","No change")))))))))))</f>
        <v/>
      </c>
      <c r="AH947" s="33">
        <f>IF($A947="","",IF($V947=1,Settings!$C$7-MAX($J947,$K947,$L947,$M947),""))</f>
        <v/>
      </c>
      <c r="AI947" s="33">
        <f>IF($A947="","",IF($V947=1,IF($AH947&gt;=Settings!$C$12,1,0),""))</f>
        <v/>
      </c>
      <c r="AJ947" s="33">
        <f>IF($A947="","",IF($V947=1,IF($N947&gt;=Settings!$C$13,1,0),""))</f>
        <v/>
      </c>
    </row>
    <row r="948">
      <c r="G948" s="31" t="n"/>
      <c r="H948" s="32" t="n"/>
      <c r="J948" s="32" t="n"/>
      <c r="K948" s="32" t="n"/>
      <c r="L948" s="32" t="n"/>
      <c r="M948" s="32" t="n"/>
      <c r="P948" s="33">
        <f>IF($A948="","",IFERROR(MATCH($A948,'Last week'!$A$2:$A$1001,0),0))</f>
        <v/>
      </c>
      <c r="Q948" s="33">
        <f>IF(OR($A948="",$P948=0),"",INDEX('Last week'!$F$2:$F$1001,$P948))</f>
        <v/>
      </c>
      <c r="R948" s="34">
        <f>IF(OR($A948="",$P948=0),"",INDEX('Last week'!$G$2:$G$1001,$P948))</f>
        <v/>
      </c>
      <c r="S948" s="35">
        <f>IF(OR($A948="",$P948=0),"",INDEX('Last week'!$H$2:$H$1001,$P948))</f>
        <v/>
      </c>
      <c r="T948" s="33">
        <f>IF(OR($A948="",$P948=0),"",INDEX('Last week'!$I$2:$I$1001,$P948))</f>
        <v/>
      </c>
      <c r="U948" s="33">
        <f>IF($A948="","",IF(AND($P948&gt;0,$T948="Open",$S948&gt;=Settings!$C$4,$S948&lt;=Settings!$C$5),1,0))</f>
        <v/>
      </c>
      <c r="V948" s="33">
        <f>IF($A948="","",IF(AND($I948="Open",$H948&gt;=Settings!$C$4,$H948&lt;=Settings!$C$5),1,0))</f>
        <v/>
      </c>
      <c r="W948" s="34">
        <f>IF($A948="","",IF($U948=1,$R948,0))</f>
        <v/>
      </c>
      <c r="X948" s="34">
        <f>IF($A948="","",IF($V948=1,$G948,0))</f>
        <v/>
      </c>
      <c r="Y948" s="34">
        <f>IF($A948="","",IF(AND($P948=0,OR($I948="Open",$I948="Won"),$H948&gt;=Settings!$C$4,$H948&lt;=Settings!$C$5,$J948&gt;Settings!$C$6),$G948,0))</f>
        <v/>
      </c>
      <c r="Z948" s="34">
        <f>IF($A948="","",IF(AND($P948&gt;0,$T948="Open",$U948=0,OR($I948="Open",$I948="Won"),$H948&gt;=Settings!$C$4,$H948&lt;=Settings!$C$5),$G948,0))</f>
        <v/>
      </c>
      <c r="AA948" s="34">
        <f>IF($A948="","",IF(AND($U948=1,OR($V948=1,$I948="Won")),$G948-$R948,0))</f>
        <v/>
      </c>
      <c r="AB948" s="34">
        <f>IF($A948="","",IF(AND($U948=1,$I948="Open",$V948=0),$R948,0))</f>
        <v/>
      </c>
      <c r="AC948" s="34">
        <f>IF($A948="","",IF(AND($U948=1,$I948="Lost"),$R948,0))</f>
        <v/>
      </c>
      <c r="AD948" s="34">
        <f>IF($A948="","",IF(AND($I948="Won",OR($U948=1,$Y948&gt;0,$Z948&gt;0)),$G948,0))</f>
        <v/>
      </c>
      <c r="AE948" s="33">
        <f>IF(OR($A948="",$P948=0),"",IFERROR(MATCH($Q948,Settings!$B$24:$B$31,0),""))</f>
        <v/>
      </c>
      <c r="AF948" s="33">
        <f>IF($A948="","",IFERROR(MATCH($F948,Settings!$B$24:$B$31,0),""))</f>
        <v/>
      </c>
      <c r="AG948" s="33">
        <f>IF($A948="","",IF($P948=0,IF($Y948&gt;0,IF($I948="Won","Created and won","Created"),IF($J948&gt;Settings!$C$6,"Created, outside period",IF($V948=1,"Not in last snapshot","Outside period"))),IF($T948&lt;&gt;"Open","Closed before",IF($U948=0,IF($Z948&gt;0,IF($I948="Won","Pulled in and won","Pulled in"),"Outside period"),IF($I948="Won","Won",IF($I948="Lost","Lost",IF($V948=0,"Slipped out",IF($AF948&gt;$AE948,"Advanced",IF($AF948&lt;$AE948,"Regressed",IF($G948&gt;$R948,"Amount up",IF($G948&lt;$R948,"Amount down","No change")))))))))))</f>
        <v/>
      </c>
      <c r="AH948" s="33">
        <f>IF($A948="","",IF($V948=1,Settings!$C$7-MAX($J948,$K948,$L948,$M948),""))</f>
        <v/>
      </c>
      <c r="AI948" s="33">
        <f>IF($A948="","",IF($V948=1,IF($AH948&gt;=Settings!$C$12,1,0),""))</f>
        <v/>
      </c>
      <c r="AJ948" s="33">
        <f>IF($A948="","",IF($V948=1,IF($N948&gt;=Settings!$C$13,1,0),""))</f>
        <v/>
      </c>
    </row>
    <row r="949">
      <c r="G949" s="31" t="n"/>
      <c r="H949" s="32" t="n"/>
      <c r="J949" s="32" t="n"/>
      <c r="K949" s="32" t="n"/>
      <c r="L949" s="32" t="n"/>
      <c r="M949" s="32" t="n"/>
      <c r="P949" s="33">
        <f>IF($A949="","",IFERROR(MATCH($A949,'Last week'!$A$2:$A$1001,0),0))</f>
        <v/>
      </c>
      <c r="Q949" s="33">
        <f>IF(OR($A949="",$P949=0),"",INDEX('Last week'!$F$2:$F$1001,$P949))</f>
        <v/>
      </c>
      <c r="R949" s="34">
        <f>IF(OR($A949="",$P949=0),"",INDEX('Last week'!$G$2:$G$1001,$P949))</f>
        <v/>
      </c>
      <c r="S949" s="35">
        <f>IF(OR($A949="",$P949=0),"",INDEX('Last week'!$H$2:$H$1001,$P949))</f>
        <v/>
      </c>
      <c r="T949" s="33">
        <f>IF(OR($A949="",$P949=0),"",INDEX('Last week'!$I$2:$I$1001,$P949))</f>
        <v/>
      </c>
      <c r="U949" s="33">
        <f>IF($A949="","",IF(AND($P949&gt;0,$T949="Open",$S949&gt;=Settings!$C$4,$S949&lt;=Settings!$C$5),1,0))</f>
        <v/>
      </c>
      <c r="V949" s="33">
        <f>IF($A949="","",IF(AND($I949="Open",$H949&gt;=Settings!$C$4,$H949&lt;=Settings!$C$5),1,0))</f>
        <v/>
      </c>
      <c r="W949" s="34">
        <f>IF($A949="","",IF($U949=1,$R949,0))</f>
        <v/>
      </c>
      <c r="X949" s="34">
        <f>IF($A949="","",IF($V949=1,$G949,0))</f>
        <v/>
      </c>
      <c r="Y949" s="34">
        <f>IF($A949="","",IF(AND($P949=0,OR($I949="Open",$I949="Won"),$H949&gt;=Settings!$C$4,$H949&lt;=Settings!$C$5,$J949&gt;Settings!$C$6),$G949,0))</f>
        <v/>
      </c>
      <c r="Z949" s="34">
        <f>IF($A949="","",IF(AND($P949&gt;0,$T949="Open",$U949=0,OR($I949="Open",$I949="Won"),$H949&gt;=Settings!$C$4,$H949&lt;=Settings!$C$5),$G949,0))</f>
        <v/>
      </c>
      <c r="AA949" s="34">
        <f>IF($A949="","",IF(AND($U949=1,OR($V949=1,$I949="Won")),$G949-$R949,0))</f>
        <v/>
      </c>
      <c r="AB949" s="34">
        <f>IF($A949="","",IF(AND($U949=1,$I949="Open",$V949=0),$R949,0))</f>
        <v/>
      </c>
      <c r="AC949" s="34">
        <f>IF($A949="","",IF(AND($U949=1,$I949="Lost"),$R949,0))</f>
        <v/>
      </c>
      <c r="AD949" s="34">
        <f>IF($A949="","",IF(AND($I949="Won",OR($U949=1,$Y949&gt;0,$Z949&gt;0)),$G949,0))</f>
        <v/>
      </c>
      <c r="AE949" s="33">
        <f>IF(OR($A949="",$P949=0),"",IFERROR(MATCH($Q949,Settings!$B$24:$B$31,0),""))</f>
        <v/>
      </c>
      <c r="AF949" s="33">
        <f>IF($A949="","",IFERROR(MATCH($F949,Settings!$B$24:$B$31,0),""))</f>
        <v/>
      </c>
      <c r="AG949" s="33">
        <f>IF($A949="","",IF($P949=0,IF($Y949&gt;0,IF($I949="Won","Created and won","Created"),IF($J949&gt;Settings!$C$6,"Created, outside period",IF($V949=1,"Not in last snapshot","Outside period"))),IF($T949&lt;&gt;"Open","Closed before",IF($U949=0,IF($Z949&gt;0,IF($I949="Won","Pulled in and won","Pulled in"),"Outside period"),IF($I949="Won","Won",IF($I949="Lost","Lost",IF($V949=0,"Slipped out",IF($AF949&gt;$AE949,"Advanced",IF($AF949&lt;$AE949,"Regressed",IF($G949&gt;$R949,"Amount up",IF($G949&lt;$R949,"Amount down","No change")))))))))))</f>
        <v/>
      </c>
      <c r="AH949" s="33">
        <f>IF($A949="","",IF($V949=1,Settings!$C$7-MAX($J949,$K949,$L949,$M949),""))</f>
        <v/>
      </c>
      <c r="AI949" s="33">
        <f>IF($A949="","",IF($V949=1,IF($AH949&gt;=Settings!$C$12,1,0),""))</f>
        <v/>
      </c>
      <c r="AJ949" s="33">
        <f>IF($A949="","",IF($V949=1,IF($N949&gt;=Settings!$C$13,1,0),""))</f>
        <v/>
      </c>
    </row>
    <row r="950">
      <c r="G950" s="31" t="n"/>
      <c r="H950" s="32" t="n"/>
      <c r="J950" s="32" t="n"/>
      <c r="K950" s="32" t="n"/>
      <c r="L950" s="32" t="n"/>
      <c r="M950" s="32" t="n"/>
      <c r="P950" s="33">
        <f>IF($A950="","",IFERROR(MATCH($A950,'Last week'!$A$2:$A$1001,0),0))</f>
        <v/>
      </c>
      <c r="Q950" s="33">
        <f>IF(OR($A950="",$P950=0),"",INDEX('Last week'!$F$2:$F$1001,$P950))</f>
        <v/>
      </c>
      <c r="R950" s="34">
        <f>IF(OR($A950="",$P950=0),"",INDEX('Last week'!$G$2:$G$1001,$P950))</f>
        <v/>
      </c>
      <c r="S950" s="35">
        <f>IF(OR($A950="",$P950=0),"",INDEX('Last week'!$H$2:$H$1001,$P950))</f>
        <v/>
      </c>
      <c r="T950" s="33">
        <f>IF(OR($A950="",$P950=0),"",INDEX('Last week'!$I$2:$I$1001,$P950))</f>
        <v/>
      </c>
      <c r="U950" s="33">
        <f>IF($A950="","",IF(AND($P950&gt;0,$T950="Open",$S950&gt;=Settings!$C$4,$S950&lt;=Settings!$C$5),1,0))</f>
        <v/>
      </c>
      <c r="V950" s="33">
        <f>IF($A950="","",IF(AND($I950="Open",$H950&gt;=Settings!$C$4,$H950&lt;=Settings!$C$5),1,0))</f>
        <v/>
      </c>
      <c r="W950" s="34">
        <f>IF($A950="","",IF($U950=1,$R950,0))</f>
        <v/>
      </c>
      <c r="X950" s="34">
        <f>IF($A950="","",IF($V950=1,$G950,0))</f>
        <v/>
      </c>
      <c r="Y950" s="34">
        <f>IF($A950="","",IF(AND($P950=0,OR($I950="Open",$I950="Won"),$H950&gt;=Settings!$C$4,$H950&lt;=Settings!$C$5,$J950&gt;Settings!$C$6),$G950,0))</f>
        <v/>
      </c>
      <c r="Z950" s="34">
        <f>IF($A950="","",IF(AND($P950&gt;0,$T950="Open",$U950=0,OR($I950="Open",$I950="Won"),$H950&gt;=Settings!$C$4,$H950&lt;=Settings!$C$5),$G950,0))</f>
        <v/>
      </c>
      <c r="AA950" s="34">
        <f>IF($A950="","",IF(AND($U950=1,OR($V950=1,$I950="Won")),$G950-$R950,0))</f>
        <v/>
      </c>
      <c r="AB950" s="34">
        <f>IF($A950="","",IF(AND($U950=1,$I950="Open",$V950=0),$R950,0))</f>
        <v/>
      </c>
      <c r="AC950" s="34">
        <f>IF($A950="","",IF(AND($U950=1,$I950="Lost"),$R950,0))</f>
        <v/>
      </c>
      <c r="AD950" s="34">
        <f>IF($A950="","",IF(AND($I950="Won",OR($U950=1,$Y950&gt;0,$Z950&gt;0)),$G950,0))</f>
        <v/>
      </c>
      <c r="AE950" s="33">
        <f>IF(OR($A950="",$P950=0),"",IFERROR(MATCH($Q950,Settings!$B$24:$B$31,0),""))</f>
        <v/>
      </c>
      <c r="AF950" s="33">
        <f>IF($A950="","",IFERROR(MATCH($F950,Settings!$B$24:$B$31,0),""))</f>
        <v/>
      </c>
      <c r="AG950" s="33">
        <f>IF($A950="","",IF($P950=0,IF($Y950&gt;0,IF($I950="Won","Created and won","Created"),IF($J950&gt;Settings!$C$6,"Created, outside period",IF($V950=1,"Not in last snapshot","Outside period"))),IF($T950&lt;&gt;"Open","Closed before",IF($U950=0,IF($Z950&gt;0,IF($I950="Won","Pulled in and won","Pulled in"),"Outside period"),IF($I950="Won","Won",IF($I950="Lost","Lost",IF($V950=0,"Slipped out",IF($AF950&gt;$AE950,"Advanced",IF($AF950&lt;$AE950,"Regressed",IF($G950&gt;$R950,"Amount up",IF($G950&lt;$R950,"Amount down","No change")))))))))))</f>
        <v/>
      </c>
      <c r="AH950" s="33">
        <f>IF($A950="","",IF($V950=1,Settings!$C$7-MAX($J950,$K950,$L950,$M950),""))</f>
        <v/>
      </c>
      <c r="AI950" s="33">
        <f>IF($A950="","",IF($V950=1,IF($AH950&gt;=Settings!$C$12,1,0),""))</f>
        <v/>
      </c>
      <c r="AJ950" s="33">
        <f>IF($A950="","",IF($V950=1,IF($N950&gt;=Settings!$C$13,1,0),""))</f>
        <v/>
      </c>
    </row>
    <row r="951">
      <c r="G951" s="31" t="n"/>
      <c r="H951" s="32" t="n"/>
      <c r="J951" s="32" t="n"/>
      <c r="K951" s="32" t="n"/>
      <c r="L951" s="32" t="n"/>
      <c r="M951" s="32" t="n"/>
      <c r="P951" s="33">
        <f>IF($A951="","",IFERROR(MATCH($A951,'Last week'!$A$2:$A$1001,0),0))</f>
        <v/>
      </c>
      <c r="Q951" s="33">
        <f>IF(OR($A951="",$P951=0),"",INDEX('Last week'!$F$2:$F$1001,$P951))</f>
        <v/>
      </c>
      <c r="R951" s="34">
        <f>IF(OR($A951="",$P951=0),"",INDEX('Last week'!$G$2:$G$1001,$P951))</f>
        <v/>
      </c>
      <c r="S951" s="35">
        <f>IF(OR($A951="",$P951=0),"",INDEX('Last week'!$H$2:$H$1001,$P951))</f>
        <v/>
      </c>
      <c r="T951" s="33">
        <f>IF(OR($A951="",$P951=0),"",INDEX('Last week'!$I$2:$I$1001,$P951))</f>
        <v/>
      </c>
      <c r="U951" s="33">
        <f>IF($A951="","",IF(AND($P951&gt;0,$T951="Open",$S951&gt;=Settings!$C$4,$S951&lt;=Settings!$C$5),1,0))</f>
        <v/>
      </c>
      <c r="V951" s="33">
        <f>IF($A951="","",IF(AND($I951="Open",$H951&gt;=Settings!$C$4,$H951&lt;=Settings!$C$5),1,0))</f>
        <v/>
      </c>
      <c r="W951" s="34">
        <f>IF($A951="","",IF($U951=1,$R951,0))</f>
        <v/>
      </c>
      <c r="X951" s="34">
        <f>IF($A951="","",IF($V951=1,$G951,0))</f>
        <v/>
      </c>
      <c r="Y951" s="34">
        <f>IF($A951="","",IF(AND($P951=0,OR($I951="Open",$I951="Won"),$H951&gt;=Settings!$C$4,$H951&lt;=Settings!$C$5,$J951&gt;Settings!$C$6),$G951,0))</f>
        <v/>
      </c>
      <c r="Z951" s="34">
        <f>IF($A951="","",IF(AND($P951&gt;0,$T951="Open",$U951=0,OR($I951="Open",$I951="Won"),$H951&gt;=Settings!$C$4,$H951&lt;=Settings!$C$5),$G951,0))</f>
        <v/>
      </c>
      <c r="AA951" s="34">
        <f>IF($A951="","",IF(AND($U951=1,OR($V951=1,$I951="Won")),$G951-$R951,0))</f>
        <v/>
      </c>
      <c r="AB951" s="34">
        <f>IF($A951="","",IF(AND($U951=1,$I951="Open",$V951=0),$R951,0))</f>
        <v/>
      </c>
      <c r="AC951" s="34">
        <f>IF($A951="","",IF(AND($U951=1,$I951="Lost"),$R951,0))</f>
        <v/>
      </c>
      <c r="AD951" s="34">
        <f>IF($A951="","",IF(AND($I951="Won",OR($U951=1,$Y951&gt;0,$Z951&gt;0)),$G951,0))</f>
        <v/>
      </c>
      <c r="AE951" s="33">
        <f>IF(OR($A951="",$P951=0),"",IFERROR(MATCH($Q951,Settings!$B$24:$B$31,0),""))</f>
        <v/>
      </c>
      <c r="AF951" s="33">
        <f>IF($A951="","",IFERROR(MATCH($F951,Settings!$B$24:$B$31,0),""))</f>
        <v/>
      </c>
      <c r="AG951" s="33">
        <f>IF($A951="","",IF($P951=0,IF($Y951&gt;0,IF($I951="Won","Created and won","Created"),IF($J951&gt;Settings!$C$6,"Created, outside period",IF($V951=1,"Not in last snapshot","Outside period"))),IF($T951&lt;&gt;"Open","Closed before",IF($U951=0,IF($Z951&gt;0,IF($I951="Won","Pulled in and won","Pulled in"),"Outside period"),IF($I951="Won","Won",IF($I951="Lost","Lost",IF($V951=0,"Slipped out",IF($AF951&gt;$AE951,"Advanced",IF($AF951&lt;$AE951,"Regressed",IF($G951&gt;$R951,"Amount up",IF($G951&lt;$R951,"Amount down","No change")))))))))))</f>
        <v/>
      </c>
      <c r="AH951" s="33">
        <f>IF($A951="","",IF($V951=1,Settings!$C$7-MAX($J951,$K951,$L951,$M951),""))</f>
        <v/>
      </c>
      <c r="AI951" s="33">
        <f>IF($A951="","",IF($V951=1,IF($AH951&gt;=Settings!$C$12,1,0),""))</f>
        <v/>
      </c>
      <c r="AJ951" s="33">
        <f>IF($A951="","",IF($V951=1,IF($N951&gt;=Settings!$C$13,1,0),""))</f>
        <v/>
      </c>
    </row>
    <row r="952">
      <c r="G952" s="31" t="n"/>
      <c r="H952" s="32" t="n"/>
      <c r="J952" s="32" t="n"/>
      <c r="K952" s="32" t="n"/>
      <c r="L952" s="32" t="n"/>
      <c r="M952" s="32" t="n"/>
      <c r="P952" s="33">
        <f>IF($A952="","",IFERROR(MATCH($A952,'Last week'!$A$2:$A$1001,0),0))</f>
        <v/>
      </c>
      <c r="Q952" s="33">
        <f>IF(OR($A952="",$P952=0),"",INDEX('Last week'!$F$2:$F$1001,$P952))</f>
        <v/>
      </c>
      <c r="R952" s="34">
        <f>IF(OR($A952="",$P952=0),"",INDEX('Last week'!$G$2:$G$1001,$P952))</f>
        <v/>
      </c>
      <c r="S952" s="35">
        <f>IF(OR($A952="",$P952=0),"",INDEX('Last week'!$H$2:$H$1001,$P952))</f>
        <v/>
      </c>
      <c r="T952" s="33">
        <f>IF(OR($A952="",$P952=0),"",INDEX('Last week'!$I$2:$I$1001,$P952))</f>
        <v/>
      </c>
      <c r="U952" s="33">
        <f>IF($A952="","",IF(AND($P952&gt;0,$T952="Open",$S952&gt;=Settings!$C$4,$S952&lt;=Settings!$C$5),1,0))</f>
        <v/>
      </c>
      <c r="V952" s="33">
        <f>IF($A952="","",IF(AND($I952="Open",$H952&gt;=Settings!$C$4,$H952&lt;=Settings!$C$5),1,0))</f>
        <v/>
      </c>
      <c r="W952" s="34">
        <f>IF($A952="","",IF($U952=1,$R952,0))</f>
        <v/>
      </c>
      <c r="X952" s="34">
        <f>IF($A952="","",IF($V952=1,$G952,0))</f>
        <v/>
      </c>
      <c r="Y952" s="34">
        <f>IF($A952="","",IF(AND($P952=0,OR($I952="Open",$I952="Won"),$H952&gt;=Settings!$C$4,$H952&lt;=Settings!$C$5,$J952&gt;Settings!$C$6),$G952,0))</f>
        <v/>
      </c>
      <c r="Z952" s="34">
        <f>IF($A952="","",IF(AND($P952&gt;0,$T952="Open",$U952=0,OR($I952="Open",$I952="Won"),$H952&gt;=Settings!$C$4,$H952&lt;=Settings!$C$5),$G952,0))</f>
        <v/>
      </c>
      <c r="AA952" s="34">
        <f>IF($A952="","",IF(AND($U952=1,OR($V952=1,$I952="Won")),$G952-$R952,0))</f>
        <v/>
      </c>
      <c r="AB952" s="34">
        <f>IF($A952="","",IF(AND($U952=1,$I952="Open",$V952=0),$R952,0))</f>
        <v/>
      </c>
      <c r="AC952" s="34">
        <f>IF($A952="","",IF(AND($U952=1,$I952="Lost"),$R952,0))</f>
        <v/>
      </c>
      <c r="AD952" s="34">
        <f>IF($A952="","",IF(AND($I952="Won",OR($U952=1,$Y952&gt;0,$Z952&gt;0)),$G952,0))</f>
        <v/>
      </c>
      <c r="AE952" s="33">
        <f>IF(OR($A952="",$P952=0),"",IFERROR(MATCH($Q952,Settings!$B$24:$B$31,0),""))</f>
        <v/>
      </c>
      <c r="AF952" s="33">
        <f>IF($A952="","",IFERROR(MATCH($F952,Settings!$B$24:$B$31,0),""))</f>
        <v/>
      </c>
      <c r="AG952" s="33">
        <f>IF($A952="","",IF($P952=0,IF($Y952&gt;0,IF($I952="Won","Created and won","Created"),IF($J952&gt;Settings!$C$6,"Created, outside period",IF($V952=1,"Not in last snapshot","Outside period"))),IF($T952&lt;&gt;"Open","Closed before",IF($U952=0,IF($Z952&gt;0,IF($I952="Won","Pulled in and won","Pulled in"),"Outside period"),IF($I952="Won","Won",IF($I952="Lost","Lost",IF($V952=0,"Slipped out",IF($AF952&gt;$AE952,"Advanced",IF($AF952&lt;$AE952,"Regressed",IF($G952&gt;$R952,"Amount up",IF($G952&lt;$R952,"Amount down","No change")))))))))))</f>
        <v/>
      </c>
      <c r="AH952" s="33">
        <f>IF($A952="","",IF($V952=1,Settings!$C$7-MAX($J952,$K952,$L952,$M952),""))</f>
        <v/>
      </c>
      <c r="AI952" s="33">
        <f>IF($A952="","",IF($V952=1,IF($AH952&gt;=Settings!$C$12,1,0),""))</f>
        <v/>
      </c>
      <c r="AJ952" s="33">
        <f>IF($A952="","",IF($V952=1,IF($N952&gt;=Settings!$C$13,1,0),""))</f>
        <v/>
      </c>
    </row>
    <row r="953">
      <c r="G953" s="31" t="n"/>
      <c r="H953" s="32" t="n"/>
      <c r="J953" s="32" t="n"/>
      <c r="K953" s="32" t="n"/>
      <c r="L953" s="32" t="n"/>
      <c r="M953" s="32" t="n"/>
      <c r="P953" s="33">
        <f>IF($A953="","",IFERROR(MATCH($A953,'Last week'!$A$2:$A$1001,0),0))</f>
        <v/>
      </c>
      <c r="Q953" s="33">
        <f>IF(OR($A953="",$P953=0),"",INDEX('Last week'!$F$2:$F$1001,$P953))</f>
        <v/>
      </c>
      <c r="R953" s="34">
        <f>IF(OR($A953="",$P953=0),"",INDEX('Last week'!$G$2:$G$1001,$P953))</f>
        <v/>
      </c>
      <c r="S953" s="35">
        <f>IF(OR($A953="",$P953=0),"",INDEX('Last week'!$H$2:$H$1001,$P953))</f>
        <v/>
      </c>
      <c r="T953" s="33">
        <f>IF(OR($A953="",$P953=0),"",INDEX('Last week'!$I$2:$I$1001,$P953))</f>
        <v/>
      </c>
      <c r="U953" s="33">
        <f>IF($A953="","",IF(AND($P953&gt;0,$T953="Open",$S953&gt;=Settings!$C$4,$S953&lt;=Settings!$C$5),1,0))</f>
        <v/>
      </c>
      <c r="V953" s="33">
        <f>IF($A953="","",IF(AND($I953="Open",$H953&gt;=Settings!$C$4,$H953&lt;=Settings!$C$5),1,0))</f>
        <v/>
      </c>
      <c r="W953" s="34">
        <f>IF($A953="","",IF($U953=1,$R953,0))</f>
        <v/>
      </c>
      <c r="X953" s="34">
        <f>IF($A953="","",IF($V953=1,$G953,0))</f>
        <v/>
      </c>
      <c r="Y953" s="34">
        <f>IF($A953="","",IF(AND($P953=0,OR($I953="Open",$I953="Won"),$H953&gt;=Settings!$C$4,$H953&lt;=Settings!$C$5,$J953&gt;Settings!$C$6),$G953,0))</f>
        <v/>
      </c>
      <c r="Z953" s="34">
        <f>IF($A953="","",IF(AND($P953&gt;0,$T953="Open",$U953=0,OR($I953="Open",$I953="Won"),$H953&gt;=Settings!$C$4,$H953&lt;=Settings!$C$5),$G953,0))</f>
        <v/>
      </c>
      <c r="AA953" s="34">
        <f>IF($A953="","",IF(AND($U953=1,OR($V953=1,$I953="Won")),$G953-$R953,0))</f>
        <v/>
      </c>
      <c r="AB953" s="34">
        <f>IF($A953="","",IF(AND($U953=1,$I953="Open",$V953=0),$R953,0))</f>
        <v/>
      </c>
      <c r="AC953" s="34">
        <f>IF($A953="","",IF(AND($U953=1,$I953="Lost"),$R953,0))</f>
        <v/>
      </c>
      <c r="AD953" s="34">
        <f>IF($A953="","",IF(AND($I953="Won",OR($U953=1,$Y953&gt;0,$Z953&gt;0)),$G953,0))</f>
        <v/>
      </c>
      <c r="AE953" s="33">
        <f>IF(OR($A953="",$P953=0),"",IFERROR(MATCH($Q953,Settings!$B$24:$B$31,0),""))</f>
        <v/>
      </c>
      <c r="AF953" s="33">
        <f>IF($A953="","",IFERROR(MATCH($F953,Settings!$B$24:$B$31,0),""))</f>
        <v/>
      </c>
      <c r="AG953" s="33">
        <f>IF($A953="","",IF($P953=0,IF($Y953&gt;0,IF($I953="Won","Created and won","Created"),IF($J953&gt;Settings!$C$6,"Created, outside period",IF($V953=1,"Not in last snapshot","Outside period"))),IF($T953&lt;&gt;"Open","Closed before",IF($U953=0,IF($Z953&gt;0,IF($I953="Won","Pulled in and won","Pulled in"),"Outside period"),IF($I953="Won","Won",IF($I953="Lost","Lost",IF($V953=0,"Slipped out",IF($AF953&gt;$AE953,"Advanced",IF($AF953&lt;$AE953,"Regressed",IF($G953&gt;$R953,"Amount up",IF($G953&lt;$R953,"Amount down","No change")))))))))))</f>
        <v/>
      </c>
      <c r="AH953" s="33">
        <f>IF($A953="","",IF($V953=1,Settings!$C$7-MAX($J953,$K953,$L953,$M953),""))</f>
        <v/>
      </c>
      <c r="AI953" s="33">
        <f>IF($A953="","",IF($V953=1,IF($AH953&gt;=Settings!$C$12,1,0),""))</f>
        <v/>
      </c>
      <c r="AJ953" s="33">
        <f>IF($A953="","",IF($V953=1,IF($N953&gt;=Settings!$C$13,1,0),""))</f>
        <v/>
      </c>
    </row>
    <row r="954">
      <c r="G954" s="31" t="n"/>
      <c r="H954" s="32" t="n"/>
      <c r="J954" s="32" t="n"/>
      <c r="K954" s="32" t="n"/>
      <c r="L954" s="32" t="n"/>
      <c r="M954" s="32" t="n"/>
      <c r="P954" s="33">
        <f>IF($A954="","",IFERROR(MATCH($A954,'Last week'!$A$2:$A$1001,0),0))</f>
        <v/>
      </c>
      <c r="Q954" s="33">
        <f>IF(OR($A954="",$P954=0),"",INDEX('Last week'!$F$2:$F$1001,$P954))</f>
        <v/>
      </c>
      <c r="R954" s="34">
        <f>IF(OR($A954="",$P954=0),"",INDEX('Last week'!$G$2:$G$1001,$P954))</f>
        <v/>
      </c>
      <c r="S954" s="35">
        <f>IF(OR($A954="",$P954=0),"",INDEX('Last week'!$H$2:$H$1001,$P954))</f>
        <v/>
      </c>
      <c r="T954" s="33">
        <f>IF(OR($A954="",$P954=0),"",INDEX('Last week'!$I$2:$I$1001,$P954))</f>
        <v/>
      </c>
      <c r="U954" s="33">
        <f>IF($A954="","",IF(AND($P954&gt;0,$T954="Open",$S954&gt;=Settings!$C$4,$S954&lt;=Settings!$C$5),1,0))</f>
        <v/>
      </c>
      <c r="V954" s="33">
        <f>IF($A954="","",IF(AND($I954="Open",$H954&gt;=Settings!$C$4,$H954&lt;=Settings!$C$5),1,0))</f>
        <v/>
      </c>
      <c r="W954" s="34">
        <f>IF($A954="","",IF($U954=1,$R954,0))</f>
        <v/>
      </c>
      <c r="X954" s="34">
        <f>IF($A954="","",IF($V954=1,$G954,0))</f>
        <v/>
      </c>
      <c r="Y954" s="34">
        <f>IF($A954="","",IF(AND($P954=0,OR($I954="Open",$I954="Won"),$H954&gt;=Settings!$C$4,$H954&lt;=Settings!$C$5,$J954&gt;Settings!$C$6),$G954,0))</f>
        <v/>
      </c>
      <c r="Z954" s="34">
        <f>IF($A954="","",IF(AND($P954&gt;0,$T954="Open",$U954=0,OR($I954="Open",$I954="Won"),$H954&gt;=Settings!$C$4,$H954&lt;=Settings!$C$5),$G954,0))</f>
        <v/>
      </c>
      <c r="AA954" s="34">
        <f>IF($A954="","",IF(AND($U954=1,OR($V954=1,$I954="Won")),$G954-$R954,0))</f>
        <v/>
      </c>
      <c r="AB954" s="34">
        <f>IF($A954="","",IF(AND($U954=1,$I954="Open",$V954=0),$R954,0))</f>
        <v/>
      </c>
      <c r="AC954" s="34">
        <f>IF($A954="","",IF(AND($U954=1,$I954="Lost"),$R954,0))</f>
        <v/>
      </c>
      <c r="AD954" s="34">
        <f>IF($A954="","",IF(AND($I954="Won",OR($U954=1,$Y954&gt;0,$Z954&gt;0)),$G954,0))</f>
        <v/>
      </c>
      <c r="AE954" s="33">
        <f>IF(OR($A954="",$P954=0),"",IFERROR(MATCH($Q954,Settings!$B$24:$B$31,0),""))</f>
        <v/>
      </c>
      <c r="AF954" s="33">
        <f>IF($A954="","",IFERROR(MATCH($F954,Settings!$B$24:$B$31,0),""))</f>
        <v/>
      </c>
      <c r="AG954" s="33">
        <f>IF($A954="","",IF($P954=0,IF($Y954&gt;0,IF($I954="Won","Created and won","Created"),IF($J954&gt;Settings!$C$6,"Created, outside period",IF($V954=1,"Not in last snapshot","Outside period"))),IF($T954&lt;&gt;"Open","Closed before",IF($U954=0,IF($Z954&gt;0,IF($I954="Won","Pulled in and won","Pulled in"),"Outside period"),IF($I954="Won","Won",IF($I954="Lost","Lost",IF($V954=0,"Slipped out",IF($AF954&gt;$AE954,"Advanced",IF($AF954&lt;$AE954,"Regressed",IF($G954&gt;$R954,"Amount up",IF($G954&lt;$R954,"Amount down","No change")))))))))))</f>
        <v/>
      </c>
      <c r="AH954" s="33">
        <f>IF($A954="","",IF($V954=1,Settings!$C$7-MAX($J954,$K954,$L954,$M954),""))</f>
        <v/>
      </c>
      <c r="AI954" s="33">
        <f>IF($A954="","",IF($V954=1,IF($AH954&gt;=Settings!$C$12,1,0),""))</f>
        <v/>
      </c>
      <c r="AJ954" s="33">
        <f>IF($A954="","",IF($V954=1,IF($N954&gt;=Settings!$C$13,1,0),""))</f>
        <v/>
      </c>
    </row>
    <row r="955">
      <c r="G955" s="31" t="n"/>
      <c r="H955" s="32" t="n"/>
      <c r="J955" s="32" t="n"/>
      <c r="K955" s="32" t="n"/>
      <c r="L955" s="32" t="n"/>
      <c r="M955" s="32" t="n"/>
      <c r="P955" s="33">
        <f>IF($A955="","",IFERROR(MATCH($A955,'Last week'!$A$2:$A$1001,0),0))</f>
        <v/>
      </c>
      <c r="Q955" s="33">
        <f>IF(OR($A955="",$P955=0),"",INDEX('Last week'!$F$2:$F$1001,$P955))</f>
        <v/>
      </c>
      <c r="R955" s="34">
        <f>IF(OR($A955="",$P955=0),"",INDEX('Last week'!$G$2:$G$1001,$P955))</f>
        <v/>
      </c>
      <c r="S955" s="35">
        <f>IF(OR($A955="",$P955=0),"",INDEX('Last week'!$H$2:$H$1001,$P955))</f>
        <v/>
      </c>
      <c r="T955" s="33">
        <f>IF(OR($A955="",$P955=0),"",INDEX('Last week'!$I$2:$I$1001,$P955))</f>
        <v/>
      </c>
      <c r="U955" s="33">
        <f>IF($A955="","",IF(AND($P955&gt;0,$T955="Open",$S955&gt;=Settings!$C$4,$S955&lt;=Settings!$C$5),1,0))</f>
        <v/>
      </c>
      <c r="V955" s="33">
        <f>IF($A955="","",IF(AND($I955="Open",$H955&gt;=Settings!$C$4,$H955&lt;=Settings!$C$5),1,0))</f>
        <v/>
      </c>
      <c r="W955" s="34">
        <f>IF($A955="","",IF($U955=1,$R955,0))</f>
        <v/>
      </c>
      <c r="X955" s="34">
        <f>IF($A955="","",IF($V955=1,$G955,0))</f>
        <v/>
      </c>
      <c r="Y955" s="34">
        <f>IF($A955="","",IF(AND($P955=0,OR($I955="Open",$I955="Won"),$H955&gt;=Settings!$C$4,$H955&lt;=Settings!$C$5,$J955&gt;Settings!$C$6),$G955,0))</f>
        <v/>
      </c>
      <c r="Z955" s="34">
        <f>IF($A955="","",IF(AND($P955&gt;0,$T955="Open",$U955=0,OR($I955="Open",$I955="Won"),$H955&gt;=Settings!$C$4,$H955&lt;=Settings!$C$5),$G955,0))</f>
        <v/>
      </c>
      <c r="AA955" s="34">
        <f>IF($A955="","",IF(AND($U955=1,OR($V955=1,$I955="Won")),$G955-$R955,0))</f>
        <v/>
      </c>
      <c r="AB955" s="34">
        <f>IF($A955="","",IF(AND($U955=1,$I955="Open",$V955=0),$R955,0))</f>
        <v/>
      </c>
      <c r="AC955" s="34">
        <f>IF($A955="","",IF(AND($U955=1,$I955="Lost"),$R955,0))</f>
        <v/>
      </c>
      <c r="AD955" s="34">
        <f>IF($A955="","",IF(AND($I955="Won",OR($U955=1,$Y955&gt;0,$Z955&gt;0)),$G955,0))</f>
        <v/>
      </c>
      <c r="AE955" s="33">
        <f>IF(OR($A955="",$P955=0),"",IFERROR(MATCH($Q955,Settings!$B$24:$B$31,0),""))</f>
        <v/>
      </c>
      <c r="AF955" s="33">
        <f>IF($A955="","",IFERROR(MATCH($F955,Settings!$B$24:$B$31,0),""))</f>
        <v/>
      </c>
      <c r="AG955" s="33">
        <f>IF($A955="","",IF($P955=0,IF($Y955&gt;0,IF($I955="Won","Created and won","Created"),IF($J955&gt;Settings!$C$6,"Created, outside period",IF($V955=1,"Not in last snapshot","Outside period"))),IF($T955&lt;&gt;"Open","Closed before",IF($U955=0,IF($Z955&gt;0,IF($I955="Won","Pulled in and won","Pulled in"),"Outside period"),IF($I955="Won","Won",IF($I955="Lost","Lost",IF($V955=0,"Slipped out",IF($AF955&gt;$AE955,"Advanced",IF($AF955&lt;$AE955,"Regressed",IF($G955&gt;$R955,"Amount up",IF($G955&lt;$R955,"Amount down","No change")))))))))))</f>
        <v/>
      </c>
      <c r="AH955" s="33">
        <f>IF($A955="","",IF($V955=1,Settings!$C$7-MAX($J955,$K955,$L955,$M955),""))</f>
        <v/>
      </c>
      <c r="AI955" s="33">
        <f>IF($A955="","",IF($V955=1,IF($AH955&gt;=Settings!$C$12,1,0),""))</f>
        <v/>
      </c>
      <c r="AJ955" s="33">
        <f>IF($A955="","",IF($V955=1,IF($N955&gt;=Settings!$C$13,1,0),""))</f>
        <v/>
      </c>
    </row>
    <row r="956">
      <c r="G956" s="31" t="n"/>
      <c r="H956" s="32" t="n"/>
      <c r="J956" s="32" t="n"/>
      <c r="K956" s="32" t="n"/>
      <c r="L956" s="32" t="n"/>
      <c r="M956" s="32" t="n"/>
      <c r="P956" s="33">
        <f>IF($A956="","",IFERROR(MATCH($A956,'Last week'!$A$2:$A$1001,0),0))</f>
        <v/>
      </c>
      <c r="Q956" s="33">
        <f>IF(OR($A956="",$P956=0),"",INDEX('Last week'!$F$2:$F$1001,$P956))</f>
        <v/>
      </c>
      <c r="R956" s="34">
        <f>IF(OR($A956="",$P956=0),"",INDEX('Last week'!$G$2:$G$1001,$P956))</f>
        <v/>
      </c>
      <c r="S956" s="35">
        <f>IF(OR($A956="",$P956=0),"",INDEX('Last week'!$H$2:$H$1001,$P956))</f>
        <v/>
      </c>
      <c r="T956" s="33">
        <f>IF(OR($A956="",$P956=0),"",INDEX('Last week'!$I$2:$I$1001,$P956))</f>
        <v/>
      </c>
      <c r="U956" s="33">
        <f>IF($A956="","",IF(AND($P956&gt;0,$T956="Open",$S956&gt;=Settings!$C$4,$S956&lt;=Settings!$C$5),1,0))</f>
        <v/>
      </c>
      <c r="V956" s="33">
        <f>IF($A956="","",IF(AND($I956="Open",$H956&gt;=Settings!$C$4,$H956&lt;=Settings!$C$5),1,0))</f>
        <v/>
      </c>
      <c r="W956" s="34">
        <f>IF($A956="","",IF($U956=1,$R956,0))</f>
        <v/>
      </c>
      <c r="X956" s="34">
        <f>IF($A956="","",IF($V956=1,$G956,0))</f>
        <v/>
      </c>
      <c r="Y956" s="34">
        <f>IF($A956="","",IF(AND($P956=0,OR($I956="Open",$I956="Won"),$H956&gt;=Settings!$C$4,$H956&lt;=Settings!$C$5,$J956&gt;Settings!$C$6),$G956,0))</f>
        <v/>
      </c>
      <c r="Z956" s="34">
        <f>IF($A956="","",IF(AND($P956&gt;0,$T956="Open",$U956=0,OR($I956="Open",$I956="Won"),$H956&gt;=Settings!$C$4,$H956&lt;=Settings!$C$5),$G956,0))</f>
        <v/>
      </c>
      <c r="AA956" s="34">
        <f>IF($A956="","",IF(AND($U956=1,OR($V956=1,$I956="Won")),$G956-$R956,0))</f>
        <v/>
      </c>
      <c r="AB956" s="34">
        <f>IF($A956="","",IF(AND($U956=1,$I956="Open",$V956=0),$R956,0))</f>
        <v/>
      </c>
      <c r="AC956" s="34">
        <f>IF($A956="","",IF(AND($U956=1,$I956="Lost"),$R956,0))</f>
        <v/>
      </c>
      <c r="AD956" s="34">
        <f>IF($A956="","",IF(AND($I956="Won",OR($U956=1,$Y956&gt;0,$Z956&gt;0)),$G956,0))</f>
        <v/>
      </c>
      <c r="AE956" s="33">
        <f>IF(OR($A956="",$P956=0),"",IFERROR(MATCH($Q956,Settings!$B$24:$B$31,0),""))</f>
        <v/>
      </c>
      <c r="AF956" s="33">
        <f>IF($A956="","",IFERROR(MATCH($F956,Settings!$B$24:$B$31,0),""))</f>
        <v/>
      </c>
      <c r="AG956" s="33">
        <f>IF($A956="","",IF($P956=0,IF($Y956&gt;0,IF($I956="Won","Created and won","Created"),IF($J956&gt;Settings!$C$6,"Created, outside period",IF($V956=1,"Not in last snapshot","Outside period"))),IF($T956&lt;&gt;"Open","Closed before",IF($U956=0,IF($Z956&gt;0,IF($I956="Won","Pulled in and won","Pulled in"),"Outside period"),IF($I956="Won","Won",IF($I956="Lost","Lost",IF($V956=0,"Slipped out",IF($AF956&gt;$AE956,"Advanced",IF($AF956&lt;$AE956,"Regressed",IF($G956&gt;$R956,"Amount up",IF($G956&lt;$R956,"Amount down","No change")))))))))))</f>
        <v/>
      </c>
      <c r="AH956" s="33">
        <f>IF($A956="","",IF($V956=1,Settings!$C$7-MAX($J956,$K956,$L956,$M956),""))</f>
        <v/>
      </c>
      <c r="AI956" s="33">
        <f>IF($A956="","",IF($V956=1,IF($AH956&gt;=Settings!$C$12,1,0),""))</f>
        <v/>
      </c>
      <c r="AJ956" s="33">
        <f>IF($A956="","",IF($V956=1,IF($N956&gt;=Settings!$C$13,1,0),""))</f>
        <v/>
      </c>
    </row>
    <row r="957">
      <c r="G957" s="31" t="n"/>
      <c r="H957" s="32" t="n"/>
      <c r="J957" s="32" t="n"/>
      <c r="K957" s="32" t="n"/>
      <c r="L957" s="32" t="n"/>
      <c r="M957" s="32" t="n"/>
      <c r="P957" s="33">
        <f>IF($A957="","",IFERROR(MATCH($A957,'Last week'!$A$2:$A$1001,0),0))</f>
        <v/>
      </c>
      <c r="Q957" s="33">
        <f>IF(OR($A957="",$P957=0),"",INDEX('Last week'!$F$2:$F$1001,$P957))</f>
        <v/>
      </c>
      <c r="R957" s="34">
        <f>IF(OR($A957="",$P957=0),"",INDEX('Last week'!$G$2:$G$1001,$P957))</f>
        <v/>
      </c>
      <c r="S957" s="35">
        <f>IF(OR($A957="",$P957=0),"",INDEX('Last week'!$H$2:$H$1001,$P957))</f>
        <v/>
      </c>
      <c r="T957" s="33">
        <f>IF(OR($A957="",$P957=0),"",INDEX('Last week'!$I$2:$I$1001,$P957))</f>
        <v/>
      </c>
      <c r="U957" s="33">
        <f>IF($A957="","",IF(AND($P957&gt;0,$T957="Open",$S957&gt;=Settings!$C$4,$S957&lt;=Settings!$C$5),1,0))</f>
        <v/>
      </c>
      <c r="V957" s="33">
        <f>IF($A957="","",IF(AND($I957="Open",$H957&gt;=Settings!$C$4,$H957&lt;=Settings!$C$5),1,0))</f>
        <v/>
      </c>
      <c r="W957" s="34">
        <f>IF($A957="","",IF($U957=1,$R957,0))</f>
        <v/>
      </c>
      <c r="X957" s="34">
        <f>IF($A957="","",IF($V957=1,$G957,0))</f>
        <v/>
      </c>
      <c r="Y957" s="34">
        <f>IF($A957="","",IF(AND($P957=0,OR($I957="Open",$I957="Won"),$H957&gt;=Settings!$C$4,$H957&lt;=Settings!$C$5,$J957&gt;Settings!$C$6),$G957,0))</f>
        <v/>
      </c>
      <c r="Z957" s="34">
        <f>IF($A957="","",IF(AND($P957&gt;0,$T957="Open",$U957=0,OR($I957="Open",$I957="Won"),$H957&gt;=Settings!$C$4,$H957&lt;=Settings!$C$5),$G957,0))</f>
        <v/>
      </c>
      <c r="AA957" s="34">
        <f>IF($A957="","",IF(AND($U957=1,OR($V957=1,$I957="Won")),$G957-$R957,0))</f>
        <v/>
      </c>
      <c r="AB957" s="34">
        <f>IF($A957="","",IF(AND($U957=1,$I957="Open",$V957=0),$R957,0))</f>
        <v/>
      </c>
      <c r="AC957" s="34">
        <f>IF($A957="","",IF(AND($U957=1,$I957="Lost"),$R957,0))</f>
        <v/>
      </c>
      <c r="AD957" s="34">
        <f>IF($A957="","",IF(AND($I957="Won",OR($U957=1,$Y957&gt;0,$Z957&gt;0)),$G957,0))</f>
        <v/>
      </c>
      <c r="AE957" s="33">
        <f>IF(OR($A957="",$P957=0),"",IFERROR(MATCH($Q957,Settings!$B$24:$B$31,0),""))</f>
        <v/>
      </c>
      <c r="AF957" s="33">
        <f>IF($A957="","",IFERROR(MATCH($F957,Settings!$B$24:$B$31,0),""))</f>
        <v/>
      </c>
      <c r="AG957" s="33">
        <f>IF($A957="","",IF($P957=0,IF($Y957&gt;0,IF($I957="Won","Created and won","Created"),IF($J957&gt;Settings!$C$6,"Created, outside period",IF($V957=1,"Not in last snapshot","Outside period"))),IF($T957&lt;&gt;"Open","Closed before",IF($U957=0,IF($Z957&gt;0,IF($I957="Won","Pulled in and won","Pulled in"),"Outside period"),IF($I957="Won","Won",IF($I957="Lost","Lost",IF($V957=0,"Slipped out",IF($AF957&gt;$AE957,"Advanced",IF($AF957&lt;$AE957,"Regressed",IF($G957&gt;$R957,"Amount up",IF($G957&lt;$R957,"Amount down","No change")))))))))))</f>
        <v/>
      </c>
      <c r="AH957" s="33">
        <f>IF($A957="","",IF($V957=1,Settings!$C$7-MAX($J957,$K957,$L957,$M957),""))</f>
        <v/>
      </c>
      <c r="AI957" s="33">
        <f>IF($A957="","",IF($V957=1,IF($AH957&gt;=Settings!$C$12,1,0),""))</f>
        <v/>
      </c>
      <c r="AJ957" s="33">
        <f>IF($A957="","",IF($V957=1,IF($N957&gt;=Settings!$C$13,1,0),""))</f>
        <v/>
      </c>
    </row>
    <row r="958">
      <c r="G958" s="31" t="n"/>
      <c r="H958" s="32" t="n"/>
      <c r="J958" s="32" t="n"/>
      <c r="K958" s="32" t="n"/>
      <c r="L958" s="32" t="n"/>
      <c r="M958" s="32" t="n"/>
      <c r="P958" s="33">
        <f>IF($A958="","",IFERROR(MATCH($A958,'Last week'!$A$2:$A$1001,0),0))</f>
        <v/>
      </c>
      <c r="Q958" s="33">
        <f>IF(OR($A958="",$P958=0),"",INDEX('Last week'!$F$2:$F$1001,$P958))</f>
        <v/>
      </c>
      <c r="R958" s="34">
        <f>IF(OR($A958="",$P958=0),"",INDEX('Last week'!$G$2:$G$1001,$P958))</f>
        <v/>
      </c>
      <c r="S958" s="35">
        <f>IF(OR($A958="",$P958=0),"",INDEX('Last week'!$H$2:$H$1001,$P958))</f>
        <v/>
      </c>
      <c r="T958" s="33">
        <f>IF(OR($A958="",$P958=0),"",INDEX('Last week'!$I$2:$I$1001,$P958))</f>
        <v/>
      </c>
      <c r="U958" s="33">
        <f>IF($A958="","",IF(AND($P958&gt;0,$T958="Open",$S958&gt;=Settings!$C$4,$S958&lt;=Settings!$C$5),1,0))</f>
        <v/>
      </c>
      <c r="V958" s="33">
        <f>IF($A958="","",IF(AND($I958="Open",$H958&gt;=Settings!$C$4,$H958&lt;=Settings!$C$5),1,0))</f>
        <v/>
      </c>
      <c r="W958" s="34">
        <f>IF($A958="","",IF($U958=1,$R958,0))</f>
        <v/>
      </c>
      <c r="X958" s="34">
        <f>IF($A958="","",IF($V958=1,$G958,0))</f>
        <v/>
      </c>
      <c r="Y958" s="34">
        <f>IF($A958="","",IF(AND($P958=0,OR($I958="Open",$I958="Won"),$H958&gt;=Settings!$C$4,$H958&lt;=Settings!$C$5,$J958&gt;Settings!$C$6),$G958,0))</f>
        <v/>
      </c>
      <c r="Z958" s="34">
        <f>IF($A958="","",IF(AND($P958&gt;0,$T958="Open",$U958=0,OR($I958="Open",$I958="Won"),$H958&gt;=Settings!$C$4,$H958&lt;=Settings!$C$5),$G958,0))</f>
        <v/>
      </c>
      <c r="AA958" s="34">
        <f>IF($A958="","",IF(AND($U958=1,OR($V958=1,$I958="Won")),$G958-$R958,0))</f>
        <v/>
      </c>
      <c r="AB958" s="34">
        <f>IF($A958="","",IF(AND($U958=1,$I958="Open",$V958=0),$R958,0))</f>
        <v/>
      </c>
      <c r="AC958" s="34">
        <f>IF($A958="","",IF(AND($U958=1,$I958="Lost"),$R958,0))</f>
        <v/>
      </c>
      <c r="AD958" s="34">
        <f>IF($A958="","",IF(AND($I958="Won",OR($U958=1,$Y958&gt;0,$Z958&gt;0)),$G958,0))</f>
        <v/>
      </c>
      <c r="AE958" s="33">
        <f>IF(OR($A958="",$P958=0),"",IFERROR(MATCH($Q958,Settings!$B$24:$B$31,0),""))</f>
        <v/>
      </c>
      <c r="AF958" s="33">
        <f>IF($A958="","",IFERROR(MATCH($F958,Settings!$B$24:$B$31,0),""))</f>
        <v/>
      </c>
      <c r="AG958" s="33">
        <f>IF($A958="","",IF($P958=0,IF($Y958&gt;0,IF($I958="Won","Created and won","Created"),IF($J958&gt;Settings!$C$6,"Created, outside period",IF($V958=1,"Not in last snapshot","Outside period"))),IF($T958&lt;&gt;"Open","Closed before",IF($U958=0,IF($Z958&gt;0,IF($I958="Won","Pulled in and won","Pulled in"),"Outside period"),IF($I958="Won","Won",IF($I958="Lost","Lost",IF($V958=0,"Slipped out",IF($AF958&gt;$AE958,"Advanced",IF($AF958&lt;$AE958,"Regressed",IF($G958&gt;$R958,"Amount up",IF($G958&lt;$R958,"Amount down","No change")))))))))))</f>
        <v/>
      </c>
      <c r="AH958" s="33">
        <f>IF($A958="","",IF($V958=1,Settings!$C$7-MAX($J958,$K958,$L958,$M958),""))</f>
        <v/>
      </c>
      <c r="AI958" s="33">
        <f>IF($A958="","",IF($V958=1,IF($AH958&gt;=Settings!$C$12,1,0),""))</f>
        <v/>
      </c>
      <c r="AJ958" s="33">
        <f>IF($A958="","",IF($V958=1,IF($N958&gt;=Settings!$C$13,1,0),""))</f>
        <v/>
      </c>
    </row>
    <row r="959">
      <c r="G959" s="31" t="n"/>
      <c r="H959" s="32" t="n"/>
      <c r="J959" s="32" t="n"/>
      <c r="K959" s="32" t="n"/>
      <c r="L959" s="32" t="n"/>
      <c r="M959" s="32" t="n"/>
      <c r="P959" s="33">
        <f>IF($A959="","",IFERROR(MATCH($A959,'Last week'!$A$2:$A$1001,0),0))</f>
        <v/>
      </c>
      <c r="Q959" s="33">
        <f>IF(OR($A959="",$P959=0),"",INDEX('Last week'!$F$2:$F$1001,$P959))</f>
        <v/>
      </c>
      <c r="R959" s="34">
        <f>IF(OR($A959="",$P959=0),"",INDEX('Last week'!$G$2:$G$1001,$P959))</f>
        <v/>
      </c>
      <c r="S959" s="35">
        <f>IF(OR($A959="",$P959=0),"",INDEX('Last week'!$H$2:$H$1001,$P959))</f>
        <v/>
      </c>
      <c r="T959" s="33">
        <f>IF(OR($A959="",$P959=0),"",INDEX('Last week'!$I$2:$I$1001,$P959))</f>
        <v/>
      </c>
      <c r="U959" s="33">
        <f>IF($A959="","",IF(AND($P959&gt;0,$T959="Open",$S959&gt;=Settings!$C$4,$S959&lt;=Settings!$C$5),1,0))</f>
        <v/>
      </c>
      <c r="V959" s="33">
        <f>IF($A959="","",IF(AND($I959="Open",$H959&gt;=Settings!$C$4,$H959&lt;=Settings!$C$5),1,0))</f>
        <v/>
      </c>
      <c r="W959" s="34">
        <f>IF($A959="","",IF($U959=1,$R959,0))</f>
        <v/>
      </c>
      <c r="X959" s="34">
        <f>IF($A959="","",IF($V959=1,$G959,0))</f>
        <v/>
      </c>
      <c r="Y959" s="34">
        <f>IF($A959="","",IF(AND($P959=0,OR($I959="Open",$I959="Won"),$H959&gt;=Settings!$C$4,$H959&lt;=Settings!$C$5,$J959&gt;Settings!$C$6),$G959,0))</f>
        <v/>
      </c>
      <c r="Z959" s="34">
        <f>IF($A959="","",IF(AND($P959&gt;0,$T959="Open",$U959=0,OR($I959="Open",$I959="Won"),$H959&gt;=Settings!$C$4,$H959&lt;=Settings!$C$5),$G959,0))</f>
        <v/>
      </c>
      <c r="AA959" s="34">
        <f>IF($A959="","",IF(AND($U959=1,OR($V959=1,$I959="Won")),$G959-$R959,0))</f>
        <v/>
      </c>
      <c r="AB959" s="34">
        <f>IF($A959="","",IF(AND($U959=1,$I959="Open",$V959=0),$R959,0))</f>
        <v/>
      </c>
      <c r="AC959" s="34">
        <f>IF($A959="","",IF(AND($U959=1,$I959="Lost"),$R959,0))</f>
        <v/>
      </c>
      <c r="AD959" s="34">
        <f>IF($A959="","",IF(AND($I959="Won",OR($U959=1,$Y959&gt;0,$Z959&gt;0)),$G959,0))</f>
        <v/>
      </c>
      <c r="AE959" s="33">
        <f>IF(OR($A959="",$P959=0),"",IFERROR(MATCH($Q959,Settings!$B$24:$B$31,0),""))</f>
        <v/>
      </c>
      <c r="AF959" s="33">
        <f>IF($A959="","",IFERROR(MATCH($F959,Settings!$B$24:$B$31,0),""))</f>
        <v/>
      </c>
      <c r="AG959" s="33">
        <f>IF($A959="","",IF($P959=0,IF($Y959&gt;0,IF($I959="Won","Created and won","Created"),IF($J959&gt;Settings!$C$6,"Created, outside period",IF($V959=1,"Not in last snapshot","Outside period"))),IF($T959&lt;&gt;"Open","Closed before",IF($U959=0,IF($Z959&gt;0,IF($I959="Won","Pulled in and won","Pulled in"),"Outside period"),IF($I959="Won","Won",IF($I959="Lost","Lost",IF($V959=0,"Slipped out",IF($AF959&gt;$AE959,"Advanced",IF($AF959&lt;$AE959,"Regressed",IF($G959&gt;$R959,"Amount up",IF($G959&lt;$R959,"Amount down","No change")))))))))))</f>
        <v/>
      </c>
      <c r="AH959" s="33">
        <f>IF($A959="","",IF($V959=1,Settings!$C$7-MAX($J959,$K959,$L959,$M959),""))</f>
        <v/>
      </c>
      <c r="AI959" s="33">
        <f>IF($A959="","",IF($V959=1,IF($AH959&gt;=Settings!$C$12,1,0),""))</f>
        <v/>
      </c>
      <c r="AJ959" s="33">
        <f>IF($A959="","",IF($V959=1,IF($N959&gt;=Settings!$C$13,1,0),""))</f>
        <v/>
      </c>
    </row>
    <row r="960">
      <c r="G960" s="31" t="n"/>
      <c r="H960" s="32" t="n"/>
      <c r="J960" s="32" t="n"/>
      <c r="K960" s="32" t="n"/>
      <c r="L960" s="32" t="n"/>
      <c r="M960" s="32" t="n"/>
      <c r="P960" s="33">
        <f>IF($A960="","",IFERROR(MATCH($A960,'Last week'!$A$2:$A$1001,0),0))</f>
        <v/>
      </c>
      <c r="Q960" s="33">
        <f>IF(OR($A960="",$P960=0),"",INDEX('Last week'!$F$2:$F$1001,$P960))</f>
        <v/>
      </c>
      <c r="R960" s="34">
        <f>IF(OR($A960="",$P960=0),"",INDEX('Last week'!$G$2:$G$1001,$P960))</f>
        <v/>
      </c>
      <c r="S960" s="35">
        <f>IF(OR($A960="",$P960=0),"",INDEX('Last week'!$H$2:$H$1001,$P960))</f>
        <v/>
      </c>
      <c r="T960" s="33">
        <f>IF(OR($A960="",$P960=0),"",INDEX('Last week'!$I$2:$I$1001,$P960))</f>
        <v/>
      </c>
      <c r="U960" s="33">
        <f>IF($A960="","",IF(AND($P960&gt;0,$T960="Open",$S960&gt;=Settings!$C$4,$S960&lt;=Settings!$C$5),1,0))</f>
        <v/>
      </c>
      <c r="V960" s="33">
        <f>IF($A960="","",IF(AND($I960="Open",$H960&gt;=Settings!$C$4,$H960&lt;=Settings!$C$5),1,0))</f>
        <v/>
      </c>
      <c r="W960" s="34">
        <f>IF($A960="","",IF($U960=1,$R960,0))</f>
        <v/>
      </c>
      <c r="X960" s="34">
        <f>IF($A960="","",IF($V960=1,$G960,0))</f>
        <v/>
      </c>
      <c r="Y960" s="34">
        <f>IF($A960="","",IF(AND($P960=0,OR($I960="Open",$I960="Won"),$H960&gt;=Settings!$C$4,$H960&lt;=Settings!$C$5,$J960&gt;Settings!$C$6),$G960,0))</f>
        <v/>
      </c>
      <c r="Z960" s="34">
        <f>IF($A960="","",IF(AND($P960&gt;0,$T960="Open",$U960=0,OR($I960="Open",$I960="Won"),$H960&gt;=Settings!$C$4,$H960&lt;=Settings!$C$5),$G960,0))</f>
        <v/>
      </c>
      <c r="AA960" s="34">
        <f>IF($A960="","",IF(AND($U960=1,OR($V960=1,$I960="Won")),$G960-$R960,0))</f>
        <v/>
      </c>
      <c r="AB960" s="34">
        <f>IF($A960="","",IF(AND($U960=1,$I960="Open",$V960=0),$R960,0))</f>
        <v/>
      </c>
      <c r="AC960" s="34">
        <f>IF($A960="","",IF(AND($U960=1,$I960="Lost"),$R960,0))</f>
        <v/>
      </c>
      <c r="AD960" s="34">
        <f>IF($A960="","",IF(AND($I960="Won",OR($U960=1,$Y960&gt;0,$Z960&gt;0)),$G960,0))</f>
        <v/>
      </c>
      <c r="AE960" s="33">
        <f>IF(OR($A960="",$P960=0),"",IFERROR(MATCH($Q960,Settings!$B$24:$B$31,0),""))</f>
        <v/>
      </c>
      <c r="AF960" s="33">
        <f>IF($A960="","",IFERROR(MATCH($F960,Settings!$B$24:$B$31,0),""))</f>
        <v/>
      </c>
      <c r="AG960" s="33">
        <f>IF($A960="","",IF($P960=0,IF($Y960&gt;0,IF($I960="Won","Created and won","Created"),IF($J960&gt;Settings!$C$6,"Created, outside period",IF($V960=1,"Not in last snapshot","Outside period"))),IF($T960&lt;&gt;"Open","Closed before",IF($U960=0,IF($Z960&gt;0,IF($I960="Won","Pulled in and won","Pulled in"),"Outside period"),IF($I960="Won","Won",IF($I960="Lost","Lost",IF($V960=0,"Slipped out",IF($AF960&gt;$AE960,"Advanced",IF($AF960&lt;$AE960,"Regressed",IF($G960&gt;$R960,"Amount up",IF($G960&lt;$R960,"Amount down","No change")))))))))))</f>
        <v/>
      </c>
      <c r="AH960" s="33">
        <f>IF($A960="","",IF($V960=1,Settings!$C$7-MAX($J960,$K960,$L960,$M960),""))</f>
        <v/>
      </c>
      <c r="AI960" s="33">
        <f>IF($A960="","",IF($V960=1,IF($AH960&gt;=Settings!$C$12,1,0),""))</f>
        <v/>
      </c>
      <c r="AJ960" s="33">
        <f>IF($A960="","",IF($V960=1,IF($N960&gt;=Settings!$C$13,1,0),""))</f>
        <v/>
      </c>
    </row>
    <row r="961">
      <c r="G961" s="31" t="n"/>
      <c r="H961" s="32" t="n"/>
      <c r="J961" s="32" t="n"/>
      <c r="K961" s="32" t="n"/>
      <c r="L961" s="32" t="n"/>
      <c r="M961" s="32" t="n"/>
      <c r="P961" s="33">
        <f>IF($A961="","",IFERROR(MATCH($A961,'Last week'!$A$2:$A$1001,0),0))</f>
        <v/>
      </c>
      <c r="Q961" s="33">
        <f>IF(OR($A961="",$P961=0),"",INDEX('Last week'!$F$2:$F$1001,$P961))</f>
        <v/>
      </c>
      <c r="R961" s="34">
        <f>IF(OR($A961="",$P961=0),"",INDEX('Last week'!$G$2:$G$1001,$P961))</f>
        <v/>
      </c>
      <c r="S961" s="35">
        <f>IF(OR($A961="",$P961=0),"",INDEX('Last week'!$H$2:$H$1001,$P961))</f>
        <v/>
      </c>
      <c r="T961" s="33">
        <f>IF(OR($A961="",$P961=0),"",INDEX('Last week'!$I$2:$I$1001,$P961))</f>
        <v/>
      </c>
      <c r="U961" s="33">
        <f>IF($A961="","",IF(AND($P961&gt;0,$T961="Open",$S961&gt;=Settings!$C$4,$S961&lt;=Settings!$C$5),1,0))</f>
        <v/>
      </c>
      <c r="V961" s="33">
        <f>IF($A961="","",IF(AND($I961="Open",$H961&gt;=Settings!$C$4,$H961&lt;=Settings!$C$5),1,0))</f>
        <v/>
      </c>
      <c r="W961" s="34">
        <f>IF($A961="","",IF($U961=1,$R961,0))</f>
        <v/>
      </c>
      <c r="X961" s="34">
        <f>IF($A961="","",IF($V961=1,$G961,0))</f>
        <v/>
      </c>
      <c r="Y961" s="34">
        <f>IF($A961="","",IF(AND($P961=0,OR($I961="Open",$I961="Won"),$H961&gt;=Settings!$C$4,$H961&lt;=Settings!$C$5,$J961&gt;Settings!$C$6),$G961,0))</f>
        <v/>
      </c>
      <c r="Z961" s="34">
        <f>IF($A961="","",IF(AND($P961&gt;0,$T961="Open",$U961=0,OR($I961="Open",$I961="Won"),$H961&gt;=Settings!$C$4,$H961&lt;=Settings!$C$5),$G961,0))</f>
        <v/>
      </c>
      <c r="AA961" s="34">
        <f>IF($A961="","",IF(AND($U961=1,OR($V961=1,$I961="Won")),$G961-$R961,0))</f>
        <v/>
      </c>
      <c r="AB961" s="34">
        <f>IF($A961="","",IF(AND($U961=1,$I961="Open",$V961=0),$R961,0))</f>
        <v/>
      </c>
      <c r="AC961" s="34">
        <f>IF($A961="","",IF(AND($U961=1,$I961="Lost"),$R961,0))</f>
        <v/>
      </c>
      <c r="AD961" s="34">
        <f>IF($A961="","",IF(AND($I961="Won",OR($U961=1,$Y961&gt;0,$Z961&gt;0)),$G961,0))</f>
        <v/>
      </c>
      <c r="AE961" s="33">
        <f>IF(OR($A961="",$P961=0),"",IFERROR(MATCH($Q961,Settings!$B$24:$B$31,0),""))</f>
        <v/>
      </c>
      <c r="AF961" s="33">
        <f>IF($A961="","",IFERROR(MATCH($F961,Settings!$B$24:$B$31,0),""))</f>
        <v/>
      </c>
      <c r="AG961" s="33">
        <f>IF($A961="","",IF($P961=0,IF($Y961&gt;0,IF($I961="Won","Created and won","Created"),IF($J961&gt;Settings!$C$6,"Created, outside period",IF($V961=1,"Not in last snapshot","Outside period"))),IF($T961&lt;&gt;"Open","Closed before",IF($U961=0,IF($Z961&gt;0,IF($I961="Won","Pulled in and won","Pulled in"),"Outside period"),IF($I961="Won","Won",IF($I961="Lost","Lost",IF($V961=0,"Slipped out",IF($AF961&gt;$AE961,"Advanced",IF($AF961&lt;$AE961,"Regressed",IF($G961&gt;$R961,"Amount up",IF($G961&lt;$R961,"Amount down","No change")))))))))))</f>
        <v/>
      </c>
      <c r="AH961" s="33">
        <f>IF($A961="","",IF($V961=1,Settings!$C$7-MAX($J961,$K961,$L961,$M961),""))</f>
        <v/>
      </c>
      <c r="AI961" s="33">
        <f>IF($A961="","",IF($V961=1,IF($AH961&gt;=Settings!$C$12,1,0),""))</f>
        <v/>
      </c>
      <c r="AJ961" s="33">
        <f>IF($A961="","",IF($V961=1,IF($N961&gt;=Settings!$C$13,1,0),""))</f>
        <v/>
      </c>
    </row>
    <row r="962">
      <c r="G962" s="31" t="n"/>
      <c r="H962" s="32" t="n"/>
      <c r="J962" s="32" t="n"/>
      <c r="K962" s="32" t="n"/>
      <c r="L962" s="32" t="n"/>
      <c r="M962" s="32" t="n"/>
      <c r="P962" s="33">
        <f>IF($A962="","",IFERROR(MATCH($A962,'Last week'!$A$2:$A$1001,0),0))</f>
        <v/>
      </c>
      <c r="Q962" s="33">
        <f>IF(OR($A962="",$P962=0),"",INDEX('Last week'!$F$2:$F$1001,$P962))</f>
        <v/>
      </c>
      <c r="R962" s="34">
        <f>IF(OR($A962="",$P962=0),"",INDEX('Last week'!$G$2:$G$1001,$P962))</f>
        <v/>
      </c>
      <c r="S962" s="35">
        <f>IF(OR($A962="",$P962=0),"",INDEX('Last week'!$H$2:$H$1001,$P962))</f>
        <v/>
      </c>
      <c r="T962" s="33">
        <f>IF(OR($A962="",$P962=0),"",INDEX('Last week'!$I$2:$I$1001,$P962))</f>
        <v/>
      </c>
      <c r="U962" s="33">
        <f>IF($A962="","",IF(AND($P962&gt;0,$T962="Open",$S962&gt;=Settings!$C$4,$S962&lt;=Settings!$C$5),1,0))</f>
        <v/>
      </c>
      <c r="V962" s="33">
        <f>IF($A962="","",IF(AND($I962="Open",$H962&gt;=Settings!$C$4,$H962&lt;=Settings!$C$5),1,0))</f>
        <v/>
      </c>
      <c r="W962" s="34">
        <f>IF($A962="","",IF($U962=1,$R962,0))</f>
        <v/>
      </c>
      <c r="X962" s="34">
        <f>IF($A962="","",IF($V962=1,$G962,0))</f>
        <v/>
      </c>
      <c r="Y962" s="34">
        <f>IF($A962="","",IF(AND($P962=0,OR($I962="Open",$I962="Won"),$H962&gt;=Settings!$C$4,$H962&lt;=Settings!$C$5,$J962&gt;Settings!$C$6),$G962,0))</f>
        <v/>
      </c>
      <c r="Z962" s="34">
        <f>IF($A962="","",IF(AND($P962&gt;0,$T962="Open",$U962=0,OR($I962="Open",$I962="Won"),$H962&gt;=Settings!$C$4,$H962&lt;=Settings!$C$5),$G962,0))</f>
        <v/>
      </c>
      <c r="AA962" s="34">
        <f>IF($A962="","",IF(AND($U962=1,OR($V962=1,$I962="Won")),$G962-$R962,0))</f>
        <v/>
      </c>
      <c r="AB962" s="34">
        <f>IF($A962="","",IF(AND($U962=1,$I962="Open",$V962=0),$R962,0))</f>
        <v/>
      </c>
      <c r="AC962" s="34">
        <f>IF($A962="","",IF(AND($U962=1,$I962="Lost"),$R962,0))</f>
        <v/>
      </c>
      <c r="AD962" s="34">
        <f>IF($A962="","",IF(AND($I962="Won",OR($U962=1,$Y962&gt;0,$Z962&gt;0)),$G962,0))</f>
        <v/>
      </c>
      <c r="AE962" s="33">
        <f>IF(OR($A962="",$P962=0),"",IFERROR(MATCH($Q962,Settings!$B$24:$B$31,0),""))</f>
        <v/>
      </c>
      <c r="AF962" s="33">
        <f>IF($A962="","",IFERROR(MATCH($F962,Settings!$B$24:$B$31,0),""))</f>
        <v/>
      </c>
      <c r="AG962" s="33">
        <f>IF($A962="","",IF($P962=0,IF($Y962&gt;0,IF($I962="Won","Created and won","Created"),IF($J962&gt;Settings!$C$6,"Created, outside period",IF($V962=1,"Not in last snapshot","Outside period"))),IF($T962&lt;&gt;"Open","Closed before",IF($U962=0,IF($Z962&gt;0,IF($I962="Won","Pulled in and won","Pulled in"),"Outside period"),IF($I962="Won","Won",IF($I962="Lost","Lost",IF($V962=0,"Slipped out",IF($AF962&gt;$AE962,"Advanced",IF($AF962&lt;$AE962,"Regressed",IF($G962&gt;$R962,"Amount up",IF($G962&lt;$R962,"Amount down","No change")))))))))))</f>
        <v/>
      </c>
      <c r="AH962" s="33">
        <f>IF($A962="","",IF($V962=1,Settings!$C$7-MAX($J962,$K962,$L962,$M962),""))</f>
        <v/>
      </c>
      <c r="AI962" s="33">
        <f>IF($A962="","",IF($V962=1,IF($AH962&gt;=Settings!$C$12,1,0),""))</f>
        <v/>
      </c>
      <c r="AJ962" s="33">
        <f>IF($A962="","",IF($V962=1,IF($N962&gt;=Settings!$C$13,1,0),""))</f>
        <v/>
      </c>
    </row>
    <row r="963">
      <c r="G963" s="31" t="n"/>
      <c r="H963" s="32" t="n"/>
      <c r="J963" s="32" t="n"/>
      <c r="K963" s="32" t="n"/>
      <c r="L963" s="32" t="n"/>
      <c r="M963" s="32" t="n"/>
      <c r="P963" s="33">
        <f>IF($A963="","",IFERROR(MATCH($A963,'Last week'!$A$2:$A$1001,0),0))</f>
        <v/>
      </c>
      <c r="Q963" s="33">
        <f>IF(OR($A963="",$P963=0),"",INDEX('Last week'!$F$2:$F$1001,$P963))</f>
        <v/>
      </c>
      <c r="R963" s="34">
        <f>IF(OR($A963="",$P963=0),"",INDEX('Last week'!$G$2:$G$1001,$P963))</f>
        <v/>
      </c>
      <c r="S963" s="35">
        <f>IF(OR($A963="",$P963=0),"",INDEX('Last week'!$H$2:$H$1001,$P963))</f>
        <v/>
      </c>
      <c r="T963" s="33">
        <f>IF(OR($A963="",$P963=0),"",INDEX('Last week'!$I$2:$I$1001,$P963))</f>
        <v/>
      </c>
      <c r="U963" s="33">
        <f>IF($A963="","",IF(AND($P963&gt;0,$T963="Open",$S963&gt;=Settings!$C$4,$S963&lt;=Settings!$C$5),1,0))</f>
        <v/>
      </c>
      <c r="V963" s="33">
        <f>IF($A963="","",IF(AND($I963="Open",$H963&gt;=Settings!$C$4,$H963&lt;=Settings!$C$5),1,0))</f>
        <v/>
      </c>
      <c r="W963" s="34">
        <f>IF($A963="","",IF($U963=1,$R963,0))</f>
        <v/>
      </c>
      <c r="X963" s="34">
        <f>IF($A963="","",IF($V963=1,$G963,0))</f>
        <v/>
      </c>
      <c r="Y963" s="34">
        <f>IF($A963="","",IF(AND($P963=0,OR($I963="Open",$I963="Won"),$H963&gt;=Settings!$C$4,$H963&lt;=Settings!$C$5,$J963&gt;Settings!$C$6),$G963,0))</f>
        <v/>
      </c>
      <c r="Z963" s="34">
        <f>IF($A963="","",IF(AND($P963&gt;0,$T963="Open",$U963=0,OR($I963="Open",$I963="Won"),$H963&gt;=Settings!$C$4,$H963&lt;=Settings!$C$5),$G963,0))</f>
        <v/>
      </c>
      <c r="AA963" s="34">
        <f>IF($A963="","",IF(AND($U963=1,OR($V963=1,$I963="Won")),$G963-$R963,0))</f>
        <v/>
      </c>
      <c r="AB963" s="34">
        <f>IF($A963="","",IF(AND($U963=1,$I963="Open",$V963=0),$R963,0))</f>
        <v/>
      </c>
      <c r="AC963" s="34">
        <f>IF($A963="","",IF(AND($U963=1,$I963="Lost"),$R963,0))</f>
        <v/>
      </c>
      <c r="AD963" s="34">
        <f>IF($A963="","",IF(AND($I963="Won",OR($U963=1,$Y963&gt;0,$Z963&gt;0)),$G963,0))</f>
        <v/>
      </c>
      <c r="AE963" s="33">
        <f>IF(OR($A963="",$P963=0),"",IFERROR(MATCH($Q963,Settings!$B$24:$B$31,0),""))</f>
        <v/>
      </c>
      <c r="AF963" s="33">
        <f>IF($A963="","",IFERROR(MATCH($F963,Settings!$B$24:$B$31,0),""))</f>
        <v/>
      </c>
      <c r="AG963" s="33">
        <f>IF($A963="","",IF($P963=0,IF($Y963&gt;0,IF($I963="Won","Created and won","Created"),IF($J963&gt;Settings!$C$6,"Created, outside period",IF($V963=1,"Not in last snapshot","Outside period"))),IF($T963&lt;&gt;"Open","Closed before",IF($U963=0,IF($Z963&gt;0,IF($I963="Won","Pulled in and won","Pulled in"),"Outside period"),IF($I963="Won","Won",IF($I963="Lost","Lost",IF($V963=0,"Slipped out",IF($AF963&gt;$AE963,"Advanced",IF($AF963&lt;$AE963,"Regressed",IF($G963&gt;$R963,"Amount up",IF($G963&lt;$R963,"Amount down","No change")))))))))))</f>
        <v/>
      </c>
      <c r="AH963" s="33">
        <f>IF($A963="","",IF($V963=1,Settings!$C$7-MAX($J963,$K963,$L963,$M963),""))</f>
        <v/>
      </c>
      <c r="AI963" s="33">
        <f>IF($A963="","",IF($V963=1,IF($AH963&gt;=Settings!$C$12,1,0),""))</f>
        <v/>
      </c>
      <c r="AJ963" s="33">
        <f>IF($A963="","",IF($V963=1,IF($N963&gt;=Settings!$C$13,1,0),""))</f>
        <v/>
      </c>
    </row>
    <row r="964">
      <c r="G964" s="31" t="n"/>
      <c r="H964" s="32" t="n"/>
      <c r="J964" s="32" t="n"/>
      <c r="K964" s="32" t="n"/>
      <c r="L964" s="32" t="n"/>
      <c r="M964" s="32" t="n"/>
      <c r="P964" s="33">
        <f>IF($A964="","",IFERROR(MATCH($A964,'Last week'!$A$2:$A$1001,0),0))</f>
        <v/>
      </c>
      <c r="Q964" s="33">
        <f>IF(OR($A964="",$P964=0),"",INDEX('Last week'!$F$2:$F$1001,$P964))</f>
        <v/>
      </c>
      <c r="R964" s="34">
        <f>IF(OR($A964="",$P964=0),"",INDEX('Last week'!$G$2:$G$1001,$P964))</f>
        <v/>
      </c>
      <c r="S964" s="35">
        <f>IF(OR($A964="",$P964=0),"",INDEX('Last week'!$H$2:$H$1001,$P964))</f>
        <v/>
      </c>
      <c r="T964" s="33">
        <f>IF(OR($A964="",$P964=0),"",INDEX('Last week'!$I$2:$I$1001,$P964))</f>
        <v/>
      </c>
      <c r="U964" s="33">
        <f>IF($A964="","",IF(AND($P964&gt;0,$T964="Open",$S964&gt;=Settings!$C$4,$S964&lt;=Settings!$C$5),1,0))</f>
        <v/>
      </c>
      <c r="V964" s="33">
        <f>IF($A964="","",IF(AND($I964="Open",$H964&gt;=Settings!$C$4,$H964&lt;=Settings!$C$5),1,0))</f>
        <v/>
      </c>
      <c r="W964" s="34">
        <f>IF($A964="","",IF($U964=1,$R964,0))</f>
        <v/>
      </c>
      <c r="X964" s="34">
        <f>IF($A964="","",IF($V964=1,$G964,0))</f>
        <v/>
      </c>
      <c r="Y964" s="34">
        <f>IF($A964="","",IF(AND($P964=0,OR($I964="Open",$I964="Won"),$H964&gt;=Settings!$C$4,$H964&lt;=Settings!$C$5,$J964&gt;Settings!$C$6),$G964,0))</f>
        <v/>
      </c>
      <c r="Z964" s="34">
        <f>IF($A964="","",IF(AND($P964&gt;0,$T964="Open",$U964=0,OR($I964="Open",$I964="Won"),$H964&gt;=Settings!$C$4,$H964&lt;=Settings!$C$5),$G964,0))</f>
        <v/>
      </c>
      <c r="AA964" s="34">
        <f>IF($A964="","",IF(AND($U964=1,OR($V964=1,$I964="Won")),$G964-$R964,0))</f>
        <v/>
      </c>
      <c r="AB964" s="34">
        <f>IF($A964="","",IF(AND($U964=1,$I964="Open",$V964=0),$R964,0))</f>
        <v/>
      </c>
      <c r="AC964" s="34">
        <f>IF($A964="","",IF(AND($U964=1,$I964="Lost"),$R964,0))</f>
        <v/>
      </c>
      <c r="AD964" s="34">
        <f>IF($A964="","",IF(AND($I964="Won",OR($U964=1,$Y964&gt;0,$Z964&gt;0)),$G964,0))</f>
        <v/>
      </c>
      <c r="AE964" s="33">
        <f>IF(OR($A964="",$P964=0),"",IFERROR(MATCH($Q964,Settings!$B$24:$B$31,0),""))</f>
        <v/>
      </c>
      <c r="AF964" s="33">
        <f>IF($A964="","",IFERROR(MATCH($F964,Settings!$B$24:$B$31,0),""))</f>
        <v/>
      </c>
      <c r="AG964" s="33">
        <f>IF($A964="","",IF($P964=0,IF($Y964&gt;0,IF($I964="Won","Created and won","Created"),IF($J964&gt;Settings!$C$6,"Created, outside period",IF($V964=1,"Not in last snapshot","Outside period"))),IF($T964&lt;&gt;"Open","Closed before",IF($U964=0,IF($Z964&gt;0,IF($I964="Won","Pulled in and won","Pulled in"),"Outside period"),IF($I964="Won","Won",IF($I964="Lost","Lost",IF($V964=0,"Slipped out",IF($AF964&gt;$AE964,"Advanced",IF($AF964&lt;$AE964,"Regressed",IF($G964&gt;$R964,"Amount up",IF($G964&lt;$R964,"Amount down","No change")))))))))))</f>
        <v/>
      </c>
      <c r="AH964" s="33">
        <f>IF($A964="","",IF($V964=1,Settings!$C$7-MAX($J964,$K964,$L964,$M964),""))</f>
        <v/>
      </c>
      <c r="AI964" s="33">
        <f>IF($A964="","",IF($V964=1,IF($AH964&gt;=Settings!$C$12,1,0),""))</f>
        <v/>
      </c>
      <c r="AJ964" s="33">
        <f>IF($A964="","",IF($V964=1,IF($N964&gt;=Settings!$C$13,1,0),""))</f>
        <v/>
      </c>
    </row>
    <row r="965">
      <c r="G965" s="31" t="n"/>
      <c r="H965" s="32" t="n"/>
      <c r="J965" s="32" t="n"/>
      <c r="K965" s="32" t="n"/>
      <c r="L965" s="32" t="n"/>
      <c r="M965" s="32" t="n"/>
      <c r="P965" s="33">
        <f>IF($A965="","",IFERROR(MATCH($A965,'Last week'!$A$2:$A$1001,0),0))</f>
        <v/>
      </c>
      <c r="Q965" s="33">
        <f>IF(OR($A965="",$P965=0),"",INDEX('Last week'!$F$2:$F$1001,$P965))</f>
        <v/>
      </c>
      <c r="R965" s="34">
        <f>IF(OR($A965="",$P965=0),"",INDEX('Last week'!$G$2:$G$1001,$P965))</f>
        <v/>
      </c>
      <c r="S965" s="35">
        <f>IF(OR($A965="",$P965=0),"",INDEX('Last week'!$H$2:$H$1001,$P965))</f>
        <v/>
      </c>
      <c r="T965" s="33">
        <f>IF(OR($A965="",$P965=0),"",INDEX('Last week'!$I$2:$I$1001,$P965))</f>
        <v/>
      </c>
      <c r="U965" s="33">
        <f>IF($A965="","",IF(AND($P965&gt;0,$T965="Open",$S965&gt;=Settings!$C$4,$S965&lt;=Settings!$C$5),1,0))</f>
        <v/>
      </c>
      <c r="V965" s="33">
        <f>IF($A965="","",IF(AND($I965="Open",$H965&gt;=Settings!$C$4,$H965&lt;=Settings!$C$5),1,0))</f>
        <v/>
      </c>
      <c r="W965" s="34">
        <f>IF($A965="","",IF($U965=1,$R965,0))</f>
        <v/>
      </c>
      <c r="X965" s="34">
        <f>IF($A965="","",IF($V965=1,$G965,0))</f>
        <v/>
      </c>
      <c r="Y965" s="34">
        <f>IF($A965="","",IF(AND($P965=0,OR($I965="Open",$I965="Won"),$H965&gt;=Settings!$C$4,$H965&lt;=Settings!$C$5,$J965&gt;Settings!$C$6),$G965,0))</f>
        <v/>
      </c>
      <c r="Z965" s="34">
        <f>IF($A965="","",IF(AND($P965&gt;0,$T965="Open",$U965=0,OR($I965="Open",$I965="Won"),$H965&gt;=Settings!$C$4,$H965&lt;=Settings!$C$5),$G965,0))</f>
        <v/>
      </c>
      <c r="AA965" s="34">
        <f>IF($A965="","",IF(AND($U965=1,OR($V965=1,$I965="Won")),$G965-$R965,0))</f>
        <v/>
      </c>
      <c r="AB965" s="34">
        <f>IF($A965="","",IF(AND($U965=1,$I965="Open",$V965=0),$R965,0))</f>
        <v/>
      </c>
      <c r="AC965" s="34">
        <f>IF($A965="","",IF(AND($U965=1,$I965="Lost"),$R965,0))</f>
        <v/>
      </c>
      <c r="AD965" s="34">
        <f>IF($A965="","",IF(AND($I965="Won",OR($U965=1,$Y965&gt;0,$Z965&gt;0)),$G965,0))</f>
        <v/>
      </c>
      <c r="AE965" s="33">
        <f>IF(OR($A965="",$P965=0),"",IFERROR(MATCH($Q965,Settings!$B$24:$B$31,0),""))</f>
        <v/>
      </c>
      <c r="AF965" s="33">
        <f>IF($A965="","",IFERROR(MATCH($F965,Settings!$B$24:$B$31,0),""))</f>
        <v/>
      </c>
      <c r="AG965" s="33">
        <f>IF($A965="","",IF($P965=0,IF($Y965&gt;0,IF($I965="Won","Created and won","Created"),IF($J965&gt;Settings!$C$6,"Created, outside period",IF($V965=1,"Not in last snapshot","Outside period"))),IF($T965&lt;&gt;"Open","Closed before",IF($U965=0,IF($Z965&gt;0,IF($I965="Won","Pulled in and won","Pulled in"),"Outside period"),IF($I965="Won","Won",IF($I965="Lost","Lost",IF($V965=0,"Slipped out",IF($AF965&gt;$AE965,"Advanced",IF($AF965&lt;$AE965,"Regressed",IF($G965&gt;$R965,"Amount up",IF($G965&lt;$R965,"Amount down","No change")))))))))))</f>
        <v/>
      </c>
      <c r="AH965" s="33">
        <f>IF($A965="","",IF($V965=1,Settings!$C$7-MAX($J965,$K965,$L965,$M965),""))</f>
        <v/>
      </c>
      <c r="AI965" s="33">
        <f>IF($A965="","",IF($V965=1,IF($AH965&gt;=Settings!$C$12,1,0),""))</f>
        <v/>
      </c>
      <c r="AJ965" s="33">
        <f>IF($A965="","",IF($V965=1,IF($N965&gt;=Settings!$C$13,1,0),""))</f>
        <v/>
      </c>
    </row>
    <row r="966">
      <c r="G966" s="31" t="n"/>
      <c r="H966" s="32" t="n"/>
      <c r="J966" s="32" t="n"/>
      <c r="K966" s="32" t="n"/>
      <c r="L966" s="32" t="n"/>
      <c r="M966" s="32" t="n"/>
      <c r="P966" s="33">
        <f>IF($A966="","",IFERROR(MATCH($A966,'Last week'!$A$2:$A$1001,0),0))</f>
        <v/>
      </c>
      <c r="Q966" s="33">
        <f>IF(OR($A966="",$P966=0),"",INDEX('Last week'!$F$2:$F$1001,$P966))</f>
        <v/>
      </c>
      <c r="R966" s="34">
        <f>IF(OR($A966="",$P966=0),"",INDEX('Last week'!$G$2:$G$1001,$P966))</f>
        <v/>
      </c>
      <c r="S966" s="35">
        <f>IF(OR($A966="",$P966=0),"",INDEX('Last week'!$H$2:$H$1001,$P966))</f>
        <v/>
      </c>
      <c r="T966" s="33">
        <f>IF(OR($A966="",$P966=0),"",INDEX('Last week'!$I$2:$I$1001,$P966))</f>
        <v/>
      </c>
      <c r="U966" s="33">
        <f>IF($A966="","",IF(AND($P966&gt;0,$T966="Open",$S966&gt;=Settings!$C$4,$S966&lt;=Settings!$C$5),1,0))</f>
        <v/>
      </c>
      <c r="V966" s="33">
        <f>IF($A966="","",IF(AND($I966="Open",$H966&gt;=Settings!$C$4,$H966&lt;=Settings!$C$5),1,0))</f>
        <v/>
      </c>
      <c r="W966" s="34">
        <f>IF($A966="","",IF($U966=1,$R966,0))</f>
        <v/>
      </c>
      <c r="X966" s="34">
        <f>IF($A966="","",IF($V966=1,$G966,0))</f>
        <v/>
      </c>
      <c r="Y966" s="34">
        <f>IF($A966="","",IF(AND($P966=0,OR($I966="Open",$I966="Won"),$H966&gt;=Settings!$C$4,$H966&lt;=Settings!$C$5,$J966&gt;Settings!$C$6),$G966,0))</f>
        <v/>
      </c>
      <c r="Z966" s="34">
        <f>IF($A966="","",IF(AND($P966&gt;0,$T966="Open",$U966=0,OR($I966="Open",$I966="Won"),$H966&gt;=Settings!$C$4,$H966&lt;=Settings!$C$5),$G966,0))</f>
        <v/>
      </c>
      <c r="AA966" s="34">
        <f>IF($A966="","",IF(AND($U966=1,OR($V966=1,$I966="Won")),$G966-$R966,0))</f>
        <v/>
      </c>
      <c r="AB966" s="34">
        <f>IF($A966="","",IF(AND($U966=1,$I966="Open",$V966=0),$R966,0))</f>
        <v/>
      </c>
      <c r="AC966" s="34">
        <f>IF($A966="","",IF(AND($U966=1,$I966="Lost"),$R966,0))</f>
        <v/>
      </c>
      <c r="AD966" s="34">
        <f>IF($A966="","",IF(AND($I966="Won",OR($U966=1,$Y966&gt;0,$Z966&gt;0)),$G966,0))</f>
        <v/>
      </c>
      <c r="AE966" s="33">
        <f>IF(OR($A966="",$P966=0),"",IFERROR(MATCH($Q966,Settings!$B$24:$B$31,0),""))</f>
        <v/>
      </c>
      <c r="AF966" s="33">
        <f>IF($A966="","",IFERROR(MATCH($F966,Settings!$B$24:$B$31,0),""))</f>
        <v/>
      </c>
      <c r="AG966" s="33">
        <f>IF($A966="","",IF($P966=0,IF($Y966&gt;0,IF($I966="Won","Created and won","Created"),IF($J966&gt;Settings!$C$6,"Created, outside period",IF($V966=1,"Not in last snapshot","Outside period"))),IF($T966&lt;&gt;"Open","Closed before",IF($U966=0,IF($Z966&gt;0,IF($I966="Won","Pulled in and won","Pulled in"),"Outside period"),IF($I966="Won","Won",IF($I966="Lost","Lost",IF($V966=0,"Slipped out",IF($AF966&gt;$AE966,"Advanced",IF($AF966&lt;$AE966,"Regressed",IF($G966&gt;$R966,"Amount up",IF($G966&lt;$R966,"Amount down","No change")))))))))))</f>
        <v/>
      </c>
      <c r="AH966" s="33">
        <f>IF($A966="","",IF($V966=1,Settings!$C$7-MAX($J966,$K966,$L966,$M966),""))</f>
        <v/>
      </c>
      <c r="AI966" s="33">
        <f>IF($A966="","",IF($V966=1,IF($AH966&gt;=Settings!$C$12,1,0),""))</f>
        <v/>
      </c>
      <c r="AJ966" s="33">
        <f>IF($A966="","",IF($V966=1,IF($N966&gt;=Settings!$C$13,1,0),""))</f>
        <v/>
      </c>
    </row>
    <row r="967">
      <c r="G967" s="31" t="n"/>
      <c r="H967" s="32" t="n"/>
      <c r="J967" s="32" t="n"/>
      <c r="K967" s="32" t="n"/>
      <c r="L967" s="32" t="n"/>
      <c r="M967" s="32" t="n"/>
      <c r="P967" s="33">
        <f>IF($A967="","",IFERROR(MATCH($A967,'Last week'!$A$2:$A$1001,0),0))</f>
        <v/>
      </c>
      <c r="Q967" s="33">
        <f>IF(OR($A967="",$P967=0),"",INDEX('Last week'!$F$2:$F$1001,$P967))</f>
        <v/>
      </c>
      <c r="R967" s="34">
        <f>IF(OR($A967="",$P967=0),"",INDEX('Last week'!$G$2:$G$1001,$P967))</f>
        <v/>
      </c>
      <c r="S967" s="35">
        <f>IF(OR($A967="",$P967=0),"",INDEX('Last week'!$H$2:$H$1001,$P967))</f>
        <v/>
      </c>
      <c r="T967" s="33">
        <f>IF(OR($A967="",$P967=0),"",INDEX('Last week'!$I$2:$I$1001,$P967))</f>
        <v/>
      </c>
      <c r="U967" s="33">
        <f>IF($A967="","",IF(AND($P967&gt;0,$T967="Open",$S967&gt;=Settings!$C$4,$S967&lt;=Settings!$C$5),1,0))</f>
        <v/>
      </c>
      <c r="V967" s="33">
        <f>IF($A967="","",IF(AND($I967="Open",$H967&gt;=Settings!$C$4,$H967&lt;=Settings!$C$5),1,0))</f>
        <v/>
      </c>
      <c r="W967" s="34">
        <f>IF($A967="","",IF($U967=1,$R967,0))</f>
        <v/>
      </c>
      <c r="X967" s="34">
        <f>IF($A967="","",IF($V967=1,$G967,0))</f>
        <v/>
      </c>
      <c r="Y967" s="34">
        <f>IF($A967="","",IF(AND($P967=0,OR($I967="Open",$I967="Won"),$H967&gt;=Settings!$C$4,$H967&lt;=Settings!$C$5,$J967&gt;Settings!$C$6),$G967,0))</f>
        <v/>
      </c>
      <c r="Z967" s="34">
        <f>IF($A967="","",IF(AND($P967&gt;0,$T967="Open",$U967=0,OR($I967="Open",$I967="Won"),$H967&gt;=Settings!$C$4,$H967&lt;=Settings!$C$5),$G967,0))</f>
        <v/>
      </c>
      <c r="AA967" s="34">
        <f>IF($A967="","",IF(AND($U967=1,OR($V967=1,$I967="Won")),$G967-$R967,0))</f>
        <v/>
      </c>
      <c r="AB967" s="34">
        <f>IF($A967="","",IF(AND($U967=1,$I967="Open",$V967=0),$R967,0))</f>
        <v/>
      </c>
      <c r="AC967" s="34">
        <f>IF($A967="","",IF(AND($U967=1,$I967="Lost"),$R967,0))</f>
        <v/>
      </c>
      <c r="AD967" s="34">
        <f>IF($A967="","",IF(AND($I967="Won",OR($U967=1,$Y967&gt;0,$Z967&gt;0)),$G967,0))</f>
        <v/>
      </c>
      <c r="AE967" s="33">
        <f>IF(OR($A967="",$P967=0),"",IFERROR(MATCH($Q967,Settings!$B$24:$B$31,0),""))</f>
        <v/>
      </c>
      <c r="AF967" s="33">
        <f>IF($A967="","",IFERROR(MATCH($F967,Settings!$B$24:$B$31,0),""))</f>
        <v/>
      </c>
      <c r="AG967" s="33">
        <f>IF($A967="","",IF($P967=0,IF($Y967&gt;0,IF($I967="Won","Created and won","Created"),IF($J967&gt;Settings!$C$6,"Created, outside period",IF($V967=1,"Not in last snapshot","Outside period"))),IF($T967&lt;&gt;"Open","Closed before",IF($U967=0,IF($Z967&gt;0,IF($I967="Won","Pulled in and won","Pulled in"),"Outside period"),IF($I967="Won","Won",IF($I967="Lost","Lost",IF($V967=0,"Slipped out",IF($AF967&gt;$AE967,"Advanced",IF($AF967&lt;$AE967,"Regressed",IF($G967&gt;$R967,"Amount up",IF($G967&lt;$R967,"Amount down","No change")))))))))))</f>
        <v/>
      </c>
      <c r="AH967" s="33">
        <f>IF($A967="","",IF($V967=1,Settings!$C$7-MAX($J967,$K967,$L967,$M967),""))</f>
        <v/>
      </c>
      <c r="AI967" s="33">
        <f>IF($A967="","",IF($V967=1,IF($AH967&gt;=Settings!$C$12,1,0),""))</f>
        <v/>
      </c>
      <c r="AJ967" s="33">
        <f>IF($A967="","",IF($V967=1,IF($N967&gt;=Settings!$C$13,1,0),""))</f>
        <v/>
      </c>
    </row>
    <row r="968">
      <c r="G968" s="31" t="n"/>
      <c r="H968" s="32" t="n"/>
      <c r="J968" s="32" t="n"/>
      <c r="K968" s="32" t="n"/>
      <c r="L968" s="32" t="n"/>
      <c r="M968" s="32" t="n"/>
      <c r="P968" s="33">
        <f>IF($A968="","",IFERROR(MATCH($A968,'Last week'!$A$2:$A$1001,0),0))</f>
        <v/>
      </c>
      <c r="Q968" s="33">
        <f>IF(OR($A968="",$P968=0),"",INDEX('Last week'!$F$2:$F$1001,$P968))</f>
        <v/>
      </c>
      <c r="R968" s="34">
        <f>IF(OR($A968="",$P968=0),"",INDEX('Last week'!$G$2:$G$1001,$P968))</f>
        <v/>
      </c>
      <c r="S968" s="35">
        <f>IF(OR($A968="",$P968=0),"",INDEX('Last week'!$H$2:$H$1001,$P968))</f>
        <v/>
      </c>
      <c r="T968" s="33">
        <f>IF(OR($A968="",$P968=0),"",INDEX('Last week'!$I$2:$I$1001,$P968))</f>
        <v/>
      </c>
      <c r="U968" s="33">
        <f>IF($A968="","",IF(AND($P968&gt;0,$T968="Open",$S968&gt;=Settings!$C$4,$S968&lt;=Settings!$C$5),1,0))</f>
        <v/>
      </c>
      <c r="V968" s="33">
        <f>IF($A968="","",IF(AND($I968="Open",$H968&gt;=Settings!$C$4,$H968&lt;=Settings!$C$5),1,0))</f>
        <v/>
      </c>
      <c r="W968" s="34">
        <f>IF($A968="","",IF($U968=1,$R968,0))</f>
        <v/>
      </c>
      <c r="X968" s="34">
        <f>IF($A968="","",IF($V968=1,$G968,0))</f>
        <v/>
      </c>
      <c r="Y968" s="34">
        <f>IF($A968="","",IF(AND($P968=0,OR($I968="Open",$I968="Won"),$H968&gt;=Settings!$C$4,$H968&lt;=Settings!$C$5,$J968&gt;Settings!$C$6),$G968,0))</f>
        <v/>
      </c>
      <c r="Z968" s="34">
        <f>IF($A968="","",IF(AND($P968&gt;0,$T968="Open",$U968=0,OR($I968="Open",$I968="Won"),$H968&gt;=Settings!$C$4,$H968&lt;=Settings!$C$5),$G968,0))</f>
        <v/>
      </c>
      <c r="AA968" s="34">
        <f>IF($A968="","",IF(AND($U968=1,OR($V968=1,$I968="Won")),$G968-$R968,0))</f>
        <v/>
      </c>
      <c r="AB968" s="34">
        <f>IF($A968="","",IF(AND($U968=1,$I968="Open",$V968=0),$R968,0))</f>
        <v/>
      </c>
      <c r="AC968" s="34">
        <f>IF($A968="","",IF(AND($U968=1,$I968="Lost"),$R968,0))</f>
        <v/>
      </c>
      <c r="AD968" s="34">
        <f>IF($A968="","",IF(AND($I968="Won",OR($U968=1,$Y968&gt;0,$Z968&gt;0)),$G968,0))</f>
        <v/>
      </c>
      <c r="AE968" s="33">
        <f>IF(OR($A968="",$P968=0),"",IFERROR(MATCH($Q968,Settings!$B$24:$B$31,0),""))</f>
        <v/>
      </c>
      <c r="AF968" s="33">
        <f>IF($A968="","",IFERROR(MATCH($F968,Settings!$B$24:$B$31,0),""))</f>
        <v/>
      </c>
      <c r="AG968" s="33">
        <f>IF($A968="","",IF($P968=0,IF($Y968&gt;0,IF($I968="Won","Created and won","Created"),IF($J968&gt;Settings!$C$6,"Created, outside period",IF($V968=1,"Not in last snapshot","Outside period"))),IF($T968&lt;&gt;"Open","Closed before",IF($U968=0,IF($Z968&gt;0,IF($I968="Won","Pulled in and won","Pulled in"),"Outside period"),IF($I968="Won","Won",IF($I968="Lost","Lost",IF($V968=0,"Slipped out",IF($AF968&gt;$AE968,"Advanced",IF($AF968&lt;$AE968,"Regressed",IF($G968&gt;$R968,"Amount up",IF($G968&lt;$R968,"Amount down","No change")))))))))))</f>
        <v/>
      </c>
      <c r="AH968" s="33">
        <f>IF($A968="","",IF($V968=1,Settings!$C$7-MAX($J968,$K968,$L968,$M968),""))</f>
        <v/>
      </c>
      <c r="AI968" s="33">
        <f>IF($A968="","",IF($V968=1,IF($AH968&gt;=Settings!$C$12,1,0),""))</f>
        <v/>
      </c>
      <c r="AJ968" s="33">
        <f>IF($A968="","",IF($V968=1,IF($N968&gt;=Settings!$C$13,1,0),""))</f>
        <v/>
      </c>
    </row>
    <row r="969">
      <c r="G969" s="31" t="n"/>
      <c r="H969" s="32" t="n"/>
      <c r="J969" s="32" t="n"/>
      <c r="K969" s="32" t="n"/>
      <c r="L969" s="32" t="n"/>
      <c r="M969" s="32" t="n"/>
      <c r="P969" s="33">
        <f>IF($A969="","",IFERROR(MATCH($A969,'Last week'!$A$2:$A$1001,0),0))</f>
        <v/>
      </c>
      <c r="Q969" s="33">
        <f>IF(OR($A969="",$P969=0),"",INDEX('Last week'!$F$2:$F$1001,$P969))</f>
        <v/>
      </c>
      <c r="R969" s="34">
        <f>IF(OR($A969="",$P969=0),"",INDEX('Last week'!$G$2:$G$1001,$P969))</f>
        <v/>
      </c>
      <c r="S969" s="35">
        <f>IF(OR($A969="",$P969=0),"",INDEX('Last week'!$H$2:$H$1001,$P969))</f>
        <v/>
      </c>
      <c r="T969" s="33">
        <f>IF(OR($A969="",$P969=0),"",INDEX('Last week'!$I$2:$I$1001,$P969))</f>
        <v/>
      </c>
      <c r="U969" s="33">
        <f>IF($A969="","",IF(AND($P969&gt;0,$T969="Open",$S969&gt;=Settings!$C$4,$S969&lt;=Settings!$C$5),1,0))</f>
        <v/>
      </c>
      <c r="V969" s="33">
        <f>IF($A969="","",IF(AND($I969="Open",$H969&gt;=Settings!$C$4,$H969&lt;=Settings!$C$5),1,0))</f>
        <v/>
      </c>
      <c r="W969" s="34">
        <f>IF($A969="","",IF($U969=1,$R969,0))</f>
        <v/>
      </c>
      <c r="X969" s="34">
        <f>IF($A969="","",IF($V969=1,$G969,0))</f>
        <v/>
      </c>
      <c r="Y969" s="34">
        <f>IF($A969="","",IF(AND($P969=0,OR($I969="Open",$I969="Won"),$H969&gt;=Settings!$C$4,$H969&lt;=Settings!$C$5,$J969&gt;Settings!$C$6),$G969,0))</f>
        <v/>
      </c>
      <c r="Z969" s="34">
        <f>IF($A969="","",IF(AND($P969&gt;0,$T969="Open",$U969=0,OR($I969="Open",$I969="Won"),$H969&gt;=Settings!$C$4,$H969&lt;=Settings!$C$5),$G969,0))</f>
        <v/>
      </c>
      <c r="AA969" s="34">
        <f>IF($A969="","",IF(AND($U969=1,OR($V969=1,$I969="Won")),$G969-$R969,0))</f>
        <v/>
      </c>
      <c r="AB969" s="34">
        <f>IF($A969="","",IF(AND($U969=1,$I969="Open",$V969=0),$R969,0))</f>
        <v/>
      </c>
      <c r="AC969" s="34">
        <f>IF($A969="","",IF(AND($U969=1,$I969="Lost"),$R969,0))</f>
        <v/>
      </c>
      <c r="AD969" s="34">
        <f>IF($A969="","",IF(AND($I969="Won",OR($U969=1,$Y969&gt;0,$Z969&gt;0)),$G969,0))</f>
        <v/>
      </c>
      <c r="AE969" s="33">
        <f>IF(OR($A969="",$P969=0),"",IFERROR(MATCH($Q969,Settings!$B$24:$B$31,0),""))</f>
        <v/>
      </c>
      <c r="AF969" s="33">
        <f>IF($A969="","",IFERROR(MATCH($F969,Settings!$B$24:$B$31,0),""))</f>
        <v/>
      </c>
      <c r="AG969" s="33">
        <f>IF($A969="","",IF($P969=0,IF($Y969&gt;0,IF($I969="Won","Created and won","Created"),IF($J969&gt;Settings!$C$6,"Created, outside period",IF($V969=1,"Not in last snapshot","Outside period"))),IF($T969&lt;&gt;"Open","Closed before",IF($U969=0,IF($Z969&gt;0,IF($I969="Won","Pulled in and won","Pulled in"),"Outside period"),IF($I969="Won","Won",IF($I969="Lost","Lost",IF($V969=0,"Slipped out",IF($AF969&gt;$AE969,"Advanced",IF($AF969&lt;$AE969,"Regressed",IF($G969&gt;$R969,"Amount up",IF($G969&lt;$R969,"Amount down","No change")))))))))))</f>
        <v/>
      </c>
      <c r="AH969" s="33">
        <f>IF($A969="","",IF($V969=1,Settings!$C$7-MAX($J969,$K969,$L969,$M969),""))</f>
        <v/>
      </c>
      <c r="AI969" s="33">
        <f>IF($A969="","",IF($V969=1,IF($AH969&gt;=Settings!$C$12,1,0),""))</f>
        <v/>
      </c>
      <c r="AJ969" s="33">
        <f>IF($A969="","",IF($V969=1,IF($N969&gt;=Settings!$C$13,1,0),""))</f>
        <v/>
      </c>
    </row>
    <row r="970">
      <c r="G970" s="31" t="n"/>
      <c r="H970" s="32" t="n"/>
      <c r="J970" s="32" t="n"/>
      <c r="K970" s="32" t="n"/>
      <c r="L970" s="32" t="n"/>
      <c r="M970" s="32" t="n"/>
      <c r="P970" s="33">
        <f>IF($A970="","",IFERROR(MATCH($A970,'Last week'!$A$2:$A$1001,0),0))</f>
        <v/>
      </c>
      <c r="Q970" s="33">
        <f>IF(OR($A970="",$P970=0),"",INDEX('Last week'!$F$2:$F$1001,$P970))</f>
        <v/>
      </c>
      <c r="R970" s="34">
        <f>IF(OR($A970="",$P970=0),"",INDEX('Last week'!$G$2:$G$1001,$P970))</f>
        <v/>
      </c>
      <c r="S970" s="35">
        <f>IF(OR($A970="",$P970=0),"",INDEX('Last week'!$H$2:$H$1001,$P970))</f>
        <v/>
      </c>
      <c r="T970" s="33">
        <f>IF(OR($A970="",$P970=0),"",INDEX('Last week'!$I$2:$I$1001,$P970))</f>
        <v/>
      </c>
      <c r="U970" s="33">
        <f>IF($A970="","",IF(AND($P970&gt;0,$T970="Open",$S970&gt;=Settings!$C$4,$S970&lt;=Settings!$C$5),1,0))</f>
        <v/>
      </c>
      <c r="V970" s="33">
        <f>IF($A970="","",IF(AND($I970="Open",$H970&gt;=Settings!$C$4,$H970&lt;=Settings!$C$5),1,0))</f>
        <v/>
      </c>
      <c r="W970" s="34">
        <f>IF($A970="","",IF($U970=1,$R970,0))</f>
        <v/>
      </c>
      <c r="X970" s="34">
        <f>IF($A970="","",IF($V970=1,$G970,0))</f>
        <v/>
      </c>
      <c r="Y970" s="34">
        <f>IF($A970="","",IF(AND($P970=0,OR($I970="Open",$I970="Won"),$H970&gt;=Settings!$C$4,$H970&lt;=Settings!$C$5,$J970&gt;Settings!$C$6),$G970,0))</f>
        <v/>
      </c>
      <c r="Z970" s="34">
        <f>IF($A970="","",IF(AND($P970&gt;0,$T970="Open",$U970=0,OR($I970="Open",$I970="Won"),$H970&gt;=Settings!$C$4,$H970&lt;=Settings!$C$5),$G970,0))</f>
        <v/>
      </c>
      <c r="AA970" s="34">
        <f>IF($A970="","",IF(AND($U970=1,OR($V970=1,$I970="Won")),$G970-$R970,0))</f>
        <v/>
      </c>
      <c r="AB970" s="34">
        <f>IF($A970="","",IF(AND($U970=1,$I970="Open",$V970=0),$R970,0))</f>
        <v/>
      </c>
      <c r="AC970" s="34">
        <f>IF($A970="","",IF(AND($U970=1,$I970="Lost"),$R970,0))</f>
        <v/>
      </c>
      <c r="AD970" s="34">
        <f>IF($A970="","",IF(AND($I970="Won",OR($U970=1,$Y970&gt;0,$Z970&gt;0)),$G970,0))</f>
        <v/>
      </c>
      <c r="AE970" s="33">
        <f>IF(OR($A970="",$P970=0),"",IFERROR(MATCH($Q970,Settings!$B$24:$B$31,0),""))</f>
        <v/>
      </c>
      <c r="AF970" s="33">
        <f>IF($A970="","",IFERROR(MATCH($F970,Settings!$B$24:$B$31,0),""))</f>
        <v/>
      </c>
      <c r="AG970" s="33">
        <f>IF($A970="","",IF($P970=0,IF($Y970&gt;0,IF($I970="Won","Created and won","Created"),IF($J970&gt;Settings!$C$6,"Created, outside period",IF($V970=1,"Not in last snapshot","Outside period"))),IF($T970&lt;&gt;"Open","Closed before",IF($U970=0,IF($Z970&gt;0,IF($I970="Won","Pulled in and won","Pulled in"),"Outside period"),IF($I970="Won","Won",IF($I970="Lost","Lost",IF($V970=0,"Slipped out",IF($AF970&gt;$AE970,"Advanced",IF($AF970&lt;$AE970,"Regressed",IF($G970&gt;$R970,"Amount up",IF($G970&lt;$R970,"Amount down","No change")))))))))))</f>
        <v/>
      </c>
      <c r="AH970" s="33">
        <f>IF($A970="","",IF($V970=1,Settings!$C$7-MAX($J970,$K970,$L970,$M970),""))</f>
        <v/>
      </c>
      <c r="AI970" s="33">
        <f>IF($A970="","",IF($V970=1,IF($AH970&gt;=Settings!$C$12,1,0),""))</f>
        <v/>
      </c>
      <c r="AJ970" s="33">
        <f>IF($A970="","",IF($V970=1,IF($N970&gt;=Settings!$C$13,1,0),""))</f>
        <v/>
      </c>
    </row>
    <row r="971">
      <c r="G971" s="31" t="n"/>
      <c r="H971" s="32" t="n"/>
      <c r="J971" s="32" t="n"/>
      <c r="K971" s="32" t="n"/>
      <c r="L971" s="32" t="n"/>
      <c r="M971" s="32" t="n"/>
      <c r="P971" s="33">
        <f>IF($A971="","",IFERROR(MATCH($A971,'Last week'!$A$2:$A$1001,0),0))</f>
        <v/>
      </c>
      <c r="Q971" s="33">
        <f>IF(OR($A971="",$P971=0),"",INDEX('Last week'!$F$2:$F$1001,$P971))</f>
        <v/>
      </c>
      <c r="R971" s="34">
        <f>IF(OR($A971="",$P971=0),"",INDEX('Last week'!$G$2:$G$1001,$P971))</f>
        <v/>
      </c>
      <c r="S971" s="35">
        <f>IF(OR($A971="",$P971=0),"",INDEX('Last week'!$H$2:$H$1001,$P971))</f>
        <v/>
      </c>
      <c r="T971" s="33">
        <f>IF(OR($A971="",$P971=0),"",INDEX('Last week'!$I$2:$I$1001,$P971))</f>
        <v/>
      </c>
      <c r="U971" s="33">
        <f>IF($A971="","",IF(AND($P971&gt;0,$T971="Open",$S971&gt;=Settings!$C$4,$S971&lt;=Settings!$C$5),1,0))</f>
        <v/>
      </c>
      <c r="V971" s="33">
        <f>IF($A971="","",IF(AND($I971="Open",$H971&gt;=Settings!$C$4,$H971&lt;=Settings!$C$5),1,0))</f>
        <v/>
      </c>
      <c r="W971" s="34">
        <f>IF($A971="","",IF($U971=1,$R971,0))</f>
        <v/>
      </c>
      <c r="X971" s="34">
        <f>IF($A971="","",IF($V971=1,$G971,0))</f>
        <v/>
      </c>
      <c r="Y971" s="34">
        <f>IF($A971="","",IF(AND($P971=0,OR($I971="Open",$I971="Won"),$H971&gt;=Settings!$C$4,$H971&lt;=Settings!$C$5,$J971&gt;Settings!$C$6),$G971,0))</f>
        <v/>
      </c>
      <c r="Z971" s="34">
        <f>IF($A971="","",IF(AND($P971&gt;0,$T971="Open",$U971=0,OR($I971="Open",$I971="Won"),$H971&gt;=Settings!$C$4,$H971&lt;=Settings!$C$5),$G971,0))</f>
        <v/>
      </c>
      <c r="AA971" s="34">
        <f>IF($A971="","",IF(AND($U971=1,OR($V971=1,$I971="Won")),$G971-$R971,0))</f>
        <v/>
      </c>
      <c r="AB971" s="34">
        <f>IF($A971="","",IF(AND($U971=1,$I971="Open",$V971=0),$R971,0))</f>
        <v/>
      </c>
      <c r="AC971" s="34">
        <f>IF($A971="","",IF(AND($U971=1,$I971="Lost"),$R971,0))</f>
        <v/>
      </c>
      <c r="AD971" s="34">
        <f>IF($A971="","",IF(AND($I971="Won",OR($U971=1,$Y971&gt;0,$Z971&gt;0)),$G971,0))</f>
        <v/>
      </c>
      <c r="AE971" s="33">
        <f>IF(OR($A971="",$P971=0),"",IFERROR(MATCH($Q971,Settings!$B$24:$B$31,0),""))</f>
        <v/>
      </c>
      <c r="AF971" s="33">
        <f>IF($A971="","",IFERROR(MATCH($F971,Settings!$B$24:$B$31,0),""))</f>
        <v/>
      </c>
      <c r="AG971" s="33">
        <f>IF($A971="","",IF($P971=0,IF($Y971&gt;0,IF($I971="Won","Created and won","Created"),IF($J971&gt;Settings!$C$6,"Created, outside period",IF($V971=1,"Not in last snapshot","Outside period"))),IF($T971&lt;&gt;"Open","Closed before",IF($U971=0,IF($Z971&gt;0,IF($I971="Won","Pulled in and won","Pulled in"),"Outside period"),IF($I971="Won","Won",IF($I971="Lost","Lost",IF($V971=0,"Slipped out",IF($AF971&gt;$AE971,"Advanced",IF($AF971&lt;$AE971,"Regressed",IF($G971&gt;$R971,"Amount up",IF($G971&lt;$R971,"Amount down","No change")))))))))))</f>
        <v/>
      </c>
      <c r="AH971" s="33">
        <f>IF($A971="","",IF($V971=1,Settings!$C$7-MAX($J971,$K971,$L971,$M971),""))</f>
        <v/>
      </c>
      <c r="AI971" s="33">
        <f>IF($A971="","",IF($V971=1,IF($AH971&gt;=Settings!$C$12,1,0),""))</f>
        <v/>
      </c>
      <c r="AJ971" s="33">
        <f>IF($A971="","",IF($V971=1,IF($N971&gt;=Settings!$C$13,1,0),""))</f>
        <v/>
      </c>
    </row>
    <row r="972">
      <c r="G972" s="31" t="n"/>
      <c r="H972" s="32" t="n"/>
      <c r="J972" s="32" t="n"/>
      <c r="K972" s="32" t="n"/>
      <c r="L972" s="32" t="n"/>
      <c r="M972" s="32" t="n"/>
      <c r="P972" s="33">
        <f>IF($A972="","",IFERROR(MATCH($A972,'Last week'!$A$2:$A$1001,0),0))</f>
        <v/>
      </c>
      <c r="Q972" s="33">
        <f>IF(OR($A972="",$P972=0),"",INDEX('Last week'!$F$2:$F$1001,$P972))</f>
        <v/>
      </c>
      <c r="R972" s="34">
        <f>IF(OR($A972="",$P972=0),"",INDEX('Last week'!$G$2:$G$1001,$P972))</f>
        <v/>
      </c>
      <c r="S972" s="35">
        <f>IF(OR($A972="",$P972=0),"",INDEX('Last week'!$H$2:$H$1001,$P972))</f>
        <v/>
      </c>
      <c r="T972" s="33">
        <f>IF(OR($A972="",$P972=0),"",INDEX('Last week'!$I$2:$I$1001,$P972))</f>
        <v/>
      </c>
      <c r="U972" s="33">
        <f>IF($A972="","",IF(AND($P972&gt;0,$T972="Open",$S972&gt;=Settings!$C$4,$S972&lt;=Settings!$C$5),1,0))</f>
        <v/>
      </c>
      <c r="V972" s="33">
        <f>IF($A972="","",IF(AND($I972="Open",$H972&gt;=Settings!$C$4,$H972&lt;=Settings!$C$5),1,0))</f>
        <v/>
      </c>
      <c r="W972" s="34">
        <f>IF($A972="","",IF($U972=1,$R972,0))</f>
        <v/>
      </c>
      <c r="X972" s="34">
        <f>IF($A972="","",IF($V972=1,$G972,0))</f>
        <v/>
      </c>
      <c r="Y972" s="34">
        <f>IF($A972="","",IF(AND($P972=0,OR($I972="Open",$I972="Won"),$H972&gt;=Settings!$C$4,$H972&lt;=Settings!$C$5,$J972&gt;Settings!$C$6),$G972,0))</f>
        <v/>
      </c>
      <c r="Z972" s="34">
        <f>IF($A972="","",IF(AND($P972&gt;0,$T972="Open",$U972=0,OR($I972="Open",$I972="Won"),$H972&gt;=Settings!$C$4,$H972&lt;=Settings!$C$5),$G972,0))</f>
        <v/>
      </c>
      <c r="AA972" s="34">
        <f>IF($A972="","",IF(AND($U972=1,OR($V972=1,$I972="Won")),$G972-$R972,0))</f>
        <v/>
      </c>
      <c r="AB972" s="34">
        <f>IF($A972="","",IF(AND($U972=1,$I972="Open",$V972=0),$R972,0))</f>
        <v/>
      </c>
      <c r="AC972" s="34">
        <f>IF($A972="","",IF(AND($U972=1,$I972="Lost"),$R972,0))</f>
        <v/>
      </c>
      <c r="AD972" s="34">
        <f>IF($A972="","",IF(AND($I972="Won",OR($U972=1,$Y972&gt;0,$Z972&gt;0)),$G972,0))</f>
        <v/>
      </c>
      <c r="AE972" s="33">
        <f>IF(OR($A972="",$P972=0),"",IFERROR(MATCH($Q972,Settings!$B$24:$B$31,0),""))</f>
        <v/>
      </c>
      <c r="AF972" s="33">
        <f>IF($A972="","",IFERROR(MATCH($F972,Settings!$B$24:$B$31,0),""))</f>
        <v/>
      </c>
      <c r="AG972" s="33">
        <f>IF($A972="","",IF($P972=0,IF($Y972&gt;0,IF($I972="Won","Created and won","Created"),IF($J972&gt;Settings!$C$6,"Created, outside period",IF($V972=1,"Not in last snapshot","Outside period"))),IF($T972&lt;&gt;"Open","Closed before",IF($U972=0,IF($Z972&gt;0,IF($I972="Won","Pulled in and won","Pulled in"),"Outside period"),IF($I972="Won","Won",IF($I972="Lost","Lost",IF($V972=0,"Slipped out",IF($AF972&gt;$AE972,"Advanced",IF($AF972&lt;$AE972,"Regressed",IF($G972&gt;$R972,"Amount up",IF($G972&lt;$R972,"Amount down","No change")))))))))))</f>
        <v/>
      </c>
      <c r="AH972" s="33">
        <f>IF($A972="","",IF($V972=1,Settings!$C$7-MAX($J972,$K972,$L972,$M972),""))</f>
        <v/>
      </c>
      <c r="AI972" s="33">
        <f>IF($A972="","",IF($V972=1,IF($AH972&gt;=Settings!$C$12,1,0),""))</f>
        <v/>
      </c>
      <c r="AJ972" s="33">
        <f>IF($A972="","",IF($V972=1,IF($N972&gt;=Settings!$C$13,1,0),""))</f>
        <v/>
      </c>
    </row>
    <row r="973">
      <c r="G973" s="31" t="n"/>
      <c r="H973" s="32" t="n"/>
      <c r="J973" s="32" t="n"/>
      <c r="K973" s="32" t="n"/>
      <c r="L973" s="32" t="n"/>
      <c r="M973" s="32" t="n"/>
      <c r="P973" s="33">
        <f>IF($A973="","",IFERROR(MATCH($A973,'Last week'!$A$2:$A$1001,0),0))</f>
        <v/>
      </c>
      <c r="Q973" s="33">
        <f>IF(OR($A973="",$P973=0),"",INDEX('Last week'!$F$2:$F$1001,$P973))</f>
        <v/>
      </c>
      <c r="R973" s="34">
        <f>IF(OR($A973="",$P973=0),"",INDEX('Last week'!$G$2:$G$1001,$P973))</f>
        <v/>
      </c>
      <c r="S973" s="35">
        <f>IF(OR($A973="",$P973=0),"",INDEX('Last week'!$H$2:$H$1001,$P973))</f>
        <v/>
      </c>
      <c r="T973" s="33">
        <f>IF(OR($A973="",$P973=0),"",INDEX('Last week'!$I$2:$I$1001,$P973))</f>
        <v/>
      </c>
      <c r="U973" s="33">
        <f>IF($A973="","",IF(AND($P973&gt;0,$T973="Open",$S973&gt;=Settings!$C$4,$S973&lt;=Settings!$C$5),1,0))</f>
        <v/>
      </c>
      <c r="V973" s="33">
        <f>IF($A973="","",IF(AND($I973="Open",$H973&gt;=Settings!$C$4,$H973&lt;=Settings!$C$5),1,0))</f>
        <v/>
      </c>
      <c r="W973" s="34">
        <f>IF($A973="","",IF($U973=1,$R973,0))</f>
        <v/>
      </c>
      <c r="X973" s="34">
        <f>IF($A973="","",IF($V973=1,$G973,0))</f>
        <v/>
      </c>
      <c r="Y973" s="34">
        <f>IF($A973="","",IF(AND($P973=0,OR($I973="Open",$I973="Won"),$H973&gt;=Settings!$C$4,$H973&lt;=Settings!$C$5,$J973&gt;Settings!$C$6),$G973,0))</f>
        <v/>
      </c>
      <c r="Z973" s="34">
        <f>IF($A973="","",IF(AND($P973&gt;0,$T973="Open",$U973=0,OR($I973="Open",$I973="Won"),$H973&gt;=Settings!$C$4,$H973&lt;=Settings!$C$5),$G973,0))</f>
        <v/>
      </c>
      <c r="AA973" s="34">
        <f>IF($A973="","",IF(AND($U973=1,OR($V973=1,$I973="Won")),$G973-$R973,0))</f>
        <v/>
      </c>
      <c r="AB973" s="34">
        <f>IF($A973="","",IF(AND($U973=1,$I973="Open",$V973=0),$R973,0))</f>
        <v/>
      </c>
      <c r="AC973" s="34">
        <f>IF($A973="","",IF(AND($U973=1,$I973="Lost"),$R973,0))</f>
        <v/>
      </c>
      <c r="AD973" s="34">
        <f>IF($A973="","",IF(AND($I973="Won",OR($U973=1,$Y973&gt;0,$Z973&gt;0)),$G973,0))</f>
        <v/>
      </c>
      <c r="AE973" s="33">
        <f>IF(OR($A973="",$P973=0),"",IFERROR(MATCH($Q973,Settings!$B$24:$B$31,0),""))</f>
        <v/>
      </c>
      <c r="AF973" s="33">
        <f>IF($A973="","",IFERROR(MATCH($F973,Settings!$B$24:$B$31,0),""))</f>
        <v/>
      </c>
      <c r="AG973" s="33">
        <f>IF($A973="","",IF($P973=0,IF($Y973&gt;0,IF($I973="Won","Created and won","Created"),IF($J973&gt;Settings!$C$6,"Created, outside period",IF($V973=1,"Not in last snapshot","Outside period"))),IF($T973&lt;&gt;"Open","Closed before",IF($U973=0,IF($Z973&gt;0,IF($I973="Won","Pulled in and won","Pulled in"),"Outside period"),IF($I973="Won","Won",IF($I973="Lost","Lost",IF($V973=0,"Slipped out",IF($AF973&gt;$AE973,"Advanced",IF($AF973&lt;$AE973,"Regressed",IF($G973&gt;$R973,"Amount up",IF($G973&lt;$R973,"Amount down","No change")))))))))))</f>
        <v/>
      </c>
      <c r="AH973" s="33">
        <f>IF($A973="","",IF($V973=1,Settings!$C$7-MAX($J973,$K973,$L973,$M973),""))</f>
        <v/>
      </c>
      <c r="AI973" s="33">
        <f>IF($A973="","",IF($V973=1,IF($AH973&gt;=Settings!$C$12,1,0),""))</f>
        <v/>
      </c>
      <c r="AJ973" s="33">
        <f>IF($A973="","",IF($V973=1,IF($N973&gt;=Settings!$C$13,1,0),""))</f>
        <v/>
      </c>
    </row>
    <row r="974">
      <c r="G974" s="31" t="n"/>
      <c r="H974" s="32" t="n"/>
      <c r="J974" s="32" t="n"/>
      <c r="K974" s="32" t="n"/>
      <c r="L974" s="32" t="n"/>
      <c r="M974" s="32" t="n"/>
      <c r="P974" s="33">
        <f>IF($A974="","",IFERROR(MATCH($A974,'Last week'!$A$2:$A$1001,0),0))</f>
        <v/>
      </c>
      <c r="Q974" s="33">
        <f>IF(OR($A974="",$P974=0),"",INDEX('Last week'!$F$2:$F$1001,$P974))</f>
        <v/>
      </c>
      <c r="R974" s="34">
        <f>IF(OR($A974="",$P974=0),"",INDEX('Last week'!$G$2:$G$1001,$P974))</f>
        <v/>
      </c>
      <c r="S974" s="35">
        <f>IF(OR($A974="",$P974=0),"",INDEX('Last week'!$H$2:$H$1001,$P974))</f>
        <v/>
      </c>
      <c r="T974" s="33">
        <f>IF(OR($A974="",$P974=0),"",INDEX('Last week'!$I$2:$I$1001,$P974))</f>
        <v/>
      </c>
      <c r="U974" s="33">
        <f>IF($A974="","",IF(AND($P974&gt;0,$T974="Open",$S974&gt;=Settings!$C$4,$S974&lt;=Settings!$C$5),1,0))</f>
        <v/>
      </c>
      <c r="V974" s="33">
        <f>IF($A974="","",IF(AND($I974="Open",$H974&gt;=Settings!$C$4,$H974&lt;=Settings!$C$5),1,0))</f>
        <v/>
      </c>
      <c r="W974" s="34">
        <f>IF($A974="","",IF($U974=1,$R974,0))</f>
        <v/>
      </c>
      <c r="X974" s="34">
        <f>IF($A974="","",IF($V974=1,$G974,0))</f>
        <v/>
      </c>
      <c r="Y974" s="34">
        <f>IF($A974="","",IF(AND($P974=0,OR($I974="Open",$I974="Won"),$H974&gt;=Settings!$C$4,$H974&lt;=Settings!$C$5,$J974&gt;Settings!$C$6),$G974,0))</f>
        <v/>
      </c>
      <c r="Z974" s="34">
        <f>IF($A974="","",IF(AND($P974&gt;0,$T974="Open",$U974=0,OR($I974="Open",$I974="Won"),$H974&gt;=Settings!$C$4,$H974&lt;=Settings!$C$5),$G974,0))</f>
        <v/>
      </c>
      <c r="AA974" s="34">
        <f>IF($A974="","",IF(AND($U974=1,OR($V974=1,$I974="Won")),$G974-$R974,0))</f>
        <v/>
      </c>
      <c r="AB974" s="34">
        <f>IF($A974="","",IF(AND($U974=1,$I974="Open",$V974=0),$R974,0))</f>
        <v/>
      </c>
      <c r="AC974" s="34">
        <f>IF($A974="","",IF(AND($U974=1,$I974="Lost"),$R974,0))</f>
        <v/>
      </c>
      <c r="AD974" s="34">
        <f>IF($A974="","",IF(AND($I974="Won",OR($U974=1,$Y974&gt;0,$Z974&gt;0)),$G974,0))</f>
        <v/>
      </c>
      <c r="AE974" s="33">
        <f>IF(OR($A974="",$P974=0),"",IFERROR(MATCH($Q974,Settings!$B$24:$B$31,0),""))</f>
        <v/>
      </c>
      <c r="AF974" s="33">
        <f>IF($A974="","",IFERROR(MATCH($F974,Settings!$B$24:$B$31,0),""))</f>
        <v/>
      </c>
      <c r="AG974" s="33">
        <f>IF($A974="","",IF($P974=0,IF($Y974&gt;0,IF($I974="Won","Created and won","Created"),IF($J974&gt;Settings!$C$6,"Created, outside period",IF($V974=1,"Not in last snapshot","Outside period"))),IF($T974&lt;&gt;"Open","Closed before",IF($U974=0,IF($Z974&gt;0,IF($I974="Won","Pulled in and won","Pulled in"),"Outside period"),IF($I974="Won","Won",IF($I974="Lost","Lost",IF($V974=0,"Slipped out",IF($AF974&gt;$AE974,"Advanced",IF($AF974&lt;$AE974,"Regressed",IF($G974&gt;$R974,"Amount up",IF($G974&lt;$R974,"Amount down","No change")))))))))))</f>
        <v/>
      </c>
      <c r="AH974" s="33">
        <f>IF($A974="","",IF($V974=1,Settings!$C$7-MAX($J974,$K974,$L974,$M974),""))</f>
        <v/>
      </c>
      <c r="AI974" s="33">
        <f>IF($A974="","",IF($V974=1,IF($AH974&gt;=Settings!$C$12,1,0),""))</f>
        <v/>
      </c>
      <c r="AJ974" s="33">
        <f>IF($A974="","",IF($V974=1,IF($N974&gt;=Settings!$C$13,1,0),""))</f>
        <v/>
      </c>
    </row>
    <row r="975">
      <c r="G975" s="31" t="n"/>
      <c r="H975" s="32" t="n"/>
      <c r="J975" s="32" t="n"/>
      <c r="K975" s="32" t="n"/>
      <c r="L975" s="32" t="n"/>
      <c r="M975" s="32" t="n"/>
      <c r="P975" s="33">
        <f>IF($A975="","",IFERROR(MATCH($A975,'Last week'!$A$2:$A$1001,0),0))</f>
        <v/>
      </c>
      <c r="Q975" s="33">
        <f>IF(OR($A975="",$P975=0),"",INDEX('Last week'!$F$2:$F$1001,$P975))</f>
        <v/>
      </c>
      <c r="R975" s="34">
        <f>IF(OR($A975="",$P975=0),"",INDEX('Last week'!$G$2:$G$1001,$P975))</f>
        <v/>
      </c>
      <c r="S975" s="35">
        <f>IF(OR($A975="",$P975=0),"",INDEX('Last week'!$H$2:$H$1001,$P975))</f>
        <v/>
      </c>
      <c r="T975" s="33">
        <f>IF(OR($A975="",$P975=0),"",INDEX('Last week'!$I$2:$I$1001,$P975))</f>
        <v/>
      </c>
      <c r="U975" s="33">
        <f>IF($A975="","",IF(AND($P975&gt;0,$T975="Open",$S975&gt;=Settings!$C$4,$S975&lt;=Settings!$C$5),1,0))</f>
        <v/>
      </c>
      <c r="V975" s="33">
        <f>IF($A975="","",IF(AND($I975="Open",$H975&gt;=Settings!$C$4,$H975&lt;=Settings!$C$5),1,0))</f>
        <v/>
      </c>
      <c r="W975" s="34">
        <f>IF($A975="","",IF($U975=1,$R975,0))</f>
        <v/>
      </c>
      <c r="X975" s="34">
        <f>IF($A975="","",IF($V975=1,$G975,0))</f>
        <v/>
      </c>
      <c r="Y975" s="34">
        <f>IF($A975="","",IF(AND($P975=0,OR($I975="Open",$I975="Won"),$H975&gt;=Settings!$C$4,$H975&lt;=Settings!$C$5,$J975&gt;Settings!$C$6),$G975,0))</f>
        <v/>
      </c>
      <c r="Z975" s="34">
        <f>IF($A975="","",IF(AND($P975&gt;0,$T975="Open",$U975=0,OR($I975="Open",$I975="Won"),$H975&gt;=Settings!$C$4,$H975&lt;=Settings!$C$5),$G975,0))</f>
        <v/>
      </c>
      <c r="AA975" s="34">
        <f>IF($A975="","",IF(AND($U975=1,OR($V975=1,$I975="Won")),$G975-$R975,0))</f>
        <v/>
      </c>
      <c r="AB975" s="34">
        <f>IF($A975="","",IF(AND($U975=1,$I975="Open",$V975=0),$R975,0))</f>
        <v/>
      </c>
      <c r="AC975" s="34">
        <f>IF($A975="","",IF(AND($U975=1,$I975="Lost"),$R975,0))</f>
        <v/>
      </c>
      <c r="AD975" s="34">
        <f>IF($A975="","",IF(AND($I975="Won",OR($U975=1,$Y975&gt;0,$Z975&gt;0)),$G975,0))</f>
        <v/>
      </c>
      <c r="AE975" s="33">
        <f>IF(OR($A975="",$P975=0),"",IFERROR(MATCH($Q975,Settings!$B$24:$B$31,0),""))</f>
        <v/>
      </c>
      <c r="AF975" s="33">
        <f>IF($A975="","",IFERROR(MATCH($F975,Settings!$B$24:$B$31,0),""))</f>
        <v/>
      </c>
      <c r="AG975" s="33">
        <f>IF($A975="","",IF($P975=0,IF($Y975&gt;0,IF($I975="Won","Created and won","Created"),IF($J975&gt;Settings!$C$6,"Created, outside period",IF($V975=1,"Not in last snapshot","Outside period"))),IF($T975&lt;&gt;"Open","Closed before",IF($U975=0,IF($Z975&gt;0,IF($I975="Won","Pulled in and won","Pulled in"),"Outside period"),IF($I975="Won","Won",IF($I975="Lost","Lost",IF($V975=0,"Slipped out",IF($AF975&gt;$AE975,"Advanced",IF($AF975&lt;$AE975,"Regressed",IF($G975&gt;$R975,"Amount up",IF($G975&lt;$R975,"Amount down","No change")))))))))))</f>
        <v/>
      </c>
      <c r="AH975" s="33">
        <f>IF($A975="","",IF($V975=1,Settings!$C$7-MAX($J975,$K975,$L975,$M975),""))</f>
        <v/>
      </c>
      <c r="AI975" s="33">
        <f>IF($A975="","",IF($V975=1,IF($AH975&gt;=Settings!$C$12,1,0),""))</f>
        <v/>
      </c>
      <c r="AJ975" s="33">
        <f>IF($A975="","",IF($V975=1,IF($N975&gt;=Settings!$C$13,1,0),""))</f>
        <v/>
      </c>
    </row>
    <row r="976">
      <c r="G976" s="31" t="n"/>
      <c r="H976" s="32" t="n"/>
      <c r="J976" s="32" t="n"/>
      <c r="K976" s="32" t="n"/>
      <c r="L976" s="32" t="n"/>
      <c r="M976" s="32" t="n"/>
      <c r="P976" s="33">
        <f>IF($A976="","",IFERROR(MATCH($A976,'Last week'!$A$2:$A$1001,0),0))</f>
        <v/>
      </c>
      <c r="Q976" s="33">
        <f>IF(OR($A976="",$P976=0),"",INDEX('Last week'!$F$2:$F$1001,$P976))</f>
        <v/>
      </c>
      <c r="R976" s="34">
        <f>IF(OR($A976="",$P976=0),"",INDEX('Last week'!$G$2:$G$1001,$P976))</f>
        <v/>
      </c>
      <c r="S976" s="35">
        <f>IF(OR($A976="",$P976=0),"",INDEX('Last week'!$H$2:$H$1001,$P976))</f>
        <v/>
      </c>
      <c r="T976" s="33">
        <f>IF(OR($A976="",$P976=0),"",INDEX('Last week'!$I$2:$I$1001,$P976))</f>
        <v/>
      </c>
      <c r="U976" s="33">
        <f>IF($A976="","",IF(AND($P976&gt;0,$T976="Open",$S976&gt;=Settings!$C$4,$S976&lt;=Settings!$C$5),1,0))</f>
        <v/>
      </c>
      <c r="V976" s="33">
        <f>IF($A976="","",IF(AND($I976="Open",$H976&gt;=Settings!$C$4,$H976&lt;=Settings!$C$5),1,0))</f>
        <v/>
      </c>
      <c r="W976" s="34">
        <f>IF($A976="","",IF($U976=1,$R976,0))</f>
        <v/>
      </c>
      <c r="X976" s="34">
        <f>IF($A976="","",IF($V976=1,$G976,0))</f>
        <v/>
      </c>
      <c r="Y976" s="34">
        <f>IF($A976="","",IF(AND($P976=0,OR($I976="Open",$I976="Won"),$H976&gt;=Settings!$C$4,$H976&lt;=Settings!$C$5,$J976&gt;Settings!$C$6),$G976,0))</f>
        <v/>
      </c>
      <c r="Z976" s="34">
        <f>IF($A976="","",IF(AND($P976&gt;0,$T976="Open",$U976=0,OR($I976="Open",$I976="Won"),$H976&gt;=Settings!$C$4,$H976&lt;=Settings!$C$5),$G976,0))</f>
        <v/>
      </c>
      <c r="AA976" s="34">
        <f>IF($A976="","",IF(AND($U976=1,OR($V976=1,$I976="Won")),$G976-$R976,0))</f>
        <v/>
      </c>
      <c r="AB976" s="34">
        <f>IF($A976="","",IF(AND($U976=1,$I976="Open",$V976=0),$R976,0))</f>
        <v/>
      </c>
      <c r="AC976" s="34">
        <f>IF($A976="","",IF(AND($U976=1,$I976="Lost"),$R976,0))</f>
        <v/>
      </c>
      <c r="AD976" s="34">
        <f>IF($A976="","",IF(AND($I976="Won",OR($U976=1,$Y976&gt;0,$Z976&gt;0)),$G976,0))</f>
        <v/>
      </c>
      <c r="AE976" s="33">
        <f>IF(OR($A976="",$P976=0),"",IFERROR(MATCH($Q976,Settings!$B$24:$B$31,0),""))</f>
        <v/>
      </c>
      <c r="AF976" s="33">
        <f>IF($A976="","",IFERROR(MATCH($F976,Settings!$B$24:$B$31,0),""))</f>
        <v/>
      </c>
      <c r="AG976" s="33">
        <f>IF($A976="","",IF($P976=0,IF($Y976&gt;0,IF($I976="Won","Created and won","Created"),IF($J976&gt;Settings!$C$6,"Created, outside period",IF($V976=1,"Not in last snapshot","Outside period"))),IF($T976&lt;&gt;"Open","Closed before",IF($U976=0,IF($Z976&gt;0,IF($I976="Won","Pulled in and won","Pulled in"),"Outside period"),IF($I976="Won","Won",IF($I976="Lost","Lost",IF($V976=0,"Slipped out",IF($AF976&gt;$AE976,"Advanced",IF($AF976&lt;$AE976,"Regressed",IF($G976&gt;$R976,"Amount up",IF($G976&lt;$R976,"Amount down","No change")))))))))))</f>
        <v/>
      </c>
      <c r="AH976" s="33">
        <f>IF($A976="","",IF($V976=1,Settings!$C$7-MAX($J976,$K976,$L976,$M976),""))</f>
        <v/>
      </c>
      <c r="AI976" s="33">
        <f>IF($A976="","",IF($V976=1,IF($AH976&gt;=Settings!$C$12,1,0),""))</f>
        <v/>
      </c>
      <c r="AJ976" s="33">
        <f>IF($A976="","",IF($V976=1,IF($N976&gt;=Settings!$C$13,1,0),""))</f>
        <v/>
      </c>
    </row>
    <row r="977">
      <c r="G977" s="31" t="n"/>
      <c r="H977" s="32" t="n"/>
      <c r="J977" s="32" t="n"/>
      <c r="K977" s="32" t="n"/>
      <c r="L977" s="32" t="n"/>
      <c r="M977" s="32" t="n"/>
      <c r="P977" s="33">
        <f>IF($A977="","",IFERROR(MATCH($A977,'Last week'!$A$2:$A$1001,0),0))</f>
        <v/>
      </c>
      <c r="Q977" s="33">
        <f>IF(OR($A977="",$P977=0),"",INDEX('Last week'!$F$2:$F$1001,$P977))</f>
        <v/>
      </c>
      <c r="R977" s="34">
        <f>IF(OR($A977="",$P977=0),"",INDEX('Last week'!$G$2:$G$1001,$P977))</f>
        <v/>
      </c>
      <c r="S977" s="35">
        <f>IF(OR($A977="",$P977=0),"",INDEX('Last week'!$H$2:$H$1001,$P977))</f>
        <v/>
      </c>
      <c r="T977" s="33">
        <f>IF(OR($A977="",$P977=0),"",INDEX('Last week'!$I$2:$I$1001,$P977))</f>
        <v/>
      </c>
      <c r="U977" s="33">
        <f>IF($A977="","",IF(AND($P977&gt;0,$T977="Open",$S977&gt;=Settings!$C$4,$S977&lt;=Settings!$C$5),1,0))</f>
        <v/>
      </c>
      <c r="V977" s="33">
        <f>IF($A977="","",IF(AND($I977="Open",$H977&gt;=Settings!$C$4,$H977&lt;=Settings!$C$5),1,0))</f>
        <v/>
      </c>
      <c r="W977" s="34">
        <f>IF($A977="","",IF($U977=1,$R977,0))</f>
        <v/>
      </c>
      <c r="X977" s="34">
        <f>IF($A977="","",IF($V977=1,$G977,0))</f>
        <v/>
      </c>
      <c r="Y977" s="34">
        <f>IF($A977="","",IF(AND($P977=0,OR($I977="Open",$I977="Won"),$H977&gt;=Settings!$C$4,$H977&lt;=Settings!$C$5,$J977&gt;Settings!$C$6),$G977,0))</f>
        <v/>
      </c>
      <c r="Z977" s="34">
        <f>IF($A977="","",IF(AND($P977&gt;0,$T977="Open",$U977=0,OR($I977="Open",$I977="Won"),$H977&gt;=Settings!$C$4,$H977&lt;=Settings!$C$5),$G977,0))</f>
        <v/>
      </c>
      <c r="AA977" s="34">
        <f>IF($A977="","",IF(AND($U977=1,OR($V977=1,$I977="Won")),$G977-$R977,0))</f>
        <v/>
      </c>
      <c r="AB977" s="34">
        <f>IF($A977="","",IF(AND($U977=1,$I977="Open",$V977=0),$R977,0))</f>
        <v/>
      </c>
      <c r="AC977" s="34">
        <f>IF($A977="","",IF(AND($U977=1,$I977="Lost"),$R977,0))</f>
        <v/>
      </c>
      <c r="AD977" s="34">
        <f>IF($A977="","",IF(AND($I977="Won",OR($U977=1,$Y977&gt;0,$Z977&gt;0)),$G977,0))</f>
        <v/>
      </c>
      <c r="AE977" s="33">
        <f>IF(OR($A977="",$P977=0),"",IFERROR(MATCH($Q977,Settings!$B$24:$B$31,0),""))</f>
        <v/>
      </c>
      <c r="AF977" s="33">
        <f>IF($A977="","",IFERROR(MATCH($F977,Settings!$B$24:$B$31,0),""))</f>
        <v/>
      </c>
      <c r="AG977" s="33">
        <f>IF($A977="","",IF($P977=0,IF($Y977&gt;0,IF($I977="Won","Created and won","Created"),IF($J977&gt;Settings!$C$6,"Created, outside period",IF($V977=1,"Not in last snapshot","Outside period"))),IF($T977&lt;&gt;"Open","Closed before",IF($U977=0,IF($Z977&gt;0,IF($I977="Won","Pulled in and won","Pulled in"),"Outside period"),IF($I977="Won","Won",IF($I977="Lost","Lost",IF($V977=0,"Slipped out",IF($AF977&gt;$AE977,"Advanced",IF($AF977&lt;$AE977,"Regressed",IF($G977&gt;$R977,"Amount up",IF($G977&lt;$R977,"Amount down","No change")))))))))))</f>
        <v/>
      </c>
      <c r="AH977" s="33">
        <f>IF($A977="","",IF($V977=1,Settings!$C$7-MAX($J977,$K977,$L977,$M977),""))</f>
        <v/>
      </c>
      <c r="AI977" s="33">
        <f>IF($A977="","",IF($V977=1,IF($AH977&gt;=Settings!$C$12,1,0),""))</f>
        <v/>
      </c>
      <c r="AJ977" s="33">
        <f>IF($A977="","",IF($V977=1,IF($N977&gt;=Settings!$C$13,1,0),""))</f>
        <v/>
      </c>
    </row>
    <row r="978">
      <c r="G978" s="31" t="n"/>
      <c r="H978" s="32" t="n"/>
      <c r="J978" s="32" t="n"/>
      <c r="K978" s="32" t="n"/>
      <c r="L978" s="32" t="n"/>
      <c r="M978" s="32" t="n"/>
      <c r="P978" s="33">
        <f>IF($A978="","",IFERROR(MATCH($A978,'Last week'!$A$2:$A$1001,0),0))</f>
        <v/>
      </c>
      <c r="Q978" s="33">
        <f>IF(OR($A978="",$P978=0),"",INDEX('Last week'!$F$2:$F$1001,$P978))</f>
        <v/>
      </c>
      <c r="R978" s="34">
        <f>IF(OR($A978="",$P978=0),"",INDEX('Last week'!$G$2:$G$1001,$P978))</f>
        <v/>
      </c>
      <c r="S978" s="35">
        <f>IF(OR($A978="",$P978=0),"",INDEX('Last week'!$H$2:$H$1001,$P978))</f>
        <v/>
      </c>
      <c r="T978" s="33">
        <f>IF(OR($A978="",$P978=0),"",INDEX('Last week'!$I$2:$I$1001,$P978))</f>
        <v/>
      </c>
      <c r="U978" s="33">
        <f>IF($A978="","",IF(AND($P978&gt;0,$T978="Open",$S978&gt;=Settings!$C$4,$S978&lt;=Settings!$C$5),1,0))</f>
        <v/>
      </c>
      <c r="V978" s="33">
        <f>IF($A978="","",IF(AND($I978="Open",$H978&gt;=Settings!$C$4,$H978&lt;=Settings!$C$5),1,0))</f>
        <v/>
      </c>
      <c r="W978" s="34">
        <f>IF($A978="","",IF($U978=1,$R978,0))</f>
        <v/>
      </c>
      <c r="X978" s="34">
        <f>IF($A978="","",IF($V978=1,$G978,0))</f>
        <v/>
      </c>
      <c r="Y978" s="34">
        <f>IF($A978="","",IF(AND($P978=0,OR($I978="Open",$I978="Won"),$H978&gt;=Settings!$C$4,$H978&lt;=Settings!$C$5,$J978&gt;Settings!$C$6),$G978,0))</f>
        <v/>
      </c>
      <c r="Z978" s="34">
        <f>IF($A978="","",IF(AND($P978&gt;0,$T978="Open",$U978=0,OR($I978="Open",$I978="Won"),$H978&gt;=Settings!$C$4,$H978&lt;=Settings!$C$5),$G978,0))</f>
        <v/>
      </c>
      <c r="AA978" s="34">
        <f>IF($A978="","",IF(AND($U978=1,OR($V978=1,$I978="Won")),$G978-$R978,0))</f>
        <v/>
      </c>
      <c r="AB978" s="34">
        <f>IF($A978="","",IF(AND($U978=1,$I978="Open",$V978=0),$R978,0))</f>
        <v/>
      </c>
      <c r="AC978" s="34">
        <f>IF($A978="","",IF(AND($U978=1,$I978="Lost"),$R978,0))</f>
        <v/>
      </c>
      <c r="AD978" s="34">
        <f>IF($A978="","",IF(AND($I978="Won",OR($U978=1,$Y978&gt;0,$Z978&gt;0)),$G978,0))</f>
        <v/>
      </c>
      <c r="AE978" s="33">
        <f>IF(OR($A978="",$P978=0),"",IFERROR(MATCH($Q978,Settings!$B$24:$B$31,0),""))</f>
        <v/>
      </c>
      <c r="AF978" s="33">
        <f>IF($A978="","",IFERROR(MATCH($F978,Settings!$B$24:$B$31,0),""))</f>
        <v/>
      </c>
      <c r="AG978" s="33">
        <f>IF($A978="","",IF($P978=0,IF($Y978&gt;0,IF($I978="Won","Created and won","Created"),IF($J978&gt;Settings!$C$6,"Created, outside period",IF($V978=1,"Not in last snapshot","Outside period"))),IF($T978&lt;&gt;"Open","Closed before",IF($U978=0,IF($Z978&gt;0,IF($I978="Won","Pulled in and won","Pulled in"),"Outside period"),IF($I978="Won","Won",IF($I978="Lost","Lost",IF($V978=0,"Slipped out",IF($AF978&gt;$AE978,"Advanced",IF($AF978&lt;$AE978,"Regressed",IF($G978&gt;$R978,"Amount up",IF($G978&lt;$R978,"Amount down","No change")))))))))))</f>
        <v/>
      </c>
      <c r="AH978" s="33">
        <f>IF($A978="","",IF($V978=1,Settings!$C$7-MAX($J978,$K978,$L978,$M978),""))</f>
        <v/>
      </c>
      <c r="AI978" s="33">
        <f>IF($A978="","",IF($V978=1,IF($AH978&gt;=Settings!$C$12,1,0),""))</f>
        <v/>
      </c>
      <c r="AJ978" s="33">
        <f>IF($A978="","",IF($V978=1,IF($N978&gt;=Settings!$C$13,1,0),""))</f>
        <v/>
      </c>
    </row>
    <row r="979">
      <c r="G979" s="31" t="n"/>
      <c r="H979" s="32" t="n"/>
      <c r="J979" s="32" t="n"/>
      <c r="K979" s="32" t="n"/>
      <c r="L979" s="32" t="n"/>
      <c r="M979" s="32" t="n"/>
      <c r="P979" s="33">
        <f>IF($A979="","",IFERROR(MATCH($A979,'Last week'!$A$2:$A$1001,0),0))</f>
        <v/>
      </c>
      <c r="Q979" s="33">
        <f>IF(OR($A979="",$P979=0),"",INDEX('Last week'!$F$2:$F$1001,$P979))</f>
        <v/>
      </c>
      <c r="R979" s="34">
        <f>IF(OR($A979="",$P979=0),"",INDEX('Last week'!$G$2:$G$1001,$P979))</f>
        <v/>
      </c>
      <c r="S979" s="35">
        <f>IF(OR($A979="",$P979=0),"",INDEX('Last week'!$H$2:$H$1001,$P979))</f>
        <v/>
      </c>
      <c r="T979" s="33">
        <f>IF(OR($A979="",$P979=0),"",INDEX('Last week'!$I$2:$I$1001,$P979))</f>
        <v/>
      </c>
      <c r="U979" s="33">
        <f>IF($A979="","",IF(AND($P979&gt;0,$T979="Open",$S979&gt;=Settings!$C$4,$S979&lt;=Settings!$C$5),1,0))</f>
        <v/>
      </c>
      <c r="V979" s="33">
        <f>IF($A979="","",IF(AND($I979="Open",$H979&gt;=Settings!$C$4,$H979&lt;=Settings!$C$5),1,0))</f>
        <v/>
      </c>
      <c r="W979" s="34">
        <f>IF($A979="","",IF($U979=1,$R979,0))</f>
        <v/>
      </c>
      <c r="X979" s="34">
        <f>IF($A979="","",IF($V979=1,$G979,0))</f>
        <v/>
      </c>
      <c r="Y979" s="34">
        <f>IF($A979="","",IF(AND($P979=0,OR($I979="Open",$I979="Won"),$H979&gt;=Settings!$C$4,$H979&lt;=Settings!$C$5,$J979&gt;Settings!$C$6),$G979,0))</f>
        <v/>
      </c>
      <c r="Z979" s="34">
        <f>IF($A979="","",IF(AND($P979&gt;0,$T979="Open",$U979=0,OR($I979="Open",$I979="Won"),$H979&gt;=Settings!$C$4,$H979&lt;=Settings!$C$5),$G979,0))</f>
        <v/>
      </c>
      <c r="AA979" s="34">
        <f>IF($A979="","",IF(AND($U979=1,OR($V979=1,$I979="Won")),$G979-$R979,0))</f>
        <v/>
      </c>
      <c r="AB979" s="34">
        <f>IF($A979="","",IF(AND($U979=1,$I979="Open",$V979=0),$R979,0))</f>
        <v/>
      </c>
      <c r="AC979" s="34">
        <f>IF($A979="","",IF(AND($U979=1,$I979="Lost"),$R979,0))</f>
        <v/>
      </c>
      <c r="AD979" s="34">
        <f>IF($A979="","",IF(AND($I979="Won",OR($U979=1,$Y979&gt;0,$Z979&gt;0)),$G979,0))</f>
        <v/>
      </c>
      <c r="AE979" s="33">
        <f>IF(OR($A979="",$P979=0),"",IFERROR(MATCH($Q979,Settings!$B$24:$B$31,0),""))</f>
        <v/>
      </c>
      <c r="AF979" s="33">
        <f>IF($A979="","",IFERROR(MATCH($F979,Settings!$B$24:$B$31,0),""))</f>
        <v/>
      </c>
      <c r="AG979" s="33">
        <f>IF($A979="","",IF($P979=0,IF($Y979&gt;0,IF($I979="Won","Created and won","Created"),IF($J979&gt;Settings!$C$6,"Created, outside period",IF($V979=1,"Not in last snapshot","Outside period"))),IF($T979&lt;&gt;"Open","Closed before",IF($U979=0,IF($Z979&gt;0,IF($I979="Won","Pulled in and won","Pulled in"),"Outside period"),IF($I979="Won","Won",IF($I979="Lost","Lost",IF($V979=0,"Slipped out",IF($AF979&gt;$AE979,"Advanced",IF($AF979&lt;$AE979,"Regressed",IF($G979&gt;$R979,"Amount up",IF($G979&lt;$R979,"Amount down","No change")))))))))))</f>
        <v/>
      </c>
      <c r="AH979" s="33">
        <f>IF($A979="","",IF($V979=1,Settings!$C$7-MAX($J979,$K979,$L979,$M979),""))</f>
        <v/>
      </c>
      <c r="AI979" s="33">
        <f>IF($A979="","",IF($V979=1,IF($AH979&gt;=Settings!$C$12,1,0),""))</f>
        <v/>
      </c>
      <c r="AJ979" s="33">
        <f>IF($A979="","",IF($V979=1,IF($N979&gt;=Settings!$C$13,1,0),""))</f>
        <v/>
      </c>
    </row>
    <row r="980">
      <c r="G980" s="31" t="n"/>
      <c r="H980" s="32" t="n"/>
      <c r="J980" s="32" t="n"/>
      <c r="K980" s="32" t="n"/>
      <c r="L980" s="32" t="n"/>
      <c r="M980" s="32" t="n"/>
      <c r="P980" s="33">
        <f>IF($A980="","",IFERROR(MATCH($A980,'Last week'!$A$2:$A$1001,0),0))</f>
        <v/>
      </c>
      <c r="Q980" s="33">
        <f>IF(OR($A980="",$P980=0),"",INDEX('Last week'!$F$2:$F$1001,$P980))</f>
        <v/>
      </c>
      <c r="R980" s="34">
        <f>IF(OR($A980="",$P980=0),"",INDEX('Last week'!$G$2:$G$1001,$P980))</f>
        <v/>
      </c>
      <c r="S980" s="35">
        <f>IF(OR($A980="",$P980=0),"",INDEX('Last week'!$H$2:$H$1001,$P980))</f>
        <v/>
      </c>
      <c r="T980" s="33">
        <f>IF(OR($A980="",$P980=0),"",INDEX('Last week'!$I$2:$I$1001,$P980))</f>
        <v/>
      </c>
      <c r="U980" s="33">
        <f>IF($A980="","",IF(AND($P980&gt;0,$T980="Open",$S980&gt;=Settings!$C$4,$S980&lt;=Settings!$C$5),1,0))</f>
        <v/>
      </c>
      <c r="V980" s="33">
        <f>IF($A980="","",IF(AND($I980="Open",$H980&gt;=Settings!$C$4,$H980&lt;=Settings!$C$5),1,0))</f>
        <v/>
      </c>
      <c r="W980" s="34">
        <f>IF($A980="","",IF($U980=1,$R980,0))</f>
        <v/>
      </c>
      <c r="X980" s="34">
        <f>IF($A980="","",IF($V980=1,$G980,0))</f>
        <v/>
      </c>
      <c r="Y980" s="34">
        <f>IF($A980="","",IF(AND($P980=0,OR($I980="Open",$I980="Won"),$H980&gt;=Settings!$C$4,$H980&lt;=Settings!$C$5,$J980&gt;Settings!$C$6),$G980,0))</f>
        <v/>
      </c>
      <c r="Z980" s="34">
        <f>IF($A980="","",IF(AND($P980&gt;0,$T980="Open",$U980=0,OR($I980="Open",$I980="Won"),$H980&gt;=Settings!$C$4,$H980&lt;=Settings!$C$5),$G980,0))</f>
        <v/>
      </c>
      <c r="AA980" s="34">
        <f>IF($A980="","",IF(AND($U980=1,OR($V980=1,$I980="Won")),$G980-$R980,0))</f>
        <v/>
      </c>
      <c r="AB980" s="34">
        <f>IF($A980="","",IF(AND($U980=1,$I980="Open",$V980=0),$R980,0))</f>
        <v/>
      </c>
      <c r="AC980" s="34">
        <f>IF($A980="","",IF(AND($U980=1,$I980="Lost"),$R980,0))</f>
        <v/>
      </c>
      <c r="AD980" s="34">
        <f>IF($A980="","",IF(AND($I980="Won",OR($U980=1,$Y980&gt;0,$Z980&gt;0)),$G980,0))</f>
        <v/>
      </c>
      <c r="AE980" s="33">
        <f>IF(OR($A980="",$P980=0),"",IFERROR(MATCH($Q980,Settings!$B$24:$B$31,0),""))</f>
        <v/>
      </c>
      <c r="AF980" s="33">
        <f>IF($A980="","",IFERROR(MATCH($F980,Settings!$B$24:$B$31,0),""))</f>
        <v/>
      </c>
      <c r="AG980" s="33">
        <f>IF($A980="","",IF($P980=0,IF($Y980&gt;0,IF($I980="Won","Created and won","Created"),IF($J980&gt;Settings!$C$6,"Created, outside period",IF($V980=1,"Not in last snapshot","Outside period"))),IF($T980&lt;&gt;"Open","Closed before",IF($U980=0,IF($Z980&gt;0,IF($I980="Won","Pulled in and won","Pulled in"),"Outside period"),IF($I980="Won","Won",IF($I980="Lost","Lost",IF($V980=0,"Slipped out",IF($AF980&gt;$AE980,"Advanced",IF($AF980&lt;$AE980,"Regressed",IF($G980&gt;$R980,"Amount up",IF($G980&lt;$R980,"Amount down","No change")))))))))))</f>
        <v/>
      </c>
      <c r="AH980" s="33">
        <f>IF($A980="","",IF($V980=1,Settings!$C$7-MAX($J980,$K980,$L980,$M980),""))</f>
        <v/>
      </c>
      <c r="AI980" s="33">
        <f>IF($A980="","",IF($V980=1,IF($AH980&gt;=Settings!$C$12,1,0),""))</f>
        <v/>
      </c>
      <c r="AJ980" s="33">
        <f>IF($A980="","",IF($V980=1,IF($N980&gt;=Settings!$C$13,1,0),""))</f>
        <v/>
      </c>
    </row>
    <row r="981">
      <c r="G981" s="31" t="n"/>
      <c r="H981" s="32" t="n"/>
      <c r="J981" s="32" t="n"/>
      <c r="K981" s="32" t="n"/>
      <c r="L981" s="32" t="n"/>
      <c r="M981" s="32" t="n"/>
      <c r="P981" s="33">
        <f>IF($A981="","",IFERROR(MATCH($A981,'Last week'!$A$2:$A$1001,0),0))</f>
        <v/>
      </c>
      <c r="Q981" s="33">
        <f>IF(OR($A981="",$P981=0),"",INDEX('Last week'!$F$2:$F$1001,$P981))</f>
        <v/>
      </c>
      <c r="R981" s="34">
        <f>IF(OR($A981="",$P981=0),"",INDEX('Last week'!$G$2:$G$1001,$P981))</f>
        <v/>
      </c>
      <c r="S981" s="35">
        <f>IF(OR($A981="",$P981=0),"",INDEX('Last week'!$H$2:$H$1001,$P981))</f>
        <v/>
      </c>
      <c r="T981" s="33">
        <f>IF(OR($A981="",$P981=0),"",INDEX('Last week'!$I$2:$I$1001,$P981))</f>
        <v/>
      </c>
      <c r="U981" s="33">
        <f>IF($A981="","",IF(AND($P981&gt;0,$T981="Open",$S981&gt;=Settings!$C$4,$S981&lt;=Settings!$C$5),1,0))</f>
        <v/>
      </c>
      <c r="V981" s="33">
        <f>IF($A981="","",IF(AND($I981="Open",$H981&gt;=Settings!$C$4,$H981&lt;=Settings!$C$5),1,0))</f>
        <v/>
      </c>
      <c r="W981" s="34">
        <f>IF($A981="","",IF($U981=1,$R981,0))</f>
        <v/>
      </c>
      <c r="X981" s="34">
        <f>IF($A981="","",IF($V981=1,$G981,0))</f>
        <v/>
      </c>
      <c r="Y981" s="34">
        <f>IF($A981="","",IF(AND($P981=0,OR($I981="Open",$I981="Won"),$H981&gt;=Settings!$C$4,$H981&lt;=Settings!$C$5,$J981&gt;Settings!$C$6),$G981,0))</f>
        <v/>
      </c>
      <c r="Z981" s="34">
        <f>IF($A981="","",IF(AND($P981&gt;0,$T981="Open",$U981=0,OR($I981="Open",$I981="Won"),$H981&gt;=Settings!$C$4,$H981&lt;=Settings!$C$5),$G981,0))</f>
        <v/>
      </c>
      <c r="AA981" s="34">
        <f>IF($A981="","",IF(AND($U981=1,OR($V981=1,$I981="Won")),$G981-$R981,0))</f>
        <v/>
      </c>
      <c r="AB981" s="34">
        <f>IF($A981="","",IF(AND($U981=1,$I981="Open",$V981=0),$R981,0))</f>
        <v/>
      </c>
      <c r="AC981" s="34">
        <f>IF($A981="","",IF(AND($U981=1,$I981="Lost"),$R981,0))</f>
        <v/>
      </c>
      <c r="AD981" s="34">
        <f>IF($A981="","",IF(AND($I981="Won",OR($U981=1,$Y981&gt;0,$Z981&gt;0)),$G981,0))</f>
        <v/>
      </c>
      <c r="AE981" s="33">
        <f>IF(OR($A981="",$P981=0),"",IFERROR(MATCH($Q981,Settings!$B$24:$B$31,0),""))</f>
        <v/>
      </c>
      <c r="AF981" s="33">
        <f>IF($A981="","",IFERROR(MATCH($F981,Settings!$B$24:$B$31,0),""))</f>
        <v/>
      </c>
      <c r="AG981" s="33">
        <f>IF($A981="","",IF($P981=0,IF($Y981&gt;0,IF($I981="Won","Created and won","Created"),IF($J981&gt;Settings!$C$6,"Created, outside period",IF($V981=1,"Not in last snapshot","Outside period"))),IF($T981&lt;&gt;"Open","Closed before",IF($U981=0,IF($Z981&gt;0,IF($I981="Won","Pulled in and won","Pulled in"),"Outside period"),IF($I981="Won","Won",IF($I981="Lost","Lost",IF($V981=0,"Slipped out",IF($AF981&gt;$AE981,"Advanced",IF($AF981&lt;$AE981,"Regressed",IF($G981&gt;$R981,"Amount up",IF($G981&lt;$R981,"Amount down","No change")))))))))))</f>
        <v/>
      </c>
      <c r="AH981" s="33">
        <f>IF($A981="","",IF($V981=1,Settings!$C$7-MAX($J981,$K981,$L981,$M981),""))</f>
        <v/>
      </c>
      <c r="AI981" s="33">
        <f>IF($A981="","",IF($V981=1,IF($AH981&gt;=Settings!$C$12,1,0),""))</f>
        <v/>
      </c>
      <c r="AJ981" s="33">
        <f>IF($A981="","",IF($V981=1,IF($N981&gt;=Settings!$C$13,1,0),""))</f>
        <v/>
      </c>
    </row>
    <row r="982">
      <c r="G982" s="31" t="n"/>
      <c r="H982" s="32" t="n"/>
      <c r="J982" s="32" t="n"/>
      <c r="K982" s="32" t="n"/>
      <c r="L982" s="32" t="n"/>
      <c r="M982" s="32" t="n"/>
      <c r="P982" s="33">
        <f>IF($A982="","",IFERROR(MATCH($A982,'Last week'!$A$2:$A$1001,0),0))</f>
        <v/>
      </c>
      <c r="Q982" s="33">
        <f>IF(OR($A982="",$P982=0),"",INDEX('Last week'!$F$2:$F$1001,$P982))</f>
        <v/>
      </c>
      <c r="R982" s="34">
        <f>IF(OR($A982="",$P982=0),"",INDEX('Last week'!$G$2:$G$1001,$P982))</f>
        <v/>
      </c>
      <c r="S982" s="35">
        <f>IF(OR($A982="",$P982=0),"",INDEX('Last week'!$H$2:$H$1001,$P982))</f>
        <v/>
      </c>
      <c r="T982" s="33">
        <f>IF(OR($A982="",$P982=0),"",INDEX('Last week'!$I$2:$I$1001,$P982))</f>
        <v/>
      </c>
      <c r="U982" s="33">
        <f>IF($A982="","",IF(AND($P982&gt;0,$T982="Open",$S982&gt;=Settings!$C$4,$S982&lt;=Settings!$C$5),1,0))</f>
        <v/>
      </c>
      <c r="V982" s="33">
        <f>IF($A982="","",IF(AND($I982="Open",$H982&gt;=Settings!$C$4,$H982&lt;=Settings!$C$5),1,0))</f>
        <v/>
      </c>
      <c r="W982" s="34">
        <f>IF($A982="","",IF($U982=1,$R982,0))</f>
        <v/>
      </c>
      <c r="X982" s="34">
        <f>IF($A982="","",IF($V982=1,$G982,0))</f>
        <v/>
      </c>
      <c r="Y982" s="34">
        <f>IF($A982="","",IF(AND($P982=0,OR($I982="Open",$I982="Won"),$H982&gt;=Settings!$C$4,$H982&lt;=Settings!$C$5,$J982&gt;Settings!$C$6),$G982,0))</f>
        <v/>
      </c>
      <c r="Z982" s="34">
        <f>IF($A982="","",IF(AND($P982&gt;0,$T982="Open",$U982=0,OR($I982="Open",$I982="Won"),$H982&gt;=Settings!$C$4,$H982&lt;=Settings!$C$5),$G982,0))</f>
        <v/>
      </c>
      <c r="AA982" s="34">
        <f>IF($A982="","",IF(AND($U982=1,OR($V982=1,$I982="Won")),$G982-$R982,0))</f>
        <v/>
      </c>
      <c r="AB982" s="34">
        <f>IF($A982="","",IF(AND($U982=1,$I982="Open",$V982=0),$R982,0))</f>
        <v/>
      </c>
      <c r="AC982" s="34">
        <f>IF($A982="","",IF(AND($U982=1,$I982="Lost"),$R982,0))</f>
        <v/>
      </c>
      <c r="AD982" s="34">
        <f>IF($A982="","",IF(AND($I982="Won",OR($U982=1,$Y982&gt;0,$Z982&gt;0)),$G982,0))</f>
        <v/>
      </c>
      <c r="AE982" s="33">
        <f>IF(OR($A982="",$P982=0),"",IFERROR(MATCH($Q982,Settings!$B$24:$B$31,0),""))</f>
        <v/>
      </c>
      <c r="AF982" s="33">
        <f>IF($A982="","",IFERROR(MATCH($F982,Settings!$B$24:$B$31,0),""))</f>
        <v/>
      </c>
      <c r="AG982" s="33">
        <f>IF($A982="","",IF($P982=0,IF($Y982&gt;0,IF($I982="Won","Created and won","Created"),IF($J982&gt;Settings!$C$6,"Created, outside period",IF($V982=1,"Not in last snapshot","Outside period"))),IF($T982&lt;&gt;"Open","Closed before",IF($U982=0,IF($Z982&gt;0,IF($I982="Won","Pulled in and won","Pulled in"),"Outside period"),IF($I982="Won","Won",IF($I982="Lost","Lost",IF($V982=0,"Slipped out",IF($AF982&gt;$AE982,"Advanced",IF($AF982&lt;$AE982,"Regressed",IF($G982&gt;$R982,"Amount up",IF($G982&lt;$R982,"Amount down","No change")))))))))))</f>
        <v/>
      </c>
      <c r="AH982" s="33">
        <f>IF($A982="","",IF($V982=1,Settings!$C$7-MAX($J982,$K982,$L982,$M982),""))</f>
        <v/>
      </c>
      <c r="AI982" s="33">
        <f>IF($A982="","",IF($V982=1,IF($AH982&gt;=Settings!$C$12,1,0),""))</f>
        <v/>
      </c>
      <c r="AJ982" s="33">
        <f>IF($A982="","",IF($V982=1,IF($N982&gt;=Settings!$C$13,1,0),""))</f>
        <v/>
      </c>
    </row>
    <row r="983">
      <c r="G983" s="31" t="n"/>
      <c r="H983" s="32" t="n"/>
      <c r="J983" s="32" t="n"/>
      <c r="K983" s="32" t="n"/>
      <c r="L983" s="32" t="n"/>
      <c r="M983" s="32" t="n"/>
      <c r="P983" s="33">
        <f>IF($A983="","",IFERROR(MATCH($A983,'Last week'!$A$2:$A$1001,0),0))</f>
        <v/>
      </c>
      <c r="Q983" s="33">
        <f>IF(OR($A983="",$P983=0),"",INDEX('Last week'!$F$2:$F$1001,$P983))</f>
        <v/>
      </c>
      <c r="R983" s="34">
        <f>IF(OR($A983="",$P983=0),"",INDEX('Last week'!$G$2:$G$1001,$P983))</f>
        <v/>
      </c>
      <c r="S983" s="35">
        <f>IF(OR($A983="",$P983=0),"",INDEX('Last week'!$H$2:$H$1001,$P983))</f>
        <v/>
      </c>
      <c r="T983" s="33">
        <f>IF(OR($A983="",$P983=0),"",INDEX('Last week'!$I$2:$I$1001,$P983))</f>
        <v/>
      </c>
      <c r="U983" s="33">
        <f>IF($A983="","",IF(AND($P983&gt;0,$T983="Open",$S983&gt;=Settings!$C$4,$S983&lt;=Settings!$C$5),1,0))</f>
        <v/>
      </c>
      <c r="V983" s="33">
        <f>IF($A983="","",IF(AND($I983="Open",$H983&gt;=Settings!$C$4,$H983&lt;=Settings!$C$5),1,0))</f>
        <v/>
      </c>
      <c r="W983" s="34">
        <f>IF($A983="","",IF($U983=1,$R983,0))</f>
        <v/>
      </c>
      <c r="X983" s="34">
        <f>IF($A983="","",IF($V983=1,$G983,0))</f>
        <v/>
      </c>
      <c r="Y983" s="34">
        <f>IF($A983="","",IF(AND($P983=0,OR($I983="Open",$I983="Won"),$H983&gt;=Settings!$C$4,$H983&lt;=Settings!$C$5,$J983&gt;Settings!$C$6),$G983,0))</f>
        <v/>
      </c>
      <c r="Z983" s="34">
        <f>IF($A983="","",IF(AND($P983&gt;0,$T983="Open",$U983=0,OR($I983="Open",$I983="Won"),$H983&gt;=Settings!$C$4,$H983&lt;=Settings!$C$5),$G983,0))</f>
        <v/>
      </c>
      <c r="AA983" s="34">
        <f>IF($A983="","",IF(AND($U983=1,OR($V983=1,$I983="Won")),$G983-$R983,0))</f>
        <v/>
      </c>
      <c r="AB983" s="34">
        <f>IF($A983="","",IF(AND($U983=1,$I983="Open",$V983=0),$R983,0))</f>
        <v/>
      </c>
      <c r="AC983" s="34">
        <f>IF($A983="","",IF(AND($U983=1,$I983="Lost"),$R983,0))</f>
        <v/>
      </c>
      <c r="AD983" s="34">
        <f>IF($A983="","",IF(AND($I983="Won",OR($U983=1,$Y983&gt;0,$Z983&gt;0)),$G983,0))</f>
        <v/>
      </c>
      <c r="AE983" s="33">
        <f>IF(OR($A983="",$P983=0),"",IFERROR(MATCH($Q983,Settings!$B$24:$B$31,0),""))</f>
        <v/>
      </c>
      <c r="AF983" s="33">
        <f>IF($A983="","",IFERROR(MATCH($F983,Settings!$B$24:$B$31,0),""))</f>
        <v/>
      </c>
      <c r="AG983" s="33">
        <f>IF($A983="","",IF($P983=0,IF($Y983&gt;0,IF($I983="Won","Created and won","Created"),IF($J983&gt;Settings!$C$6,"Created, outside period",IF($V983=1,"Not in last snapshot","Outside period"))),IF($T983&lt;&gt;"Open","Closed before",IF($U983=0,IF($Z983&gt;0,IF($I983="Won","Pulled in and won","Pulled in"),"Outside period"),IF($I983="Won","Won",IF($I983="Lost","Lost",IF($V983=0,"Slipped out",IF($AF983&gt;$AE983,"Advanced",IF($AF983&lt;$AE983,"Regressed",IF($G983&gt;$R983,"Amount up",IF($G983&lt;$R983,"Amount down","No change")))))))))))</f>
        <v/>
      </c>
      <c r="AH983" s="33">
        <f>IF($A983="","",IF($V983=1,Settings!$C$7-MAX($J983,$K983,$L983,$M983),""))</f>
        <v/>
      </c>
      <c r="AI983" s="33">
        <f>IF($A983="","",IF($V983=1,IF($AH983&gt;=Settings!$C$12,1,0),""))</f>
        <v/>
      </c>
      <c r="AJ983" s="33">
        <f>IF($A983="","",IF($V983=1,IF($N983&gt;=Settings!$C$13,1,0),""))</f>
        <v/>
      </c>
    </row>
    <row r="984">
      <c r="G984" s="31" t="n"/>
      <c r="H984" s="32" t="n"/>
      <c r="J984" s="32" t="n"/>
      <c r="K984" s="32" t="n"/>
      <c r="L984" s="32" t="n"/>
      <c r="M984" s="32" t="n"/>
      <c r="P984" s="33">
        <f>IF($A984="","",IFERROR(MATCH($A984,'Last week'!$A$2:$A$1001,0),0))</f>
        <v/>
      </c>
      <c r="Q984" s="33">
        <f>IF(OR($A984="",$P984=0),"",INDEX('Last week'!$F$2:$F$1001,$P984))</f>
        <v/>
      </c>
      <c r="R984" s="34">
        <f>IF(OR($A984="",$P984=0),"",INDEX('Last week'!$G$2:$G$1001,$P984))</f>
        <v/>
      </c>
      <c r="S984" s="35">
        <f>IF(OR($A984="",$P984=0),"",INDEX('Last week'!$H$2:$H$1001,$P984))</f>
        <v/>
      </c>
      <c r="T984" s="33">
        <f>IF(OR($A984="",$P984=0),"",INDEX('Last week'!$I$2:$I$1001,$P984))</f>
        <v/>
      </c>
      <c r="U984" s="33">
        <f>IF($A984="","",IF(AND($P984&gt;0,$T984="Open",$S984&gt;=Settings!$C$4,$S984&lt;=Settings!$C$5),1,0))</f>
        <v/>
      </c>
      <c r="V984" s="33">
        <f>IF($A984="","",IF(AND($I984="Open",$H984&gt;=Settings!$C$4,$H984&lt;=Settings!$C$5),1,0))</f>
        <v/>
      </c>
      <c r="W984" s="34">
        <f>IF($A984="","",IF($U984=1,$R984,0))</f>
        <v/>
      </c>
      <c r="X984" s="34">
        <f>IF($A984="","",IF($V984=1,$G984,0))</f>
        <v/>
      </c>
      <c r="Y984" s="34">
        <f>IF($A984="","",IF(AND($P984=0,OR($I984="Open",$I984="Won"),$H984&gt;=Settings!$C$4,$H984&lt;=Settings!$C$5,$J984&gt;Settings!$C$6),$G984,0))</f>
        <v/>
      </c>
      <c r="Z984" s="34">
        <f>IF($A984="","",IF(AND($P984&gt;0,$T984="Open",$U984=0,OR($I984="Open",$I984="Won"),$H984&gt;=Settings!$C$4,$H984&lt;=Settings!$C$5),$G984,0))</f>
        <v/>
      </c>
      <c r="AA984" s="34">
        <f>IF($A984="","",IF(AND($U984=1,OR($V984=1,$I984="Won")),$G984-$R984,0))</f>
        <v/>
      </c>
      <c r="AB984" s="34">
        <f>IF($A984="","",IF(AND($U984=1,$I984="Open",$V984=0),$R984,0))</f>
        <v/>
      </c>
      <c r="AC984" s="34">
        <f>IF($A984="","",IF(AND($U984=1,$I984="Lost"),$R984,0))</f>
        <v/>
      </c>
      <c r="AD984" s="34">
        <f>IF($A984="","",IF(AND($I984="Won",OR($U984=1,$Y984&gt;0,$Z984&gt;0)),$G984,0))</f>
        <v/>
      </c>
      <c r="AE984" s="33">
        <f>IF(OR($A984="",$P984=0),"",IFERROR(MATCH($Q984,Settings!$B$24:$B$31,0),""))</f>
        <v/>
      </c>
      <c r="AF984" s="33">
        <f>IF($A984="","",IFERROR(MATCH($F984,Settings!$B$24:$B$31,0),""))</f>
        <v/>
      </c>
      <c r="AG984" s="33">
        <f>IF($A984="","",IF($P984=0,IF($Y984&gt;0,IF($I984="Won","Created and won","Created"),IF($J984&gt;Settings!$C$6,"Created, outside period",IF($V984=1,"Not in last snapshot","Outside period"))),IF($T984&lt;&gt;"Open","Closed before",IF($U984=0,IF($Z984&gt;0,IF($I984="Won","Pulled in and won","Pulled in"),"Outside period"),IF($I984="Won","Won",IF($I984="Lost","Lost",IF($V984=0,"Slipped out",IF($AF984&gt;$AE984,"Advanced",IF($AF984&lt;$AE984,"Regressed",IF($G984&gt;$R984,"Amount up",IF($G984&lt;$R984,"Amount down","No change")))))))))))</f>
        <v/>
      </c>
      <c r="AH984" s="33">
        <f>IF($A984="","",IF($V984=1,Settings!$C$7-MAX($J984,$K984,$L984,$M984),""))</f>
        <v/>
      </c>
      <c r="AI984" s="33">
        <f>IF($A984="","",IF($V984=1,IF($AH984&gt;=Settings!$C$12,1,0),""))</f>
        <v/>
      </c>
      <c r="AJ984" s="33">
        <f>IF($A984="","",IF($V984=1,IF($N984&gt;=Settings!$C$13,1,0),""))</f>
        <v/>
      </c>
    </row>
    <row r="985">
      <c r="G985" s="31" t="n"/>
      <c r="H985" s="32" t="n"/>
      <c r="J985" s="32" t="n"/>
      <c r="K985" s="32" t="n"/>
      <c r="L985" s="32" t="n"/>
      <c r="M985" s="32" t="n"/>
      <c r="P985" s="33">
        <f>IF($A985="","",IFERROR(MATCH($A985,'Last week'!$A$2:$A$1001,0),0))</f>
        <v/>
      </c>
      <c r="Q985" s="33">
        <f>IF(OR($A985="",$P985=0),"",INDEX('Last week'!$F$2:$F$1001,$P985))</f>
        <v/>
      </c>
      <c r="R985" s="34">
        <f>IF(OR($A985="",$P985=0),"",INDEX('Last week'!$G$2:$G$1001,$P985))</f>
        <v/>
      </c>
      <c r="S985" s="35">
        <f>IF(OR($A985="",$P985=0),"",INDEX('Last week'!$H$2:$H$1001,$P985))</f>
        <v/>
      </c>
      <c r="T985" s="33">
        <f>IF(OR($A985="",$P985=0),"",INDEX('Last week'!$I$2:$I$1001,$P985))</f>
        <v/>
      </c>
      <c r="U985" s="33">
        <f>IF($A985="","",IF(AND($P985&gt;0,$T985="Open",$S985&gt;=Settings!$C$4,$S985&lt;=Settings!$C$5),1,0))</f>
        <v/>
      </c>
      <c r="V985" s="33">
        <f>IF($A985="","",IF(AND($I985="Open",$H985&gt;=Settings!$C$4,$H985&lt;=Settings!$C$5),1,0))</f>
        <v/>
      </c>
      <c r="W985" s="34">
        <f>IF($A985="","",IF($U985=1,$R985,0))</f>
        <v/>
      </c>
      <c r="X985" s="34">
        <f>IF($A985="","",IF($V985=1,$G985,0))</f>
        <v/>
      </c>
      <c r="Y985" s="34">
        <f>IF($A985="","",IF(AND($P985=0,OR($I985="Open",$I985="Won"),$H985&gt;=Settings!$C$4,$H985&lt;=Settings!$C$5,$J985&gt;Settings!$C$6),$G985,0))</f>
        <v/>
      </c>
      <c r="Z985" s="34">
        <f>IF($A985="","",IF(AND($P985&gt;0,$T985="Open",$U985=0,OR($I985="Open",$I985="Won"),$H985&gt;=Settings!$C$4,$H985&lt;=Settings!$C$5),$G985,0))</f>
        <v/>
      </c>
      <c r="AA985" s="34">
        <f>IF($A985="","",IF(AND($U985=1,OR($V985=1,$I985="Won")),$G985-$R985,0))</f>
        <v/>
      </c>
      <c r="AB985" s="34">
        <f>IF($A985="","",IF(AND($U985=1,$I985="Open",$V985=0),$R985,0))</f>
        <v/>
      </c>
      <c r="AC985" s="34">
        <f>IF($A985="","",IF(AND($U985=1,$I985="Lost"),$R985,0))</f>
        <v/>
      </c>
      <c r="AD985" s="34">
        <f>IF($A985="","",IF(AND($I985="Won",OR($U985=1,$Y985&gt;0,$Z985&gt;0)),$G985,0))</f>
        <v/>
      </c>
      <c r="AE985" s="33">
        <f>IF(OR($A985="",$P985=0),"",IFERROR(MATCH($Q985,Settings!$B$24:$B$31,0),""))</f>
        <v/>
      </c>
      <c r="AF985" s="33">
        <f>IF($A985="","",IFERROR(MATCH($F985,Settings!$B$24:$B$31,0),""))</f>
        <v/>
      </c>
      <c r="AG985" s="33">
        <f>IF($A985="","",IF($P985=0,IF($Y985&gt;0,IF($I985="Won","Created and won","Created"),IF($J985&gt;Settings!$C$6,"Created, outside period",IF($V985=1,"Not in last snapshot","Outside period"))),IF($T985&lt;&gt;"Open","Closed before",IF($U985=0,IF($Z985&gt;0,IF($I985="Won","Pulled in and won","Pulled in"),"Outside period"),IF($I985="Won","Won",IF($I985="Lost","Lost",IF($V985=0,"Slipped out",IF($AF985&gt;$AE985,"Advanced",IF($AF985&lt;$AE985,"Regressed",IF($G985&gt;$R985,"Amount up",IF($G985&lt;$R985,"Amount down","No change")))))))))))</f>
        <v/>
      </c>
      <c r="AH985" s="33">
        <f>IF($A985="","",IF($V985=1,Settings!$C$7-MAX($J985,$K985,$L985,$M985),""))</f>
        <v/>
      </c>
      <c r="AI985" s="33">
        <f>IF($A985="","",IF($V985=1,IF($AH985&gt;=Settings!$C$12,1,0),""))</f>
        <v/>
      </c>
      <c r="AJ985" s="33">
        <f>IF($A985="","",IF($V985=1,IF($N985&gt;=Settings!$C$13,1,0),""))</f>
        <v/>
      </c>
    </row>
    <row r="986">
      <c r="G986" s="31" t="n"/>
      <c r="H986" s="32" t="n"/>
      <c r="J986" s="32" t="n"/>
      <c r="K986" s="32" t="n"/>
      <c r="L986" s="32" t="n"/>
      <c r="M986" s="32" t="n"/>
      <c r="P986" s="33">
        <f>IF($A986="","",IFERROR(MATCH($A986,'Last week'!$A$2:$A$1001,0),0))</f>
        <v/>
      </c>
      <c r="Q986" s="33">
        <f>IF(OR($A986="",$P986=0),"",INDEX('Last week'!$F$2:$F$1001,$P986))</f>
        <v/>
      </c>
      <c r="R986" s="34">
        <f>IF(OR($A986="",$P986=0),"",INDEX('Last week'!$G$2:$G$1001,$P986))</f>
        <v/>
      </c>
      <c r="S986" s="35">
        <f>IF(OR($A986="",$P986=0),"",INDEX('Last week'!$H$2:$H$1001,$P986))</f>
        <v/>
      </c>
      <c r="T986" s="33">
        <f>IF(OR($A986="",$P986=0),"",INDEX('Last week'!$I$2:$I$1001,$P986))</f>
        <v/>
      </c>
      <c r="U986" s="33">
        <f>IF($A986="","",IF(AND($P986&gt;0,$T986="Open",$S986&gt;=Settings!$C$4,$S986&lt;=Settings!$C$5),1,0))</f>
        <v/>
      </c>
      <c r="V986" s="33">
        <f>IF($A986="","",IF(AND($I986="Open",$H986&gt;=Settings!$C$4,$H986&lt;=Settings!$C$5),1,0))</f>
        <v/>
      </c>
      <c r="W986" s="34">
        <f>IF($A986="","",IF($U986=1,$R986,0))</f>
        <v/>
      </c>
      <c r="X986" s="34">
        <f>IF($A986="","",IF($V986=1,$G986,0))</f>
        <v/>
      </c>
      <c r="Y986" s="34">
        <f>IF($A986="","",IF(AND($P986=0,OR($I986="Open",$I986="Won"),$H986&gt;=Settings!$C$4,$H986&lt;=Settings!$C$5,$J986&gt;Settings!$C$6),$G986,0))</f>
        <v/>
      </c>
      <c r="Z986" s="34">
        <f>IF($A986="","",IF(AND($P986&gt;0,$T986="Open",$U986=0,OR($I986="Open",$I986="Won"),$H986&gt;=Settings!$C$4,$H986&lt;=Settings!$C$5),$G986,0))</f>
        <v/>
      </c>
      <c r="AA986" s="34">
        <f>IF($A986="","",IF(AND($U986=1,OR($V986=1,$I986="Won")),$G986-$R986,0))</f>
        <v/>
      </c>
      <c r="AB986" s="34">
        <f>IF($A986="","",IF(AND($U986=1,$I986="Open",$V986=0),$R986,0))</f>
        <v/>
      </c>
      <c r="AC986" s="34">
        <f>IF($A986="","",IF(AND($U986=1,$I986="Lost"),$R986,0))</f>
        <v/>
      </c>
      <c r="AD986" s="34">
        <f>IF($A986="","",IF(AND($I986="Won",OR($U986=1,$Y986&gt;0,$Z986&gt;0)),$G986,0))</f>
        <v/>
      </c>
      <c r="AE986" s="33">
        <f>IF(OR($A986="",$P986=0),"",IFERROR(MATCH($Q986,Settings!$B$24:$B$31,0),""))</f>
        <v/>
      </c>
      <c r="AF986" s="33">
        <f>IF($A986="","",IFERROR(MATCH($F986,Settings!$B$24:$B$31,0),""))</f>
        <v/>
      </c>
      <c r="AG986" s="33">
        <f>IF($A986="","",IF($P986=0,IF($Y986&gt;0,IF($I986="Won","Created and won","Created"),IF($J986&gt;Settings!$C$6,"Created, outside period",IF($V986=1,"Not in last snapshot","Outside period"))),IF($T986&lt;&gt;"Open","Closed before",IF($U986=0,IF($Z986&gt;0,IF($I986="Won","Pulled in and won","Pulled in"),"Outside period"),IF($I986="Won","Won",IF($I986="Lost","Lost",IF($V986=0,"Slipped out",IF($AF986&gt;$AE986,"Advanced",IF($AF986&lt;$AE986,"Regressed",IF($G986&gt;$R986,"Amount up",IF($G986&lt;$R986,"Amount down","No change")))))))))))</f>
        <v/>
      </c>
      <c r="AH986" s="33">
        <f>IF($A986="","",IF($V986=1,Settings!$C$7-MAX($J986,$K986,$L986,$M986),""))</f>
        <v/>
      </c>
      <c r="AI986" s="33">
        <f>IF($A986="","",IF($V986=1,IF($AH986&gt;=Settings!$C$12,1,0),""))</f>
        <v/>
      </c>
      <c r="AJ986" s="33">
        <f>IF($A986="","",IF($V986=1,IF($N986&gt;=Settings!$C$13,1,0),""))</f>
        <v/>
      </c>
    </row>
    <row r="987">
      <c r="G987" s="31" t="n"/>
      <c r="H987" s="32" t="n"/>
      <c r="J987" s="32" t="n"/>
      <c r="K987" s="32" t="n"/>
      <c r="L987" s="32" t="n"/>
      <c r="M987" s="32" t="n"/>
      <c r="P987" s="33">
        <f>IF($A987="","",IFERROR(MATCH($A987,'Last week'!$A$2:$A$1001,0),0))</f>
        <v/>
      </c>
      <c r="Q987" s="33">
        <f>IF(OR($A987="",$P987=0),"",INDEX('Last week'!$F$2:$F$1001,$P987))</f>
        <v/>
      </c>
      <c r="R987" s="34">
        <f>IF(OR($A987="",$P987=0),"",INDEX('Last week'!$G$2:$G$1001,$P987))</f>
        <v/>
      </c>
      <c r="S987" s="35">
        <f>IF(OR($A987="",$P987=0),"",INDEX('Last week'!$H$2:$H$1001,$P987))</f>
        <v/>
      </c>
      <c r="T987" s="33">
        <f>IF(OR($A987="",$P987=0),"",INDEX('Last week'!$I$2:$I$1001,$P987))</f>
        <v/>
      </c>
      <c r="U987" s="33">
        <f>IF($A987="","",IF(AND($P987&gt;0,$T987="Open",$S987&gt;=Settings!$C$4,$S987&lt;=Settings!$C$5),1,0))</f>
        <v/>
      </c>
      <c r="V987" s="33">
        <f>IF($A987="","",IF(AND($I987="Open",$H987&gt;=Settings!$C$4,$H987&lt;=Settings!$C$5),1,0))</f>
        <v/>
      </c>
      <c r="W987" s="34">
        <f>IF($A987="","",IF($U987=1,$R987,0))</f>
        <v/>
      </c>
      <c r="X987" s="34">
        <f>IF($A987="","",IF($V987=1,$G987,0))</f>
        <v/>
      </c>
      <c r="Y987" s="34">
        <f>IF($A987="","",IF(AND($P987=0,OR($I987="Open",$I987="Won"),$H987&gt;=Settings!$C$4,$H987&lt;=Settings!$C$5,$J987&gt;Settings!$C$6),$G987,0))</f>
        <v/>
      </c>
      <c r="Z987" s="34">
        <f>IF($A987="","",IF(AND($P987&gt;0,$T987="Open",$U987=0,OR($I987="Open",$I987="Won"),$H987&gt;=Settings!$C$4,$H987&lt;=Settings!$C$5),$G987,0))</f>
        <v/>
      </c>
      <c r="AA987" s="34">
        <f>IF($A987="","",IF(AND($U987=1,OR($V987=1,$I987="Won")),$G987-$R987,0))</f>
        <v/>
      </c>
      <c r="AB987" s="34">
        <f>IF($A987="","",IF(AND($U987=1,$I987="Open",$V987=0),$R987,0))</f>
        <v/>
      </c>
      <c r="AC987" s="34">
        <f>IF($A987="","",IF(AND($U987=1,$I987="Lost"),$R987,0))</f>
        <v/>
      </c>
      <c r="AD987" s="34">
        <f>IF($A987="","",IF(AND($I987="Won",OR($U987=1,$Y987&gt;0,$Z987&gt;0)),$G987,0))</f>
        <v/>
      </c>
      <c r="AE987" s="33">
        <f>IF(OR($A987="",$P987=0),"",IFERROR(MATCH($Q987,Settings!$B$24:$B$31,0),""))</f>
        <v/>
      </c>
      <c r="AF987" s="33">
        <f>IF($A987="","",IFERROR(MATCH($F987,Settings!$B$24:$B$31,0),""))</f>
        <v/>
      </c>
      <c r="AG987" s="33">
        <f>IF($A987="","",IF($P987=0,IF($Y987&gt;0,IF($I987="Won","Created and won","Created"),IF($J987&gt;Settings!$C$6,"Created, outside period",IF($V987=1,"Not in last snapshot","Outside period"))),IF($T987&lt;&gt;"Open","Closed before",IF($U987=0,IF($Z987&gt;0,IF($I987="Won","Pulled in and won","Pulled in"),"Outside period"),IF($I987="Won","Won",IF($I987="Lost","Lost",IF($V987=0,"Slipped out",IF($AF987&gt;$AE987,"Advanced",IF($AF987&lt;$AE987,"Regressed",IF($G987&gt;$R987,"Amount up",IF($G987&lt;$R987,"Amount down","No change")))))))))))</f>
        <v/>
      </c>
      <c r="AH987" s="33">
        <f>IF($A987="","",IF($V987=1,Settings!$C$7-MAX($J987,$K987,$L987,$M987),""))</f>
        <v/>
      </c>
      <c r="AI987" s="33">
        <f>IF($A987="","",IF($V987=1,IF($AH987&gt;=Settings!$C$12,1,0),""))</f>
        <v/>
      </c>
      <c r="AJ987" s="33">
        <f>IF($A987="","",IF($V987=1,IF($N987&gt;=Settings!$C$13,1,0),""))</f>
        <v/>
      </c>
    </row>
    <row r="988">
      <c r="G988" s="31" t="n"/>
      <c r="H988" s="32" t="n"/>
      <c r="J988" s="32" t="n"/>
      <c r="K988" s="32" t="n"/>
      <c r="L988" s="32" t="n"/>
      <c r="M988" s="32" t="n"/>
      <c r="P988" s="33">
        <f>IF($A988="","",IFERROR(MATCH($A988,'Last week'!$A$2:$A$1001,0),0))</f>
        <v/>
      </c>
      <c r="Q988" s="33">
        <f>IF(OR($A988="",$P988=0),"",INDEX('Last week'!$F$2:$F$1001,$P988))</f>
        <v/>
      </c>
      <c r="R988" s="34">
        <f>IF(OR($A988="",$P988=0),"",INDEX('Last week'!$G$2:$G$1001,$P988))</f>
        <v/>
      </c>
      <c r="S988" s="35">
        <f>IF(OR($A988="",$P988=0),"",INDEX('Last week'!$H$2:$H$1001,$P988))</f>
        <v/>
      </c>
      <c r="T988" s="33">
        <f>IF(OR($A988="",$P988=0),"",INDEX('Last week'!$I$2:$I$1001,$P988))</f>
        <v/>
      </c>
      <c r="U988" s="33">
        <f>IF($A988="","",IF(AND($P988&gt;0,$T988="Open",$S988&gt;=Settings!$C$4,$S988&lt;=Settings!$C$5),1,0))</f>
        <v/>
      </c>
      <c r="V988" s="33">
        <f>IF($A988="","",IF(AND($I988="Open",$H988&gt;=Settings!$C$4,$H988&lt;=Settings!$C$5),1,0))</f>
        <v/>
      </c>
      <c r="W988" s="34">
        <f>IF($A988="","",IF($U988=1,$R988,0))</f>
        <v/>
      </c>
      <c r="X988" s="34">
        <f>IF($A988="","",IF($V988=1,$G988,0))</f>
        <v/>
      </c>
      <c r="Y988" s="34">
        <f>IF($A988="","",IF(AND($P988=0,OR($I988="Open",$I988="Won"),$H988&gt;=Settings!$C$4,$H988&lt;=Settings!$C$5,$J988&gt;Settings!$C$6),$G988,0))</f>
        <v/>
      </c>
      <c r="Z988" s="34">
        <f>IF($A988="","",IF(AND($P988&gt;0,$T988="Open",$U988=0,OR($I988="Open",$I988="Won"),$H988&gt;=Settings!$C$4,$H988&lt;=Settings!$C$5),$G988,0))</f>
        <v/>
      </c>
      <c r="AA988" s="34">
        <f>IF($A988="","",IF(AND($U988=1,OR($V988=1,$I988="Won")),$G988-$R988,0))</f>
        <v/>
      </c>
      <c r="AB988" s="34">
        <f>IF($A988="","",IF(AND($U988=1,$I988="Open",$V988=0),$R988,0))</f>
        <v/>
      </c>
      <c r="AC988" s="34">
        <f>IF($A988="","",IF(AND($U988=1,$I988="Lost"),$R988,0))</f>
        <v/>
      </c>
      <c r="AD988" s="34">
        <f>IF($A988="","",IF(AND($I988="Won",OR($U988=1,$Y988&gt;0,$Z988&gt;0)),$G988,0))</f>
        <v/>
      </c>
      <c r="AE988" s="33">
        <f>IF(OR($A988="",$P988=0),"",IFERROR(MATCH($Q988,Settings!$B$24:$B$31,0),""))</f>
        <v/>
      </c>
      <c r="AF988" s="33">
        <f>IF($A988="","",IFERROR(MATCH($F988,Settings!$B$24:$B$31,0),""))</f>
        <v/>
      </c>
      <c r="AG988" s="33">
        <f>IF($A988="","",IF($P988=0,IF($Y988&gt;0,IF($I988="Won","Created and won","Created"),IF($J988&gt;Settings!$C$6,"Created, outside period",IF($V988=1,"Not in last snapshot","Outside period"))),IF($T988&lt;&gt;"Open","Closed before",IF($U988=0,IF($Z988&gt;0,IF($I988="Won","Pulled in and won","Pulled in"),"Outside period"),IF($I988="Won","Won",IF($I988="Lost","Lost",IF($V988=0,"Slipped out",IF($AF988&gt;$AE988,"Advanced",IF($AF988&lt;$AE988,"Regressed",IF($G988&gt;$R988,"Amount up",IF($G988&lt;$R988,"Amount down","No change")))))))))))</f>
        <v/>
      </c>
      <c r="AH988" s="33">
        <f>IF($A988="","",IF($V988=1,Settings!$C$7-MAX($J988,$K988,$L988,$M988),""))</f>
        <v/>
      </c>
      <c r="AI988" s="33">
        <f>IF($A988="","",IF($V988=1,IF($AH988&gt;=Settings!$C$12,1,0),""))</f>
        <v/>
      </c>
      <c r="AJ988" s="33">
        <f>IF($A988="","",IF($V988=1,IF($N988&gt;=Settings!$C$13,1,0),""))</f>
        <v/>
      </c>
    </row>
    <row r="989">
      <c r="G989" s="31" t="n"/>
      <c r="H989" s="32" t="n"/>
      <c r="J989" s="32" t="n"/>
      <c r="K989" s="32" t="n"/>
      <c r="L989" s="32" t="n"/>
      <c r="M989" s="32" t="n"/>
      <c r="P989" s="33">
        <f>IF($A989="","",IFERROR(MATCH($A989,'Last week'!$A$2:$A$1001,0),0))</f>
        <v/>
      </c>
      <c r="Q989" s="33">
        <f>IF(OR($A989="",$P989=0),"",INDEX('Last week'!$F$2:$F$1001,$P989))</f>
        <v/>
      </c>
      <c r="R989" s="34">
        <f>IF(OR($A989="",$P989=0),"",INDEX('Last week'!$G$2:$G$1001,$P989))</f>
        <v/>
      </c>
      <c r="S989" s="35">
        <f>IF(OR($A989="",$P989=0),"",INDEX('Last week'!$H$2:$H$1001,$P989))</f>
        <v/>
      </c>
      <c r="T989" s="33">
        <f>IF(OR($A989="",$P989=0),"",INDEX('Last week'!$I$2:$I$1001,$P989))</f>
        <v/>
      </c>
      <c r="U989" s="33">
        <f>IF($A989="","",IF(AND($P989&gt;0,$T989="Open",$S989&gt;=Settings!$C$4,$S989&lt;=Settings!$C$5),1,0))</f>
        <v/>
      </c>
      <c r="V989" s="33">
        <f>IF($A989="","",IF(AND($I989="Open",$H989&gt;=Settings!$C$4,$H989&lt;=Settings!$C$5),1,0))</f>
        <v/>
      </c>
      <c r="W989" s="34">
        <f>IF($A989="","",IF($U989=1,$R989,0))</f>
        <v/>
      </c>
      <c r="X989" s="34">
        <f>IF($A989="","",IF($V989=1,$G989,0))</f>
        <v/>
      </c>
      <c r="Y989" s="34">
        <f>IF($A989="","",IF(AND($P989=0,OR($I989="Open",$I989="Won"),$H989&gt;=Settings!$C$4,$H989&lt;=Settings!$C$5,$J989&gt;Settings!$C$6),$G989,0))</f>
        <v/>
      </c>
      <c r="Z989" s="34">
        <f>IF($A989="","",IF(AND($P989&gt;0,$T989="Open",$U989=0,OR($I989="Open",$I989="Won"),$H989&gt;=Settings!$C$4,$H989&lt;=Settings!$C$5),$G989,0))</f>
        <v/>
      </c>
      <c r="AA989" s="34">
        <f>IF($A989="","",IF(AND($U989=1,OR($V989=1,$I989="Won")),$G989-$R989,0))</f>
        <v/>
      </c>
      <c r="AB989" s="34">
        <f>IF($A989="","",IF(AND($U989=1,$I989="Open",$V989=0),$R989,0))</f>
        <v/>
      </c>
      <c r="AC989" s="34">
        <f>IF($A989="","",IF(AND($U989=1,$I989="Lost"),$R989,0))</f>
        <v/>
      </c>
      <c r="AD989" s="34">
        <f>IF($A989="","",IF(AND($I989="Won",OR($U989=1,$Y989&gt;0,$Z989&gt;0)),$G989,0))</f>
        <v/>
      </c>
      <c r="AE989" s="33">
        <f>IF(OR($A989="",$P989=0),"",IFERROR(MATCH($Q989,Settings!$B$24:$B$31,0),""))</f>
        <v/>
      </c>
      <c r="AF989" s="33">
        <f>IF($A989="","",IFERROR(MATCH($F989,Settings!$B$24:$B$31,0),""))</f>
        <v/>
      </c>
      <c r="AG989" s="33">
        <f>IF($A989="","",IF($P989=0,IF($Y989&gt;0,IF($I989="Won","Created and won","Created"),IF($J989&gt;Settings!$C$6,"Created, outside period",IF($V989=1,"Not in last snapshot","Outside period"))),IF($T989&lt;&gt;"Open","Closed before",IF($U989=0,IF($Z989&gt;0,IF($I989="Won","Pulled in and won","Pulled in"),"Outside period"),IF($I989="Won","Won",IF($I989="Lost","Lost",IF($V989=0,"Slipped out",IF($AF989&gt;$AE989,"Advanced",IF($AF989&lt;$AE989,"Regressed",IF($G989&gt;$R989,"Amount up",IF($G989&lt;$R989,"Amount down","No change")))))))))))</f>
        <v/>
      </c>
      <c r="AH989" s="33">
        <f>IF($A989="","",IF($V989=1,Settings!$C$7-MAX($J989,$K989,$L989,$M989),""))</f>
        <v/>
      </c>
      <c r="AI989" s="33">
        <f>IF($A989="","",IF($V989=1,IF($AH989&gt;=Settings!$C$12,1,0),""))</f>
        <v/>
      </c>
      <c r="AJ989" s="33">
        <f>IF($A989="","",IF($V989=1,IF($N989&gt;=Settings!$C$13,1,0),""))</f>
        <v/>
      </c>
    </row>
    <row r="990">
      <c r="G990" s="31" t="n"/>
      <c r="H990" s="32" t="n"/>
      <c r="J990" s="32" t="n"/>
      <c r="K990" s="32" t="n"/>
      <c r="L990" s="32" t="n"/>
      <c r="M990" s="32" t="n"/>
      <c r="P990" s="33">
        <f>IF($A990="","",IFERROR(MATCH($A990,'Last week'!$A$2:$A$1001,0),0))</f>
        <v/>
      </c>
      <c r="Q990" s="33">
        <f>IF(OR($A990="",$P990=0),"",INDEX('Last week'!$F$2:$F$1001,$P990))</f>
        <v/>
      </c>
      <c r="R990" s="34">
        <f>IF(OR($A990="",$P990=0),"",INDEX('Last week'!$G$2:$G$1001,$P990))</f>
        <v/>
      </c>
      <c r="S990" s="35">
        <f>IF(OR($A990="",$P990=0),"",INDEX('Last week'!$H$2:$H$1001,$P990))</f>
        <v/>
      </c>
      <c r="T990" s="33">
        <f>IF(OR($A990="",$P990=0),"",INDEX('Last week'!$I$2:$I$1001,$P990))</f>
        <v/>
      </c>
      <c r="U990" s="33">
        <f>IF($A990="","",IF(AND($P990&gt;0,$T990="Open",$S990&gt;=Settings!$C$4,$S990&lt;=Settings!$C$5),1,0))</f>
        <v/>
      </c>
      <c r="V990" s="33">
        <f>IF($A990="","",IF(AND($I990="Open",$H990&gt;=Settings!$C$4,$H990&lt;=Settings!$C$5),1,0))</f>
        <v/>
      </c>
      <c r="W990" s="34">
        <f>IF($A990="","",IF($U990=1,$R990,0))</f>
        <v/>
      </c>
      <c r="X990" s="34">
        <f>IF($A990="","",IF($V990=1,$G990,0))</f>
        <v/>
      </c>
      <c r="Y990" s="34">
        <f>IF($A990="","",IF(AND($P990=0,OR($I990="Open",$I990="Won"),$H990&gt;=Settings!$C$4,$H990&lt;=Settings!$C$5,$J990&gt;Settings!$C$6),$G990,0))</f>
        <v/>
      </c>
      <c r="Z990" s="34">
        <f>IF($A990="","",IF(AND($P990&gt;0,$T990="Open",$U990=0,OR($I990="Open",$I990="Won"),$H990&gt;=Settings!$C$4,$H990&lt;=Settings!$C$5),$G990,0))</f>
        <v/>
      </c>
      <c r="AA990" s="34">
        <f>IF($A990="","",IF(AND($U990=1,OR($V990=1,$I990="Won")),$G990-$R990,0))</f>
        <v/>
      </c>
      <c r="AB990" s="34">
        <f>IF($A990="","",IF(AND($U990=1,$I990="Open",$V990=0),$R990,0))</f>
        <v/>
      </c>
      <c r="AC990" s="34">
        <f>IF($A990="","",IF(AND($U990=1,$I990="Lost"),$R990,0))</f>
        <v/>
      </c>
      <c r="AD990" s="34">
        <f>IF($A990="","",IF(AND($I990="Won",OR($U990=1,$Y990&gt;0,$Z990&gt;0)),$G990,0))</f>
        <v/>
      </c>
      <c r="AE990" s="33">
        <f>IF(OR($A990="",$P990=0),"",IFERROR(MATCH($Q990,Settings!$B$24:$B$31,0),""))</f>
        <v/>
      </c>
      <c r="AF990" s="33">
        <f>IF($A990="","",IFERROR(MATCH($F990,Settings!$B$24:$B$31,0),""))</f>
        <v/>
      </c>
      <c r="AG990" s="33">
        <f>IF($A990="","",IF($P990=0,IF($Y990&gt;0,IF($I990="Won","Created and won","Created"),IF($J990&gt;Settings!$C$6,"Created, outside period",IF($V990=1,"Not in last snapshot","Outside period"))),IF($T990&lt;&gt;"Open","Closed before",IF($U990=0,IF($Z990&gt;0,IF($I990="Won","Pulled in and won","Pulled in"),"Outside period"),IF($I990="Won","Won",IF($I990="Lost","Lost",IF($V990=0,"Slipped out",IF($AF990&gt;$AE990,"Advanced",IF($AF990&lt;$AE990,"Regressed",IF($G990&gt;$R990,"Amount up",IF($G990&lt;$R990,"Amount down","No change")))))))))))</f>
        <v/>
      </c>
      <c r="AH990" s="33">
        <f>IF($A990="","",IF($V990=1,Settings!$C$7-MAX($J990,$K990,$L990,$M990),""))</f>
        <v/>
      </c>
      <c r="AI990" s="33">
        <f>IF($A990="","",IF($V990=1,IF($AH990&gt;=Settings!$C$12,1,0),""))</f>
        <v/>
      </c>
      <c r="AJ990" s="33">
        <f>IF($A990="","",IF($V990=1,IF($N990&gt;=Settings!$C$13,1,0),""))</f>
        <v/>
      </c>
    </row>
    <row r="991">
      <c r="G991" s="31" t="n"/>
      <c r="H991" s="32" t="n"/>
      <c r="J991" s="32" t="n"/>
      <c r="K991" s="32" t="n"/>
      <c r="L991" s="32" t="n"/>
      <c r="M991" s="32" t="n"/>
      <c r="P991" s="33">
        <f>IF($A991="","",IFERROR(MATCH($A991,'Last week'!$A$2:$A$1001,0),0))</f>
        <v/>
      </c>
      <c r="Q991" s="33">
        <f>IF(OR($A991="",$P991=0),"",INDEX('Last week'!$F$2:$F$1001,$P991))</f>
        <v/>
      </c>
      <c r="R991" s="34">
        <f>IF(OR($A991="",$P991=0),"",INDEX('Last week'!$G$2:$G$1001,$P991))</f>
        <v/>
      </c>
      <c r="S991" s="35">
        <f>IF(OR($A991="",$P991=0),"",INDEX('Last week'!$H$2:$H$1001,$P991))</f>
        <v/>
      </c>
      <c r="T991" s="33">
        <f>IF(OR($A991="",$P991=0),"",INDEX('Last week'!$I$2:$I$1001,$P991))</f>
        <v/>
      </c>
      <c r="U991" s="33">
        <f>IF($A991="","",IF(AND($P991&gt;0,$T991="Open",$S991&gt;=Settings!$C$4,$S991&lt;=Settings!$C$5),1,0))</f>
        <v/>
      </c>
      <c r="V991" s="33">
        <f>IF($A991="","",IF(AND($I991="Open",$H991&gt;=Settings!$C$4,$H991&lt;=Settings!$C$5),1,0))</f>
        <v/>
      </c>
      <c r="W991" s="34">
        <f>IF($A991="","",IF($U991=1,$R991,0))</f>
        <v/>
      </c>
      <c r="X991" s="34">
        <f>IF($A991="","",IF($V991=1,$G991,0))</f>
        <v/>
      </c>
      <c r="Y991" s="34">
        <f>IF($A991="","",IF(AND($P991=0,OR($I991="Open",$I991="Won"),$H991&gt;=Settings!$C$4,$H991&lt;=Settings!$C$5,$J991&gt;Settings!$C$6),$G991,0))</f>
        <v/>
      </c>
      <c r="Z991" s="34">
        <f>IF($A991="","",IF(AND($P991&gt;0,$T991="Open",$U991=0,OR($I991="Open",$I991="Won"),$H991&gt;=Settings!$C$4,$H991&lt;=Settings!$C$5),$G991,0))</f>
        <v/>
      </c>
      <c r="AA991" s="34">
        <f>IF($A991="","",IF(AND($U991=1,OR($V991=1,$I991="Won")),$G991-$R991,0))</f>
        <v/>
      </c>
      <c r="AB991" s="34">
        <f>IF($A991="","",IF(AND($U991=1,$I991="Open",$V991=0),$R991,0))</f>
        <v/>
      </c>
      <c r="AC991" s="34">
        <f>IF($A991="","",IF(AND($U991=1,$I991="Lost"),$R991,0))</f>
        <v/>
      </c>
      <c r="AD991" s="34">
        <f>IF($A991="","",IF(AND($I991="Won",OR($U991=1,$Y991&gt;0,$Z991&gt;0)),$G991,0))</f>
        <v/>
      </c>
      <c r="AE991" s="33">
        <f>IF(OR($A991="",$P991=0),"",IFERROR(MATCH($Q991,Settings!$B$24:$B$31,0),""))</f>
        <v/>
      </c>
      <c r="AF991" s="33">
        <f>IF($A991="","",IFERROR(MATCH($F991,Settings!$B$24:$B$31,0),""))</f>
        <v/>
      </c>
      <c r="AG991" s="33">
        <f>IF($A991="","",IF($P991=0,IF($Y991&gt;0,IF($I991="Won","Created and won","Created"),IF($J991&gt;Settings!$C$6,"Created, outside period",IF($V991=1,"Not in last snapshot","Outside period"))),IF($T991&lt;&gt;"Open","Closed before",IF($U991=0,IF($Z991&gt;0,IF($I991="Won","Pulled in and won","Pulled in"),"Outside period"),IF($I991="Won","Won",IF($I991="Lost","Lost",IF($V991=0,"Slipped out",IF($AF991&gt;$AE991,"Advanced",IF($AF991&lt;$AE991,"Regressed",IF($G991&gt;$R991,"Amount up",IF($G991&lt;$R991,"Amount down","No change")))))))))))</f>
        <v/>
      </c>
      <c r="AH991" s="33">
        <f>IF($A991="","",IF($V991=1,Settings!$C$7-MAX($J991,$K991,$L991,$M991),""))</f>
        <v/>
      </c>
      <c r="AI991" s="33">
        <f>IF($A991="","",IF($V991=1,IF($AH991&gt;=Settings!$C$12,1,0),""))</f>
        <v/>
      </c>
      <c r="AJ991" s="33">
        <f>IF($A991="","",IF($V991=1,IF($N991&gt;=Settings!$C$13,1,0),""))</f>
        <v/>
      </c>
    </row>
    <row r="992">
      <c r="G992" s="31" t="n"/>
      <c r="H992" s="32" t="n"/>
      <c r="J992" s="32" t="n"/>
      <c r="K992" s="32" t="n"/>
      <c r="L992" s="32" t="n"/>
      <c r="M992" s="32" t="n"/>
      <c r="P992" s="33">
        <f>IF($A992="","",IFERROR(MATCH($A992,'Last week'!$A$2:$A$1001,0),0))</f>
        <v/>
      </c>
      <c r="Q992" s="33">
        <f>IF(OR($A992="",$P992=0),"",INDEX('Last week'!$F$2:$F$1001,$P992))</f>
        <v/>
      </c>
      <c r="R992" s="34">
        <f>IF(OR($A992="",$P992=0),"",INDEX('Last week'!$G$2:$G$1001,$P992))</f>
        <v/>
      </c>
      <c r="S992" s="35">
        <f>IF(OR($A992="",$P992=0),"",INDEX('Last week'!$H$2:$H$1001,$P992))</f>
        <v/>
      </c>
      <c r="T992" s="33">
        <f>IF(OR($A992="",$P992=0),"",INDEX('Last week'!$I$2:$I$1001,$P992))</f>
        <v/>
      </c>
      <c r="U992" s="33">
        <f>IF($A992="","",IF(AND($P992&gt;0,$T992="Open",$S992&gt;=Settings!$C$4,$S992&lt;=Settings!$C$5),1,0))</f>
        <v/>
      </c>
      <c r="V992" s="33">
        <f>IF($A992="","",IF(AND($I992="Open",$H992&gt;=Settings!$C$4,$H992&lt;=Settings!$C$5),1,0))</f>
        <v/>
      </c>
      <c r="W992" s="34">
        <f>IF($A992="","",IF($U992=1,$R992,0))</f>
        <v/>
      </c>
      <c r="X992" s="34">
        <f>IF($A992="","",IF($V992=1,$G992,0))</f>
        <v/>
      </c>
      <c r="Y992" s="34">
        <f>IF($A992="","",IF(AND($P992=0,OR($I992="Open",$I992="Won"),$H992&gt;=Settings!$C$4,$H992&lt;=Settings!$C$5,$J992&gt;Settings!$C$6),$G992,0))</f>
        <v/>
      </c>
      <c r="Z992" s="34">
        <f>IF($A992="","",IF(AND($P992&gt;0,$T992="Open",$U992=0,OR($I992="Open",$I992="Won"),$H992&gt;=Settings!$C$4,$H992&lt;=Settings!$C$5),$G992,0))</f>
        <v/>
      </c>
      <c r="AA992" s="34">
        <f>IF($A992="","",IF(AND($U992=1,OR($V992=1,$I992="Won")),$G992-$R992,0))</f>
        <v/>
      </c>
      <c r="AB992" s="34">
        <f>IF($A992="","",IF(AND($U992=1,$I992="Open",$V992=0),$R992,0))</f>
        <v/>
      </c>
      <c r="AC992" s="34">
        <f>IF($A992="","",IF(AND($U992=1,$I992="Lost"),$R992,0))</f>
        <v/>
      </c>
      <c r="AD992" s="34">
        <f>IF($A992="","",IF(AND($I992="Won",OR($U992=1,$Y992&gt;0,$Z992&gt;0)),$G992,0))</f>
        <v/>
      </c>
      <c r="AE992" s="33">
        <f>IF(OR($A992="",$P992=0),"",IFERROR(MATCH($Q992,Settings!$B$24:$B$31,0),""))</f>
        <v/>
      </c>
      <c r="AF992" s="33">
        <f>IF($A992="","",IFERROR(MATCH($F992,Settings!$B$24:$B$31,0),""))</f>
        <v/>
      </c>
      <c r="AG992" s="33">
        <f>IF($A992="","",IF($P992=0,IF($Y992&gt;0,IF($I992="Won","Created and won","Created"),IF($J992&gt;Settings!$C$6,"Created, outside period",IF($V992=1,"Not in last snapshot","Outside period"))),IF($T992&lt;&gt;"Open","Closed before",IF($U992=0,IF($Z992&gt;0,IF($I992="Won","Pulled in and won","Pulled in"),"Outside period"),IF($I992="Won","Won",IF($I992="Lost","Lost",IF($V992=0,"Slipped out",IF($AF992&gt;$AE992,"Advanced",IF($AF992&lt;$AE992,"Regressed",IF($G992&gt;$R992,"Amount up",IF($G992&lt;$R992,"Amount down","No change")))))))))))</f>
        <v/>
      </c>
      <c r="AH992" s="33">
        <f>IF($A992="","",IF($V992=1,Settings!$C$7-MAX($J992,$K992,$L992,$M992),""))</f>
        <v/>
      </c>
      <c r="AI992" s="33">
        <f>IF($A992="","",IF($V992=1,IF($AH992&gt;=Settings!$C$12,1,0),""))</f>
        <v/>
      </c>
      <c r="AJ992" s="33">
        <f>IF($A992="","",IF($V992=1,IF($N992&gt;=Settings!$C$13,1,0),""))</f>
        <v/>
      </c>
    </row>
    <row r="993">
      <c r="G993" s="31" t="n"/>
      <c r="H993" s="32" t="n"/>
      <c r="J993" s="32" t="n"/>
      <c r="K993" s="32" t="n"/>
      <c r="L993" s="32" t="n"/>
      <c r="M993" s="32" t="n"/>
      <c r="P993" s="33">
        <f>IF($A993="","",IFERROR(MATCH($A993,'Last week'!$A$2:$A$1001,0),0))</f>
        <v/>
      </c>
      <c r="Q993" s="33">
        <f>IF(OR($A993="",$P993=0),"",INDEX('Last week'!$F$2:$F$1001,$P993))</f>
        <v/>
      </c>
      <c r="R993" s="34">
        <f>IF(OR($A993="",$P993=0),"",INDEX('Last week'!$G$2:$G$1001,$P993))</f>
        <v/>
      </c>
      <c r="S993" s="35">
        <f>IF(OR($A993="",$P993=0),"",INDEX('Last week'!$H$2:$H$1001,$P993))</f>
        <v/>
      </c>
      <c r="T993" s="33">
        <f>IF(OR($A993="",$P993=0),"",INDEX('Last week'!$I$2:$I$1001,$P993))</f>
        <v/>
      </c>
      <c r="U993" s="33">
        <f>IF($A993="","",IF(AND($P993&gt;0,$T993="Open",$S993&gt;=Settings!$C$4,$S993&lt;=Settings!$C$5),1,0))</f>
        <v/>
      </c>
      <c r="V993" s="33">
        <f>IF($A993="","",IF(AND($I993="Open",$H993&gt;=Settings!$C$4,$H993&lt;=Settings!$C$5),1,0))</f>
        <v/>
      </c>
      <c r="W993" s="34">
        <f>IF($A993="","",IF($U993=1,$R993,0))</f>
        <v/>
      </c>
      <c r="X993" s="34">
        <f>IF($A993="","",IF($V993=1,$G993,0))</f>
        <v/>
      </c>
      <c r="Y993" s="34">
        <f>IF($A993="","",IF(AND($P993=0,OR($I993="Open",$I993="Won"),$H993&gt;=Settings!$C$4,$H993&lt;=Settings!$C$5,$J993&gt;Settings!$C$6),$G993,0))</f>
        <v/>
      </c>
      <c r="Z993" s="34">
        <f>IF($A993="","",IF(AND($P993&gt;0,$T993="Open",$U993=0,OR($I993="Open",$I993="Won"),$H993&gt;=Settings!$C$4,$H993&lt;=Settings!$C$5),$G993,0))</f>
        <v/>
      </c>
      <c r="AA993" s="34">
        <f>IF($A993="","",IF(AND($U993=1,OR($V993=1,$I993="Won")),$G993-$R993,0))</f>
        <v/>
      </c>
      <c r="AB993" s="34">
        <f>IF($A993="","",IF(AND($U993=1,$I993="Open",$V993=0),$R993,0))</f>
        <v/>
      </c>
      <c r="AC993" s="34">
        <f>IF($A993="","",IF(AND($U993=1,$I993="Lost"),$R993,0))</f>
        <v/>
      </c>
      <c r="AD993" s="34">
        <f>IF($A993="","",IF(AND($I993="Won",OR($U993=1,$Y993&gt;0,$Z993&gt;0)),$G993,0))</f>
        <v/>
      </c>
      <c r="AE993" s="33">
        <f>IF(OR($A993="",$P993=0),"",IFERROR(MATCH($Q993,Settings!$B$24:$B$31,0),""))</f>
        <v/>
      </c>
      <c r="AF993" s="33">
        <f>IF($A993="","",IFERROR(MATCH($F993,Settings!$B$24:$B$31,0),""))</f>
        <v/>
      </c>
      <c r="AG993" s="33">
        <f>IF($A993="","",IF($P993=0,IF($Y993&gt;0,IF($I993="Won","Created and won","Created"),IF($J993&gt;Settings!$C$6,"Created, outside period",IF($V993=1,"Not in last snapshot","Outside period"))),IF($T993&lt;&gt;"Open","Closed before",IF($U993=0,IF($Z993&gt;0,IF($I993="Won","Pulled in and won","Pulled in"),"Outside period"),IF($I993="Won","Won",IF($I993="Lost","Lost",IF($V993=0,"Slipped out",IF($AF993&gt;$AE993,"Advanced",IF($AF993&lt;$AE993,"Regressed",IF($G993&gt;$R993,"Amount up",IF($G993&lt;$R993,"Amount down","No change")))))))))))</f>
        <v/>
      </c>
      <c r="AH993" s="33">
        <f>IF($A993="","",IF($V993=1,Settings!$C$7-MAX($J993,$K993,$L993,$M993),""))</f>
        <v/>
      </c>
      <c r="AI993" s="33">
        <f>IF($A993="","",IF($V993=1,IF($AH993&gt;=Settings!$C$12,1,0),""))</f>
        <v/>
      </c>
      <c r="AJ993" s="33">
        <f>IF($A993="","",IF($V993=1,IF($N993&gt;=Settings!$C$13,1,0),""))</f>
        <v/>
      </c>
    </row>
    <row r="994">
      <c r="G994" s="31" t="n"/>
      <c r="H994" s="32" t="n"/>
      <c r="J994" s="32" t="n"/>
      <c r="K994" s="32" t="n"/>
      <c r="L994" s="32" t="n"/>
      <c r="M994" s="32" t="n"/>
      <c r="P994" s="33">
        <f>IF($A994="","",IFERROR(MATCH($A994,'Last week'!$A$2:$A$1001,0),0))</f>
        <v/>
      </c>
      <c r="Q994" s="33">
        <f>IF(OR($A994="",$P994=0),"",INDEX('Last week'!$F$2:$F$1001,$P994))</f>
        <v/>
      </c>
      <c r="R994" s="34">
        <f>IF(OR($A994="",$P994=0),"",INDEX('Last week'!$G$2:$G$1001,$P994))</f>
        <v/>
      </c>
      <c r="S994" s="35">
        <f>IF(OR($A994="",$P994=0),"",INDEX('Last week'!$H$2:$H$1001,$P994))</f>
        <v/>
      </c>
      <c r="T994" s="33">
        <f>IF(OR($A994="",$P994=0),"",INDEX('Last week'!$I$2:$I$1001,$P994))</f>
        <v/>
      </c>
      <c r="U994" s="33">
        <f>IF($A994="","",IF(AND($P994&gt;0,$T994="Open",$S994&gt;=Settings!$C$4,$S994&lt;=Settings!$C$5),1,0))</f>
        <v/>
      </c>
      <c r="V994" s="33">
        <f>IF($A994="","",IF(AND($I994="Open",$H994&gt;=Settings!$C$4,$H994&lt;=Settings!$C$5),1,0))</f>
        <v/>
      </c>
      <c r="W994" s="34">
        <f>IF($A994="","",IF($U994=1,$R994,0))</f>
        <v/>
      </c>
      <c r="X994" s="34">
        <f>IF($A994="","",IF($V994=1,$G994,0))</f>
        <v/>
      </c>
      <c r="Y994" s="34">
        <f>IF($A994="","",IF(AND($P994=0,OR($I994="Open",$I994="Won"),$H994&gt;=Settings!$C$4,$H994&lt;=Settings!$C$5,$J994&gt;Settings!$C$6),$G994,0))</f>
        <v/>
      </c>
      <c r="Z994" s="34">
        <f>IF($A994="","",IF(AND($P994&gt;0,$T994="Open",$U994=0,OR($I994="Open",$I994="Won"),$H994&gt;=Settings!$C$4,$H994&lt;=Settings!$C$5),$G994,0))</f>
        <v/>
      </c>
      <c r="AA994" s="34">
        <f>IF($A994="","",IF(AND($U994=1,OR($V994=1,$I994="Won")),$G994-$R994,0))</f>
        <v/>
      </c>
      <c r="AB994" s="34">
        <f>IF($A994="","",IF(AND($U994=1,$I994="Open",$V994=0),$R994,0))</f>
        <v/>
      </c>
      <c r="AC994" s="34">
        <f>IF($A994="","",IF(AND($U994=1,$I994="Lost"),$R994,0))</f>
        <v/>
      </c>
      <c r="AD994" s="34">
        <f>IF($A994="","",IF(AND($I994="Won",OR($U994=1,$Y994&gt;0,$Z994&gt;0)),$G994,0))</f>
        <v/>
      </c>
      <c r="AE994" s="33">
        <f>IF(OR($A994="",$P994=0),"",IFERROR(MATCH($Q994,Settings!$B$24:$B$31,0),""))</f>
        <v/>
      </c>
      <c r="AF994" s="33">
        <f>IF($A994="","",IFERROR(MATCH($F994,Settings!$B$24:$B$31,0),""))</f>
        <v/>
      </c>
      <c r="AG994" s="33">
        <f>IF($A994="","",IF($P994=0,IF($Y994&gt;0,IF($I994="Won","Created and won","Created"),IF($J994&gt;Settings!$C$6,"Created, outside period",IF($V994=1,"Not in last snapshot","Outside period"))),IF($T994&lt;&gt;"Open","Closed before",IF($U994=0,IF($Z994&gt;0,IF($I994="Won","Pulled in and won","Pulled in"),"Outside period"),IF($I994="Won","Won",IF($I994="Lost","Lost",IF($V994=0,"Slipped out",IF($AF994&gt;$AE994,"Advanced",IF($AF994&lt;$AE994,"Regressed",IF($G994&gt;$R994,"Amount up",IF($G994&lt;$R994,"Amount down","No change")))))))))))</f>
        <v/>
      </c>
      <c r="AH994" s="33">
        <f>IF($A994="","",IF($V994=1,Settings!$C$7-MAX($J994,$K994,$L994,$M994),""))</f>
        <v/>
      </c>
      <c r="AI994" s="33">
        <f>IF($A994="","",IF($V994=1,IF($AH994&gt;=Settings!$C$12,1,0),""))</f>
        <v/>
      </c>
      <c r="AJ994" s="33">
        <f>IF($A994="","",IF($V994=1,IF($N994&gt;=Settings!$C$13,1,0),""))</f>
        <v/>
      </c>
    </row>
    <row r="995">
      <c r="G995" s="31" t="n"/>
      <c r="H995" s="32" t="n"/>
      <c r="J995" s="32" t="n"/>
      <c r="K995" s="32" t="n"/>
      <c r="L995" s="32" t="n"/>
      <c r="M995" s="32" t="n"/>
      <c r="P995" s="33">
        <f>IF($A995="","",IFERROR(MATCH($A995,'Last week'!$A$2:$A$1001,0),0))</f>
        <v/>
      </c>
      <c r="Q995" s="33">
        <f>IF(OR($A995="",$P995=0),"",INDEX('Last week'!$F$2:$F$1001,$P995))</f>
        <v/>
      </c>
      <c r="R995" s="34">
        <f>IF(OR($A995="",$P995=0),"",INDEX('Last week'!$G$2:$G$1001,$P995))</f>
        <v/>
      </c>
      <c r="S995" s="35">
        <f>IF(OR($A995="",$P995=0),"",INDEX('Last week'!$H$2:$H$1001,$P995))</f>
        <v/>
      </c>
      <c r="T995" s="33">
        <f>IF(OR($A995="",$P995=0),"",INDEX('Last week'!$I$2:$I$1001,$P995))</f>
        <v/>
      </c>
      <c r="U995" s="33">
        <f>IF($A995="","",IF(AND($P995&gt;0,$T995="Open",$S995&gt;=Settings!$C$4,$S995&lt;=Settings!$C$5),1,0))</f>
        <v/>
      </c>
      <c r="V995" s="33">
        <f>IF($A995="","",IF(AND($I995="Open",$H995&gt;=Settings!$C$4,$H995&lt;=Settings!$C$5),1,0))</f>
        <v/>
      </c>
      <c r="W995" s="34">
        <f>IF($A995="","",IF($U995=1,$R995,0))</f>
        <v/>
      </c>
      <c r="X995" s="34">
        <f>IF($A995="","",IF($V995=1,$G995,0))</f>
        <v/>
      </c>
      <c r="Y995" s="34">
        <f>IF($A995="","",IF(AND($P995=0,OR($I995="Open",$I995="Won"),$H995&gt;=Settings!$C$4,$H995&lt;=Settings!$C$5,$J995&gt;Settings!$C$6),$G995,0))</f>
        <v/>
      </c>
      <c r="Z995" s="34">
        <f>IF($A995="","",IF(AND($P995&gt;0,$T995="Open",$U995=0,OR($I995="Open",$I995="Won"),$H995&gt;=Settings!$C$4,$H995&lt;=Settings!$C$5),$G995,0))</f>
        <v/>
      </c>
      <c r="AA995" s="34">
        <f>IF($A995="","",IF(AND($U995=1,OR($V995=1,$I995="Won")),$G995-$R995,0))</f>
        <v/>
      </c>
      <c r="AB995" s="34">
        <f>IF($A995="","",IF(AND($U995=1,$I995="Open",$V995=0),$R995,0))</f>
        <v/>
      </c>
      <c r="AC995" s="34">
        <f>IF($A995="","",IF(AND($U995=1,$I995="Lost"),$R995,0))</f>
        <v/>
      </c>
      <c r="AD995" s="34">
        <f>IF($A995="","",IF(AND($I995="Won",OR($U995=1,$Y995&gt;0,$Z995&gt;0)),$G995,0))</f>
        <v/>
      </c>
      <c r="AE995" s="33">
        <f>IF(OR($A995="",$P995=0),"",IFERROR(MATCH($Q995,Settings!$B$24:$B$31,0),""))</f>
        <v/>
      </c>
      <c r="AF995" s="33">
        <f>IF($A995="","",IFERROR(MATCH($F995,Settings!$B$24:$B$31,0),""))</f>
        <v/>
      </c>
      <c r="AG995" s="33">
        <f>IF($A995="","",IF($P995=0,IF($Y995&gt;0,IF($I995="Won","Created and won","Created"),IF($J995&gt;Settings!$C$6,"Created, outside period",IF($V995=1,"Not in last snapshot","Outside period"))),IF($T995&lt;&gt;"Open","Closed before",IF($U995=0,IF($Z995&gt;0,IF($I995="Won","Pulled in and won","Pulled in"),"Outside period"),IF($I995="Won","Won",IF($I995="Lost","Lost",IF($V995=0,"Slipped out",IF($AF995&gt;$AE995,"Advanced",IF($AF995&lt;$AE995,"Regressed",IF($G995&gt;$R995,"Amount up",IF($G995&lt;$R995,"Amount down","No change")))))))))))</f>
        <v/>
      </c>
      <c r="AH995" s="33">
        <f>IF($A995="","",IF($V995=1,Settings!$C$7-MAX($J995,$K995,$L995,$M995),""))</f>
        <v/>
      </c>
      <c r="AI995" s="33">
        <f>IF($A995="","",IF($V995=1,IF($AH995&gt;=Settings!$C$12,1,0),""))</f>
        <v/>
      </c>
      <c r="AJ995" s="33">
        <f>IF($A995="","",IF($V995=1,IF($N995&gt;=Settings!$C$13,1,0),""))</f>
        <v/>
      </c>
    </row>
    <row r="996">
      <c r="G996" s="31" t="n"/>
      <c r="H996" s="32" t="n"/>
      <c r="J996" s="32" t="n"/>
      <c r="K996" s="32" t="n"/>
      <c r="L996" s="32" t="n"/>
      <c r="M996" s="32" t="n"/>
      <c r="P996" s="33">
        <f>IF($A996="","",IFERROR(MATCH($A996,'Last week'!$A$2:$A$1001,0),0))</f>
        <v/>
      </c>
      <c r="Q996" s="33">
        <f>IF(OR($A996="",$P996=0),"",INDEX('Last week'!$F$2:$F$1001,$P996))</f>
        <v/>
      </c>
      <c r="R996" s="34">
        <f>IF(OR($A996="",$P996=0),"",INDEX('Last week'!$G$2:$G$1001,$P996))</f>
        <v/>
      </c>
      <c r="S996" s="35">
        <f>IF(OR($A996="",$P996=0),"",INDEX('Last week'!$H$2:$H$1001,$P996))</f>
        <v/>
      </c>
      <c r="T996" s="33">
        <f>IF(OR($A996="",$P996=0),"",INDEX('Last week'!$I$2:$I$1001,$P996))</f>
        <v/>
      </c>
      <c r="U996" s="33">
        <f>IF($A996="","",IF(AND($P996&gt;0,$T996="Open",$S996&gt;=Settings!$C$4,$S996&lt;=Settings!$C$5),1,0))</f>
        <v/>
      </c>
      <c r="V996" s="33">
        <f>IF($A996="","",IF(AND($I996="Open",$H996&gt;=Settings!$C$4,$H996&lt;=Settings!$C$5),1,0))</f>
        <v/>
      </c>
      <c r="W996" s="34">
        <f>IF($A996="","",IF($U996=1,$R996,0))</f>
        <v/>
      </c>
      <c r="X996" s="34">
        <f>IF($A996="","",IF($V996=1,$G996,0))</f>
        <v/>
      </c>
      <c r="Y996" s="34">
        <f>IF($A996="","",IF(AND($P996=0,OR($I996="Open",$I996="Won"),$H996&gt;=Settings!$C$4,$H996&lt;=Settings!$C$5,$J996&gt;Settings!$C$6),$G996,0))</f>
        <v/>
      </c>
      <c r="Z996" s="34">
        <f>IF($A996="","",IF(AND($P996&gt;0,$T996="Open",$U996=0,OR($I996="Open",$I996="Won"),$H996&gt;=Settings!$C$4,$H996&lt;=Settings!$C$5),$G996,0))</f>
        <v/>
      </c>
      <c r="AA996" s="34">
        <f>IF($A996="","",IF(AND($U996=1,OR($V996=1,$I996="Won")),$G996-$R996,0))</f>
        <v/>
      </c>
      <c r="AB996" s="34">
        <f>IF($A996="","",IF(AND($U996=1,$I996="Open",$V996=0),$R996,0))</f>
        <v/>
      </c>
      <c r="AC996" s="34">
        <f>IF($A996="","",IF(AND($U996=1,$I996="Lost"),$R996,0))</f>
        <v/>
      </c>
      <c r="AD996" s="34">
        <f>IF($A996="","",IF(AND($I996="Won",OR($U996=1,$Y996&gt;0,$Z996&gt;0)),$G996,0))</f>
        <v/>
      </c>
      <c r="AE996" s="33">
        <f>IF(OR($A996="",$P996=0),"",IFERROR(MATCH($Q996,Settings!$B$24:$B$31,0),""))</f>
        <v/>
      </c>
      <c r="AF996" s="33">
        <f>IF($A996="","",IFERROR(MATCH($F996,Settings!$B$24:$B$31,0),""))</f>
        <v/>
      </c>
      <c r="AG996" s="33">
        <f>IF($A996="","",IF($P996=0,IF($Y996&gt;0,IF($I996="Won","Created and won","Created"),IF($J996&gt;Settings!$C$6,"Created, outside period",IF($V996=1,"Not in last snapshot","Outside period"))),IF($T996&lt;&gt;"Open","Closed before",IF($U996=0,IF($Z996&gt;0,IF($I996="Won","Pulled in and won","Pulled in"),"Outside period"),IF($I996="Won","Won",IF($I996="Lost","Lost",IF($V996=0,"Slipped out",IF($AF996&gt;$AE996,"Advanced",IF($AF996&lt;$AE996,"Regressed",IF($G996&gt;$R996,"Amount up",IF($G996&lt;$R996,"Amount down","No change")))))))))))</f>
        <v/>
      </c>
      <c r="AH996" s="33">
        <f>IF($A996="","",IF($V996=1,Settings!$C$7-MAX($J996,$K996,$L996,$M996),""))</f>
        <v/>
      </c>
      <c r="AI996" s="33">
        <f>IF($A996="","",IF($V996=1,IF($AH996&gt;=Settings!$C$12,1,0),""))</f>
        <v/>
      </c>
      <c r="AJ996" s="33">
        <f>IF($A996="","",IF($V996=1,IF($N996&gt;=Settings!$C$13,1,0),""))</f>
        <v/>
      </c>
    </row>
    <row r="997">
      <c r="G997" s="31" t="n"/>
      <c r="H997" s="32" t="n"/>
      <c r="J997" s="32" t="n"/>
      <c r="K997" s="32" t="n"/>
      <c r="L997" s="32" t="n"/>
      <c r="M997" s="32" t="n"/>
      <c r="P997" s="33">
        <f>IF($A997="","",IFERROR(MATCH($A997,'Last week'!$A$2:$A$1001,0),0))</f>
        <v/>
      </c>
      <c r="Q997" s="33">
        <f>IF(OR($A997="",$P997=0),"",INDEX('Last week'!$F$2:$F$1001,$P997))</f>
        <v/>
      </c>
      <c r="R997" s="34">
        <f>IF(OR($A997="",$P997=0),"",INDEX('Last week'!$G$2:$G$1001,$P997))</f>
        <v/>
      </c>
      <c r="S997" s="35">
        <f>IF(OR($A997="",$P997=0),"",INDEX('Last week'!$H$2:$H$1001,$P997))</f>
        <v/>
      </c>
      <c r="T997" s="33">
        <f>IF(OR($A997="",$P997=0),"",INDEX('Last week'!$I$2:$I$1001,$P997))</f>
        <v/>
      </c>
      <c r="U997" s="33">
        <f>IF($A997="","",IF(AND($P997&gt;0,$T997="Open",$S997&gt;=Settings!$C$4,$S997&lt;=Settings!$C$5),1,0))</f>
        <v/>
      </c>
      <c r="V997" s="33">
        <f>IF($A997="","",IF(AND($I997="Open",$H997&gt;=Settings!$C$4,$H997&lt;=Settings!$C$5),1,0))</f>
        <v/>
      </c>
      <c r="W997" s="34">
        <f>IF($A997="","",IF($U997=1,$R997,0))</f>
        <v/>
      </c>
      <c r="X997" s="34">
        <f>IF($A997="","",IF($V997=1,$G997,0))</f>
        <v/>
      </c>
      <c r="Y997" s="34">
        <f>IF($A997="","",IF(AND($P997=0,OR($I997="Open",$I997="Won"),$H997&gt;=Settings!$C$4,$H997&lt;=Settings!$C$5,$J997&gt;Settings!$C$6),$G997,0))</f>
        <v/>
      </c>
      <c r="Z997" s="34">
        <f>IF($A997="","",IF(AND($P997&gt;0,$T997="Open",$U997=0,OR($I997="Open",$I997="Won"),$H997&gt;=Settings!$C$4,$H997&lt;=Settings!$C$5),$G997,0))</f>
        <v/>
      </c>
      <c r="AA997" s="34">
        <f>IF($A997="","",IF(AND($U997=1,OR($V997=1,$I997="Won")),$G997-$R997,0))</f>
        <v/>
      </c>
      <c r="AB997" s="34">
        <f>IF($A997="","",IF(AND($U997=1,$I997="Open",$V997=0),$R997,0))</f>
        <v/>
      </c>
      <c r="AC997" s="34">
        <f>IF($A997="","",IF(AND($U997=1,$I997="Lost"),$R997,0))</f>
        <v/>
      </c>
      <c r="AD997" s="34">
        <f>IF($A997="","",IF(AND($I997="Won",OR($U997=1,$Y997&gt;0,$Z997&gt;0)),$G997,0))</f>
        <v/>
      </c>
      <c r="AE997" s="33">
        <f>IF(OR($A997="",$P997=0),"",IFERROR(MATCH($Q997,Settings!$B$24:$B$31,0),""))</f>
        <v/>
      </c>
      <c r="AF997" s="33">
        <f>IF($A997="","",IFERROR(MATCH($F997,Settings!$B$24:$B$31,0),""))</f>
        <v/>
      </c>
      <c r="AG997" s="33">
        <f>IF($A997="","",IF($P997=0,IF($Y997&gt;0,IF($I997="Won","Created and won","Created"),IF($J997&gt;Settings!$C$6,"Created, outside period",IF($V997=1,"Not in last snapshot","Outside period"))),IF($T997&lt;&gt;"Open","Closed before",IF($U997=0,IF($Z997&gt;0,IF($I997="Won","Pulled in and won","Pulled in"),"Outside period"),IF($I997="Won","Won",IF($I997="Lost","Lost",IF($V997=0,"Slipped out",IF($AF997&gt;$AE997,"Advanced",IF($AF997&lt;$AE997,"Regressed",IF($G997&gt;$R997,"Amount up",IF($G997&lt;$R997,"Amount down","No change")))))))))))</f>
        <v/>
      </c>
      <c r="AH997" s="33">
        <f>IF($A997="","",IF($V997=1,Settings!$C$7-MAX($J997,$K997,$L997,$M997),""))</f>
        <v/>
      </c>
      <c r="AI997" s="33">
        <f>IF($A997="","",IF($V997=1,IF($AH997&gt;=Settings!$C$12,1,0),""))</f>
        <v/>
      </c>
      <c r="AJ997" s="33">
        <f>IF($A997="","",IF($V997=1,IF($N997&gt;=Settings!$C$13,1,0),""))</f>
        <v/>
      </c>
    </row>
    <row r="998">
      <c r="G998" s="31" t="n"/>
      <c r="H998" s="32" t="n"/>
      <c r="J998" s="32" t="n"/>
      <c r="K998" s="32" t="n"/>
      <c r="L998" s="32" t="n"/>
      <c r="M998" s="32" t="n"/>
      <c r="P998" s="33">
        <f>IF($A998="","",IFERROR(MATCH($A998,'Last week'!$A$2:$A$1001,0),0))</f>
        <v/>
      </c>
      <c r="Q998" s="33">
        <f>IF(OR($A998="",$P998=0),"",INDEX('Last week'!$F$2:$F$1001,$P998))</f>
        <v/>
      </c>
      <c r="R998" s="34">
        <f>IF(OR($A998="",$P998=0),"",INDEX('Last week'!$G$2:$G$1001,$P998))</f>
        <v/>
      </c>
      <c r="S998" s="35">
        <f>IF(OR($A998="",$P998=0),"",INDEX('Last week'!$H$2:$H$1001,$P998))</f>
        <v/>
      </c>
      <c r="T998" s="33">
        <f>IF(OR($A998="",$P998=0),"",INDEX('Last week'!$I$2:$I$1001,$P998))</f>
        <v/>
      </c>
      <c r="U998" s="33">
        <f>IF($A998="","",IF(AND($P998&gt;0,$T998="Open",$S998&gt;=Settings!$C$4,$S998&lt;=Settings!$C$5),1,0))</f>
        <v/>
      </c>
      <c r="V998" s="33">
        <f>IF($A998="","",IF(AND($I998="Open",$H998&gt;=Settings!$C$4,$H998&lt;=Settings!$C$5),1,0))</f>
        <v/>
      </c>
      <c r="W998" s="34">
        <f>IF($A998="","",IF($U998=1,$R998,0))</f>
        <v/>
      </c>
      <c r="X998" s="34">
        <f>IF($A998="","",IF($V998=1,$G998,0))</f>
        <v/>
      </c>
      <c r="Y998" s="34">
        <f>IF($A998="","",IF(AND($P998=0,OR($I998="Open",$I998="Won"),$H998&gt;=Settings!$C$4,$H998&lt;=Settings!$C$5,$J998&gt;Settings!$C$6),$G998,0))</f>
        <v/>
      </c>
      <c r="Z998" s="34">
        <f>IF($A998="","",IF(AND($P998&gt;0,$T998="Open",$U998=0,OR($I998="Open",$I998="Won"),$H998&gt;=Settings!$C$4,$H998&lt;=Settings!$C$5),$G998,0))</f>
        <v/>
      </c>
      <c r="AA998" s="34">
        <f>IF($A998="","",IF(AND($U998=1,OR($V998=1,$I998="Won")),$G998-$R998,0))</f>
        <v/>
      </c>
      <c r="AB998" s="34">
        <f>IF($A998="","",IF(AND($U998=1,$I998="Open",$V998=0),$R998,0))</f>
        <v/>
      </c>
      <c r="AC998" s="34">
        <f>IF($A998="","",IF(AND($U998=1,$I998="Lost"),$R998,0))</f>
        <v/>
      </c>
      <c r="AD998" s="34">
        <f>IF($A998="","",IF(AND($I998="Won",OR($U998=1,$Y998&gt;0,$Z998&gt;0)),$G998,0))</f>
        <v/>
      </c>
      <c r="AE998" s="33">
        <f>IF(OR($A998="",$P998=0),"",IFERROR(MATCH($Q998,Settings!$B$24:$B$31,0),""))</f>
        <v/>
      </c>
      <c r="AF998" s="33">
        <f>IF($A998="","",IFERROR(MATCH($F998,Settings!$B$24:$B$31,0),""))</f>
        <v/>
      </c>
      <c r="AG998" s="33">
        <f>IF($A998="","",IF($P998=0,IF($Y998&gt;0,IF($I998="Won","Created and won","Created"),IF($J998&gt;Settings!$C$6,"Created, outside period",IF($V998=1,"Not in last snapshot","Outside period"))),IF($T998&lt;&gt;"Open","Closed before",IF($U998=0,IF($Z998&gt;0,IF($I998="Won","Pulled in and won","Pulled in"),"Outside period"),IF($I998="Won","Won",IF($I998="Lost","Lost",IF($V998=0,"Slipped out",IF($AF998&gt;$AE998,"Advanced",IF($AF998&lt;$AE998,"Regressed",IF($G998&gt;$R998,"Amount up",IF($G998&lt;$R998,"Amount down","No change")))))))))))</f>
        <v/>
      </c>
      <c r="AH998" s="33">
        <f>IF($A998="","",IF($V998=1,Settings!$C$7-MAX($J998,$K998,$L998,$M998),""))</f>
        <v/>
      </c>
      <c r="AI998" s="33">
        <f>IF($A998="","",IF($V998=1,IF($AH998&gt;=Settings!$C$12,1,0),""))</f>
        <v/>
      </c>
      <c r="AJ998" s="33">
        <f>IF($A998="","",IF($V998=1,IF($N998&gt;=Settings!$C$13,1,0),""))</f>
        <v/>
      </c>
    </row>
    <row r="999">
      <c r="G999" s="31" t="n"/>
      <c r="H999" s="32" t="n"/>
      <c r="J999" s="32" t="n"/>
      <c r="K999" s="32" t="n"/>
      <c r="L999" s="32" t="n"/>
      <c r="M999" s="32" t="n"/>
      <c r="P999" s="33">
        <f>IF($A999="","",IFERROR(MATCH($A999,'Last week'!$A$2:$A$1001,0),0))</f>
        <v/>
      </c>
      <c r="Q999" s="33">
        <f>IF(OR($A999="",$P999=0),"",INDEX('Last week'!$F$2:$F$1001,$P999))</f>
        <v/>
      </c>
      <c r="R999" s="34">
        <f>IF(OR($A999="",$P999=0),"",INDEX('Last week'!$G$2:$G$1001,$P999))</f>
        <v/>
      </c>
      <c r="S999" s="35">
        <f>IF(OR($A999="",$P999=0),"",INDEX('Last week'!$H$2:$H$1001,$P999))</f>
        <v/>
      </c>
      <c r="T999" s="33">
        <f>IF(OR($A999="",$P999=0),"",INDEX('Last week'!$I$2:$I$1001,$P999))</f>
        <v/>
      </c>
      <c r="U999" s="33">
        <f>IF($A999="","",IF(AND($P999&gt;0,$T999="Open",$S999&gt;=Settings!$C$4,$S999&lt;=Settings!$C$5),1,0))</f>
        <v/>
      </c>
      <c r="V999" s="33">
        <f>IF($A999="","",IF(AND($I999="Open",$H999&gt;=Settings!$C$4,$H999&lt;=Settings!$C$5),1,0))</f>
        <v/>
      </c>
      <c r="W999" s="34">
        <f>IF($A999="","",IF($U999=1,$R999,0))</f>
        <v/>
      </c>
      <c r="X999" s="34">
        <f>IF($A999="","",IF($V999=1,$G999,0))</f>
        <v/>
      </c>
      <c r="Y999" s="34">
        <f>IF($A999="","",IF(AND($P999=0,OR($I999="Open",$I999="Won"),$H999&gt;=Settings!$C$4,$H999&lt;=Settings!$C$5,$J999&gt;Settings!$C$6),$G999,0))</f>
        <v/>
      </c>
      <c r="Z999" s="34">
        <f>IF($A999="","",IF(AND($P999&gt;0,$T999="Open",$U999=0,OR($I999="Open",$I999="Won"),$H999&gt;=Settings!$C$4,$H999&lt;=Settings!$C$5),$G999,0))</f>
        <v/>
      </c>
      <c r="AA999" s="34">
        <f>IF($A999="","",IF(AND($U999=1,OR($V999=1,$I999="Won")),$G999-$R999,0))</f>
        <v/>
      </c>
      <c r="AB999" s="34">
        <f>IF($A999="","",IF(AND($U999=1,$I999="Open",$V999=0),$R999,0))</f>
        <v/>
      </c>
      <c r="AC999" s="34">
        <f>IF($A999="","",IF(AND($U999=1,$I999="Lost"),$R999,0))</f>
        <v/>
      </c>
      <c r="AD999" s="34">
        <f>IF($A999="","",IF(AND($I999="Won",OR($U999=1,$Y999&gt;0,$Z999&gt;0)),$G999,0))</f>
        <v/>
      </c>
      <c r="AE999" s="33">
        <f>IF(OR($A999="",$P999=0),"",IFERROR(MATCH($Q999,Settings!$B$24:$B$31,0),""))</f>
        <v/>
      </c>
      <c r="AF999" s="33">
        <f>IF($A999="","",IFERROR(MATCH($F999,Settings!$B$24:$B$31,0),""))</f>
        <v/>
      </c>
      <c r="AG999" s="33">
        <f>IF($A999="","",IF($P999=0,IF($Y999&gt;0,IF($I999="Won","Created and won","Created"),IF($J999&gt;Settings!$C$6,"Created, outside period",IF($V999=1,"Not in last snapshot","Outside period"))),IF($T999&lt;&gt;"Open","Closed before",IF($U999=0,IF($Z999&gt;0,IF($I999="Won","Pulled in and won","Pulled in"),"Outside period"),IF($I999="Won","Won",IF($I999="Lost","Lost",IF($V999=0,"Slipped out",IF($AF999&gt;$AE999,"Advanced",IF($AF999&lt;$AE999,"Regressed",IF($G999&gt;$R999,"Amount up",IF($G999&lt;$R999,"Amount down","No change")))))))))))</f>
        <v/>
      </c>
      <c r="AH999" s="33">
        <f>IF($A999="","",IF($V999=1,Settings!$C$7-MAX($J999,$K999,$L999,$M999),""))</f>
        <v/>
      </c>
      <c r="AI999" s="33">
        <f>IF($A999="","",IF($V999=1,IF($AH999&gt;=Settings!$C$12,1,0),""))</f>
        <v/>
      </c>
      <c r="AJ999" s="33">
        <f>IF($A999="","",IF($V999=1,IF($N999&gt;=Settings!$C$13,1,0),""))</f>
        <v/>
      </c>
    </row>
    <row r="1000">
      <c r="G1000" s="31" t="n"/>
      <c r="H1000" s="32" t="n"/>
      <c r="J1000" s="32" t="n"/>
      <c r="K1000" s="32" t="n"/>
      <c r="L1000" s="32" t="n"/>
      <c r="M1000" s="32" t="n"/>
      <c r="P1000" s="33">
        <f>IF($A1000="","",IFERROR(MATCH($A1000,'Last week'!$A$2:$A$1001,0),0))</f>
        <v/>
      </c>
      <c r="Q1000" s="33">
        <f>IF(OR($A1000="",$P1000=0),"",INDEX('Last week'!$F$2:$F$1001,$P1000))</f>
        <v/>
      </c>
      <c r="R1000" s="34">
        <f>IF(OR($A1000="",$P1000=0),"",INDEX('Last week'!$G$2:$G$1001,$P1000))</f>
        <v/>
      </c>
      <c r="S1000" s="35">
        <f>IF(OR($A1000="",$P1000=0),"",INDEX('Last week'!$H$2:$H$1001,$P1000))</f>
        <v/>
      </c>
      <c r="T1000" s="33">
        <f>IF(OR($A1000="",$P1000=0),"",INDEX('Last week'!$I$2:$I$1001,$P1000))</f>
        <v/>
      </c>
      <c r="U1000" s="33">
        <f>IF($A1000="","",IF(AND($P1000&gt;0,$T1000="Open",$S1000&gt;=Settings!$C$4,$S1000&lt;=Settings!$C$5),1,0))</f>
        <v/>
      </c>
      <c r="V1000" s="33">
        <f>IF($A1000="","",IF(AND($I1000="Open",$H1000&gt;=Settings!$C$4,$H1000&lt;=Settings!$C$5),1,0))</f>
        <v/>
      </c>
      <c r="W1000" s="34">
        <f>IF($A1000="","",IF($U1000=1,$R1000,0))</f>
        <v/>
      </c>
      <c r="X1000" s="34">
        <f>IF($A1000="","",IF($V1000=1,$G1000,0))</f>
        <v/>
      </c>
      <c r="Y1000" s="34">
        <f>IF($A1000="","",IF(AND($P1000=0,OR($I1000="Open",$I1000="Won"),$H1000&gt;=Settings!$C$4,$H1000&lt;=Settings!$C$5,$J1000&gt;Settings!$C$6),$G1000,0))</f>
        <v/>
      </c>
      <c r="Z1000" s="34">
        <f>IF($A1000="","",IF(AND($P1000&gt;0,$T1000="Open",$U1000=0,OR($I1000="Open",$I1000="Won"),$H1000&gt;=Settings!$C$4,$H1000&lt;=Settings!$C$5),$G1000,0))</f>
        <v/>
      </c>
      <c r="AA1000" s="34">
        <f>IF($A1000="","",IF(AND($U1000=1,OR($V1000=1,$I1000="Won")),$G1000-$R1000,0))</f>
        <v/>
      </c>
      <c r="AB1000" s="34">
        <f>IF($A1000="","",IF(AND($U1000=1,$I1000="Open",$V1000=0),$R1000,0))</f>
        <v/>
      </c>
      <c r="AC1000" s="34">
        <f>IF($A1000="","",IF(AND($U1000=1,$I1000="Lost"),$R1000,0))</f>
        <v/>
      </c>
      <c r="AD1000" s="34">
        <f>IF($A1000="","",IF(AND($I1000="Won",OR($U1000=1,$Y1000&gt;0,$Z1000&gt;0)),$G1000,0))</f>
        <v/>
      </c>
      <c r="AE1000" s="33">
        <f>IF(OR($A1000="",$P1000=0),"",IFERROR(MATCH($Q1000,Settings!$B$24:$B$31,0),""))</f>
        <v/>
      </c>
      <c r="AF1000" s="33">
        <f>IF($A1000="","",IFERROR(MATCH($F1000,Settings!$B$24:$B$31,0),""))</f>
        <v/>
      </c>
      <c r="AG1000" s="33">
        <f>IF($A1000="","",IF($P1000=0,IF($Y1000&gt;0,IF($I1000="Won","Created and won","Created"),IF($J1000&gt;Settings!$C$6,"Created, outside period",IF($V1000=1,"Not in last snapshot","Outside period"))),IF($T1000&lt;&gt;"Open","Closed before",IF($U1000=0,IF($Z1000&gt;0,IF($I1000="Won","Pulled in and won","Pulled in"),"Outside period"),IF($I1000="Won","Won",IF($I1000="Lost","Lost",IF($V1000=0,"Slipped out",IF($AF1000&gt;$AE1000,"Advanced",IF($AF1000&lt;$AE1000,"Regressed",IF($G1000&gt;$R1000,"Amount up",IF($G1000&lt;$R1000,"Amount down","No change")))))))))))</f>
        <v/>
      </c>
      <c r="AH1000" s="33">
        <f>IF($A1000="","",IF($V1000=1,Settings!$C$7-MAX($J1000,$K1000,$L1000,$M1000),""))</f>
        <v/>
      </c>
      <c r="AI1000" s="33">
        <f>IF($A1000="","",IF($V1000=1,IF($AH1000&gt;=Settings!$C$12,1,0),""))</f>
        <v/>
      </c>
      <c r="AJ1000" s="33">
        <f>IF($A1000="","",IF($V1000=1,IF($N1000&gt;=Settings!$C$13,1,0),""))</f>
        <v/>
      </c>
    </row>
    <row r="1001">
      <c r="G1001" s="31" t="n"/>
      <c r="H1001" s="32" t="n"/>
      <c r="J1001" s="32" t="n"/>
      <c r="K1001" s="32" t="n"/>
      <c r="L1001" s="32" t="n"/>
      <c r="M1001" s="32" t="n"/>
      <c r="P1001" s="33">
        <f>IF($A1001="","",IFERROR(MATCH($A1001,'Last week'!$A$2:$A$1001,0),0))</f>
        <v/>
      </c>
      <c r="Q1001" s="33">
        <f>IF(OR($A1001="",$P1001=0),"",INDEX('Last week'!$F$2:$F$1001,$P1001))</f>
        <v/>
      </c>
      <c r="R1001" s="34">
        <f>IF(OR($A1001="",$P1001=0),"",INDEX('Last week'!$G$2:$G$1001,$P1001))</f>
        <v/>
      </c>
      <c r="S1001" s="35">
        <f>IF(OR($A1001="",$P1001=0),"",INDEX('Last week'!$H$2:$H$1001,$P1001))</f>
        <v/>
      </c>
      <c r="T1001" s="33">
        <f>IF(OR($A1001="",$P1001=0),"",INDEX('Last week'!$I$2:$I$1001,$P1001))</f>
        <v/>
      </c>
      <c r="U1001" s="33">
        <f>IF($A1001="","",IF(AND($P1001&gt;0,$T1001="Open",$S1001&gt;=Settings!$C$4,$S1001&lt;=Settings!$C$5),1,0))</f>
        <v/>
      </c>
      <c r="V1001" s="33">
        <f>IF($A1001="","",IF(AND($I1001="Open",$H1001&gt;=Settings!$C$4,$H1001&lt;=Settings!$C$5),1,0))</f>
        <v/>
      </c>
      <c r="W1001" s="34">
        <f>IF($A1001="","",IF($U1001=1,$R1001,0))</f>
        <v/>
      </c>
      <c r="X1001" s="34">
        <f>IF($A1001="","",IF($V1001=1,$G1001,0))</f>
        <v/>
      </c>
      <c r="Y1001" s="34">
        <f>IF($A1001="","",IF(AND($P1001=0,OR($I1001="Open",$I1001="Won"),$H1001&gt;=Settings!$C$4,$H1001&lt;=Settings!$C$5,$J1001&gt;Settings!$C$6),$G1001,0))</f>
        <v/>
      </c>
      <c r="Z1001" s="34">
        <f>IF($A1001="","",IF(AND($P1001&gt;0,$T1001="Open",$U1001=0,OR($I1001="Open",$I1001="Won"),$H1001&gt;=Settings!$C$4,$H1001&lt;=Settings!$C$5),$G1001,0))</f>
        <v/>
      </c>
      <c r="AA1001" s="34">
        <f>IF($A1001="","",IF(AND($U1001=1,OR($V1001=1,$I1001="Won")),$G1001-$R1001,0))</f>
        <v/>
      </c>
      <c r="AB1001" s="34">
        <f>IF($A1001="","",IF(AND($U1001=1,$I1001="Open",$V1001=0),$R1001,0))</f>
        <v/>
      </c>
      <c r="AC1001" s="34">
        <f>IF($A1001="","",IF(AND($U1001=1,$I1001="Lost"),$R1001,0))</f>
        <v/>
      </c>
      <c r="AD1001" s="34">
        <f>IF($A1001="","",IF(AND($I1001="Won",OR($U1001=1,$Y1001&gt;0,$Z1001&gt;0)),$G1001,0))</f>
        <v/>
      </c>
      <c r="AE1001" s="33">
        <f>IF(OR($A1001="",$P1001=0),"",IFERROR(MATCH($Q1001,Settings!$B$24:$B$31,0),""))</f>
        <v/>
      </c>
      <c r="AF1001" s="33">
        <f>IF($A1001="","",IFERROR(MATCH($F1001,Settings!$B$24:$B$31,0),""))</f>
        <v/>
      </c>
      <c r="AG1001" s="33">
        <f>IF($A1001="","",IF($P1001=0,IF($Y1001&gt;0,IF($I1001="Won","Created and won","Created"),IF($J1001&gt;Settings!$C$6,"Created, outside period",IF($V1001=1,"Not in last snapshot","Outside period"))),IF($T1001&lt;&gt;"Open","Closed before",IF($U1001=0,IF($Z1001&gt;0,IF($I1001="Won","Pulled in and won","Pulled in"),"Outside period"),IF($I1001="Won","Won",IF($I1001="Lost","Lost",IF($V1001=0,"Slipped out",IF($AF1001&gt;$AE1001,"Advanced",IF($AF1001&lt;$AE1001,"Regressed",IF($G1001&gt;$R1001,"Amount up",IF($G1001&lt;$R1001,"Amount down","No change")))))))))))</f>
        <v/>
      </c>
      <c r="AH1001" s="33">
        <f>IF($A1001="","",IF($V1001=1,Settings!$C$7-MAX($J1001,$K1001,$L1001,$M1001),""))</f>
        <v/>
      </c>
      <c r="AI1001" s="33">
        <f>IF($A1001="","",IF($V1001=1,IF($AH1001&gt;=Settings!$C$12,1,0),""))</f>
        <v/>
      </c>
      <c r="AJ1001" s="33">
        <f>IF($A1001="","",IF($V1001=1,IF($N1001&gt;=Settings!$C$13,1,0),""))</f>
        <v/>
      </c>
    </row>
  </sheetData>
  <dataValidations count="1">
    <dataValidation sqref="I2:I1001" showDropDown="0" showInputMessage="0" showErrorMessage="0" allowBlank="1" type="list">
      <formula1>"Open,Won,Lost"</formula1>
    </dataValidation>
  </dataValidation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P31"/>
  <sheetViews>
    <sheetView workbookViewId="0">
      <pane ySplit="1" topLeftCell="A2" activePane="bottomLeft" state="frozen"/>
      <selection pane="bottomLeft" activeCell="A1" sqref="A1"/>
    </sheetView>
  </sheetViews>
  <sheetFormatPr baseColWidth="8" defaultRowHeight="15"/>
  <cols>
    <col width="8" customWidth="1" min="1" max="1"/>
    <col width="12"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2" customWidth="1" min="15" max="15"/>
    <col width="12" customWidth="1" min="16" max="16"/>
  </cols>
  <sheetData>
    <row r="1">
      <c r="A1" s="13" t="inlineStr">
        <is>
          <t>Week</t>
        </is>
      </c>
      <c r="B1" s="13" t="inlineStr">
        <is>
          <t>Snapshot date</t>
        </is>
      </c>
      <c r="C1" s="13" t="inlineStr">
        <is>
          <t>Start</t>
        </is>
      </c>
      <c r="D1" s="13" t="inlineStr">
        <is>
          <t>Created</t>
        </is>
      </c>
      <c r="E1" s="13" t="inlineStr">
        <is>
          <t>Pulled in</t>
        </is>
      </c>
      <c r="F1" s="13" t="inlineStr">
        <is>
          <t>Increases</t>
        </is>
      </c>
      <c r="G1" s="13" t="inlineStr">
        <is>
          <t>Decreases</t>
        </is>
      </c>
      <c r="H1" s="13" t="inlineStr">
        <is>
          <t>Slipped out</t>
        </is>
      </c>
      <c r="I1" s="13" t="inlineStr">
        <is>
          <t>Lost</t>
        </is>
      </c>
      <c r="J1" s="13" t="inlineStr">
        <is>
          <t>Won</t>
        </is>
      </c>
      <c r="K1" s="13" t="inlineStr">
        <is>
          <t>End</t>
        </is>
      </c>
      <c r="L1" s="13" t="inlineStr">
        <is>
          <t>Won to date</t>
        </is>
      </c>
      <c r="M1" s="13" t="inlineStr">
        <is>
          <t>Coverage of gap</t>
        </is>
      </c>
      <c r="N1" s="13" t="inlineStr">
        <is>
          <t>Created vs target</t>
        </is>
      </c>
      <c r="O1" s="13" t="inlineStr">
        <is>
          <t>Stale share</t>
        </is>
      </c>
      <c r="P1" s="13" t="inlineStr">
        <is>
          <t>Expected forecast</t>
        </is>
      </c>
    </row>
    <row r="2">
      <c r="A2" s="36">
        <f>Settings!$C$8</f>
        <v/>
      </c>
      <c r="B2" s="37">
        <f>Settings!$C$7</f>
        <v/>
      </c>
      <c r="C2" s="38">
        <f>Report!C19</f>
        <v/>
      </c>
      <c r="D2" s="38">
        <f>Report!C20</f>
        <v/>
      </c>
      <c r="E2" s="38">
        <f>Report!C21</f>
        <v/>
      </c>
      <c r="F2" s="38">
        <f>Report!C22</f>
        <v/>
      </c>
      <c r="G2" s="38">
        <f>Report!C23</f>
        <v/>
      </c>
      <c r="H2" s="38">
        <f>Report!C24</f>
        <v/>
      </c>
      <c r="I2" s="38">
        <f>Report!C25</f>
        <v/>
      </c>
      <c r="J2" s="38">
        <f>Report!C26</f>
        <v/>
      </c>
      <c r="K2" s="38">
        <f>Report!C28</f>
        <v/>
      </c>
      <c r="L2" s="38">
        <f>Report!C7</f>
        <v/>
      </c>
      <c r="M2" s="39">
        <f>Report!C11</f>
        <v/>
      </c>
      <c r="N2" s="40">
        <f>Report!C35</f>
        <v/>
      </c>
      <c r="O2" s="40">
        <f>Report!E52</f>
        <v/>
      </c>
      <c r="P2" s="38">
        <f>Settings!C20</f>
        <v/>
      </c>
    </row>
    <row r="3">
      <c r="A3" s="41" t="n"/>
      <c r="B3" s="32" t="n"/>
      <c r="C3" s="31" t="n"/>
      <c r="D3" s="31" t="n"/>
      <c r="E3" s="31" t="n"/>
      <c r="F3" s="31" t="n"/>
      <c r="G3" s="31" t="n"/>
      <c r="H3" s="31" t="n"/>
      <c r="I3" s="31" t="n"/>
      <c r="J3" s="31" t="n"/>
      <c r="K3" s="31" t="n"/>
      <c r="L3" s="31" t="n"/>
      <c r="M3" s="42" t="n"/>
      <c r="N3" s="43" t="n"/>
      <c r="O3" s="43" t="n"/>
      <c r="P3" s="31" t="n"/>
    </row>
    <row r="4">
      <c r="A4" s="41" t="n"/>
      <c r="B4" s="32" t="n"/>
      <c r="C4" s="31" t="n"/>
      <c r="D4" s="31" t="n"/>
      <c r="E4" s="31" t="n"/>
      <c r="F4" s="31" t="n"/>
      <c r="G4" s="31" t="n"/>
      <c r="H4" s="31" t="n"/>
      <c r="I4" s="31" t="n"/>
      <c r="J4" s="31" t="n"/>
      <c r="K4" s="31" t="n"/>
      <c r="L4" s="31" t="n"/>
      <c r="M4" s="42" t="n"/>
      <c r="N4" s="43" t="n"/>
      <c r="O4" s="43" t="n"/>
      <c r="P4" s="31" t="n"/>
    </row>
    <row r="5">
      <c r="A5" s="41" t="n"/>
      <c r="B5" s="32" t="n"/>
      <c r="C5" s="31" t="n"/>
      <c r="D5" s="31" t="n"/>
      <c r="E5" s="31" t="n"/>
      <c r="F5" s="31" t="n"/>
      <c r="G5" s="31" t="n"/>
      <c r="H5" s="31" t="n"/>
      <c r="I5" s="31" t="n"/>
      <c r="J5" s="31" t="n"/>
      <c r="K5" s="31" t="n"/>
      <c r="L5" s="31" t="n"/>
      <c r="M5" s="42" t="n"/>
      <c r="N5" s="43" t="n"/>
      <c r="O5" s="43" t="n"/>
      <c r="P5" s="31" t="n"/>
    </row>
    <row r="6">
      <c r="A6" s="41" t="n"/>
      <c r="B6" s="32" t="n"/>
      <c r="C6" s="31" t="n"/>
      <c r="D6" s="31" t="n"/>
      <c r="E6" s="31" t="n"/>
      <c r="F6" s="31" t="n"/>
      <c r="G6" s="31" t="n"/>
      <c r="H6" s="31" t="n"/>
      <c r="I6" s="31" t="n"/>
      <c r="J6" s="31" t="n"/>
      <c r="K6" s="31" t="n"/>
      <c r="L6" s="31" t="n"/>
      <c r="M6" s="42" t="n"/>
      <c r="N6" s="43" t="n"/>
      <c r="O6" s="43" t="n"/>
      <c r="P6" s="31" t="n"/>
    </row>
    <row r="7">
      <c r="A7" s="41" t="n"/>
      <c r="B7" s="32" t="n"/>
      <c r="C7" s="31" t="n"/>
      <c r="D7" s="31" t="n"/>
      <c r="E7" s="31" t="n"/>
      <c r="F7" s="31" t="n"/>
      <c r="G7" s="31" t="n"/>
      <c r="H7" s="31" t="n"/>
      <c r="I7" s="31" t="n"/>
      <c r="J7" s="31" t="n"/>
      <c r="K7" s="31" t="n"/>
      <c r="L7" s="31" t="n"/>
      <c r="M7" s="42" t="n"/>
      <c r="N7" s="43" t="n"/>
      <c r="O7" s="43" t="n"/>
      <c r="P7" s="31" t="n"/>
    </row>
    <row r="8">
      <c r="A8" s="41" t="n"/>
      <c r="B8" s="32" t="n"/>
      <c r="C8" s="31" t="n"/>
      <c r="D8" s="31" t="n"/>
      <c r="E8" s="31" t="n"/>
      <c r="F8" s="31" t="n"/>
      <c r="G8" s="31" t="n"/>
      <c r="H8" s="31" t="n"/>
      <c r="I8" s="31" t="n"/>
      <c r="J8" s="31" t="n"/>
      <c r="K8" s="31" t="n"/>
      <c r="L8" s="31" t="n"/>
      <c r="M8" s="42" t="n"/>
      <c r="N8" s="43" t="n"/>
      <c r="O8" s="43" t="n"/>
      <c r="P8" s="31" t="n"/>
    </row>
    <row r="9">
      <c r="A9" s="41" t="n"/>
      <c r="B9" s="32" t="n"/>
      <c r="C9" s="31" t="n"/>
      <c r="D9" s="31" t="n"/>
      <c r="E9" s="31" t="n"/>
      <c r="F9" s="31" t="n"/>
      <c r="G9" s="31" t="n"/>
      <c r="H9" s="31" t="n"/>
      <c r="I9" s="31" t="n"/>
      <c r="J9" s="31" t="n"/>
      <c r="K9" s="31" t="n"/>
      <c r="L9" s="31" t="n"/>
      <c r="M9" s="42" t="n"/>
      <c r="N9" s="43" t="n"/>
      <c r="O9" s="43" t="n"/>
      <c r="P9" s="31" t="n"/>
    </row>
    <row r="10">
      <c r="A10" s="41" t="n"/>
      <c r="B10" s="32" t="n"/>
      <c r="C10" s="31" t="n"/>
      <c r="D10" s="31" t="n"/>
      <c r="E10" s="31" t="n"/>
      <c r="F10" s="31" t="n"/>
      <c r="G10" s="31" t="n"/>
      <c r="H10" s="31" t="n"/>
      <c r="I10" s="31" t="n"/>
      <c r="J10" s="31" t="n"/>
      <c r="K10" s="31" t="n"/>
      <c r="L10" s="31" t="n"/>
      <c r="M10" s="42" t="n"/>
      <c r="N10" s="43" t="n"/>
      <c r="O10" s="43" t="n"/>
      <c r="P10" s="31" t="n"/>
    </row>
    <row r="11">
      <c r="A11" s="41" t="n"/>
      <c r="B11" s="32" t="n"/>
      <c r="C11" s="31" t="n"/>
      <c r="D11" s="31" t="n"/>
      <c r="E11" s="31" t="n"/>
      <c r="F11" s="31" t="n"/>
      <c r="G11" s="31" t="n"/>
      <c r="H11" s="31" t="n"/>
      <c r="I11" s="31" t="n"/>
      <c r="J11" s="31" t="n"/>
      <c r="K11" s="31" t="n"/>
      <c r="L11" s="31" t="n"/>
      <c r="M11" s="42" t="n"/>
      <c r="N11" s="43" t="n"/>
      <c r="O11" s="43" t="n"/>
      <c r="P11" s="31" t="n"/>
    </row>
    <row r="12">
      <c r="A12" s="41" t="n"/>
      <c r="B12" s="32" t="n"/>
      <c r="C12" s="31" t="n"/>
      <c r="D12" s="31" t="n"/>
      <c r="E12" s="31" t="n"/>
      <c r="F12" s="31" t="n"/>
      <c r="G12" s="31" t="n"/>
      <c r="H12" s="31" t="n"/>
      <c r="I12" s="31" t="n"/>
      <c r="J12" s="31" t="n"/>
      <c r="K12" s="31" t="n"/>
      <c r="L12" s="31" t="n"/>
      <c r="M12" s="42" t="n"/>
      <c r="N12" s="43" t="n"/>
      <c r="O12" s="43" t="n"/>
      <c r="P12" s="31" t="n"/>
    </row>
    <row r="13">
      <c r="A13" s="41" t="n"/>
      <c r="B13" s="32" t="n"/>
      <c r="C13" s="31" t="n"/>
      <c r="D13" s="31" t="n"/>
      <c r="E13" s="31" t="n"/>
      <c r="F13" s="31" t="n"/>
      <c r="G13" s="31" t="n"/>
      <c r="H13" s="31" t="n"/>
      <c r="I13" s="31" t="n"/>
      <c r="J13" s="31" t="n"/>
      <c r="K13" s="31" t="n"/>
      <c r="L13" s="31" t="n"/>
      <c r="M13" s="42" t="n"/>
      <c r="N13" s="43" t="n"/>
      <c r="O13" s="43" t="n"/>
      <c r="P13" s="31" t="n"/>
    </row>
    <row r="14">
      <c r="A14" s="41" t="n"/>
      <c r="B14" s="32" t="n"/>
      <c r="C14" s="31" t="n"/>
      <c r="D14" s="31" t="n"/>
      <c r="E14" s="31" t="n"/>
      <c r="F14" s="31" t="n"/>
      <c r="G14" s="31" t="n"/>
      <c r="H14" s="31" t="n"/>
      <c r="I14" s="31" t="n"/>
      <c r="J14" s="31" t="n"/>
      <c r="K14" s="31" t="n"/>
      <c r="L14" s="31" t="n"/>
      <c r="M14" s="42" t="n"/>
      <c r="N14" s="43" t="n"/>
      <c r="O14" s="43" t="n"/>
      <c r="P14" s="31" t="n"/>
    </row>
    <row r="15">
      <c r="A15" s="41" t="n"/>
      <c r="B15" s="32" t="n"/>
      <c r="C15" s="31" t="n"/>
      <c r="D15" s="31" t="n"/>
      <c r="E15" s="31" t="n"/>
      <c r="F15" s="31" t="n"/>
      <c r="G15" s="31" t="n"/>
      <c r="H15" s="31" t="n"/>
      <c r="I15" s="31" t="n"/>
      <c r="J15" s="31" t="n"/>
      <c r="K15" s="31" t="n"/>
      <c r="L15" s="31" t="n"/>
      <c r="M15" s="42" t="n"/>
      <c r="N15" s="43" t="n"/>
      <c r="O15" s="43" t="n"/>
      <c r="P15" s="31" t="n"/>
    </row>
    <row r="16">
      <c r="A16" s="41" t="n"/>
      <c r="B16" s="32" t="n"/>
      <c r="C16" s="31" t="n"/>
      <c r="D16" s="31" t="n"/>
      <c r="E16" s="31" t="n"/>
      <c r="F16" s="31" t="n"/>
      <c r="G16" s="31" t="n"/>
      <c r="H16" s="31" t="n"/>
      <c r="I16" s="31" t="n"/>
      <c r="J16" s="31" t="n"/>
      <c r="K16" s="31" t="n"/>
      <c r="L16" s="31" t="n"/>
      <c r="M16" s="42" t="n"/>
      <c r="N16" s="43" t="n"/>
      <c r="O16" s="43" t="n"/>
      <c r="P16" s="31" t="n"/>
    </row>
    <row r="17">
      <c r="A17" s="41" t="n"/>
      <c r="B17" s="32" t="n"/>
      <c r="C17" s="31" t="n"/>
      <c r="D17" s="31" t="n"/>
      <c r="E17" s="31" t="n"/>
      <c r="F17" s="31" t="n"/>
      <c r="G17" s="31" t="n"/>
      <c r="H17" s="31" t="n"/>
      <c r="I17" s="31" t="n"/>
      <c r="J17" s="31" t="n"/>
      <c r="K17" s="31" t="n"/>
      <c r="L17" s="31" t="n"/>
      <c r="M17" s="42" t="n"/>
      <c r="N17" s="43" t="n"/>
      <c r="O17" s="43" t="n"/>
      <c r="P17" s="31" t="n"/>
    </row>
    <row r="18">
      <c r="A18" s="41" t="n"/>
      <c r="B18" s="32" t="n"/>
      <c r="C18" s="31" t="n"/>
      <c r="D18" s="31" t="n"/>
      <c r="E18" s="31" t="n"/>
      <c r="F18" s="31" t="n"/>
      <c r="G18" s="31" t="n"/>
      <c r="H18" s="31" t="n"/>
      <c r="I18" s="31" t="n"/>
      <c r="J18" s="31" t="n"/>
      <c r="K18" s="31" t="n"/>
      <c r="L18" s="31" t="n"/>
      <c r="M18" s="42" t="n"/>
      <c r="N18" s="43" t="n"/>
      <c r="O18" s="43" t="n"/>
      <c r="P18" s="31" t="n"/>
    </row>
    <row r="19">
      <c r="A19" s="41" t="n"/>
      <c r="B19" s="32" t="n"/>
      <c r="C19" s="31" t="n"/>
      <c r="D19" s="31" t="n"/>
      <c r="E19" s="31" t="n"/>
      <c r="F19" s="31" t="n"/>
      <c r="G19" s="31" t="n"/>
      <c r="H19" s="31" t="n"/>
      <c r="I19" s="31" t="n"/>
      <c r="J19" s="31" t="n"/>
      <c r="K19" s="31" t="n"/>
      <c r="L19" s="31" t="n"/>
      <c r="M19" s="42" t="n"/>
      <c r="N19" s="43" t="n"/>
      <c r="O19" s="43" t="n"/>
      <c r="P19" s="31" t="n"/>
    </row>
    <row r="20">
      <c r="A20" s="41" t="n"/>
      <c r="B20" s="32" t="n"/>
      <c r="C20" s="31" t="n"/>
      <c r="D20" s="31" t="n"/>
      <c r="E20" s="31" t="n"/>
      <c r="F20" s="31" t="n"/>
      <c r="G20" s="31" t="n"/>
      <c r="H20" s="31" t="n"/>
      <c r="I20" s="31" t="n"/>
      <c r="J20" s="31" t="n"/>
      <c r="K20" s="31" t="n"/>
      <c r="L20" s="31" t="n"/>
      <c r="M20" s="42" t="n"/>
      <c r="N20" s="43" t="n"/>
      <c r="O20" s="43" t="n"/>
      <c r="P20" s="31" t="n"/>
    </row>
    <row r="21">
      <c r="A21" s="41" t="n"/>
      <c r="B21" s="32" t="n"/>
      <c r="C21" s="31" t="n"/>
      <c r="D21" s="31" t="n"/>
      <c r="E21" s="31" t="n"/>
      <c r="F21" s="31" t="n"/>
      <c r="G21" s="31" t="n"/>
      <c r="H21" s="31" t="n"/>
      <c r="I21" s="31" t="n"/>
      <c r="J21" s="31" t="n"/>
      <c r="K21" s="31" t="n"/>
      <c r="L21" s="31" t="n"/>
      <c r="M21" s="42" t="n"/>
      <c r="N21" s="43" t="n"/>
      <c r="O21" s="43" t="n"/>
      <c r="P21" s="31" t="n"/>
    </row>
    <row r="22">
      <c r="A22" s="41" t="n"/>
      <c r="B22" s="32" t="n"/>
      <c r="C22" s="31" t="n"/>
      <c r="D22" s="31" t="n"/>
      <c r="E22" s="31" t="n"/>
      <c r="F22" s="31" t="n"/>
      <c r="G22" s="31" t="n"/>
      <c r="H22" s="31" t="n"/>
      <c r="I22" s="31" t="n"/>
      <c r="J22" s="31" t="n"/>
      <c r="K22" s="31" t="n"/>
      <c r="L22" s="31" t="n"/>
      <c r="M22" s="42" t="n"/>
      <c r="N22" s="43" t="n"/>
      <c r="O22" s="43" t="n"/>
      <c r="P22" s="31" t="n"/>
    </row>
    <row r="23">
      <c r="A23" s="41" t="n"/>
      <c r="B23" s="32" t="n"/>
      <c r="C23" s="31" t="n"/>
      <c r="D23" s="31" t="n"/>
      <c r="E23" s="31" t="n"/>
      <c r="F23" s="31" t="n"/>
      <c r="G23" s="31" t="n"/>
      <c r="H23" s="31" t="n"/>
      <c r="I23" s="31" t="n"/>
      <c r="J23" s="31" t="n"/>
      <c r="K23" s="31" t="n"/>
      <c r="L23" s="31" t="n"/>
      <c r="M23" s="42" t="n"/>
      <c r="N23" s="43" t="n"/>
      <c r="O23" s="43" t="n"/>
      <c r="P23" s="31" t="n"/>
    </row>
    <row r="24">
      <c r="A24" s="41" t="n"/>
      <c r="B24" s="32" t="n"/>
      <c r="C24" s="31" t="n"/>
      <c r="D24" s="31" t="n"/>
      <c r="E24" s="31" t="n"/>
      <c r="F24" s="31" t="n"/>
      <c r="G24" s="31" t="n"/>
      <c r="H24" s="31" t="n"/>
      <c r="I24" s="31" t="n"/>
      <c r="J24" s="31" t="n"/>
      <c r="K24" s="31" t="n"/>
      <c r="L24" s="31" t="n"/>
      <c r="M24" s="42" t="n"/>
      <c r="N24" s="43" t="n"/>
      <c r="O24" s="43" t="n"/>
      <c r="P24" s="31" t="n"/>
    </row>
    <row r="25">
      <c r="A25" s="41" t="n"/>
      <c r="B25" s="32" t="n"/>
      <c r="C25" s="31" t="n"/>
      <c r="D25" s="31" t="n"/>
      <c r="E25" s="31" t="n"/>
      <c r="F25" s="31" t="n"/>
      <c r="G25" s="31" t="n"/>
      <c r="H25" s="31" t="n"/>
      <c r="I25" s="31" t="n"/>
      <c r="J25" s="31" t="n"/>
      <c r="K25" s="31" t="n"/>
      <c r="L25" s="31" t="n"/>
      <c r="M25" s="42" t="n"/>
      <c r="N25" s="43" t="n"/>
      <c r="O25" s="43" t="n"/>
      <c r="P25" s="31" t="n"/>
    </row>
    <row r="26">
      <c r="A26" s="41" t="n"/>
      <c r="B26" s="32" t="n"/>
      <c r="C26" s="31" t="n"/>
      <c r="D26" s="31" t="n"/>
      <c r="E26" s="31" t="n"/>
      <c r="F26" s="31" t="n"/>
      <c r="G26" s="31" t="n"/>
      <c r="H26" s="31" t="n"/>
      <c r="I26" s="31" t="n"/>
      <c r="J26" s="31" t="n"/>
      <c r="K26" s="31" t="n"/>
      <c r="L26" s="31" t="n"/>
      <c r="M26" s="42" t="n"/>
      <c r="N26" s="43" t="n"/>
      <c r="O26" s="43" t="n"/>
      <c r="P26" s="31" t="n"/>
    </row>
    <row r="27">
      <c r="A27" s="41" t="n"/>
      <c r="B27" s="32" t="n"/>
      <c r="C27" s="31" t="n"/>
      <c r="D27" s="31" t="n"/>
      <c r="E27" s="31" t="n"/>
      <c r="F27" s="31" t="n"/>
      <c r="G27" s="31" t="n"/>
      <c r="H27" s="31" t="n"/>
      <c r="I27" s="31" t="n"/>
      <c r="J27" s="31" t="n"/>
      <c r="K27" s="31" t="n"/>
      <c r="L27" s="31" t="n"/>
      <c r="M27" s="42" t="n"/>
      <c r="N27" s="43" t="n"/>
      <c r="O27" s="43" t="n"/>
      <c r="P27" s="31" t="n"/>
    </row>
    <row r="28">
      <c r="A28" s="41" t="n"/>
      <c r="B28" s="32" t="n"/>
      <c r="C28" s="31" t="n"/>
      <c r="D28" s="31" t="n"/>
      <c r="E28" s="31" t="n"/>
      <c r="F28" s="31" t="n"/>
      <c r="G28" s="31" t="n"/>
      <c r="H28" s="31" t="n"/>
      <c r="I28" s="31" t="n"/>
      <c r="J28" s="31" t="n"/>
      <c r="K28" s="31" t="n"/>
      <c r="L28" s="31" t="n"/>
      <c r="M28" s="42" t="n"/>
      <c r="N28" s="43" t="n"/>
      <c r="O28" s="43" t="n"/>
      <c r="P28" s="31" t="n"/>
    </row>
    <row r="29">
      <c r="A29" s="41" t="n"/>
      <c r="B29" s="32" t="n"/>
      <c r="C29" s="31" t="n"/>
      <c r="D29" s="31" t="n"/>
      <c r="E29" s="31" t="n"/>
      <c r="F29" s="31" t="n"/>
      <c r="G29" s="31" t="n"/>
      <c r="H29" s="31" t="n"/>
      <c r="I29" s="31" t="n"/>
      <c r="J29" s="31" t="n"/>
      <c r="K29" s="31" t="n"/>
      <c r="L29" s="31" t="n"/>
      <c r="M29" s="42" t="n"/>
      <c r="N29" s="43" t="n"/>
      <c r="O29" s="43" t="n"/>
      <c r="P29" s="31" t="n"/>
    </row>
    <row r="31">
      <c r="A31" s="2" t="inlineStr">
        <is>
          <t>Row 2 is live for this week. Each week, copy row 2 and paste it as values into the next empty row (Excel: Paste Special &gt; Values; Sheets: Edit &gt; Paste special &gt; Values only).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2026-10-21T21:18:33Z</dcterms:created>
  <dcterms:modified xmlns:dcterms="http://purl.org/dc/terms/" xmlns:xsi="http://www.w3.org/2001/XMLSchema-instance" xsi:type="dcterms:W3CDTF">2026-10-21T21:18:33Z</dcterms:modified>
</cp:coreProperties>
</file>