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hresholds" sheetId="2" state="visible" r:id="rId2"/>
    <sheet xmlns:r="http://schemas.openxmlformats.org/officeDocument/2006/relationships" name="MoM flux" sheetId="3" state="visible" r:id="rId3"/>
    <sheet xmlns:r="http://schemas.openxmlformats.org/officeDocument/2006/relationships" name="YoY flux" sheetId="4" state="visible" r:id="rId4"/>
    <sheet xmlns:r="http://schemas.openxmlformats.org/officeDocument/2006/relationships" name="Roll-forwards" sheetId="5" state="visible" r:id="rId5"/>
    <sheet xmlns:r="http://schemas.openxmlformats.org/officeDocument/2006/relationships" name="ARR bridg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1F2430"/>
      <sz val="11"/>
    </font>
    <font>
      <name val="Calibri"/>
      <color rgb="001A4FC4"/>
      <sz val="11"/>
    </font>
    <font>
      <name val="Calibri"/>
      <color rgb="001F2430"/>
      <sz val="1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1EE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1" pivotButton="0" quotePrefix="0" xfId="0"/>
    <xf numFmtId="0" fontId="4" fillId="2" borderId="1" pivotButton="0" quotePrefix="0" xfId="0"/>
    <xf numFmtId="0" fontId="3" fillId="3" borderId="1" applyAlignment="1" pivotButton="0" quotePrefix="0" xfId="0">
      <alignment vertical="center" wrapText="1"/>
    </xf>
    <xf numFmtId="164" fontId="4" fillId="2" borderId="1" pivotButton="0" quotePrefix="0" xfId="0"/>
    <xf numFmtId="165" fontId="4" fillId="2" borderId="1" pivotButton="0" quotePrefix="0" xfId="0"/>
    <xf numFmtId="1" fontId="3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4" fillId="2" borderId="1" applyAlignment="1" pivotButton="0" quotePrefix="0" xfId="0">
      <alignment vertical="top" wrapText="1"/>
    </xf>
    <xf numFmtId="164" fontId="3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B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1" t="inlineStr">
        <is>
          <t>ORM flux analysis template for SaaS</t>
        </is>
      </c>
    </row>
    <row r="2">
      <c r="A2" s="2" t="inlineStr">
        <is>
          <t>Blank template. Thresholds carry illustrative defaults; replace them before you start.</t>
        </is>
      </c>
    </row>
    <row r="4" ht="46" customHeight="1">
      <c r="A4" s="3" t="inlineStr">
        <is>
          <t>What it is</t>
        </is>
      </c>
      <c r="B4" s="4" t="inlineStr">
        <is>
          <t>Flux analysis compares each account balance with the prior period, flags the changes large enough to matter, and records a written explanation for each one.</t>
        </is>
      </c>
    </row>
    <row r="5" ht="46" customHeight="1">
      <c r="A5" s="3" t="inlineStr">
        <is>
          <t>Thresholds</t>
        </is>
      </c>
      <c r="B5" s="4" t="inlineStr">
        <is>
          <t>Set the rule (AND or OR) and the dollar and percent floors per group. Set them before you see the month. Lines marked Always explain? = Yes are flagged regardless.</t>
        </is>
      </c>
    </row>
    <row r="6" ht="46" customHeight="1">
      <c r="A6" s="3" t="inlineStr">
        <is>
          <t>MoM flux</t>
        </is>
      </c>
      <c r="B6" s="4" t="inlineStr">
        <is>
          <t>Paste prior and current balances. $ change = current - prior. % change = $ change / ABS(prior), shown as n/m when prior is 0. Material? applies the rule. Write commentary for every Yes: what changed, why, how much each cause explains, and what happens next.</t>
        </is>
      </c>
    </row>
    <row r="7" ht="46" customHeight="1">
      <c r="A7" s="3" t="inlineStr">
        <is>
          <t>YoY flux</t>
        </is>
      </c>
      <c r="B7" s="4" t="inlineStr">
        <is>
          <t>Same month last year vs current for P&amp;L lines. Use it to separate seasonality from a real change: a drop in October vs September can still be growth vs last October.</t>
        </is>
      </c>
    </row>
    <row r="8" ht="46" customHeight="1">
      <c r="A8" s="3" t="inlineStr">
        <is>
          <t>Roll-forwards</t>
        </is>
      </c>
      <c r="B8" s="4" t="inlineStr">
        <is>
          <t>Opening + additions - reductions = closing for deferred revenue, receivables, deferred and accrued commissions and cash. The components are the numbers your balance sheet commentary should quote.</t>
        </is>
      </c>
    </row>
    <row r="9" ht="46" customHeight="1">
      <c r="A9" s="3" t="inlineStr">
        <is>
          <t>ARR bridge</t>
        </is>
      </c>
      <c r="B9" s="4" t="inlineStr">
        <is>
          <t>Beginning, new, expansion, contraction, churn, ending. Beginning ARR must equal the prior month's ending ARR. Implied subscription revenue (average ARR / 12) should be close to the revenue booked; a large difference is worth a question.</t>
        </is>
      </c>
    </row>
    <row r="10" ht="46" customHeight="1">
      <c r="A10" s="3" t="inlineStr">
        <is>
          <t>Colors</t>
        </is>
      </c>
      <c r="B10" s="4" t="inlineStr">
        <is>
          <t>Yellow cells are inputs. White cells are formulas. Pink rows are material.</t>
        </is>
      </c>
    </row>
    <row r="11" ht="46" customHeight="1">
      <c r="A11" s="3" t="inlineStr">
        <is>
          <t>Google Sheets</t>
        </is>
      </c>
      <c r="B11" s="4" t="inlineStr">
        <is>
          <t>File, Import, Upload. All formulas work in Sheets.</t>
        </is>
      </c>
    </row>
    <row r="12" ht="46" customHeight="1">
      <c r="A12" s="3" t="inlineStr">
        <is>
          <t>Source</t>
        </is>
      </c>
      <c r="B12" s="4" t="inlineStr">
        <is>
          <t>orm-tech.com/blog/flux-analysis/ explains the method, thresholds and how to write commentary.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90" customWidth="1" min="4" max="4"/>
  </cols>
  <sheetData>
    <row r="1">
      <c r="A1" s="1" t="inlineStr">
        <is>
          <t>Thresholds</t>
        </is>
      </c>
    </row>
    <row r="2">
      <c r="A2" s="2" t="inlineStr">
        <is>
          <t>Set these BEFORE you look at the month's numbers. Yellow cells are inputs.</t>
        </is>
      </c>
    </row>
    <row r="4">
      <c r="A4" s="5" t="inlineStr">
        <is>
          <t>Rule</t>
        </is>
      </c>
      <c r="C4" s="6" t="inlineStr">
        <is>
          <t>AND</t>
        </is>
      </c>
      <c r="D4" s="2" t="inlineStr">
        <is>
          <t>AND: a line is material only if it passes both the dollar and the percent floor. OR: either floor is enough. AND gives fewer, larger explanations.</t>
        </is>
      </c>
    </row>
    <row r="5">
      <c r="A5" s="5" t="inlineStr">
        <is>
          <t>Prior period label</t>
        </is>
      </c>
      <c r="C5" s="6" t="n"/>
    </row>
    <row r="6">
      <c r="A6" s="5" t="inlineStr">
        <is>
          <t>Current period label</t>
        </is>
      </c>
      <c r="C6" s="6" t="n"/>
    </row>
    <row r="7">
      <c r="A7" s="5" t="inlineStr">
        <is>
          <t>Same period last year label</t>
        </is>
      </c>
      <c r="C7" s="6" t="n"/>
    </row>
    <row r="9">
      <c r="A9" s="7" t="inlineStr">
        <is>
          <t>Group</t>
        </is>
      </c>
      <c r="B9" s="7" t="inlineStr">
        <is>
          <t>$ threshold</t>
        </is>
      </c>
      <c r="C9" s="7" t="inlineStr">
        <is>
          <t>% threshold</t>
        </is>
      </c>
    </row>
    <row r="10">
      <c r="A10" s="5" t="inlineStr">
        <is>
          <t>Revenue</t>
        </is>
      </c>
      <c r="B10" s="8" t="n">
        <v>25000</v>
      </c>
      <c r="C10" s="9" t="n">
        <v>0.05</v>
      </c>
    </row>
    <row r="11">
      <c r="A11" s="5" t="inlineStr">
        <is>
          <t>Cost of revenue</t>
        </is>
      </c>
      <c r="B11" s="8" t="n">
        <v>20000</v>
      </c>
      <c r="C11" s="9" t="n">
        <v>0.1</v>
      </c>
    </row>
    <row r="12">
      <c r="A12" s="5" t="inlineStr">
        <is>
          <t>Operating expenses</t>
        </is>
      </c>
      <c r="B12" s="8" t="n">
        <v>20000</v>
      </c>
      <c r="C12" s="9" t="n">
        <v>0.1</v>
      </c>
    </row>
    <row r="13">
      <c r="A13" s="5" t="inlineStr">
        <is>
          <t>Balance sheet</t>
        </is>
      </c>
      <c r="B13" s="8" t="n">
        <v>50000</v>
      </c>
      <c r="C13" s="9" t="n">
        <v>0.1</v>
      </c>
    </row>
    <row r="15">
      <c r="A15" s="2" t="inlineStr">
        <is>
          <t>Defaults are illustrative for a company at about $12M ARR. Revenue floors sit lowest because revenue is the line the board reads first. Add groups by inserting rows inside the table.</t>
        </is>
      </c>
    </row>
  </sheetData>
  <dataValidations count="1">
    <dataValidation sqref="C4" showDropDown="0" showInputMessage="0" showErrorMessage="0" allowBlank="0" type="list">
      <formula1>"AND,OR"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3" customWidth="1" min="3" max="3"/>
    <col width="19" customWidth="1" min="4" max="4"/>
    <col width="11" customWidth="1" min="5" max="5"/>
    <col width="14" customWidth="1" min="6" max="6"/>
    <col width="14" customWidth="1" min="7" max="7"/>
    <col width="13" customWidth="1" min="8" max="8"/>
    <col width="10" customWidth="1" min="9" max="9"/>
    <col width="12" customWidth="1" min="10" max="10"/>
    <col width="10" customWidth="1" min="11" max="11"/>
    <col width="10" customWidth="1" min="12" max="12"/>
    <col width="10" customWidth="1" min="13" max="13"/>
    <col width="12" customWidth="1" min="14" max="14"/>
    <col width="14" customWidth="1" min="15" max="15"/>
    <col width="13" customWidth="1" min="16" max="16"/>
    <col width="70" customWidth="1" min="17" max="17"/>
    <col width="12" customWidth="1" min="18" max="18"/>
    <col width="12" customWidth="1" min="19" max="19"/>
  </cols>
  <sheetData>
    <row r="1">
      <c r="A1" s="1" t="inlineStr">
        <is>
          <t>Month-over-month flux</t>
        </is>
      </c>
    </row>
    <row r="2">
      <c r="A2" s="2" t="inlineStr">
        <is>
          <t>Prior and current balances are inputs (paste from your trial balance). Everything from $ change to Material? is a formula. Write commentary only where Material? = Yes.</t>
        </is>
      </c>
    </row>
    <row r="3">
      <c r="A3" s="5" t="inlineStr">
        <is>
          <t>Material lines</t>
        </is>
      </c>
      <c r="C3" s="10">
        <f>COUNTIF(M6:M19,"Yes")</f>
        <v/>
      </c>
      <c r="D3" s="5" t="inlineStr">
        <is>
          <t>Material lines without commentary</t>
        </is>
      </c>
      <c r="G3" s="10">
        <f>COUNTIFS(M6:M19,"Yes",Q6:Q19,"")</f>
        <v/>
      </c>
    </row>
    <row r="5">
      <c r="A5" s="7" t="inlineStr">
        <is>
          <t>#</t>
        </is>
      </c>
      <c r="B5" s="7" t="inlineStr">
        <is>
          <t>Account</t>
        </is>
      </c>
      <c r="C5" s="7" t="inlineStr">
        <is>
          <t>Statement</t>
        </is>
      </c>
      <c r="D5" s="7" t="inlineStr">
        <is>
          <t>Group</t>
        </is>
      </c>
      <c r="E5" s="7" t="inlineStr">
        <is>
          <t>Higher is better?</t>
        </is>
      </c>
      <c r="F5" s="7">
        <f>IF(Thresholds!C5="","Prior",Thresholds!C5)</f>
        <v/>
      </c>
      <c r="G5" s="7">
        <f>IF(Thresholds!C6="","Current",Thresholds!C6)</f>
        <v/>
      </c>
      <c r="H5" s="7" t="inlineStr">
        <is>
          <t>$ change</t>
        </is>
      </c>
      <c r="I5" s="7" t="inlineStr">
        <is>
          <t>% change</t>
        </is>
      </c>
      <c r="J5" s="7" t="inlineStr">
        <is>
          <t>$ threshold</t>
        </is>
      </c>
      <c r="K5" s="7" t="inlineStr">
        <is>
          <t>% threshold</t>
        </is>
      </c>
      <c r="L5" s="7" t="inlineStr">
        <is>
          <t>Always explain?</t>
        </is>
      </c>
      <c r="M5" s="7" t="inlineStr">
        <is>
          <t>Material?</t>
        </is>
      </c>
      <c r="N5" s="7" t="inlineStr">
        <is>
          <t>Favorable?</t>
        </is>
      </c>
      <c r="O5" s="7" t="inlineStr">
        <is>
          <t>Driver</t>
        </is>
      </c>
      <c r="P5" s="7" t="inlineStr">
        <is>
          <t>Timing or permanent</t>
        </is>
      </c>
      <c r="Q5" s="7" t="inlineStr">
        <is>
          <t>Commentary (what, why, how much, what next)</t>
        </is>
      </c>
      <c r="R5" s="7" t="inlineStr">
        <is>
          <t>Owner</t>
        </is>
      </c>
      <c r="S5" s="7" t="inlineStr">
        <is>
          <t>Reviewed by</t>
        </is>
      </c>
    </row>
    <row r="6" ht="20" customHeight="1">
      <c r="A6" s="11" t="n">
        <v>1</v>
      </c>
      <c r="B6" s="5" t="inlineStr">
        <is>
          <t>Subscription revenue</t>
        </is>
      </c>
      <c r="C6" s="11" t="inlineStr">
        <is>
          <t>P&amp;L</t>
        </is>
      </c>
      <c r="D6" s="11" t="inlineStr">
        <is>
          <t>Revenue</t>
        </is>
      </c>
      <c r="E6" s="6" t="inlineStr">
        <is>
          <t>Yes</t>
        </is>
      </c>
      <c r="F6" s="8" t="n"/>
      <c r="G6" s="8" t="n"/>
      <c r="H6" s="12">
        <f>G6-F6</f>
        <v/>
      </c>
      <c r="I6" s="13">
        <f>IF(F6=0,"n/m",H6/ABS(F6))</f>
        <v/>
      </c>
      <c r="J6" s="12">
        <f>VLOOKUP(D6,Thresholds!$A$10:$C$13,2,FALSE)</f>
        <v/>
      </c>
      <c r="K6" s="13">
        <f>VLOOKUP(D6,Thresholds!$A$10:$C$13,3,FALSE)</f>
        <v/>
      </c>
      <c r="L6" s="6" t="inlineStr">
        <is>
          <t>No</t>
        </is>
      </c>
      <c r="M6" s="5">
        <f>IF(L6="Yes","Yes",IF(Thresholds!$C$4="OR",IF(OR(ABS(H6)&gt;=J6,IF(ISNUMBER(I6),ABS(I6)&gt;=K6,FALSE)),"Yes","No"),IF(AND(ABS(H6)&gt;=J6,IF(ISNUMBER(I6),ABS(I6)&gt;=K6,TRUE)),"Yes","No")))</f>
        <v/>
      </c>
      <c r="N6" s="11">
        <f>IF(OR(H6=0,E6="n/a"),"",IF((H6&gt;0)=(E6="Yes"),"Favorable","Unfavorable"))</f>
        <v/>
      </c>
      <c r="O6" s="14" t="n"/>
      <c r="P6" s="6" t="n"/>
      <c r="Q6" s="14" t="n"/>
      <c r="R6" s="6" t="inlineStr">
        <is>
          <t>FP&amp;A</t>
        </is>
      </c>
      <c r="S6" s="6" t="n"/>
    </row>
    <row r="7" ht="20" customHeight="1">
      <c r="A7" s="11" t="n">
        <v>2</v>
      </c>
      <c r="B7" s="5" t="inlineStr">
        <is>
          <t>Professional services revenue</t>
        </is>
      </c>
      <c r="C7" s="11" t="inlineStr">
        <is>
          <t>P&amp;L</t>
        </is>
      </c>
      <c r="D7" s="11" t="inlineStr">
        <is>
          <t>Revenue</t>
        </is>
      </c>
      <c r="E7" s="6" t="inlineStr">
        <is>
          <t>Yes</t>
        </is>
      </c>
      <c r="F7" s="8" t="n"/>
      <c r="G7" s="8" t="n"/>
      <c r="H7" s="12">
        <f>G7-F7</f>
        <v/>
      </c>
      <c r="I7" s="13">
        <f>IF(F7=0,"n/m",H7/ABS(F7))</f>
        <v/>
      </c>
      <c r="J7" s="12">
        <f>VLOOKUP(D7,Thresholds!$A$10:$C$13,2,FALSE)</f>
        <v/>
      </c>
      <c r="K7" s="13">
        <f>VLOOKUP(D7,Thresholds!$A$10:$C$13,3,FALSE)</f>
        <v/>
      </c>
      <c r="L7" s="6" t="inlineStr">
        <is>
          <t>No</t>
        </is>
      </c>
      <c r="M7" s="5">
        <f>IF(L7="Yes","Yes",IF(Thresholds!$C$4="OR",IF(OR(ABS(H7)&gt;=J7,IF(ISNUMBER(I7),ABS(I7)&gt;=K7,FALSE)),"Yes","No"),IF(AND(ABS(H7)&gt;=J7,IF(ISNUMBER(I7),ABS(I7)&gt;=K7,TRUE)),"Yes","No")))</f>
        <v/>
      </c>
      <c r="N7" s="11">
        <f>IF(OR(H7=0,E7="n/a"),"",IF((H7&gt;0)=(E7="Yes"),"Favorable","Unfavorable"))</f>
        <v/>
      </c>
      <c r="O7" s="14" t="n"/>
      <c r="P7" s="6" t="n"/>
      <c r="Q7" s="14" t="n"/>
      <c r="R7" s="6" t="inlineStr">
        <is>
          <t>Controller</t>
        </is>
      </c>
      <c r="S7" s="6" t="n"/>
    </row>
    <row r="8" ht="20" customHeight="1">
      <c r="A8" s="11" t="n">
        <v>3</v>
      </c>
      <c r="B8" s="5" t="inlineStr">
        <is>
          <t>Cost of subscription revenue</t>
        </is>
      </c>
      <c r="C8" s="11" t="inlineStr">
        <is>
          <t>P&amp;L</t>
        </is>
      </c>
      <c r="D8" s="11" t="inlineStr">
        <is>
          <t>Cost of revenue</t>
        </is>
      </c>
      <c r="E8" s="6" t="inlineStr">
        <is>
          <t>No</t>
        </is>
      </c>
      <c r="F8" s="8" t="n"/>
      <c r="G8" s="8" t="n"/>
      <c r="H8" s="12">
        <f>G8-F8</f>
        <v/>
      </c>
      <c r="I8" s="13">
        <f>IF(F8=0,"n/m",H8/ABS(F8))</f>
        <v/>
      </c>
      <c r="J8" s="12">
        <f>VLOOKUP(D8,Thresholds!$A$10:$C$13,2,FALSE)</f>
        <v/>
      </c>
      <c r="K8" s="13">
        <f>VLOOKUP(D8,Thresholds!$A$10:$C$13,3,FALSE)</f>
        <v/>
      </c>
      <c r="L8" s="6" t="inlineStr">
        <is>
          <t>No</t>
        </is>
      </c>
      <c r="M8" s="5">
        <f>IF(L8="Yes","Yes",IF(Thresholds!$C$4="OR",IF(OR(ABS(H8)&gt;=J8,IF(ISNUMBER(I8),ABS(I8)&gt;=K8,FALSE)),"Yes","No"),IF(AND(ABS(H8)&gt;=J8,IF(ISNUMBER(I8),ABS(I8)&gt;=K8,TRUE)),"Yes","No")))</f>
        <v/>
      </c>
      <c r="N8" s="11">
        <f>IF(OR(H8=0,E8="n/a"),"",IF((H8&gt;0)=(E8="Yes"),"Favorable","Unfavorable"))</f>
        <v/>
      </c>
      <c r="O8" s="14" t="n"/>
      <c r="P8" s="6" t="n"/>
      <c r="Q8" s="14" t="n"/>
      <c r="R8" s="6" t="inlineStr">
        <is>
          <t>Controller</t>
        </is>
      </c>
      <c r="S8" s="6" t="n"/>
    </row>
    <row r="9" ht="20" customHeight="1">
      <c r="A9" s="11" t="n">
        <v>4</v>
      </c>
      <c r="B9" s="5" t="inlineStr">
        <is>
          <t>Cost of services</t>
        </is>
      </c>
      <c r="C9" s="11" t="inlineStr">
        <is>
          <t>P&amp;L</t>
        </is>
      </c>
      <c r="D9" s="11" t="inlineStr">
        <is>
          <t>Cost of revenue</t>
        </is>
      </c>
      <c r="E9" s="6" t="inlineStr">
        <is>
          <t>No</t>
        </is>
      </c>
      <c r="F9" s="8" t="n"/>
      <c r="G9" s="8" t="n"/>
      <c r="H9" s="12">
        <f>G9-F9</f>
        <v/>
      </c>
      <c r="I9" s="13">
        <f>IF(F9=0,"n/m",H9/ABS(F9))</f>
        <v/>
      </c>
      <c r="J9" s="12">
        <f>VLOOKUP(D9,Thresholds!$A$10:$C$13,2,FALSE)</f>
        <v/>
      </c>
      <c r="K9" s="13">
        <f>VLOOKUP(D9,Thresholds!$A$10:$C$13,3,FALSE)</f>
        <v/>
      </c>
      <c r="L9" s="6" t="inlineStr">
        <is>
          <t>No</t>
        </is>
      </c>
      <c r="M9" s="5">
        <f>IF(L9="Yes","Yes",IF(Thresholds!$C$4="OR",IF(OR(ABS(H9)&gt;=J9,IF(ISNUMBER(I9),ABS(I9)&gt;=K9,FALSE)),"Yes","No"),IF(AND(ABS(H9)&gt;=J9,IF(ISNUMBER(I9),ABS(I9)&gt;=K9,TRUE)),"Yes","No")))</f>
        <v/>
      </c>
      <c r="N9" s="11">
        <f>IF(OR(H9=0,E9="n/a"),"",IF((H9&gt;0)=(E9="Yes"),"Favorable","Unfavorable"))</f>
        <v/>
      </c>
      <c r="O9" s="14" t="n"/>
      <c r="P9" s="6" t="n"/>
      <c r="Q9" s="14" t="n"/>
      <c r="R9" s="6" t="inlineStr">
        <is>
          <t>Controller</t>
        </is>
      </c>
      <c r="S9" s="6" t="n"/>
    </row>
    <row r="10" ht="20" customHeight="1">
      <c r="A10" s="11" t="n">
        <v>5</v>
      </c>
      <c r="B10" s="5" t="inlineStr">
        <is>
          <t>Sales and marketing (excl. commissions)</t>
        </is>
      </c>
      <c r="C10" s="11" t="inlineStr">
        <is>
          <t>P&amp;L</t>
        </is>
      </c>
      <c r="D10" s="11" t="inlineStr">
        <is>
          <t>Operating expenses</t>
        </is>
      </c>
      <c r="E10" s="6" t="inlineStr">
        <is>
          <t>No</t>
        </is>
      </c>
      <c r="F10" s="8" t="n"/>
      <c r="G10" s="8" t="n"/>
      <c r="H10" s="12">
        <f>G10-F10</f>
        <v/>
      </c>
      <c r="I10" s="13">
        <f>IF(F10=0,"n/m",H10/ABS(F10))</f>
        <v/>
      </c>
      <c r="J10" s="12">
        <f>VLOOKUP(D10,Thresholds!$A$10:$C$13,2,FALSE)</f>
        <v/>
      </c>
      <c r="K10" s="13">
        <f>VLOOKUP(D10,Thresholds!$A$10:$C$13,3,FALSE)</f>
        <v/>
      </c>
      <c r="L10" s="6" t="inlineStr">
        <is>
          <t>No</t>
        </is>
      </c>
      <c r="M10" s="5">
        <f>IF(L10="Yes","Yes",IF(Thresholds!$C$4="OR",IF(OR(ABS(H10)&gt;=J10,IF(ISNUMBER(I10),ABS(I10)&gt;=K10,FALSE)),"Yes","No"),IF(AND(ABS(H10)&gt;=J10,IF(ISNUMBER(I10),ABS(I10)&gt;=K10,TRUE)),"Yes","No")))</f>
        <v/>
      </c>
      <c r="N10" s="11">
        <f>IF(OR(H10=0,E10="n/a"),"",IF((H10&gt;0)=(E10="Yes"),"Favorable","Unfavorable"))</f>
        <v/>
      </c>
      <c r="O10" s="14" t="n"/>
      <c r="P10" s="6" t="n"/>
      <c r="Q10" s="14" t="n"/>
      <c r="R10" s="6" t="inlineStr">
        <is>
          <t>FP&amp;A</t>
        </is>
      </c>
      <c r="S10" s="6" t="n"/>
    </row>
    <row r="11" ht="20" customHeight="1">
      <c r="A11" s="11" t="n">
        <v>6</v>
      </c>
      <c r="B11" s="5" t="inlineStr">
        <is>
          <t>Commission expense (amortization)</t>
        </is>
      </c>
      <c r="C11" s="11" t="inlineStr">
        <is>
          <t>P&amp;L</t>
        </is>
      </c>
      <c r="D11" s="11" t="inlineStr">
        <is>
          <t>Operating expenses</t>
        </is>
      </c>
      <c r="E11" s="6" t="inlineStr">
        <is>
          <t>No</t>
        </is>
      </c>
      <c r="F11" s="8" t="n"/>
      <c r="G11" s="8" t="n"/>
      <c r="H11" s="12">
        <f>G11-F11</f>
        <v/>
      </c>
      <c r="I11" s="13">
        <f>IF(F11=0,"n/m",H11/ABS(F11))</f>
        <v/>
      </c>
      <c r="J11" s="12">
        <f>VLOOKUP(D11,Thresholds!$A$10:$C$13,2,FALSE)</f>
        <v/>
      </c>
      <c r="K11" s="13">
        <f>VLOOKUP(D11,Thresholds!$A$10:$C$13,3,FALSE)</f>
        <v/>
      </c>
      <c r="L11" s="6" t="inlineStr">
        <is>
          <t>No</t>
        </is>
      </c>
      <c r="M11" s="5">
        <f>IF(L11="Yes","Yes",IF(Thresholds!$C$4="OR",IF(OR(ABS(H11)&gt;=J11,IF(ISNUMBER(I11),ABS(I11)&gt;=K11,FALSE)),"Yes","No"),IF(AND(ABS(H11)&gt;=J11,IF(ISNUMBER(I11),ABS(I11)&gt;=K11,TRUE)),"Yes","No")))</f>
        <v/>
      </c>
      <c r="N11" s="11">
        <f>IF(OR(H11=0,E11="n/a"),"",IF((H11&gt;0)=(E11="Yes"),"Favorable","Unfavorable"))</f>
        <v/>
      </c>
      <c r="O11" s="14" t="n"/>
      <c r="P11" s="6" t="n"/>
      <c r="Q11" s="14" t="n"/>
      <c r="R11" s="6" t="inlineStr">
        <is>
          <t>Controller</t>
        </is>
      </c>
      <c r="S11" s="6" t="n"/>
    </row>
    <row r="12" ht="20" customHeight="1">
      <c r="A12" s="11" t="n">
        <v>7</v>
      </c>
      <c r="B12" s="5" t="inlineStr">
        <is>
          <t>Research and development</t>
        </is>
      </c>
      <c r="C12" s="11" t="inlineStr">
        <is>
          <t>P&amp;L</t>
        </is>
      </c>
      <c r="D12" s="11" t="inlineStr">
        <is>
          <t>Operating expenses</t>
        </is>
      </c>
      <c r="E12" s="6" t="inlineStr">
        <is>
          <t>No</t>
        </is>
      </c>
      <c r="F12" s="8" t="n"/>
      <c r="G12" s="8" t="n"/>
      <c r="H12" s="12">
        <f>G12-F12</f>
        <v/>
      </c>
      <c r="I12" s="13">
        <f>IF(F12=0,"n/m",H12/ABS(F12))</f>
        <v/>
      </c>
      <c r="J12" s="12">
        <f>VLOOKUP(D12,Thresholds!$A$10:$C$13,2,FALSE)</f>
        <v/>
      </c>
      <c r="K12" s="13">
        <f>VLOOKUP(D12,Thresholds!$A$10:$C$13,3,FALSE)</f>
        <v/>
      </c>
      <c r="L12" s="6" t="inlineStr">
        <is>
          <t>No</t>
        </is>
      </c>
      <c r="M12" s="5">
        <f>IF(L12="Yes","Yes",IF(Thresholds!$C$4="OR",IF(OR(ABS(H12)&gt;=J12,IF(ISNUMBER(I12),ABS(I12)&gt;=K12,FALSE)),"Yes","No"),IF(AND(ABS(H12)&gt;=J12,IF(ISNUMBER(I12),ABS(I12)&gt;=K12,TRUE)),"Yes","No")))</f>
        <v/>
      </c>
      <c r="N12" s="11">
        <f>IF(OR(H12=0,E12="n/a"),"",IF((H12&gt;0)=(E12="Yes"),"Favorable","Unfavorable"))</f>
        <v/>
      </c>
      <c r="O12" s="14" t="n"/>
      <c r="P12" s="6" t="n"/>
      <c r="Q12" s="14" t="n"/>
      <c r="R12" s="6" t="inlineStr">
        <is>
          <t>FP&amp;A</t>
        </is>
      </c>
      <c r="S12" s="6" t="n"/>
    </row>
    <row r="13" ht="20" customHeight="1">
      <c r="A13" s="11" t="n">
        <v>8</v>
      </c>
      <c r="B13" s="5" t="inlineStr">
        <is>
          <t>General and administrative</t>
        </is>
      </c>
      <c r="C13" s="11" t="inlineStr">
        <is>
          <t>P&amp;L</t>
        </is>
      </c>
      <c r="D13" s="11" t="inlineStr">
        <is>
          <t>Operating expenses</t>
        </is>
      </c>
      <c r="E13" s="6" t="inlineStr">
        <is>
          <t>No</t>
        </is>
      </c>
      <c r="F13" s="8" t="n"/>
      <c r="G13" s="8" t="n"/>
      <c r="H13" s="12">
        <f>G13-F13</f>
        <v/>
      </c>
      <c r="I13" s="13">
        <f>IF(F13=0,"n/m",H13/ABS(F13))</f>
        <v/>
      </c>
      <c r="J13" s="12">
        <f>VLOOKUP(D13,Thresholds!$A$10:$C$13,2,FALSE)</f>
        <v/>
      </c>
      <c r="K13" s="13">
        <f>VLOOKUP(D13,Thresholds!$A$10:$C$13,3,FALSE)</f>
        <v/>
      </c>
      <c r="L13" s="6" t="inlineStr">
        <is>
          <t>No</t>
        </is>
      </c>
      <c r="M13" s="5">
        <f>IF(L13="Yes","Yes",IF(Thresholds!$C$4="OR",IF(OR(ABS(H13)&gt;=J13,IF(ISNUMBER(I13),ABS(I13)&gt;=K13,FALSE)),"Yes","No"),IF(AND(ABS(H13)&gt;=J13,IF(ISNUMBER(I13),ABS(I13)&gt;=K13,TRUE)),"Yes","No")))</f>
        <v/>
      </c>
      <c r="N13" s="11">
        <f>IF(OR(H13=0,E13="n/a"),"",IF((H13&gt;0)=(E13="Yes"),"Favorable","Unfavorable"))</f>
        <v/>
      </c>
      <c r="O13" s="14" t="n"/>
      <c r="P13" s="6" t="n"/>
      <c r="Q13" s="14" t="n"/>
      <c r="R13" s="6" t="inlineStr">
        <is>
          <t>Controller</t>
        </is>
      </c>
      <c r="S13" s="6" t="n"/>
    </row>
    <row r="14" ht="20" customHeight="1">
      <c r="A14" s="11" t="n">
        <v>9</v>
      </c>
      <c r="B14" s="5" t="inlineStr">
        <is>
          <t>Cash</t>
        </is>
      </c>
      <c r="C14" s="11" t="inlineStr">
        <is>
          <t>Balance sheet</t>
        </is>
      </c>
      <c r="D14" s="11" t="inlineStr">
        <is>
          <t>Balance sheet</t>
        </is>
      </c>
      <c r="E14" s="6" t="inlineStr">
        <is>
          <t>n/a</t>
        </is>
      </c>
      <c r="F14" s="8" t="n"/>
      <c r="G14" s="8" t="n"/>
      <c r="H14" s="12">
        <f>G14-F14</f>
        <v/>
      </c>
      <c r="I14" s="13">
        <f>IF(F14=0,"n/m",H14/ABS(F14))</f>
        <v/>
      </c>
      <c r="J14" s="12">
        <f>VLOOKUP(D14,Thresholds!$A$10:$C$13,2,FALSE)</f>
        <v/>
      </c>
      <c r="K14" s="13">
        <f>VLOOKUP(D14,Thresholds!$A$10:$C$13,3,FALSE)</f>
        <v/>
      </c>
      <c r="L14" s="6" t="inlineStr">
        <is>
          <t>Yes</t>
        </is>
      </c>
      <c r="M14" s="5">
        <f>IF(L14="Yes","Yes",IF(Thresholds!$C$4="OR",IF(OR(ABS(H14)&gt;=J14,IF(ISNUMBER(I14),ABS(I14)&gt;=K14,FALSE)),"Yes","No"),IF(AND(ABS(H14)&gt;=J14,IF(ISNUMBER(I14),ABS(I14)&gt;=K14,TRUE)),"Yes","No")))</f>
        <v/>
      </c>
      <c r="N14" s="11">
        <f>IF(OR(H14=0,E14="n/a"),"",IF((H14&gt;0)=(E14="Yes"),"Favorable","Unfavorable"))</f>
        <v/>
      </c>
      <c r="O14" s="14" t="n"/>
      <c r="P14" s="6" t="n"/>
      <c r="Q14" s="14" t="n"/>
      <c r="R14" s="6" t="inlineStr">
        <is>
          <t>Controller</t>
        </is>
      </c>
      <c r="S14" s="6" t="n"/>
    </row>
    <row r="15" ht="20" customHeight="1">
      <c r="A15" s="11" t="n">
        <v>10</v>
      </c>
      <c r="B15" s="5" t="inlineStr">
        <is>
          <t>Accounts receivable</t>
        </is>
      </c>
      <c r="C15" s="11" t="inlineStr">
        <is>
          <t>Balance sheet</t>
        </is>
      </c>
      <c r="D15" s="11" t="inlineStr">
        <is>
          <t>Balance sheet</t>
        </is>
      </c>
      <c r="E15" s="6" t="inlineStr">
        <is>
          <t>n/a</t>
        </is>
      </c>
      <c r="F15" s="8" t="n"/>
      <c r="G15" s="8" t="n"/>
      <c r="H15" s="12">
        <f>G15-F15</f>
        <v/>
      </c>
      <c r="I15" s="13">
        <f>IF(F15=0,"n/m",H15/ABS(F15))</f>
        <v/>
      </c>
      <c r="J15" s="12">
        <f>VLOOKUP(D15,Thresholds!$A$10:$C$13,2,FALSE)</f>
        <v/>
      </c>
      <c r="K15" s="13">
        <f>VLOOKUP(D15,Thresholds!$A$10:$C$13,3,FALSE)</f>
        <v/>
      </c>
      <c r="L15" s="6" t="inlineStr">
        <is>
          <t>No</t>
        </is>
      </c>
      <c r="M15" s="5">
        <f>IF(L15="Yes","Yes",IF(Thresholds!$C$4="OR",IF(OR(ABS(H15)&gt;=J15,IF(ISNUMBER(I15),ABS(I15)&gt;=K15,FALSE)),"Yes","No"),IF(AND(ABS(H15)&gt;=J15,IF(ISNUMBER(I15),ABS(I15)&gt;=K15,TRUE)),"Yes","No")))</f>
        <v/>
      </c>
      <c r="N15" s="11">
        <f>IF(OR(H15=0,E15="n/a"),"",IF((H15&gt;0)=(E15="Yes"),"Favorable","Unfavorable"))</f>
        <v/>
      </c>
      <c r="O15" s="14" t="n"/>
      <c r="P15" s="6" t="n"/>
      <c r="Q15" s="14" t="n"/>
      <c r="R15" s="6" t="inlineStr">
        <is>
          <t>Controller</t>
        </is>
      </c>
      <c r="S15" s="6" t="n"/>
    </row>
    <row r="16" ht="20" customHeight="1">
      <c r="A16" s="11" t="n">
        <v>11</v>
      </c>
      <c r="B16" s="5" t="inlineStr">
        <is>
          <t>Deferred commissions (asset)</t>
        </is>
      </c>
      <c r="C16" s="11" t="inlineStr">
        <is>
          <t>Balance sheet</t>
        </is>
      </c>
      <c r="D16" s="11" t="inlineStr">
        <is>
          <t>Balance sheet</t>
        </is>
      </c>
      <c r="E16" s="6" t="inlineStr">
        <is>
          <t>n/a</t>
        </is>
      </c>
      <c r="F16" s="8" t="n"/>
      <c r="G16" s="8" t="n"/>
      <c r="H16" s="12">
        <f>G16-F16</f>
        <v/>
      </c>
      <c r="I16" s="13">
        <f>IF(F16=0,"n/m",H16/ABS(F16))</f>
        <v/>
      </c>
      <c r="J16" s="12">
        <f>VLOOKUP(D16,Thresholds!$A$10:$C$13,2,FALSE)</f>
        <v/>
      </c>
      <c r="K16" s="13">
        <f>VLOOKUP(D16,Thresholds!$A$10:$C$13,3,FALSE)</f>
        <v/>
      </c>
      <c r="L16" s="6" t="inlineStr">
        <is>
          <t>No</t>
        </is>
      </c>
      <c r="M16" s="5">
        <f>IF(L16="Yes","Yes",IF(Thresholds!$C$4="OR",IF(OR(ABS(H16)&gt;=J16,IF(ISNUMBER(I16),ABS(I16)&gt;=K16,FALSE)),"Yes","No"),IF(AND(ABS(H16)&gt;=J16,IF(ISNUMBER(I16),ABS(I16)&gt;=K16,TRUE)),"Yes","No")))</f>
        <v/>
      </c>
      <c r="N16" s="11">
        <f>IF(OR(H16=0,E16="n/a"),"",IF((H16&gt;0)=(E16="Yes"),"Favorable","Unfavorable"))</f>
        <v/>
      </c>
      <c r="O16" s="14" t="n"/>
      <c r="P16" s="6" t="n"/>
      <c r="Q16" s="14" t="n"/>
      <c r="R16" s="6" t="inlineStr">
        <is>
          <t>Controller</t>
        </is>
      </c>
      <c r="S16" s="6" t="n"/>
    </row>
    <row r="17" ht="20" customHeight="1">
      <c r="A17" s="11" t="n">
        <v>12</v>
      </c>
      <c r="B17" s="5" t="inlineStr">
        <is>
          <t>Accounts payable</t>
        </is>
      </c>
      <c r="C17" s="11" t="inlineStr">
        <is>
          <t>Balance sheet</t>
        </is>
      </c>
      <c r="D17" s="11" t="inlineStr">
        <is>
          <t>Balance sheet</t>
        </is>
      </c>
      <c r="E17" s="6" t="inlineStr">
        <is>
          <t>n/a</t>
        </is>
      </c>
      <c r="F17" s="8" t="n"/>
      <c r="G17" s="8" t="n"/>
      <c r="H17" s="12">
        <f>G17-F17</f>
        <v/>
      </c>
      <c r="I17" s="13">
        <f>IF(F17=0,"n/m",H17/ABS(F17))</f>
        <v/>
      </c>
      <c r="J17" s="12">
        <f>VLOOKUP(D17,Thresholds!$A$10:$C$13,2,FALSE)</f>
        <v/>
      </c>
      <c r="K17" s="13">
        <f>VLOOKUP(D17,Thresholds!$A$10:$C$13,3,FALSE)</f>
        <v/>
      </c>
      <c r="L17" s="6" t="inlineStr">
        <is>
          <t>No</t>
        </is>
      </c>
      <c r="M17" s="5">
        <f>IF(L17="Yes","Yes",IF(Thresholds!$C$4="OR",IF(OR(ABS(H17)&gt;=J17,IF(ISNUMBER(I17),ABS(I17)&gt;=K17,FALSE)),"Yes","No"),IF(AND(ABS(H17)&gt;=J17,IF(ISNUMBER(I17),ABS(I17)&gt;=K17,TRUE)),"Yes","No")))</f>
        <v/>
      </c>
      <c r="N17" s="11">
        <f>IF(OR(H17=0,E17="n/a"),"",IF((H17&gt;0)=(E17="Yes"),"Favorable","Unfavorable"))</f>
        <v/>
      </c>
      <c r="O17" s="14" t="n"/>
      <c r="P17" s="6" t="n"/>
      <c r="Q17" s="14" t="n"/>
      <c r="R17" s="6" t="inlineStr">
        <is>
          <t>Controller</t>
        </is>
      </c>
      <c r="S17" s="6" t="n"/>
    </row>
    <row r="18" ht="20" customHeight="1">
      <c r="A18" s="11" t="n">
        <v>13</v>
      </c>
      <c r="B18" s="5" t="inlineStr">
        <is>
          <t>Accrued commissions</t>
        </is>
      </c>
      <c r="C18" s="11" t="inlineStr">
        <is>
          <t>Balance sheet</t>
        </is>
      </c>
      <c r="D18" s="11" t="inlineStr">
        <is>
          <t>Balance sheet</t>
        </is>
      </c>
      <c r="E18" s="6" t="inlineStr">
        <is>
          <t>n/a</t>
        </is>
      </c>
      <c r="F18" s="8" t="n"/>
      <c r="G18" s="8" t="n"/>
      <c r="H18" s="12">
        <f>G18-F18</f>
        <v/>
      </c>
      <c r="I18" s="13">
        <f>IF(F18=0,"n/m",H18/ABS(F18))</f>
        <v/>
      </c>
      <c r="J18" s="12">
        <f>VLOOKUP(D18,Thresholds!$A$10:$C$13,2,FALSE)</f>
        <v/>
      </c>
      <c r="K18" s="13">
        <f>VLOOKUP(D18,Thresholds!$A$10:$C$13,3,FALSE)</f>
        <v/>
      </c>
      <c r="L18" s="6" t="inlineStr">
        <is>
          <t>No</t>
        </is>
      </c>
      <c r="M18" s="5">
        <f>IF(L18="Yes","Yes",IF(Thresholds!$C$4="OR",IF(OR(ABS(H18)&gt;=J18,IF(ISNUMBER(I18),ABS(I18)&gt;=K18,FALSE)),"Yes","No"),IF(AND(ABS(H18)&gt;=J18,IF(ISNUMBER(I18),ABS(I18)&gt;=K18,TRUE)),"Yes","No")))</f>
        <v/>
      </c>
      <c r="N18" s="11">
        <f>IF(OR(H18=0,E18="n/a"),"",IF((H18&gt;0)=(E18="Yes"),"Favorable","Unfavorable"))</f>
        <v/>
      </c>
      <c r="O18" s="14" t="n"/>
      <c r="P18" s="6" t="n"/>
      <c r="Q18" s="14" t="n"/>
      <c r="R18" s="6" t="inlineStr">
        <is>
          <t>Controller</t>
        </is>
      </c>
      <c r="S18" s="6" t="n"/>
    </row>
    <row r="19" ht="20" customHeight="1">
      <c r="A19" s="11" t="n">
        <v>14</v>
      </c>
      <c r="B19" s="5" t="inlineStr">
        <is>
          <t>Deferred revenue</t>
        </is>
      </c>
      <c r="C19" s="11" t="inlineStr">
        <is>
          <t>Balance sheet</t>
        </is>
      </c>
      <c r="D19" s="11" t="inlineStr">
        <is>
          <t>Balance sheet</t>
        </is>
      </c>
      <c r="E19" s="6" t="inlineStr">
        <is>
          <t>n/a</t>
        </is>
      </c>
      <c r="F19" s="8" t="n"/>
      <c r="G19" s="8" t="n"/>
      <c r="H19" s="12">
        <f>G19-F19</f>
        <v/>
      </c>
      <c r="I19" s="13">
        <f>IF(F19=0,"n/m",H19/ABS(F19))</f>
        <v/>
      </c>
      <c r="J19" s="12">
        <f>VLOOKUP(D19,Thresholds!$A$10:$C$13,2,FALSE)</f>
        <v/>
      </c>
      <c r="K19" s="13">
        <f>VLOOKUP(D19,Thresholds!$A$10:$C$13,3,FALSE)</f>
        <v/>
      </c>
      <c r="L19" s="6" t="inlineStr">
        <is>
          <t>No</t>
        </is>
      </c>
      <c r="M19" s="5">
        <f>IF(L19="Yes","Yes",IF(Thresholds!$C$4="OR",IF(OR(ABS(H19)&gt;=J19,IF(ISNUMBER(I19),ABS(I19)&gt;=K19,FALSE)),"Yes","No"),IF(AND(ABS(H19)&gt;=J19,IF(ISNUMBER(I19),ABS(I19)&gt;=K19,TRUE)),"Yes","No")))</f>
        <v/>
      </c>
      <c r="N19" s="11">
        <f>IF(OR(H19=0,E19="n/a"),"",IF((H19&gt;0)=(E19="Yes"),"Favorable","Unfavorable"))</f>
        <v/>
      </c>
      <c r="O19" s="14" t="n"/>
      <c r="P19" s="6" t="n"/>
      <c r="Q19" s="14" t="n"/>
      <c r="R19" s="6" t="inlineStr">
        <is>
          <t>Controller</t>
        </is>
      </c>
      <c r="S19" s="6" t="n"/>
    </row>
  </sheetData>
  <conditionalFormatting sqref="A6:S19">
    <cfRule type="expression" priority="1" dxfId="0">
      <formula>$M6="Yes"</formula>
    </cfRule>
  </conditionalFormatting>
  <dataValidations count="4">
    <dataValidation sqref="E6 E7 E8 E9 E10 E11 E12 E13 E14 E15 E16 E17 E18 E19" showDropDown="0" showInputMessage="0" showErrorMessage="0" allowBlank="0" type="list">
      <formula1>"Yes,No,n/a"</formula1>
    </dataValidation>
    <dataValidation sqref="L6 L7 L8 L9 L10 L11 L12 L13 L14 L15 L16 L17 L18 L19" showDropDown="0" showInputMessage="0" showErrorMessage="0" allowBlank="0" type="list">
      <formula1>"Yes,No"</formula1>
    </dataValidation>
    <dataValidation sqref="O6 O7 O8 O9 O10 O11 O12 O13 O14 O15 O16 O17 O18 O19" showDropDown="0" showInputMessage="0" showErrorMessage="0" allowBlank="0" type="list">
      <formula1>"Volume,Rate or price,Timing,Seasonality,One-time,New activity,Error or reclass"</formula1>
    </dataValidation>
    <dataValidation sqref="P6 P7 P8 P9 P10 P11 P12 P13 P14 P15 P16 P17 P18 P19" showDropDown="0" showInputMessage="0" showErrorMessage="0" allowBlank="0" type="list">
      <formula1>"Timing,Permanent"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9" customWidth="1" min="2" max="2"/>
    <col width="16" customWidth="1" min="3" max="3"/>
    <col width="14" customWidth="1" min="4" max="4"/>
    <col width="13" customWidth="1" min="5" max="5"/>
    <col width="10" customWidth="1" min="6" max="6"/>
    <col width="10" customWidth="1" min="7" max="7"/>
    <col width="12" customWidth="1" min="8" max="8"/>
    <col width="70" customWidth="1" min="9" max="9"/>
  </cols>
  <sheetData>
    <row r="1">
      <c r="A1" s="1" t="inlineStr">
        <is>
          <t>Year-over-year flux (P&amp;L)</t>
        </is>
      </c>
    </row>
    <row r="2">
      <c r="A2" s="2" t="inlineStr">
        <is>
          <t>Compares the current month with the same month last year, which removes seasonality. Current comes from the MoM tab; same month last year is an input.</t>
        </is>
      </c>
    </row>
    <row r="5">
      <c r="A5" s="7" t="inlineStr">
        <is>
          <t>Account</t>
        </is>
      </c>
      <c r="B5" s="7" t="inlineStr">
        <is>
          <t>Group</t>
        </is>
      </c>
      <c r="C5" s="7">
        <f>IF(Thresholds!C7="","Same month last year",Thresholds!C7)</f>
        <v/>
      </c>
      <c r="D5" s="7">
        <f>IF(Thresholds!C6="","Current",Thresholds!C6)</f>
        <v/>
      </c>
      <c r="E5" s="7" t="inlineStr">
        <is>
          <t>$ change</t>
        </is>
      </c>
      <c r="F5" s="7" t="inlineStr">
        <is>
          <t>% change</t>
        </is>
      </c>
      <c r="G5" s="7" t="inlineStr">
        <is>
          <t>Material?</t>
        </is>
      </c>
      <c r="H5" s="7" t="inlineStr">
        <is>
          <t>Favorable?</t>
        </is>
      </c>
      <c r="I5" s="7" t="inlineStr">
        <is>
          <t>Commentary</t>
        </is>
      </c>
    </row>
    <row r="6" ht="20" customHeight="1">
      <c r="A6" s="5">
        <f>'MoM flux'!B6</f>
        <v/>
      </c>
      <c r="B6" s="11">
        <f>'MoM flux'!D6</f>
        <v/>
      </c>
      <c r="C6" s="8" t="n"/>
      <c r="D6" s="12">
        <f>'MoM flux'!G6</f>
        <v/>
      </c>
      <c r="E6" s="12">
        <f>D6-C6</f>
        <v/>
      </c>
      <c r="F6" s="13">
        <f>IF(C6=0,"n/m",E6/ABS(C6))</f>
        <v/>
      </c>
      <c r="G6" s="5">
        <f>IF(Thresholds!$C$4="OR",IF(OR(ABS(E6)&gt;=VLOOKUP(B6,Thresholds!$A$10:$C$13,2,FALSE),IF(ISNUMBER(F6),ABS(F6)&gt;=VLOOKUP(B6,Thresholds!$A$10:$C$13,3,FALSE),FALSE)),"Yes","No"),IF(AND(ABS(E6)&gt;=VLOOKUP(B6,Thresholds!$A$10:$C$13,2,FALSE),IF(ISNUMBER(F6),ABS(F6)&gt;=VLOOKUP(B6,Thresholds!$A$10:$C$13,3,FALSE),TRUE)),"Yes","No"))</f>
        <v/>
      </c>
      <c r="H6" s="11">
        <f>IF(E6=0,"",IF((E6&gt;0)=('MoM flux'!E6="Yes"),"Favorable","Unfavorable"))</f>
        <v/>
      </c>
      <c r="I6" s="14" t="n"/>
    </row>
    <row r="7" ht="20" customHeight="1">
      <c r="A7" s="5">
        <f>'MoM flux'!B7</f>
        <v/>
      </c>
      <c r="B7" s="11">
        <f>'MoM flux'!D7</f>
        <v/>
      </c>
      <c r="C7" s="8" t="n"/>
      <c r="D7" s="12">
        <f>'MoM flux'!G7</f>
        <v/>
      </c>
      <c r="E7" s="12">
        <f>D7-C7</f>
        <v/>
      </c>
      <c r="F7" s="13">
        <f>IF(C7=0,"n/m",E7/ABS(C7))</f>
        <v/>
      </c>
      <c r="G7" s="5">
        <f>IF(Thresholds!$C$4="OR",IF(OR(ABS(E7)&gt;=VLOOKUP(B7,Thresholds!$A$10:$C$13,2,FALSE),IF(ISNUMBER(F7),ABS(F7)&gt;=VLOOKUP(B7,Thresholds!$A$10:$C$13,3,FALSE),FALSE)),"Yes","No"),IF(AND(ABS(E7)&gt;=VLOOKUP(B7,Thresholds!$A$10:$C$13,2,FALSE),IF(ISNUMBER(F7),ABS(F7)&gt;=VLOOKUP(B7,Thresholds!$A$10:$C$13,3,FALSE),TRUE)),"Yes","No"))</f>
        <v/>
      </c>
      <c r="H7" s="11">
        <f>IF(E7=0,"",IF((E7&gt;0)=('MoM flux'!E7="Yes"),"Favorable","Unfavorable"))</f>
        <v/>
      </c>
      <c r="I7" s="14" t="n"/>
    </row>
    <row r="8" ht="20" customHeight="1">
      <c r="A8" s="5">
        <f>'MoM flux'!B8</f>
        <v/>
      </c>
      <c r="B8" s="11">
        <f>'MoM flux'!D8</f>
        <v/>
      </c>
      <c r="C8" s="8" t="n"/>
      <c r="D8" s="12">
        <f>'MoM flux'!G8</f>
        <v/>
      </c>
      <c r="E8" s="12">
        <f>D8-C8</f>
        <v/>
      </c>
      <c r="F8" s="13">
        <f>IF(C8=0,"n/m",E8/ABS(C8))</f>
        <v/>
      </c>
      <c r="G8" s="5">
        <f>IF(Thresholds!$C$4="OR",IF(OR(ABS(E8)&gt;=VLOOKUP(B8,Thresholds!$A$10:$C$13,2,FALSE),IF(ISNUMBER(F8),ABS(F8)&gt;=VLOOKUP(B8,Thresholds!$A$10:$C$13,3,FALSE),FALSE)),"Yes","No"),IF(AND(ABS(E8)&gt;=VLOOKUP(B8,Thresholds!$A$10:$C$13,2,FALSE),IF(ISNUMBER(F8),ABS(F8)&gt;=VLOOKUP(B8,Thresholds!$A$10:$C$13,3,FALSE),TRUE)),"Yes","No"))</f>
        <v/>
      </c>
      <c r="H8" s="11">
        <f>IF(E8=0,"",IF((E8&gt;0)=('MoM flux'!E8="Yes"),"Favorable","Unfavorable"))</f>
        <v/>
      </c>
      <c r="I8" s="14" t="n"/>
    </row>
    <row r="9" ht="20" customHeight="1">
      <c r="A9" s="5">
        <f>'MoM flux'!B9</f>
        <v/>
      </c>
      <c r="B9" s="11">
        <f>'MoM flux'!D9</f>
        <v/>
      </c>
      <c r="C9" s="8" t="n"/>
      <c r="D9" s="12">
        <f>'MoM flux'!G9</f>
        <v/>
      </c>
      <c r="E9" s="12">
        <f>D9-C9</f>
        <v/>
      </c>
      <c r="F9" s="13">
        <f>IF(C9=0,"n/m",E9/ABS(C9))</f>
        <v/>
      </c>
      <c r="G9" s="5">
        <f>IF(Thresholds!$C$4="OR",IF(OR(ABS(E9)&gt;=VLOOKUP(B9,Thresholds!$A$10:$C$13,2,FALSE),IF(ISNUMBER(F9),ABS(F9)&gt;=VLOOKUP(B9,Thresholds!$A$10:$C$13,3,FALSE),FALSE)),"Yes","No"),IF(AND(ABS(E9)&gt;=VLOOKUP(B9,Thresholds!$A$10:$C$13,2,FALSE),IF(ISNUMBER(F9),ABS(F9)&gt;=VLOOKUP(B9,Thresholds!$A$10:$C$13,3,FALSE),TRUE)),"Yes","No"))</f>
        <v/>
      </c>
      <c r="H9" s="11">
        <f>IF(E9=0,"",IF((E9&gt;0)=('MoM flux'!E9="Yes"),"Favorable","Unfavorable"))</f>
        <v/>
      </c>
      <c r="I9" s="14" t="n"/>
    </row>
    <row r="10" ht="20" customHeight="1">
      <c r="A10" s="5">
        <f>'MoM flux'!B10</f>
        <v/>
      </c>
      <c r="B10" s="11">
        <f>'MoM flux'!D10</f>
        <v/>
      </c>
      <c r="C10" s="8" t="n"/>
      <c r="D10" s="12">
        <f>'MoM flux'!G10</f>
        <v/>
      </c>
      <c r="E10" s="12">
        <f>D10-C10</f>
        <v/>
      </c>
      <c r="F10" s="13">
        <f>IF(C10=0,"n/m",E10/ABS(C10))</f>
        <v/>
      </c>
      <c r="G10" s="5">
        <f>IF(Thresholds!$C$4="OR",IF(OR(ABS(E10)&gt;=VLOOKUP(B10,Thresholds!$A$10:$C$13,2,FALSE),IF(ISNUMBER(F10),ABS(F10)&gt;=VLOOKUP(B10,Thresholds!$A$10:$C$13,3,FALSE),FALSE)),"Yes","No"),IF(AND(ABS(E10)&gt;=VLOOKUP(B10,Thresholds!$A$10:$C$13,2,FALSE),IF(ISNUMBER(F10),ABS(F10)&gt;=VLOOKUP(B10,Thresholds!$A$10:$C$13,3,FALSE),TRUE)),"Yes","No"))</f>
        <v/>
      </c>
      <c r="H10" s="11">
        <f>IF(E10=0,"",IF((E10&gt;0)=('MoM flux'!E10="Yes"),"Favorable","Unfavorable"))</f>
        <v/>
      </c>
      <c r="I10" s="14" t="n"/>
    </row>
    <row r="11" ht="20" customHeight="1">
      <c r="A11" s="5">
        <f>'MoM flux'!B11</f>
        <v/>
      </c>
      <c r="B11" s="11">
        <f>'MoM flux'!D11</f>
        <v/>
      </c>
      <c r="C11" s="8" t="n"/>
      <c r="D11" s="12">
        <f>'MoM flux'!G11</f>
        <v/>
      </c>
      <c r="E11" s="12">
        <f>D11-C11</f>
        <v/>
      </c>
      <c r="F11" s="13">
        <f>IF(C11=0,"n/m",E11/ABS(C11))</f>
        <v/>
      </c>
      <c r="G11" s="5">
        <f>IF(Thresholds!$C$4="OR",IF(OR(ABS(E11)&gt;=VLOOKUP(B11,Thresholds!$A$10:$C$13,2,FALSE),IF(ISNUMBER(F11),ABS(F11)&gt;=VLOOKUP(B11,Thresholds!$A$10:$C$13,3,FALSE),FALSE)),"Yes","No"),IF(AND(ABS(E11)&gt;=VLOOKUP(B11,Thresholds!$A$10:$C$13,2,FALSE),IF(ISNUMBER(F11),ABS(F11)&gt;=VLOOKUP(B11,Thresholds!$A$10:$C$13,3,FALSE),TRUE)),"Yes","No"))</f>
        <v/>
      </c>
      <c r="H11" s="11">
        <f>IF(E11=0,"",IF((E11&gt;0)=('MoM flux'!E11="Yes"),"Favorable","Unfavorable"))</f>
        <v/>
      </c>
      <c r="I11" s="14" t="n"/>
    </row>
    <row r="12" ht="20" customHeight="1">
      <c r="A12" s="5">
        <f>'MoM flux'!B12</f>
        <v/>
      </c>
      <c r="B12" s="11">
        <f>'MoM flux'!D12</f>
        <v/>
      </c>
      <c r="C12" s="8" t="n"/>
      <c r="D12" s="12">
        <f>'MoM flux'!G12</f>
        <v/>
      </c>
      <c r="E12" s="12">
        <f>D12-C12</f>
        <v/>
      </c>
      <c r="F12" s="13">
        <f>IF(C12=0,"n/m",E12/ABS(C12))</f>
        <v/>
      </c>
      <c r="G12" s="5">
        <f>IF(Thresholds!$C$4="OR",IF(OR(ABS(E12)&gt;=VLOOKUP(B12,Thresholds!$A$10:$C$13,2,FALSE),IF(ISNUMBER(F12),ABS(F12)&gt;=VLOOKUP(B12,Thresholds!$A$10:$C$13,3,FALSE),FALSE)),"Yes","No"),IF(AND(ABS(E12)&gt;=VLOOKUP(B12,Thresholds!$A$10:$C$13,2,FALSE),IF(ISNUMBER(F12),ABS(F12)&gt;=VLOOKUP(B12,Thresholds!$A$10:$C$13,3,FALSE),TRUE)),"Yes","No"))</f>
        <v/>
      </c>
      <c r="H12" s="11">
        <f>IF(E12=0,"",IF((E12&gt;0)=('MoM flux'!E12="Yes"),"Favorable","Unfavorable"))</f>
        <v/>
      </c>
      <c r="I12" s="14" t="n"/>
    </row>
    <row r="13" ht="20" customHeight="1">
      <c r="A13" s="5">
        <f>'MoM flux'!B13</f>
        <v/>
      </c>
      <c r="B13" s="11">
        <f>'MoM flux'!D13</f>
        <v/>
      </c>
      <c r="C13" s="8" t="n"/>
      <c r="D13" s="12">
        <f>'MoM flux'!G13</f>
        <v/>
      </c>
      <c r="E13" s="12">
        <f>D13-C13</f>
        <v/>
      </c>
      <c r="F13" s="13">
        <f>IF(C13=0,"n/m",E13/ABS(C13))</f>
        <v/>
      </c>
      <c r="G13" s="5">
        <f>IF(Thresholds!$C$4="OR",IF(OR(ABS(E13)&gt;=VLOOKUP(B13,Thresholds!$A$10:$C$13,2,FALSE),IF(ISNUMBER(F13),ABS(F13)&gt;=VLOOKUP(B13,Thresholds!$A$10:$C$13,3,FALSE),FALSE)),"Yes","No"),IF(AND(ABS(E13)&gt;=VLOOKUP(B13,Thresholds!$A$10:$C$13,2,FALSE),IF(ISNUMBER(F13),ABS(F13)&gt;=VLOOKUP(B13,Thresholds!$A$10:$C$13,3,FALSE),TRUE)),"Yes","No"))</f>
        <v/>
      </c>
      <c r="H13" s="11">
        <f>IF(E13=0,"",IF((E13&gt;0)=('MoM flux'!E13="Yes"),"Favorable","Unfavorable"))</f>
        <v/>
      </c>
      <c r="I13" s="14" t="n"/>
    </row>
  </sheetData>
  <conditionalFormatting sqref="A6:I13">
    <cfRule type="expression" priority="1" dxfId="0">
      <formula>$G6="Yes"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14" customWidth="1" min="3" max="3"/>
    <col width="32" customWidth="1" min="4" max="4"/>
    <col width="14" customWidth="1" min="5" max="5"/>
    <col width="32" customWidth="1" min="6" max="6"/>
    <col width="14" customWidth="1" min="7" max="7"/>
    <col width="17" customWidth="1" min="8" max="8"/>
    <col width="16" customWidth="1" min="9" max="9"/>
  </cols>
  <sheetData>
    <row r="1">
      <c r="A1" s="1" t="inlineStr">
        <is>
          <t>Balance sheet roll-forwards</t>
        </is>
      </c>
    </row>
    <row r="2">
      <c r="A2" s="2" t="inlineStr">
        <is>
          <t>Opening + additions - reductions = closing. Use the components as the numbers in your commentary. Check must read 0.</t>
        </is>
      </c>
    </row>
    <row r="5">
      <c r="A5" s="7" t="inlineStr">
        <is>
          <t>Account</t>
        </is>
      </c>
      <c r="B5" s="7" t="inlineStr">
        <is>
          <t>Opening (prior)</t>
        </is>
      </c>
      <c r="C5" s="7" t="inlineStr">
        <is>
          <t>Additions</t>
        </is>
      </c>
      <c r="D5" s="7" t="inlineStr">
        <is>
          <t>Additions are</t>
        </is>
      </c>
      <c r="E5" s="7" t="inlineStr">
        <is>
          <t>Reductions</t>
        </is>
      </c>
      <c r="F5" s="7" t="inlineStr">
        <is>
          <t>Reductions are</t>
        </is>
      </c>
      <c r="G5" s="7" t="inlineStr">
        <is>
          <t>Closing</t>
        </is>
      </c>
      <c r="H5" s="7" t="inlineStr">
        <is>
          <t>Closing on MoM tab</t>
        </is>
      </c>
      <c r="I5" s="7" t="inlineStr">
        <is>
          <t>Check (must be 0)</t>
        </is>
      </c>
    </row>
    <row r="6">
      <c r="A6" s="5">
        <f>'MoM flux'!B19</f>
        <v/>
      </c>
      <c r="B6" s="12">
        <f>'MoM flux'!F19</f>
        <v/>
      </c>
      <c r="C6" s="8" t="n"/>
      <c r="D6" s="11" t="inlineStr">
        <is>
          <t>Subscription billings</t>
        </is>
      </c>
      <c r="E6" s="12">
        <f>'MoM flux'!G6</f>
        <v/>
      </c>
      <c r="F6" s="11" t="inlineStr">
        <is>
          <t>Subscription revenue recognized</t>
        </is>
      </c>
      <c r="G6" s="15">
        <f>B6+C6-E6</f>
        <v/>
      </c>
      <c r="H6" s="12">
        <f>'MoM flux'!G19</f>
        <v/>
      </c>
      <c r="I6" s="15">
        <f>G6-H6</f>
        <v/>
      </c>
    </row>
    <row r="7">
      <c r="A7" s="5">
        <f>'MoM flux'!B15</f>
        <v/>
      </c>
      <c r="B7" s="12">
        <f>'MoM flux'!F15</f>
        <v/>
      </c>
      <c r="C7" s="12">
        <f>C6+'MoM flux'!G7</f>
        <v/>
      </c>
      <c r="D7" s="11" t="inlineStr">
        <is>
          <t>Billings (subscription + services)</t>
        </is>
      </c>
      <c r="E7" s="8" t="n"/>
      <c r="F7" s="11" t="inlineStr">
        <is>
          <t>Cash collected</t>
        </is>
      </c>
      <c r="G7" s="15">
        <f>B7+C7-E7</f>
        <v/>
      </c>
      <c r="H7" s="12">
        <f>'MoM flux'!G15</f>
        <v/>
      </c>
      <c r="I7" s="15">
        <f>G7-H7</f>
        <v/>
      </c>
    </row>
    <row r="8">
      <c r="A8" s="5">
        <f>'MoM flux'!B16</f>
        <v/>
      </c>
      <c r="B8" s="12">
        <f>'MoM flux'!F16</f>
        <v/>
      </c>
      <c r="C8" s="8" t="n"/>
      <c r="D8" s="11" t="inlineStr">
        <is>
          <t>Commissions capitalized</t>
        </is>
      </c>
      <c r="E8" s="12">
        <f>'MoM flux'!G11</f>
        <v/>
      </c>
      <c r="F8" s="11" t="inlineStr">
        <is>
          <t>Amortization expense</t>
        </is>
      </c>
      <c r="G8" s="15">
        <f>B8+C8-E8</f>
        <v/>
      </c>
      <c r="H8" s="12">
        <f>'MoM flux'!G16</f>
        <v/>
      </c>
      <c r="I8" s="15">
        <f>G8-H8</f>
        <v/>
      </c>
    </row>
    <row r="9">
      <c r="A9" s="5">
        <f>'MoM flux'!B18</f>
        <v/>
      </c>
      <c r="B9" s="12">
        <f>'MoM flux'!F18</f>
        <v/>
      </c>
      <c r="C9" s="8" t="n"/>
      <c r="D9" s="11" t="inlineStr">
        <is>
          <t>Commissions earned</t>
        </is>
      </c>
      <c r="E9" s="8" t="n"/>
      <c r="F9" s="11" t="inlineStr">
        <is>
          <t>Commissions paid</t>
        </is>
      </c>
      <c r="G9" s="15">
        <f>B9+C9-E9</f>
        <v/>
      </c>
      <c r="H9" s="12">
        <f>'MoM flux'!G18</f>
        <v/>
      </c>
      <c r="I9" s="15">
        <f>G9-H9</f>
        <v/>
      </c>
    </row>
    <row r="10">
      <c r="A10" s="5">
        <f>'MoM flux'!B14</f>
        <v/>
      </c>
      <c r="B10" s="12">
        <f>'MoM flux'!F14</f>
        <v/>
      </c>
      <c r="C10" s="12">
        <f>E7</f>
        <v/>
      </c>
      <c r="D10" s="11" t="inlineStr">
        <is>
          <t>Cash collected</t>
        </is>
      </c>
      <c r="E10" s="8" t="n"/>
      <c r="F10" s="11" t="inlineStr">
        <is>
          <t>Cash paid out</t>
        </is>
      </c>
      <c r="G10" s="15">
        <f>B10+C10-E10</f>
        <v/>
      </c>
      <c r="H10" s="12">
        <f>'MoM flux'!G14</f>
        <v/>
      </c>
      <c r="I10" s="15">
        <f>G10-H10</f>
        <v/>
      </c>
    </row>
    <row r="12">
      <c r="A12" s="2" t="inlineStr">
        <is>
          <t>Formula cells: deferred revenue reductions = subscription revenue; AR additions = subscription billings + services revenue; deferred commission reductions = commission expense; cash additions = AR collections. If a check is not 0, an input is missing or a balance was reclassed.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8" customWidth="1" min="4" max="4"/>
    <col width="16" customWidth="1" min="5" max="5"/>
    <col width="12" customWidth="1" min="6" max="6"/>
    <col width="16" customWidth="1" min="7" max="7"/>
    <col width="12" customWidth="1" min="8" max="8"/>
  </cols>
  <sheetData>
    <row r="1">
      <c r="A1" s="1" t="inlineStr">
        <is>
          <t>ARR bridge (monthly waterfall)</t>
        </is>
      </c>
    </row>
    <row r="2">
      <c r="A2" s="2" t="inlineStr">
        <is>
          <t>Beginning ARR must equal last month's ending ARR. Compare new ARR with the same month last year, not only last month: the third month of a quarter is usually the largest.</t>
        </is>
      </c>
    </row>
    <row r="5">
      <c r="A5" s="7" t="inlineStr">
        <is>
          <t>Line</t>
        </is>
      </c>
      <c r="B5" s="7">
        <f>IF(Thresholds!C5="","Prior",Thresholds!C5)</f>
        <v/>
      </c>
      <c r="C5" s="7">
        <f>IF(Thresholds!C6="","Current",Thresholds!C6)</f>
        <v/>
      </c>
      <c r="D5" s="7">
        <f>IF(Thresholds!C7="","Same month last year",Thresholds!C7)</f>
        <v/>
      </c>
      <c r="E5" s="7" t="inlineStr">
        <is>
          <t>Change vs prior month</t>
        </is>
      </c>
      <c r="F5" s="7" t="inlineStr">
        <is>
          <t>% vs prior month</t>
        </is>
      </c>
      <c r="G5" s="7" t="inlineStr">
        <is>
          <t>Change vs last year</t>
        </is>
      </c>
      <c r="H5" s="7" t="inlineStr">
        <is>
          <t>% vs last year</t>
        </is>
      </c>
    </row>
    <row r="6">
      <c r="A6" s="5" t="inlineStr">
        <is>
          <t>Beginning ARR</t>
        </is>
      </c>
      <c r="B6" s="8" t="n"/>
      <c r="C6" s="8" t="n"/>
      <c r="D6" s="8" t="n"/>
      <c r="E6" s="12">
        <f>C6-B6</f>
        <v/>
      </c>
      <c r="F6" s="13">
        <f>IF(B6=0,"n/m",E6/ABS(B6))</f>
        <v/>
      </c>
      <c r="G6" s="12">
        <f>C6-D6</f>
        <v/>
      </c>
      <c r="H6" s="13">
        <f>IF(D6=0,"n/m",G6/ABS(D6))</f>
        <v/>
      </c>
    </row>
    <row r="7">
      <c r="A7" s="11" t="inlineStr">
        <is>
          <t>New customer ARR</t>
        </is>
      </c>
      <c r="B7" s="8" t="n"/>
      <c r="C7" s="8" t="n"/>
      <c r="D7" s="8" t="n"/>
      <c r="E7" s="12">
        <f>C7-B7</f>
        <v/>
      </c>
      <c r="F7" s="13">
        <f>IF(B7=0,"n/m",E7/ABS(B7))</f>
        <v/>
      </c>
      <c r="G7" s="12">
        <f>C7-D7</f>
        <v/>
      </c>
      <c r="H7" s="13">
        <f>IF(D7=0,"n/m",G7/ABS(D7))</f>
        <v/>
      </c>
    </row>
    <row r="8">
      <c r="A8" s="11" t="inlineStr">
        <is>
          <t>Expansion ARR</t>
        </is>
      </c>
      <c r="B8" s="8" t="n"/>
      <c r="C8" s="8" t="n"/>
      <c r="D8" s="8" t="n"/>
      <c r="E8" s="12">
        <f>C8-B8</f>
        <v/>
      </c>
      <c r="F8" s="13">
        <f>IF(B8=0,"n/m",E8/ABS(B8))</f>
        <v/>
      </c>
      <c r="G8" s="12">
        <f>C8-D8</f>
        <v/>
      </c>
      <c r="H8" s="13">
        <f>IF(D8=0,"n/m",G8/ABS(D8))</f>
        <v/>
      </c>
    </row>
    <row r="9">
      <c r="A9" s="11" t="inlineStr">
        <is>
          <t>Contraction ARR</t>
        </is>
      </c>
      <c r="B9" s="8" t="n"/>
      <c r="C9" s="8" t="n"/>
      <c r="D9" s="8" t="n"/>
      <c r="E9" s="12">
        <f>C9-B9</f>
        <v/>
      </c>
      <c r="F9" s="13">
        <f>IF(B9=0,"n/m",E9/ABS(B9))</f>
        <v/>
      </c>
      <c r="G9" s="12">
        <f>C9-D9</f>
        <v/>
      </c>
      <c r="H9" s="13">
        <f>IF(D9=0,"n/m",G9/ABS(D9))</f>
        <v/>
      </c>
    </row>
    <row r="10">
      <c r="A10" s="11" t="inlineStr">
        <is>
          <t>Churned ARR</t>
        </is>
      </c>
      <c r="B10" s="8" t="n"/>
      <c r="C10" s="8" t="n"/>
      <c r="D10" s="8" t="n"/>
      <c r="E10" s="12">
        <f>C10-B10</f>
        <v/>
      </c>
      <c r="F10" s="13">
        <f>IF(B10=0,"n/m",E10/ABS(B10))</f>
        <v/>
      </c>
      <c r="G10" s="12">
        <f>C10-D10</f>
        <v/>
      </c>
      <c r="H10" s="13">
        <f>IF(D10=0,"n/m",G10/ABS(D10))</f>
        <v/>
      </c>
    </row>
    <row r="11">
      <c r="A11" s="5" t="inlineStr">
        <is>
          <t>Ending ARR</t>
        </is>
      </c>
      <c r="B11" s="15">
        <f>SUM(B6:B10)</f>
        <v/>
      </c>
      <c r="C11" s="15">
        <f>SUM(C6:C10)</f>
        <v/>
      </c>
      <c r="D11" s="15">
        <f>SUM(D6:D10)</f>
        <v/>
      </c>
      <c r="E11" s="12">
        <f>C11-B11</f>
        <v/>
      </c>
      <c r="F11" s="13">
        <f>IF(B11=0,"n/m",E11/ABS(B11))</f>
        <v/>
      </c>
      <c r="G11" s="12">
        <f>C11-D11</f>
        <v/>
      </c>
      <c r="H11" s="13">
        <f>IF(D11=0,"n/m",G11/ABS(D11))</f>
        <v/>
      </c>
    </row>
    <row r="13">
      <c r="A13" s="5" t="inlineStr">
        <is>
          <t>Check: current beginning ARR - prior ending ARR (must be 0)</t>
        </is>
      </c>
      <c r="C13" s="15">
        <f>C6-B11</f>
        <v/>
      </c>
    </row>
    <row r="14">
      <c r="A14" s="5" t="inlineStr">
        <is>
          <t>Implied subscription revenue (average ARR / 12)</t>
        </is>
      </c>
      <c r="B14" s="12">
        <f>(B6+B11)/2/12</f>
        <v/>
      </c>
      <c r="C14" s="12">
        <f>(C6+C11)/2/12</f>
        <v/>
      </c>
      <c r="D14" s="12">
        <f>(D6+D11)/2/12</f>
        <v/>
      </c>
    </row>
    <row r="15">
      <c r="A15" s="5" t="inlineStr">
        <is>
          <t>Subscription revenue booked</t>
        </is>
      </c>
      <c r="B15" s="12">
        <f>'MoM flux'!F6</f>
        <v/>
      </c>
      <c r="C15" s="12">
        <f>'MoM flux'!G6</f>
        <v/>
      </c>
      <c r="D15" s="12">
        <f>'YoY flux'!C6</f>
        <v/>
      </c>
    </row>
    <row r="16">
      <c r="A16" s="5" t="inlineStr">
        <is>
          <t>Difference (investigate if large)</t>
        </is>
      </c>
      <c r="B16" s="12">
        <f>B15-B14</f>
        <v/>
      </c>
      <c r="C16" s="12">
        <f>C15-C14</f>
        <v/>
      </c>
      <c r="D16" s="12">
        <f>D15-D14</f>
        <v/>
      </c>
    </row>
    <row r="18">
      <c r="A18" s="2" t="inlineStr">
        <is>
          <t>Gross revenue retention for the month = (beginning + contraction + churn) / beginning. Net revenue retention for the month = (beginning + expansion + contraction + churn) / beginning.</t>
        </is>
      </c>
    </row>
    <row r="19">
      <c r="A19" s="5" t="inlineStr">
        <is>
          <t>Monthly gross revenue retention</t>
        </is>
      </c>
      <c r="B19" s="13">
        <f>IF(B6=0,"n/m",(B6+B9+B10)/B6)</f>
        <v/>
      </c>
      <c r="C19" s="13">
        <f>IF(C6=0,"n/m",(C6+C9+C10)/C6)</f>
        <v/>
      </c>
      <c r="D19" s="13">
        <f>IF(D6=0,"n/m",(D6+D9+D10)/D6)</f>
        <v/>
      </c>
    </row>
    <row r="20">
      <c r="A20" s="5" t="inlineStr">
        <is>
          <t>Monthly net revenue retention</t>
        </is>
      </c>
      <c r="B20" s="13">
        <f>IF(B6=0,"n/m",(B6+B8+B9+B10)/B6)</f>
        <v/>
      </c>
      <c r="C20" s="13">
        <f>IF(C6=0,"n/m",(C6+C8+C9+C10)/C6)</f>
        <v/>
      </c>
      <c r="D20" s="13">
        <f>IF(D6=0,"n/m",(D6+D8+D9+D10)/D6)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2026-10-25T19:46:30Z</dcterms:created>
  <dcterms:modified xmlns:dcterms="http://purl.org/dc/terms/" xmlns:xsi="http://www.w3.org/2001/XMLSchema-instance" xsi:type="dcterms:W3CDTF">2026-10-25T19:46:30Z</dcterms:modified>
</cp:coreProperties>
</file>