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Headcount" sheetId="4" state="visible" r:id="rId4"/>
    <sheet xmlns:r="http://schemas.openxmlformats.org/officeDocument/2006/relationships" name="Opex" sheetId="5" state="visible" r:id="rId5"/>
    <sheet xmlns:r="http://schemas.openxmlformats.org/officeDocument/2006/relationships" name="Revenue" sheetId="6" state="visible" r:id="rId6"/>
    <sheet xmlns:r="http://schemas.openxmlformats.org/officeDocument/2006/relationships" name="P&amp;L" sheetId="7" state="visible" r:id="rId7"/>
    <sheet xmlns:r="http://schemas.openxmlformats.org/officeDocument/2006/relationships" name="Cash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&quot;$&quot;#,##0;[Red]-&quot;$&quot;#,##0"/>
    <numFmt numFmtId="166" formatCode="0.0%"/>
    <numFmt numFmtId="167" formatCode="mmm yyyy"/>
    <numFmt numFmtId="168" formatCode="&quot;Year &quot;0"/>
    <numFmt numFmtId="169" formatCode="#,##0.0"/>
    <numFmt numFmtId="170" formatCode="0.00&quot;x&quot;"/>
  </numFmts>
  <fonts count="7">
    <font>
      <name val="Calibri"/>
      <family val="2"/>
      <color theme="1"/>
      <sz val="11"/>
      <scheme val="minor"/>
    </font>
    <font>
      <name val="Calibri"/>
      <b val="1"/>
      <color rgb="001F2430"/>
      <sz val="16"/>
    </font>
    <font>
      <name val="Calibri"/>
      <i val="1"/>
      <color rgb="005A5F6B"/>
      <sz val="10"/>
    </font>
    <font>
      <name val="Calibri"/>
      <b val="1"/>
      <color rgb="00C92A1F"/>
      <sz val="12"/>
    </font>
    <font>
      <name val="Calibri"/>
      <color rgb="001F2430"/>
      <sz val="11"/>
    </font>
    <font>
      <name val="Calibri"/>
      <b val="1"/>
      <color rgb="001F2430"/>
      <sz val="11"/>
    </font>
    <font>
      <name val="Calibri"/>
      <color rgb="001A4FC4"/>
      <sz val="11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3F1EE"/>
      </patternFill>
    </fill>
  </fills>
  <borders count="2">
    <border>
      <left/>
      <right/>
      <top/>
      <bottom/>
      <diagonal/>
    </border>
    <border>
      <left style="thin">
        <color rgb="00D9D6D0"/>
      </left>
      <right style="thin">
        <color rgb="00D9D6D0"/>
      </right>
      <top style="thin">
        <color rgb="00D9D6D0"/>
      </top>
      <bottom style="thin">
        <color rgb="00D9D6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5" fillId="3" borderId="1" applyAlignment="1" pivotButton="0" quotePrefix="0" xfId="0">
      <alignment vertical="center" wrapText="1"/>
    </xf>
    <xf numFmtId="0" fontId="0" fillId="0" borderId="1" pivotButton="0" quotePrefix="0" xfId="0"/>
    <xf numFmtId="165" fontId="5" fillId="0" borderId="1" pivotButton="0" quotePrefix="0" xfId="0"/>
    <xf numFmtId="9" fontId="0" fillId="0" borderId="1" pivotButton="0" quotePrefix="0" xfId="0"/>
    <xf numFmtId="165" fontId="0" fillId="0" borderId="1" pivotButton="0" quotePrefix="0" xfId="0"/>
    <xf numFmtId="170" fontId="0" fillId="0" borderId="1" pivotButton="0" quotePrefix="0" xfId="0"/>
    <xf numFmtId="3" fontId="0" fillId="0" borderId="1" pivotButton="0" quotePrefix="0" xfId="0"/>
    <xf numFmtId="167" fontId="0" fillId="0" borderId="1" pivotButton="0" quotePrefix="0" xfId="0"/>
    <xf numFmtId="0" fontId="3" fillId="0" borderId="0" pivotButton="0" quotePrefix="0" xfId="0"/>
    <xf numFmtId="164" fontId="6" fillId="2" borderId="1" pivotButton="0" quotePrefix="0" xfId="0"/>
    <xf numFmtId="0" fontId="6" fillId="2" borderId="1" pivotButton="0" quotePrefix="0" xfId="0"/>
    <xf numFmtId="165" fontId="6" fillId="2" borderId="1" pivotButton="0" quotePrefix="0" xfId="0"/>
    <xf numFmtId="3" fontId="6" fillId="2" borderId="1" pivotButton="0" quotePrefix="0" xfId="0"/>
    <xf numFmtId="166" fontId="6" fillId="2" borderId="1" pivotButton="0" quotePrefix="0" xfId="0"/>
    <xf numFmtId="9" fontId="6" fillId="2" borderId="1" pivotButton="0" quotePrefix="0" xfId="0"/>
    <xf numFmtId="10" fontId="0" fillId="0" borderId="1" pivotButton="0" quotePrefix="0" xfId="0"/>
    <xf numFmtId="2" fontId="6" fillId="2" borderId="1" pivotButton="0" quotePrefix="0" xfId="0"/>
    <xf numFmtId="0" fontId="5" fillId="0" borderId="0" pivotButton="0" quotePrefix="0" xfId="0"/>
    <xf numFmtId="2" fontId="5" fillId="0" borderId="1" pivotButton="0" quotePrefix="0" xfId="0"/>
    <xf numFmtId="167" fontId="5" fillId="3" borderId="1" applyAlignment="1" pivotButton="0" quotePrefix="0" xfId="0">
      <alignment horizontal="center"/>
    </xf>
    <xf numFmtId="168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4" fillId="0" borderId="0" pivotButton="0" quotePrefix="0" xfId="0"/>
    <xf numFmtId="3" fontId="5" fillId="0" borderId="1" pivotButton="0" quotePrefix="0" xfId="0"/>
    <xf numFmtId="0" fontId="5" fillId="0" borderId="1" pivotButton="0" quotePrefix="0" xfId="0"/>
    <xf numFmtId="169" fontId="0" fillId="0" borderId="1" pivotButton="0" quotePrefix="0" xfId="0"/>
    <xf numFmtId="166" fontId="0" fillId="0" borderId="1" pivotButton="0" quotePrefix="0" xfId="0"/>
    <xf numFmtId="0" fontId="2" fillId="0" borderId="1" pivotButton="0" quotePrefix="0" xfId="0"/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30" customWidth="1" min="2" max="2"/>
  </cols>
  <sheetData>
    <row r="1">
      <c r="A1" s="1" t="inlineStr">
        <is>
          <t>Financial forecast template for SaaS</t>
        </is>
      </c>
    </row>
    <row r="2">
      <c r="A2" s="2" t="inlineStr">
        <is>
          <t>ORM Technologies, orm-tech.com/tools/financial-forecast-template/. Free to copy and adapt.</t>
        </is>
      </c>
    </row>
    <row r="4">
      <c r="A4" s="3" t="inlineStr">
        <is>
          <t>What this is</t>
        </is>
      </c>
    </row>
    <row r="5">
      <c r="A5" s="4" t="inlineStr"/>
      <c r="B5" s="5" t="inlineStr">
        <is>
          <t>A 36-month financial forecast for a subscription software company: ARR built from pipeline, retention and expansion, cost of revenue and gross margin, headcount and operating expenses by department, a monthly P&amp;L, cash and runway, and three scenarios (Low, Base, High) side by side.</t>
        </is>
      </c>
    </row>
    <row r="6">
      <c r="A6" s="4" t="inlineStr"/>
      <c r="B6" s="5" t="inlineStr">
        <is>
          <t>Example version: every number is illustrative (a made-up B2B SaaS company with $6M of ARR and $9M of cash). Blank version: the same formulas with no inputs.</t>
        </is>
      </c>
    </row>
    <row r="7">
      <c r="A7" s="4" t="inlineStr"/>
      <c r="B7" s="5" t="inlineStr"/>
    </row>
    <row r="8">
      <c r="A8" s="3" t="inlineStr">
        <is>
          <t>How to fill it in</t>
        </is>
      </c>
    </row>
    <row r="9">
      <c r="A9" s="6" t="inlineStr">
        <is>
          <t>1</t>
        </is>
      </c>
      <c r="B9" s="5" t="inlineStr">
        <is>
          <t>Assumptions: model start month, starting ARR and cash, open pipeline, cost rates, AE quota and ramp. Then the revenue drivers for each scenario and the monthly seasonality.</t>
        </is>
      </c>
    </row>
    <row r="10">
      <c r="A10" s="6" t="inlineStr">
        <is>
          <t>2</t>
        </is>
      </c>
      <c r="B10" s="5" t="inlineStr">
        <is>
          <t>Headcount: one row per role (or group of identical roles) with department, people, salary, start date and end date. Mark quota-carrying AEs with Y.</t>
        </is>
      </c>
    </row>
    <row r="11">
      <c r="A11" s="6" t="inlineStr">
        <is>
          <t>3</t>
        </is>
      </c>
      <c r="B11" s="5" t="inlineStr">
        <is>
          <t>Opex: every non-people cost by department, as a fixed amount per month or an amount per person per month.</t>
        </is>
      </c>
    </row>
    <row r="12">
      <c r="A12" s="6" t="inlineStr">
        <is>
          <t>4</t>
        </is>
      </c>
      <c r="B12" s="5" t="inlineStr">
        <is>
          <t>Nothing to type on Revenue, P&amp;L, Cash or Summary. Pick the scenario shown on the P&amp;L with the dropdown in Assumptions cell B5.</t>
        </is>
      </c>
    </row>
    <row r="13">
      <c r="A13" s="6" t="inlineStr">
        <is>
          <t>5</t>
        </is>
      </c>
      <c r="B13" s="5" t="inlineStr">
        <is>
          <t>Read Summary: the annual P&amp;L, the scenario comparison (ending ARR, revenue, operating income, lowest cash, the month cash runs out) and the checks.</t>
        </is>
      </c>
    </row>
    <row r="14">
      <c r="A14" s="4" t="inlineStr"/>
      <c r="B14" s="5" t="inlineStr"/>
    </row>
    <row r="15">
      <c r="A15" s="3" t="inlineStr">
        <is>
          <t>Colors</t>
        </is>
      </c>
    </row>
    <row r="16">
      <c r="A16" s="6" t="inlineStr">
        <is>
          <t>Yellow cells</t>
        </is>
      </c>
      <c r="B16" s="5" t="inlineStr">
        <is>
          <t>Inputs. Type over them.</t>
        </is>
      </c>
    </row>
    <row r="17">
      <c r="A17" s="6" t="inlineStr">
        <is>
          <t>White cells</t>
        </is>
      </c>
      <c r="B17" s="5" t="inlineStr">
        <is>
          <t>Formulas. Leave them alone unless you mean to change the method.</t>
        </is>
      </c>
    </row>
    <row r="18">
      <c r="A18" s="4" t="inlineStr"/>
      <c r="B18" s="5" t="inlineStr"/>
    </row>
    <row r="19">
      <c r="A19" s="3" t="inlineStr">
        <is>
          <t>Google Sheets</t>
        </is>
      </c>
    </row>
    <row r="20">
      <c r="A20" s="4" t="inlineStr"/>
      <c r="B20" s="5" t="inlineStr">
        <is>
          <t>Upload the file to Google Drive and choose Open with &gt; Google Sheets, or in Sheets use File &gt; Import &gt; Upload. All formulas work in both. No macros.</t>
        </is>
      </c>
    </row>
    <row r="21">
      <c r="A21" s="4" t="inlineStr"/>
      <c r="B21" s="5" t="inlineStr"/>
    </row>
    <row r="22">
      <c r="A22" s="3" t="inlineStr">
        <is>
          <t>Method</t>
        </is>
      </c>
    </row>
    <row r="23">
      <c r="A23" s="6" t="inlineStr">
        <is>
          <t>Revenue</t>
        </is>
      </c>
      <c r="B23" s="5" t="inlineStr">
        <is>
          <t>New ARR in a month = pipeline created one sales cycle earlier x dollar win rate x the month's seasonality weight. In the first months, before new pipeline can close, the open pipeline on day one closes instead, spread evenly over one sales cycle.</t>
        </is>
      </c>
    </row>
    <row r="24">
      <c r="A24" s="6" t="inlineStr">
        <is>
          <t>Retention</t>
        </is>
      </c>
      <c r="B24" s="5" t="inlineStr">
        <is>
          <t>Each month, existing ARR loses 1 - GRR^(1/12) and gains NRR^(1/12) - GRR^(1/12). On a base with no new sales, twelve months of that land exactly on the annual GRR and NRR you entered.</t>
        </is>
      </c>
    </row>
    <row r="25">
      <c r="A25" s="6" t="inlineStr">
        <is>
          <t>Revenue recognized</t>
        </is>
      </c>
      <c r="B25" s="5" t="inlineStr">
        <is>
          <t>Subscription revenue for a month = (beginning ARR + ending ARR) / 2 / 12. Services revenue is a share of new ARR, recognized in the month it is sold.</t>
        </is>
      </c>
    </row>
    <row r="26">
      <c r="A26" s="6" t="inlineStr">
        <is>
          <t>Costs</t>
        </is>
      </c>
      <c r="B26" s="5" t="inlineStr">
        <is>
          <t>People cost = people x salary / 12 x (1 + tax and benefits load) x (1 + annual increase) for each model year after the first. Commissions are a share of new plus expansion ARR, booked in the month the ARR is won.</t>
        </is>
      </c>
    </row>
    <row r="27">
      <c r="A27" s="6" t="inlineStr">
        <is>
          <t>Cash</t>
        </is>
      </c>
      <c r="B27" s="5" t="inlineStr">
        <is>
          <t>Cash collected = revenue from the collection-lag months earlier. Costs are paid in the month they occur. Capital spending, debt, interest and taxes are left out: add them on Opex if they matter for your runway.</t>
        </is>
      </c>
    </row>
    <row r="28">
      <c r="A28" s="6" t="inlineStr">
        <is>
          <t>Scenarios</t>
        </is>
      </c>
      <c r="B28" s="5" t="inlineStr">
        <is>
          <t>Low, Base and High change only the revenue drivers. Headcount and opex stay on plan in all three, because that is the question a CFO asks: if revenue comes in low while we spend to plan, when does the cash run out?</t>
        </is>
      </c>
    </row>
    <row r="29">
      <c r="A29" s="6" t="inlineStr">
        <is>
          <t>AE capacity</t>
        </is>
      </c>
      <c r="B29" s="5" t="inlineStr">
        <is>
          <t>Each quota-carrying AE adds quota / 12 x planned attainment x MIN(1, months in seat / ramp months). Summary compares that with the new ARR each scenario needs. The ramp is linear here; measure your own by role.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60" customWidth="1" min="5" max="5"/>
  </cols>
  <sheetData>
    <row r="1">
      <c r="A1" s="1" t="inlineStr">
        <is>
          <t>Summary</t>
        </is>
      </c>
    </row>
    <row r="2">
      <c r="A2" s="2">
        <f>"Annual view of the "&amp;Assumptions!B5&amp;" scenario, then all three scenarios side by side. Illustrative numbers in the example file."</f>
        <v/>
      </c>
    </row>
    <row r="4">
      <c r="A4" s="7" t="inlineStr">
        <is>
          <t>Annual P&amp;L (scenario in Assumptions B5)</t>
        </is>
      </c>
      <c r="B4" s="7" t="inlineStr">
        <is>
          <t>Year 1</t>
        </is>
      </c>
      <c r="C4" s="7" t="inlineStr">
        <is>
          <t>Year 2</t>
        </is>
      </c>
      <c r="D4" s="7" t="inlineStr">
        <is>
          <t>Year 3</t>
        </is>
      </c>
      <c r="E4" s="7" t="inlineStr">
        <is>
          <t>Benchmark (median)</t>
        </is>
      </c>
    </row>
    <row r="5">
      <c r="A5" s="8" t="inlineStr">
        <is>
          <t>Ending ARR</t>
        </is>
      </c>
      <c r="B5" s="9">
        <f>INDEX('P&amp;L'!$D$39:$AM$39,12)</f>
        <v/>
      </c>
      <c r="C5" s="9">
        <f>INDEX('P&amp;L'!$D$39:$AM$39,24)</f>
        <v/>
      </c>
      <c r="D5" s="9">
        <f>INDEX('P&amp;L'!$D$39:$AM$39,36)</f>
        <v/>
      </c>
      <c r="E5" s="2" t="inlineStr"/>
    </row>
    <row r="6">
      <c r="A6" s="8" t="inlineStr">
        <is>
          <t>ARR growth</t>
        </is>
      </c>
      <c r="B6" s="10">
        <f>IFERROR(INDEX('P&amp;L'!$D$39:$AM$39,12)/Assumptions!$B$6-1,0)</f>
        <v/>
      </c>
      <c r="C6" s="10">
        <f>IFERROR(INDEX('P&amp;L'!$D$39:$AM$39,24)/INDEX('P&amp;L'!$D$39:$AM$39,12)-1,0)</f>
        <v/>
      </c>
      <c r="D6" s="10">
        <f>IFERROR(INDEX('P&amp;L'!$D$39:$AM$39,36)/INDEX('P&amp;L'!$D$39:$AM$39,24)-1,0)</f>
        <v/>
      </c>
      <c r="E6" s="2" t="inlineStr">
        <is>
          <t>26% (Benchmarkit 2025)</t>
        </is>
      </c>
    </row>
    <row r="7">
      <c r="A7" s="8" t="inlineStr">
        <is>
          <t>New ARR</t>
        </is>
      </c>
      <c r="B7" s="11">
        <f>SUMIF('P&amp;L'!$D$6:$AM$6,1,'P&amp;L'!$D$36:$AM$36)</f>
        <v/>
      </c>
      <c r="C7" s="11">
        <f>SUMIF('P&amp;L'!$D$6:$AM$6,2,'P&amp;L'!$D$36:$AM$36)</f>
        <v/>
      </c>
      <c r="D7" s="11">
        <f>SUMIF('P&amp;L'!$D$6:$AM$6,3,'P&amp;L'!$D$36:$AM$36)</f>
        <v/>
      </c>
      <c r="E7" s="2" t="inlineStr"/>
    </row>
    <row r="8">
      <c r="A8" s="8" t="inlineStr">
        <is>
          <t>Net new ARR</t>
        </is>
      </c>
      <c r="B8" s="11">
        <f>SUMIF('P&amp;L'!$D$6:$AM$6,1,'P&amp;L'!$D$40:$AM$40)</f>
        <v/>
      </c>
      <c r="C8" s="11">
        <f>SUMIF('P&amp;L'!$D$6:$AM$6,2,'P&amp;L'!$D$40:$AM$40)</f>
        <v/>
      </c>
      <c r="D8" s="11">
        <f>SUMIF('P&amp;L'!$D$6:$AM$6,3,'P&amp;L'!$D$40:$AM$40)</f>
        <v/>
      </c>
      <c r="E8" s="2" t="inlineStr"/>
    </row>
    <row r="9">
      <c r="A9" s="8" t="inlineStr">
        <is>
          <t>Total revenue</t>
        </is>
      </c>
      <c r="B9" s="11">
        <f>SUMIF('P&amp;L'!$D$6:$AM$6,1,'P&amp;L'!$D$12:$AM$12)</f>
        <v/>
      </c>
      <c r="C9" s="11">
        <f>SUMIF('P&amp;L'!$D$6:$AM$6,2,'P&amp;L'!$D$12:$AM$12)</f>
        <v/>
      </c>
      <c r="D9" s="11">
        <f>SUMIF('P&amp;L'!$D$6:$AM$6,3,'P&amp;L'!$D$12:$AM$12)</f>
        <v/>
      </c>
      <c r="E9" s="2" t="inlineStr"/>
    </row>
    <row r="10">
      <c r="A10" s="8" t="inlineStr">
        <is>
          <t>Gross profit</t>
        </is>
      </c>
      <c r="B10" s="11">
        <f>SUMIF('P&amp;L'!$D$6:$AM$6,1,'P&amp;L'!$D$20:$AM$20)</f>
        <v/>
      </c>
      <c r="C10" s="11">
        <f>SUMIF('P&amp;L'!$D$6:$AM$6,2,'P&amp;L'!$D$20:$AM$20)</f>
        <v/>
      </c>
      <c r="D10" s="11">
        <f>SUMIF('P&amp;L'!$D$6:$AM$6,3,'P&amp;L'!$D$20:$AM$20)</f>
        <v/>
      </c>
      <c r="E10" s="2" t="inlineStr"/>
    </row>
    <row r="11">
      <c r="A11" s="8" t="inlineStr">
        <is>
          <t>Gross margin</t>
        </is>
      </c>
      <c r="B11" s="10">
        <f>IFERROR(SUMIF('P&amp;L'!$D$6:$AM$6,1,'P&amp;L'!$D$20:$AM$20)/SUMIF('P&amp;L'!$D$6:$AM$6,1,'P&amp;L'!$D$12:$AM$12),0)</f>
        <v/>
      </c>
      <c r="C11" s="10">
        <f>IFERROR(SUMIF('P&amp;L'!$D$6:$AM$6,2,'P&amp;L'!$D$20:$AM$20)/SUMIF('P&amp;L'!$D$6:$AM$6,2,'P&amp;L'!$D$12:$AM$12),0)</f>
        <v/>
      </c>
      <c r="D11" s="10">
        <f>IFERROR(SUMIF('P&amp;L'!$D$6:$AM$6,3,'P&amp;L'!$D$20:$AM$20)/SUMIF('P&amp;L'!$D$6:$AM$6,3,'P&amp;L'!$D$12:$AM$12),0)</f>
        <v/>
      </c>
      <c r="E11" s="2" t="inlineStr">
        <is>
          <t>77% total, 81% subscription (Benchmarkit 2025)</t>
        </is>
      </c>
    </row>
    <row r="12">
      <c r="A12" s="8" t="inlineStr">
        <is>
          <t>Sales and marketing, % of revenue</t>
        </is>
      </c>
      <c r="B12" s="10">
        <f>IFERROR(SUMIF('P&amp;L'!$D$6:$AM$6,1,'P&amp;L'!$D$27:$AM$27)/SUMIF('P&amp;L'!$D$6:$AM$6,1,'P&amp;L'!$D$12:$AM$12),0)</f>
        <v/>
      </c>
      <c r="C12" s="10">
        <f>IFERROR(SUMIF('P&amp;L'!$D$6:$AM$6,2,'P&amp;L'!$D$27:$AM$27)/SUMIF('P&amp;L'!$D$6:$AM$6,2,'P&amp;L'!$D$12:$AM$12),0)</f>
        <v/>
      </c>
      <c r="D12" s="10">
        <f>IFERROR(SUMIF('P&amp;L'!$D$6:$AM$6,3,'P&amp;L'!$D$27:$AM$27)/SUMIF('P&amp;L'!$D$6:$AM$6,3,'P&amp;L'!$D$12:$AM$12),0)</f>
        <v/>
      </c>
      <c r="E12" s="2" t="inlineStr">
        <is>
          <t>37% (Benchmarkit 2025)</t>
        </is>
      </c>
    </row>
    <row r="13">
      <c r="A13" s="8" t="inlineStr">
        <is>
          <t>Research and development, % of revenue</t>
        </is>
      </c>
      <c r="B13" s="10">
        <f>IFERROR(SUMIF('P&amp;L'!$D$6:$AM$6,1,'P&amp;L'!$D$28:$AM$28)/SUMIF('P&amp;L'!$D$6:$AM$6,1,'P&amp;L'!$D$12:$AM$12),0)</f>
        <v/>
      </c>
      <c r="C13" s="10">
        <f>IFERROR(SUMIF('P&amp;L'!$D$6:$AM$6,2,'P&amp;L'!$D$28:$AM$28)/SUMIF('P&amp;L'!$D$6:$AM$6,2,'P&amp;L'!$D$12:$AM$12),0)</f>
        <v/>
      </c>
      <c r="D13" s="10">
        <f>IFERROR(SUMIF('P&amp;L'!$D$6:$AM$6,3,'P&amp;L'!$D$28:$AM$28)/SUMIF('P&amp;L'!$D$6:$AM$6,3,'P&amp;L'!$D$12:$AM$12),0)</f>
        <v/>
      </c>
      <c r="E13" s="2" t="inlineStr">
        <is>
          <t>34% (Benchmarkit 2025)</t>
        </is>
      </c>
    </row>
    <row r="14">
      <c r="A14" s="8" t="inlineStr">
        <is>
          <t>General and administrative, % of revenue</t>
        </is>
      </c>
      <c r="B14" s="10">
        <f>IFERROR(SUMIF('P&amp;L'!$D$6:$AM$6,1,'P&amp;L'!$D$29:$AM$29)/SUMIF('P&amp;L'!$D$6:$AM$6,1,'P&amp;L'!$D$12:$AM$12),0)</f>
        <v/>
      </c>
      <c r="C14" s="10">
        <f>IFERROR(SUMIF('P&amp;L'!$D$6:$AM$6,2,'P&amp;L'!$D$29:$AM$29)/SUMIF('P&amp;L'!$D$6:$AM$6,2,'P&amp;L'!$D$12:$AM$12),0)</f>
        <v/>
      </c>
      <c r="D14" s="10">
        <f>IFERROR(SUMIF('P&amp;L'!$D$6:$AM$6,3,'P&amp;L'!$D$29:$AM$29)/SUMIF('P&amp;L'!$D$6:$AM$6,3,'P&amp;L'!$D$12:$AM$12),0)</f>
        <v/>
      </c>
      <c r="E14" s="2" t="inlineStr">
        <is>
          <t>24% (Benchmarkit 2025)</t>
        </is>
      </c>
    </row>
    <row r="15">
      <c r="A15" s="8" t="inlineStr">
        <is>
          <t>Operating income (EBITDA)</t>
        </is>
      </c>
      <c r="B15" s="9">
        <f>SUMIF('P&amp;L'!$D$6:$AM$6,1,'P&amp;L'!$D$31:$AM$31)</f>
        <v/>
      </c>
      <c r="C15" s="9">
        <f>SUMIF('P&amp;L'!$D$6:$AM$6,2,'P&amp;L'!$D$31:$AM$31)</f>
        <v/>
      </c>
      <c r="D15" s="9">
        <f>SUMIF('P&amp;L'!$D$6:$AM$6,3,'P&amp;L'!$D$31:$AM$31)</f>
        <v/>
      </c>
      <c r="E15" s="2" t="inlineStr"/>
    </row>
    <row r="16">
      <c r="A16" s="8" t="inlineStr">
        <is>
          <t>Operating margin</t>
        </is>
      </c>
      <c r="B16" s="10">
        <f>IFERROR(SUMIF('P&amp;L'!$D$6:$AM$6,1,'P&amp;L'!$D$31:$AM$31)/SUMIF('P&amp;L'!$D$6:$AM$6,1,'P&amp;L'!$D$12:$AM$12),0)</f>
        <v/>
      </c>
      <c r="C16" s="10">
        <f>IFERROR(SUMIF('P&amp;L'!$D$6:$AM$6,2,'P&amp;L'!$D$31:$AM$31)/SUMIF('P&amp;L'!$D$6:$AM$6,2,'P&amp;L'!$D$12:$AM$12),0)</f>
        <v/>
      </c>
      <c r="D16" s="10">
        <f>IFERROR(SUMIF('P&amp;L'!$D$6:$AM$6,3,'P&amp;L'!$D$31:$AM$31)/SUMIF('P&amp;L'!$D$6:$AM$6,3,'P&amp;L'!$D$12:$AM$12),0)</f>
        <v/>
      </c>
      <c r="E16" s="2" t="inlineStr"/>
    </row>
    <row r="17">
      <c r="A17" s="8" t="inlineStr">
        <is>
          <t>Net burn (cash used in the year)</t>
        </is>
      </c>
      <c r="B17" s="11">
        <f>-CHOOSE(Assumptions!$B$19,SUMIF(Cash!$D$6:$AM$6,1,Cash!$D$14:$AM$14),SUMIF(Cash!$D$6:$AM$6,1,Cash!$D$25:$AM$25),SUMIF(Cash!$D$6:$AM$6,1,Cash!$D$36:$AM$36))</f>
        <v/>
      </c>
      <c r="C17" s="11">
        <f>-CHOOSE(Assumptions!$B$19,SUMIF(Cash!$D$6:$AM$6,2,Cash!$D$14:$AM$14),SUMIF(Cash!$D$6:$AM$6,2,Cash!$D$25:$AM$25),SUMIF(Cash!$D$6:$AM$6,2,Cash!$D$36:$AM$36))</f>
        <v/>
      </c>
      <c r="D17" s="11">
        <f>-CHOOSE(Assumptions!$B$19,SUMIF(Cash!$D$6:$AM$6,3,Cash!$D$14:$AM$14),SUMIF(Cash!$D$6:$AM$6,3,Cash!$D$25:$AM$25),SUMIF(Cash!$D$6:$AM$6,3,Cash!$D$36:$AM$36))</f>
        <v/>
      </c>
      <c r="E17" s="2" t="inlineStr"/>
    </row>
    <row r="18">
      <c r="A18" s="8" t="inlineStr">
        <is>
          <t>Burn multiple (net burn / net new ARR)</t>
        </is>
      </c>
      <c r="B18" s="12">
        <f>IF(B17&lt;=0,"Cash positive",IF(B8&lt;=0,"n/a",B17/B8))</f>
        <v/>
      </c>
      <c r="C18" s="12">
        <f>IF(C17&lt;=0,"Cash positive",IF(C8&lt;=0,"n/a",C17/C8))</f>
        <v/>
      </c>
      <c r="D18" s="12">
        <f>IF(D17&lt;=0,"Cash positive",IF(D8&lt;=0,"n/a",D17/D8))</f>
        <v/>
      </c>
      <c r="E18" s="2" t="inlineStr">
        <is>
          <t>Under 1x amazing, over 3x bad (Craft Ventures)</t>
        </is>
      </c>
    </row>
    <row r="19">
      <c r="A19" s="8" t="inlineStr">
        <is>
          <t>Ending cash</t>
        </is>
      </c>
      <c r="B19" s="9">
        <f>CHOOSE(Assumptions!$B$19,INDEX(Cash!$D$15:$AM$15,12),INDEX(Cash!$D$26:$AM$26,12),INDEX(Cash!$D$37:$AM$37,12))</f>
        <v/>
      </c>
      <c r="C19" s="9">
        <f>CHOOSE(Assumptions!$B$19,INDEX(Cash!$D$15:$AM$15,24),INDEX(Cash!$D$26:$AM$26,24),INDEX(Cash!$D$37:$AM$37,24))</f>
        <v/>
      </c>
      <c r="D19" s="9">
        <f>CHOOSE(Assumptions!$B$19,INDEX(Cash!$D$15:$AM$15,36),INDEX(Cash!$D$26:$AM$26,36),INDEX(Cash!$D$37:$AM$37,36))</f>
        <v/>
      </c>
      <c r="E19" s="2" t="inlineStr"/>
    </row>
    <row r="20">
      <c r="A20" s="8" t="inlineStr">
        <is>
          <t>People at year end</t>
        </is>
      </c>
      <c r="B20" s="13">
        <f>INDEX('P&amp;L'!$D$41:$AM$41,12)</f>
        <v/>
      </c>
      <c r="C20" s="13">
        <f>INDEX('P&amp;L'!$D$41:$AM$41,24)</f>
        <v/>
      </c>
      <c r="D20" s="13">
        <f>INDEX('P&amp;L'!$D$41:$AM$41,36)</f>
        <v/>
      </c>
      <c r="E20" s="2" t="inlineStr"/>
    </row>
    <row r="21">
      <c r="A21" s="8" t="inlineStr">
        <is>
          <t>AE capacity (expected new ARR from AEs)</t>
        </is>
      </c>
      <c r="B21" s="11">
        <f>SUMIF(Headcount!$I$6:$AR$6,1,Headcount!$I$196:$AR$196)</f>
        <v/>
      </c>
      <c r="C21" s="11">
        <f>SUMIF(Headcount!$I$6:$AR$6,2,Headcount!$I$196:$AR$196)</f>
        <v/>
      </c>
      <c r="D21" s="11">
        <f>SUMIF(Headcount!$I$6:$AR$6,3,Headcount!$I$196:$AR$196)</f>
        <v/>
      </c>
      <c r="E21" s="2" t="inlineStr"/>
    </row>
    <row r="22">
      <c r="A22" s="8" t="inlineStr">
        <is>
          <t>New ARR as % of AE capacity</t>
        </is>
      </c>
      <c r="B22" s="10">
        <f>IFERROR(B7/B21,0)</f>
        <v/>
      </c>
      <c r="C22" s="10">
        <f>IFERROR(C7/C21,0)</f>
        <v/>
      </c>
      <c r="D22" s="10">
        <f>IFERROR(D7/D21,0)</f>
        <v/>
      </c>
      <c r="E22" s="2" t="inlineStr">
        <is>
          <t>Over 100% = the forecast needs more selling capacity than the plan hires</t>
        </is>
      </c>
    </row>
    <row r="25">
      <c r="A25" s="7" t="inlineStr">
        <is>
          <t>Scenario comparison</t>
        </is>
      </c>
      <c r="B25" s="7" t="inlineStr">
        <is>
          <t>Low</t>
        </is>
      </c>
      <c r="C25" s="7" t="inlineStr">
        <is>
          <t>Base</t>
        </is>
      </c>
      <c r="D25" s="7" t="inlineStr">
        <is>
          <t>High</t>
        </is>
      </c>
      <c r="E25" s="7" t="inlineStr">
        <is>
          <t>Note</t>
        </is>
      </c>
    </row>
    <row r="26">
      <c r="A26" s="8" t="inlineStr">
        <is>
          <t>Ending ARR, year 1</t>
        </is>
      </c>
      <c r="B26" s="11">
        <f>INDEX(Revenue!$D$15:$AM$15,12)</f>
        <v/>
      </c>
      <c r="C26" s="11">
        <f>INDEX(Revenue!$D$30:$AM$30,12)</f>
        <v/>
      </c>
      <c r="D26" s="11">
        <f>INDEX(Revenue!$D$45:$AM$45,12)</f>
        <v/>
      </c>
      <c r="E26" s="2" t="inlineStr"/>
    </row>
    <row r="27">
      <c r="A27" s="8" t="inlineStr">
        <is>
          <t>Ending ARR, year 3</t>
        </is>
      </c>
      <c r="B27" s="11">
        <f>INDEX(Revenue!$D$15:$AM$15,36)</f>
        <v/>
      </c>
      <c r="C27" s="11">
        <f>INDEX(Revenue!$D$30:$AM$30,36)</f>
        <v/>
      </c>
      <c r="D27" s="11">
        <f>INDEX(Revenue!$D$45:$AM$45,36)</f>
        <v/>
      </c>
      <c r="E27" s="2" t="inlineStr"/>
    </row>
    <row r="28">
      <c r="A28" s="8" t="inlineStr">
        <is>
          <t>Total revenue, year 1</t>
        </is>
      </c>
      <c r="B28" s="11">
        <f>SUMIF(Revenue!$D$6:$AM$6,1,Revenue!$D$20:$AM$20)</f>
        <v/>
      </c>
      <c r="C28" s="11">
        <f>SUMIF(Revenue!$D$6:$AM$6,1,Revenue!$D$35:$AM$35)</f>
        <v/>
      </c>
      <c r="D28" s="11">
        <f>SUMIF(Revenue!$D$6:$AM$6,1,Revenue!$D$50:$AM$50)</f>
        <v/>
      </c>
      <c r="E28" s="2" t="inlineStr"/>
    </row>
    <row r="29">
      <c r="A29" s="8" t="inlineStr">
        <is>
          <t>Total revenue, year 3</t>
        </is>
      </c>
      <c r="B29" s="11">
        <f>SUMIF(Revenue!$D$6:$AM$6,3,Revenue!$D$20:$AM$20)</f>
        <v/>
      </c>
      <c r="C29" s="11">
        <f>SUMIF(Revenue!$D$6:$AM$6,3,Revenue!$D$35:$AM$35)</f>
        <v/>
      </c>
      <c r="D29" s="11">
        <f>SUMIF(Revenue!$D$6:$AM$6,3,Revenue!$D$50:$AM$50)</f>
        <v/>
      </c>
      <c r="E29" s="2" t="inlineStr"/>
    </row>
    <row r="30">
      <c r="A30" s="8" t="inlineStr">
        <is>
          <t>Operating income (EBITDA), year 1</t>
        </is>
      </c>
      <c r="B30" s="11">
        <f>SUMIF(Cash!$D$6:$AM$6,1,Cash!$D$13:$AM$13)</f>
        <v/>
      </c>
      <c r="C30" s="11">
        <f>SUMIF(Cash!$D$6:$AM$6,1,Cash!$D$24:$AM$24)</f>
        <v/>
      </c>
      <c r="D30" s="11">
        <f>SUMIF(Cash!$D$6:$AM$6,1,Cash!$D$35:$AM$35)</f>
        <v/>
      </c>
      <c r="E30" s="2" t="inlineStr"/>
    </row>
    <row r="31">
      <c r="A31" s="8" t="inlineStr">
        <is>
          <t>Operating income (EBITDA), year 3</t>
        </is>
      </c>
      <c r="B31" s="11">
        <f>SUMIF(Cash!$D$6:$AM$6,3,Cash!$D$13:$AM$13)</f>
        <v/>
      </c>
      <c r="C31" s="11">
        <f>SUMIF(Cash!$D$6:$AM$6,3,Cash!$D$24:$AM$24)</f>
        <v/>
      </c>
      <c r="D31" s="11">
        <f>SUMIF(Cash!$D$6:$AM$6,3,Cash!$D$35:$AM$35)</f>
        <v/>
      </c>
      <c r="E31" s="2" t="inlineStr"/>
    </row>
    <row r="32">
      <c r="A32" s="8" t="inlineStr">
        <is>
          <t>Lowest cash balance in 36 months</t>
        </is>
      </c>
      <c r="B32" s="11">
        <f>MIN(Cash!$D$15:$AM$15)</f>
        <v/>
      </c>
      <c r="C32" s="11">
        <f>MIN(Cash!$D$26:$AM$26)</f>
        <v/>
      </c>
      <c r="D32" s="11">
        <f>MIN(Cash!$D$37:$AM$37)</f>
        <v/>
      </c>
      <c r="E32" s="2" t="inlineStr"/>
    </row>
    <row r="33">
      <c r="A33" s="8" t="inlineStr">
        <is>
          <t>Month cash runs out</t>
        </is>
      </c>
      <c r="B33" s="14">
        <f>IF(MIN(Cash!$D$16:$AM$16)=0,"Not within 36 months",INDEX(Cash!$D$5:$AM$5,MIN(Cash!$D$16:$AM$16)))</f>
        <v/>
      </c>
      <c r="C33" s="14">
        <f>IF(MIN(Cash!$D$27:$AM$27)=0,"Not within 36 months",INDEX(Cash!$D$5:$AM$5,MIN(Cash!$D$27:$AM$27)))</f>
        <v/>
      </c>
      <c r="D33" s="14">
        <f>IF(MIN(Cash!$D$38:$AM$38)=0,"Not within 36 months",INDEX(Cash!$D$5:$AM$5,MIN(Cash!$D$38:$AM$38)))</f>
        <v/>
      </c>
      <c r="E33" s="2" t="inlineStr">
        <is>
          <t>Same spending plan in all three</t>
        </is>
      </c>
    </row>
    <row r="34">
      <c r="A34" s="8" t="inlineStr">
        <is>
          <t>New ARR, year 1, as % of AE capacity</t>
        </is>
      </c>
      <c r="B34" s="10">
        <f>IFERROR(SUMIF(Revenue!$D$6:$AM$6,1,Revenue!$D$12:$AM$12)/$B$21,0)</f>
        <v/>
      </c>
      <c r="C34" s="10">
        <f>IFERROR(SUMIF(Revenue!$D$6:$AM$6,1,Revenue!$D$27:$AM$27)/$B$21,0)</f>
        <v/>
      </c>
      <c r="D34" s="10">
        <f>IFERROR(SUMIF(Revenue!$D$6:$AM$6,1,Revenue!$D$42:$AM$42)/$B$21,0)</f>
        <v/>
      </c>
      <c r="E34" s="2" t="inlineStr">
        <is>
          <t>Over 100% = not enough ramped AEs</t>
        </is>
      </c>
    </row>
    <row r="37">
      <c r="A37" s="7" t="inlineStr">
        <is>
          <t>Checks</t>
        </is>
      </c>
      <c r="B37" s="7" t="inlineStr">
        <is>
          <t>Result</t>
        </is>
      </c>
      <c r="C37" s="7" t="inlineStr"/>
      <c r="D37" s="7" t="inlineStr"/>
      <c r="E37" s="7" t="inlineStr"/>
    </row>
    <row r="38">
      <c r="A38" s="8" t="inlineStr">
        <is>
          <t>Seasonality weights average 1.00</t>
        </is>
      </c>
      <c r="B38" s="8">
        <f>Assumptions!C47</f>
        <v/>
      </c>
    </row>
    <row r="39">
      <c r="A39" s="8" t="inlineStr">
        <is>
          <t>ARR bridge reconciles (start + net new = ending, 36 months)</t>
        </is>
      </c>
      <c r="B39" s="8">
        <f>IF(ROUND(Assumptions!$B$6+SUM('P&amp;L'!$D$40:$AM$40)-INDEX('P&amp;L'!$D$39:$AM$39,36),0)=0,"OK","Check the Revenue tab")</f>
        <v/>
      </c>
    </row>
    <row r="40">
      <c r="A40" s="8" t="inlineStr">
        <is>
          <t>P&amp;L operating income ties to the Cash tab</t>
        </is>
      </c>
      <c r="B40" s="8">
        <f>IF(ROUND(SUM('P&amp;L'!$D$31:$AM$31)-CHOOSE(Assumptions!$B$19,SUM(Cash!$D$13:$AM$13),SUM(Cash!$D$24:$AM$24),SUM(Cash!$D$35:$AM$35)),0)=0,"OK","P&amp;L and Cash disagree")</f>
        <v/>
      </c>
    </row>
    <row r="41">
      <c r="A41" s="8" t="inlineStr">
        <is>
          <t>Scenarios in order (Low &lt;= Base &lt;= High, year 3 ARR)</t>
        </is>
      </c>
      <c r="B41" s="8">
        <f>IF(AND(B27&lt;=C27,C27&lt;=D27),"OK","Low beats Base or Base beats High: check the drivers")</f>
        <v/>
      </c>
    </row>
    <row r="42">
      <c r="A42" s="8" t="inlineStr">
        <is>
          <t>Every roster row has a department and start date</t>
        </is>
      </c>
      <c r="B42" s="8">
        <f>IF(COUNTIF(Headcount!$C$9:$C$48,"&gt;0")=SUMPRODUCT((Headcount!$C$9:$C$48&gt;0)*(Headcount!$B$9:$B$48&lt;&gt;"")*(Headcount!$E$9:$E$48&lt;&gt;"")),"OK","A row with people is missing a department or start date")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70" customWidth="1" min="5" max="5"/>
  </cols>
  <sheetData>
    <row r="1">
      <c r="A1" s="1" t="inlineStr">
        <is>
          <t>Assumptions</t>
        </is>
      </c>
    </row>
    <row r="2">
      <c r="A2" s="2" t="inlineStr">
        <is>
          <t>Yellow cells are inputs. Use your own history first; outside benchmarks only to sanity-check.</t>
        </is>
      </c>
    </row>
    <row r="3">
      <c r="A3" s="15" t="inlineStr">
        <is>
          <t>Company and model</t>
        </is>
      </c>
    </row>
    <row r="4">
      <c r="A4" s="8" t="inlineStr">
        <is>
          <t>Model start (first month)</t>
        </is>
      </c>
      <c r="B4" s="16" t="n"/>
      <c r="C4" s="2" t="inlineStr">
        <is>
          <t>Enter the first day of a month.</t>
        </is>
      </c>
    </row>
    <row r="5">
      <c r="A5" s="8" t="inlineStr">
        <is>
          <t>Scenario shown on the P&amp;L and Summary</t>
        </is>
      </c>
      <c r="B5" s="17" t="inlineStr">
        <is>
          <t>Base</t>
        </is>
      </c>
      <c r="C5" s="2" t="inlineStr">
        <is>
          <t>Low, Base or High.</t>
        </is>
      </c>
    </row>
    <row r="6">
      <c r="A6" s="8" t="inlineStr">
        <is>
          <t>Starting ARR ($)</t>
        </is>
      </c>
      <c r="B6" s="18" t="n"/>
      <c r="C6" s="2" t="inlineStr">
        <is>
          <t>Committed recurring revenue on the start date. No one-time fees.</t>
        </is>
      </c>
    </row>
    <row r="7">
      <c r="A7" s="8" t="inlineStr">
        <is>
          <t>Starting cash ($)</t>
        </is>
      </c>
      <c r="B7" s="18" t="n"/>
      <c r="C7" s="2" t="inlineStr">
        <is>
          <t>Bank balance on the start date.</t>
        </is>
      </c>
    </row>
    <row r="8">
      <c r="A8" s="8" t="inlineStr">
        <is>
          <t>Open pipeline on day one ($ of ARR)</t>
        </is>
      </c>
      <c r="B8" s="18" t="n"/>
      <c r="C8" s="2" t="inlineStr">
        <is>
          <t>Open opportunities that can close in the first sales cycle.</t>
        </is>
      </c>
    </row>
    <row r="9">
      <c r="A9" s="8" t="inlineStr">
        <is>
          <t>Collection lag (months, 0 to 3)</t>
        </is>
      </c>
      <c r="B9" s="19" t="n"/>
      <c r="C9" s="2" t="inlineStr">
        <is>
          <t>1 = invoices paid about 30 days after the month they are earned.</t>
        </is>
      </c>
    </row>
    <row r="10">
      <c r="A10" s="8" t="inlineStr">
        <is>
          <t>Hosting and third-party costs (% of subscription revenue)</t>
        </is>
      </c>
      <c r="B10" s="20" t="n"/>
      <c r="C10" s="2" t="inlineStr">
        <is>
          <t>Cloud, data and embedded software you pay for to deliver the product.</t>
        </is>
      </c>
    </row>
    <row r="11">
      <c r="A11" s="8" t="inlineStr">
        <is>
          <t>Services revenue (% of new ARR, one time)</t>
        </is>
      </c>
      <c r="B11" s="20" t="n"/>
      <c r="C11" s="2" t="inlineStr">
        <is>
          <t>Onboarding and implementation fees sold with new ARR.</t>
        </is>
      </c>
    </row>
    <row r="12">
      <c r="A12" s="8" t="inlineStr">
        <is>
          <t>Services gross margin</t>
        </is>
      </c>
      <c r="B12" s="21" t="n"/>
      <c r="C12" s="2" t="inlineStr">
        <is>
          <t>Benchmarkit 2025 median for professional services: 30%.</t>
        </is>
      </c>
    </row>
    <row r="13">
      <c r="A13" s="8" t="inlineStr">
        <is>
          <t>Commission (% of new and expansion ARR)</t>
        </is>
      </c>
      <c r="B13" s="20" t="n"/>
      <c r="C13" s="2" t="inlineStr">
        <is>
          <t>Booked in the month the ARR is won.</t>
        </is>
      </c>
    </row>
    <row r="14">
      <c r="A14" s="8" t="inlineStr">
        <is>
          <t>Payroll tax and benefits load (% of salary)</t>
        </is>
      </c>
      <c r="B14" s="21" t="n"/>
      <c r="C14" s="2" t="inlineStr">
        <is>
          <t>Employer taxes, health, retirement and other benefits.</t>
        </is>
      </c>
    </row>
    <row r="15">
      <c r="A15" s="8" t="inlineStr">
        <is>
          <t>Salary increase for each model year after the first</t>
        </is>
      </c>
      <c r="B15" s="20" t="n"/>
      <c r="C15" s="2" t="inlineStr">
        <is>
          <t>Applied from month 13 and again from month 25.</t>
        </is>
      </c>
    </row>
    <row r="16">
      <c r="A16" s="8" t="inlineStr">
        <is>
          <t>AE annual quota, fully ramped ($)</t>
        </is>
      </c>
      <c r="B16" s="18" t="n"/>
      <c r="C16" s="2" t="inlineStr">
        <is>
          <t>Full quota, not a reduced ramp quota.</t>
        </is>
      </c>
    </row>
    <row r="17">
      <c r="A17" s="8" t="inlineStr">
        <is>
          <t>Planned attainment for a ramped AE</t>
        </is>
      </c>
      <c r="B17" s="21" t="n"/>
      <c r="C17" s="2" t="inlineStr">
        <is>
          <t>What an average ramped AE should book against quota.</t>
        </is>
      </c>
    </row>
    <row r="18">
      <c r="A18" s="8" t="inlineStr">
        <is>
          <t>Months for a new AE to reach full productivity</t>
        </is>
      </c>
      <c r="B18" s="19" t="n"/>
      <c r="C18" s="2" t="inlineStr">
        <is>
          <t>Measure yours by role and region.</t>
        </is>
      </c>
    </row>
    <row r="19">
      <c r="A19" s="2" t="inlineStr">
        <is>
          <t>Scenario number (calculated)</t>
        </is>
      </c>
      <c r="B19" s="13">
        <f>IFERROR(MATCH(B5,$B$22:$D$22,0),2)</f>
        <v/>
      </c>
    </row>
    <row r="21">
      <c r="A21" s="15" t="inlineStr">
        <is>
          <t>Revenue drivers by scenario</t>
        </is>
      </c>
    </row>
    <row r="22">
      <c r="A22" s="7" t="inlineStr">
        <is>
          <t>Driver</t>
        </is>
      </c>
      <c r="B22" s="7" t="inlineStr">
        <is>
          <t>Low</t>
        </is>
      </c>
      <c r="C22" s="7" t="inlineStr">
        <is>
          <t>Base</t>
        </is>
      </c>
      <c r="D22" s="7" t="inlineStr">
        <is>
          <t>High</t>
        </is>
      </c>
      <c r="E22" s="7" t="inlineStr">
        <is>
          <t>What it means</t>
        </is>
      </c>
    </row>
    <row r="23">
      <c r="A23" s="8" t="inlineStr">
        <is>
          <t>Pipeline created per month in year 1 ($ of ARR)</t>
        </is>
      </c>
      <c r="B23" s="18" t="n"/>
      <c r="C23" s="18" t="n"/>
      <c r="D23" s="18" t="n"/>
      <c r="E23" s="2" t="inlineStr">
        <is>
          <t>New qualified opportunities created each month, valued at expected ARR.</t>
        </is>
      </c>
    </row>
    <row r="24">
      <c r="A24" s="8" t="inlineStr">
        <is>
          <t>Growth in pipeline created, per model year</t>
        </is>
      </c>
      <c r="B24" s="21" t="n"/>
      <c r="C24" s="21" t="n"/>
      <c r="D24" s="21" t="n"/>
      <c r="E24" s="2" t="inlineStr">
        <is>
          <t>Year 2 = year 1 x (1 + growth); year 3 grows again.</t>
        </is>
      </c>
    </row>
    <row r="25">
      <c r="A25" s="8" t="inlineStr">
        <is>
          <t>Dollar win rate (won ARR / pipeline ARR)</t>
        </is>
      </c>
      <c r="B25" s="21" t="n"/>
      <c r="C25" s="21" t="n"/>
      <c r="D25" s="21" t="n"/>
      <c r="E25" s="2" t="inlineStr">
        <is>
          <t>Dollars, not deal count: pipeline amounts usually run above what closes.</t>
        </is>
      </c>
    </row>
    <row r="26">
      <c r="A26" s="8" t="inlineStr">
        <is>
          <t>Sales cycle (months, created to closed won)</t>
        </is>
      </c>
      <c r="B26" s="19" t="n"/>
      <c r="C26" s="19" t="n"/>
      <c r="D26" s="19" t="n"/>
      <c r="E26" s="2" t="inlineStr">
        <is>
          <t>Whole months, 0 to 12. Pipeline created now closes this many months later.</t>
        </is>
      </c>
    </row>
    <row r="27">
      <c r="A27" s="8" t="inlineStr">
        <is>
          <t>Average new deal ARR ($)</t>
        </is>
      </c>
      <c r="B27" s="18" t="n"/>
      <c r="C27" s="18" t="n"/>
      <c r="D27" s="18" t="n"/>
      <c r="E27" s="2" t="inlineStr">
        <is>
          <t>Closed-won average. Used for the new logo count.</t>
        </is>
      </c>
    </row>
    <row r="28">
      <c r="A28" s="8" t="inlineStr">
        <is>
          <t>Gross revenue retention (GRR), annual</t>
        </is>
      </c>
      <c r="B28" s="21" t="n"/>
      <c r="C28" s="21" t="n"/>
      <c r="D28" s="21" t="n"/>
      <c r="E28" s="2" t="inlineStr">
        <is>
          <t>ARR kept after churn and contraction. Benchmarkit 2025 median: 88%.</t>
        </is>
      </c>
    </row>
    <row r="29">
      <c r="A29" s="8" t="inlineStr">
        <is>
          <t>Net revenue retention (NRR), annual</t>
        </is>
      </c>
      <c r="B29" s="21" t="n"/>
      <c r="C29" s="21" t="n"/>
      <c r="D29" s="21" t="n"/>
      <c r="E29" s="2" t="inlineStr">
        <is>
          <t>GRR plus expansion. Benchmarkit 2025 median: 101%.</t>
        </is>
      </c>
    </row>
    <row r="30">
      <c r="A30" s="8" t="inlineStr">
        <is>
          <t>Monthly ARR lost (calculated)</t>
        </is>
      </c>
      <c r="B30" s="22">
        <f>IF(B28="",0,1-B28^(1/12))</f>
        <v/>
      </c>
      <c r="C30" s="22">
        <f>IF(C28="",0,1-C28^(1/12))</f>
        <v/>
      </c>
      <c r="D30" s="22">
        <f>IF(D28="",0,1-D28^(1/12))</f>
        <v/>
      </c>
      <c r="E30" s="2" t="inlineStr">
        <is>
          <t>1 - GRR^(1/12): twelve months of this on a flat base equal the annual GRR.</t>
        </is>
      </c>
    </row>
    <row r="31">
      <c r="A31" s="8" t="inlineStr">
        <is>
          <t>Monthly ARR expansion (calculated)</t>
        </is>
      </c>
      <c r="B31" s="22">
        <f>IF(OR(B28="",B29=""),0,B29^(1/12)-B28^(1/12))</f>
        <v/>
      </c>
      <c r="C31" s="22">
        <f>IF(OR(C28="",C29=""),0,C29^(1/12)-C28^(1/12))</f>
        <v/>
      </c>
      <c r="D31" s="22">
        <f>IF(OR(D28="",D29=""),0,D29^(1/12)-D28^(1/12))</f>
        <v/>
      </c>
      <c r="E31" s="2" t="inlineStr">
        <is>
          <t>NRR^(1/12) - GRR^(1/12): with the loss above, twelve months equal the annual NRR.</t>
        </is>
      </c>
    </row>
    <row r="33">
      <c r="A33" s="15" t="inlineStr">
        <is>
          <t>Seasonality of new ARR (weight by calendar month)</t>
        </is>
      </c>
    </row>
    <row r="34">
      <c r="A34" s="7" t="inlineStr">
        <is>
          <t>Calendar month</t>
        </is>
      </c>
      <c r="B34" s="7" t="inlineStr">
        <is>
          <t>Weight</t>
        </is>
      </c>
      <c r="C34" s="7" t="inlineStr">
        <is>
          <t>Note</t>
        </is>
      </c>
    </row>
    <row r="35">
      <c r="A35" s="8" t="inlineStr">
        <is>
          <t>January</t>
        </is>
      </c>
      <c r="B35" s="23" t="n">
        <v>1</v>
      </c>
      <c r="C35" s="2" t="inlineStr">
        <is>
          <t>1.00 = an average month. Use your own last two or three years of closed-won ARR by month.</t>
        </is>
      </c>
    </row>
    <row r="36">
      <c r="A36" s="8" t="inlineStr">
        <is>
          <t>February</t>
        </is>
      </c>
      <c r="B36" s="23" t="n">
        <v>1</v>
      </c>
    </row>
    <row r="37">
      <c r="A37" s="8" t="inlineStr">
        <is>
          <t>March</t>
        </is>
      </c>
      <c r="B37" s="23" t="n">
        <v>1</v>
      </c>
    </row>
    <row r="38">
      <c r="A38" s="8" t="inlineStr">
        <is>
          <t>April</t>
        </is>
      </c>
      <c r="B38" s="23" t="n">
        <v>1</v>
      </c>
    </row>
    <row r="39">
      <c r="A39" s="8" t="inlineStr">
        <is>
          <t>May</t>
        </is>
      </c>
      <c r="B39" s="23" t="n">
        <v>1</v>
      </c>
    </row>
    <row r="40">
      <c r="A40" s="8" t="inlineStr">
        <is>
          <t>June</t>
        </is>
      </c>
      <c r="B40" s="23" t="n">
        <v>1</v>
      </c>
    </row>
    <row r="41">
      <c r="A41" s="8" t="inlineStr">
        <is>
          <t>July</t>
        </is>
      </c>
      <c r="B41" s="23" t="n">
        <v>1</v>
      </c>
    </row>
    <row r="42">
      <c r="A42" s="8" t="inlineStr">
        <is>
          <t>August</t>
        </is>
      </c>
      <c r="B42" s="23" t="n">
        <v>1</v>
      </c>
    </row>
    <row r="43">
      <c r="A43" s="8" t="inlineStr">
        <is>
          <t>September</t>
        </is>
      </c>
      <c r="B43" s="23" t="n">
        <v>1</v>
      </c>
    </row>
    <row r="44">
      <c r="A44" s="8" t="inlineStr">
        <is>
          <t>October</t>
        </is>
      </c>
      <c r="B44" s="23" t="n">
        <v>1</v>
      </c>
    </row>
    <row r="45">
      <c r="A45" s="8" t="inlineStr">
        <is>
          <t>November</t>
        </is>
      </c>
      <c r="B45" s="23" t="n">
        <v>1</v>
      </c>
    </row>
    <row r="46">
      <c r="A46" s="8" t="inlineStr">
        <is>
          <t>December</t>
        </is>
      </c>
      <c r="B46" s="23" t="n">
        <v>1</v>
      </c>
    </row>
    <row r="47">
      <c r="A47" s="24" t="inlineStr">
        <is>
          <t>Average (must be 1.00)</t>
        </is>
      </c>
      <c r="B47" s="25">
        <f>AVERAGE(B35:B46)</f>
        <v/>
      </c>
      <c r="C47" s="8">
        <f>IF(ROUND(B47,2)=1,"OK","Weights should average 1.00")</f>
        <v/>
      </c>
    </row>
  </sheetData>
  <dataValidations count="1">
    <dataValidation sqref="B5" showDropDown="0" showInputMessage="0" showErrorMessage="0" allowBlank="0" type="list">
      <formula1>"Low,Base,High"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R196"/>
  <sheetViews>
    <sheetView showGridLines="0" workbookViewId="0">
      <pane xSplit="8" ySplit="8" topLeftCell="I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9" customWidth="1" min="3" max="3"/>
    <col width="16" customWidth="1" min="4" max="4"/>
    <col width="13" customWidth="1" min="5" max="5"/>
    <col width="13" customWidth="1" min="6" max="6"/>
    <col width="14" customWidth="1" min="7" max="7"/>
    <col width="3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  <col width="12.5" customWidth="1" min="29" max="29"/>
    <col width="12.5" customWidth="1" min="30" max="30"/>
    <col width="12.5" customWidth="1" min="31" max="31"/>
    <col width="12.5" customWidth="1" min="32" max="32"/>
    <col width="12.5" customWidth="1" min="33" max="33"/>
    <col width="12.5" customWidth="1" min="34" max="34"/>
    <col width="12.5" customWidth="1" min="35" max="35"/>
    <col width="12.5" customWidth="1" min="36" max="36"/>
    <col width="12.5" customWidth="1" min="37" max="37"/>
    <col width="12.5" customWidth="1" min="38" max="38"/>
    <col width="12.5" customWidth="1" min="39" max="39"/>
    <col width="12.5" customWidth="1" min="40" max="40"/>
    <col width="12.5" customWidth="1" min="41" max="41"/>
    <col width="12.5" customWidth="1" min="42" max="42"/>
    <col width="12.5" customWidth="1" min="43" max="43"/>
    <col width="12.5" customWidth="1" min="44" max="44"/>
  </cols>
  <sheetData>
    <row r="1">
      <c r="A1" s="1" t="inlineStr">
        <is>
          <t>Headcount</t>
        </is>
      </c>
    </row>
    <row r="2">
      <c r="A2" s="2" t="inlineStr">
        <is>
          <t>One row per role, or per group of identical roles. Start dates on the first of a month. Leave End blank for no end.</t>
        </is>
      </c>
    </row>
    <row r="4">
      <c r="A4" s="24" t="inlineStr">
        <is>
          <t>Month number</t>
        </is>
      </c>
      <c r="I4" s="2" t="n">
        <v>1</v>
      </c>
      <c r="J4" s="2" t="n">
        <v>2</v>
      </c>
      <c r="K4" s="2" t="n">
        <v>3</v>
      </c>
      <c r="L4" s="2" t="n">
        <v>4</v>
      </c>
      <c r="M4" s="2" t="n">
        <v>5</v>
      </c>
      <c r="N4" s="2" t="n">
        <v>6</v>
      </c>
      <c r="O4" s="2" t="n">
        <v>7</v>
      </c>
      <c r="P4" s="2" t="n">
        <v>8</v>
      </c>
      <c r="Q4" s="2" t="n">
        <v>9</v>
      </c>
      <c r="R4" s="2" t="n">
        <v>10</v>
      </c>
      <c r="S4" s="2" t="n">
        <v>11</v>
      </c>
      <c r="T4" s="2" t="n">
        <v>12</v>
      </c>
      <c r="U4" s="2" t="n">
        <v>13</v>
      </c>
      <c r="V4" s="2" t="n">
        <v>14</v>
      </c>
      <c r="W4" s="2" t="n">
        <v>15</v>
      </c>
      <c r="X4" s="2" t="n">
        <v>16</v>
      </c>
      <c r="Y4" s="2" t="n">
        <v>17</v>
      </c>
      <c r="Z4" s="2" t="n">
        <v>18</v>
      </c>
      <c r="AA4" s="2" t="n">
        <v>19</v>
      </c>
      <c r="AB4" s="2" t="n">
        <v>20</v>
      </c>
      <c r="AC4" s="2" t="n">
        <v>21</v>
      </c>
      <c r="AD4" s="2" t="n">
        <v>22</v>
      </c>
      <c r="AE4" s="2" t="n">
        <v>23</v>
      </c>
      <c r="AF4" s="2" t="n">
        <v>24</v>
      </c>
      <c r="AG4" s="2" t="n">
        <v>25</v>
      </c>
      <c r="AH4" s="2" t="n">
        <v>26</v>
      </c>
      <c r="AI4" s="2" t="n">
        <v>27</v>
      </c>
      <c r="AJ4" s="2" t="n">
        <v>28</v>
      </c>
      <c r="AK4" s="2" t="n">
        <v>29</v>
      </c>
      <c r="AL4" s="2" t="n">
        <v>30</v>
      </c>
      <c r="AM4" s="2" t="n">
        <v>31</v>
      </c>
      <c r="AN4" s="2" t="n">
        <v>32</v>
      </c>
      <c r="AO4" s="2" t="n">
        <v>33</v>
      </c>
      <c r="AP4" s="2" t="n">
        <v>34</v>
      </c>
      <c r="AQ4" s="2" t="n">
        <v>35</v>
      </c>
      <c r="AR4" s="2" t="n">
        <v>36</v>
      </c>
    </row>
    <row r="5">
      <c r="A5" s="24" t="inlineStr">
        <is>
          <t>Month</t>
        </is>
      </c>
      <c r="I5" s="26">
        <f>IF(Assumptions!$B$4="","",EDATE(Assumptions!$B$4,I4-1))</f>
        <v/>
      </c>
      <c r="J5" s="26">
        <f>IF(Assumptions!$B$4="","",EDATE(Assumptions!$B$4,J4-1))</f>
        <v/>
      </c>
      <c r="K5" s="26">
        <f>IF(Assumptions!$B$4="","",EDATE(Assumptions!$B$4,K4-1))</f>
        <v/>
      </c>
      <c r="L5" s="26">
        <f>IF(Assumptions!$B$4="","",EDATE(Assumptions!$B$4,L4-1))</f>
        <v/>
      </c>
      <c r="M5" s="26">
        <f>IF(Assumptions!$B$4="","",EDATE(Assumptions!$B$4,M4-1))</f>
        <v/>
      </c>
      <c r="N5" s="26">
        <f>IF(Assumptions!$B$4="","",EDATE(Assumptions!$B$4,N4-1))</f>
        <v/>
      </c>
      <c r="O5" s="26">
        <f>IF(Assumptions!$B$4="","",EDATE(Assumptions!$B$4,O4-1))</f>
        <v/>
      </c>
      <c r="P5" s="26">
        <f>IF(Assumptions!$B$4="","",EDATE(Assumptions!$B$4,P4-1))</f>
        <v/>
      </c>
      <c r="Q5" s="26">
        <f>IF(Assumptions!$B$4="","",EDATE(Assumptions!$B$4,Q4-1))</f>
        <v/>
      </c>
      <c r="R5" s="26">
        <f>IF(Assumptions!$B$4="","",EDATE(Assumptions!$B$4,R4-1))</f>
        <v/>
      </c>
      <c r="S5" s="26">
        <f>IF(Assumptions!$B$4="","",EDATE(Assumptions!$B$4,S4-1))</f>
        <v/>
      </c>
      <c r="T5" s="26">
        <f>IF(Assumptions!$B$4="","",EDATE(Assumptions!$B$4,T4-1))</f>
        <v/>
      </c>
      <c r="U5" s="26">
        <f>IF(Assumptions!$B$4="","",EDATE(Assumptions!$B$4,U4-1))</f>
        <v/>
      </c>
      <c r="V5" s="26">
        <f>IF(Assumptions!$B$4="","",EDATE(Assumptions!$B$4,V4-1))</f>
        <v/>
      </c>
      <c r="W5" s="26">
        <f>IF(Assumptions!$B$4="","",EDATE(Assumptions!$B$4,W4-1))</f>
        <v/>
      </c>
      <c r="X5" s="26">
        <f>IF(Assumptions!$B$4="","",EDATE(Assumptions!$B$4,X4-1))</f>
        <v/>
      </c>
      <c r="Y5" s="26">
        <f>IF(Assumptions!$B$4="","",EDATE(Assumptions!$B$4,Y4-1))</f>
        <v/>
      </c>
      <c r="Z5" s="26">
        <f>IF(Assumptions!$B$4="","",EDATE(Assumptions!$B$4,Z4-1))</f>
        <v/>
      </c>
      <c r="AA5" s="26">
        <f>IF(Assumptions!$B$4="","",EDATE(Assumptions!$B$4,AA4-1))</f>
        <v/>
      </c>
      <c r="AB5" s="26">
        <f>IF(Assumptions!$B$4="","",EDATE(Assumptions!$B$4,AB4-1))</f>
        <v/>
      </c>
      <c r="AC5" s="26">
        <f>IF(Assumptions!$B$4="","",EDATE(Assumptions!$B$4,AC4-1))</f>
        <v/>
      </c>
      <c r="AD5" s="26">
        <f>IF(Assumptions!$B$4="","",EDATE(Assumptions!$B$4,AD4-1))</f>
        <v/>
      </c>
      <c r="AE5" s="26">
        <f>IF(Assumptions!$B$4="","",EDATE(Assumptions!$B$4,AE4-1))</f>
        <v/>
      </c>
      <c r="AF5" s="26">
        <f>IF(Assumptions!$B$4="","",EDATE(Assumptions!$B$4,AF4-1))</f>
        <v/>
      </c>
      <c r="AG5" s="26">
        <f>IF(Assumptions!$B$4="","",EDATE(Assumptions!$B$4,AG4-1))</f>
        <v/>
      </c>
      <c r="AH5" s="26">
        <f>IF(Assumptions!$B$4="","",EDATE(Assumptions!$B$4,AH4-1))</f>
        <v/>
      </c>
      <c r="AI5" s="26">
        <f>IF(Assumptions!$B$4="","",EDATE(Assumptions!$B$4,AI4-1))</f>
        <v/>
      </c>
      <c r="AJ5" s="26">
        <f>IF(Assumptions!$B$4="","",EDATE(Assumptions!$B$4,AJ4-1))</f>
        <v/>
      </c>
      <c r="AK5" s="26">
        <f>IF(Assumptions!$B$4="","",EDATE(Assumptions!$B$4,AK4-1))</f>
        <v/>
      </c>
      <c r="AL5" s="26">
        <f>IF(Assumptions!$B$4="","",EDATE(Assumptions!$B$4,AL4-1))</f>
        <v/>
      </c>
      <c r="AM5" s="26">
        <f>IF(Assumptions!$B$4="","",EDATE(Assumptions!$B$4,AM4-1))</f>
        <v/>
      </c>
      <c r="AN5" s="26">
        <f>IF(Assumptions!$B$4="","",EDATE(Assumptions!$B$4,AN4-1))</f>
        <v/>
      </c>
      <c r="AO5" s="26">
        <f>IF(Assumptions!$B$4="","",EDATE(Assumptions!$B$4,AO4-1))</f>
        <v/>
      </c>
      <c r="AP5" s="26">
        <f>IF(Assumptions!$B$4="","",EDATE(Assumptions!$B$4,AP4-1))</f>
        <v/>
      </c>
      <c r="AQ5" s="26">
        <f>IF(Assumptions!$B$4="","",EDATE(Assumptions!$B$4,AQ4-1))</f>
        <v/>
      </c>
      <c r="AR5" s="26">
        <f>IF(Assumptions!$B$4="","",EDATE(Assumptions!$B$4,AR4-1))</f>
        <v/>
      </c>
    </row>
    <row r="6">
      <c r="A6" s="24" t="inlineStr">
        <is>
          <t>Model year</t>
        </is>
      </c>
      <c r="I6" s="27" t="n">
        <v>1</v>
      </c>
      <c r="J6" s="27" t="n">
        <v>1</v>
      </c>
      <c r="K6" s="27" t="n">
        <v>1</v>
      </c>
      <c r="L6" s="27" t="n">
        <v>1</v>
      </c>
      <c r="M6" s="27" t="n">
        <v>1</v>
      </c>
      <c r="N6" s="27" t="n">
        <v>1</v>
      </c>
      <c r="O6" s="27" t="n">
        <v>1</v>
      </c>
      <c r="P6" s="27" t="n">
        <v>1</v>
      </c>
      <c r="Q6" s="27" t="n">
        <v>1</v>
      </c>
      <c r="R6" s="27" t="n">
        <v>1</v>
      </c>
      <c r="S6" s="27" t="n">
        <v>1</v>
      </c>
      <c r="T6" s="27" t="n">
        <v>1</v>
      </c>
      <c r="U6" s="27" t="n">
        <v>2</v>
      </c>
      <c r="V6" s="27" t="n">
        <v>2</v>
      </c>
      <c r="W6" s="27" t="n">
        <v>2</v>
      </c>
      <c r="X6" s="27" t="n">
        <v>2</v>
      </c>
      <c r="Y6" s="27" t="n">
        <v>2</v>
      </c>
      <c r="Z6" s="27" t="n">
        <v>2</v>
      </c>
      <c r="AA6" s="27" t="n">
        <v>2</v>
      </c>
      <c r="AB6" s="27" t="n">
        <v>2</v>
      </c>
      <c r="AC6" s="27" t="n">
        <v>2</v>
      </c>
      <c r="AD6" s="27" t="n">
        <v>2</v>
      </c>
      <c r="AE6" s="27" t="n">
        <v>2</v>
      </c>
      <c r="AF6" s="27" t="n">
        <v>2</v>
      </c>
      <c r="AG6" s="27" t="n">
        <v>3</v>
      </c>
      <c r="AH6" s="27" t="n">
        <v>3</v>
      </c>
      <c r="AI6" s="27" t="n">
        <v>3</v>
      </c>
      <c r="AJ6" s="27" t="n">
        <v>3</v>
      </c>
      <c r="AK6" s="27" t="n">
        <v>3</v>
      </c>
      <c r="AL6" s="27" t="n">
        <v>3</v>
      </c>
      <c r="AM6" s="27" t="n">
        <v>3</v>
      </c>
      <c r="AN6" s="27" t="n">
        <v>3</v>
      </c>
      <c r="AO6" s="27" t="n">
        <v>3</v>
      </c>
      <c r="AP6" s="27" t="n">
        <v>3</v>
      </c>
      <c r="AQ6" s="27" t="n">
        <v>3</v>
      </c>
      <c r="AR6" s="27" t="n">
        <v>3</v>
      </c>
    </row>
    <row r="7">
      <c r="A7" s="2" t="inlineStr">
        <is>
          <t>Calendar month (1 to 12)</t>
        </is>
      </c>
      <c r="I7" s="28">
        <f>IF(I5="",MOD(I4-1,12)+1,MONTH(I5))</f>
        <v/>
      </c>
      <c r="J7" s="28">
        <f>IF(J5="",MOD(J4-1,12)+1,MONTH(J5))</f>
        <v/>
      </c>
      <c r="K7" s="28">
        <f>IF(K5="",MOD(K4-1,12)+1,MONTH(K5))</f>
        <v/>
      </c>
      <c r="L7" s="28">
        <f>IF(L5="",MOD(L4-1,12)+1,MONTH(L5))</f>
        <v/>
      </c>
      <c r="M7" s="28">
        <f>IF(M5="",MOD(M4-1,12)+1,MONTH(M5))</f>
        <v/>
      </c>
      <c r="N7" s="28">
        <f>IF(N5="",MOD(N4-1,12)+1,MONTH(N5))</f>
        <v/>
      </c>
      <c r="O7" s="28">
        <f>IF(O5="",MOD(O4-1,12)+1,MONTH(O5))</f>
        <v/>
      </c>
      <c r="P7" s="28">
        <f>IF(P5="",MOD(P4-1,12)+1,MONTH(P5))</f>
        <v/>
      </c>
      <c r="Q7" s="28">
        <f>IF(Q5="",MOD(Q4-1,12)+1,MONTH(Q5))</f>
        <v/>
      </c>
      <c r="R7" s="28">
        <f>IF(R5="",MOD(R4-1,12)+1,MONTH(R5))</f>
        <v/>
      </c>
      <c r="S7" s="28">
        <f>IF(S5="",MOD(S4-1,12)+1,MONTH(S5))</f>
        <v/>
      </c>
      <c r="T7" s="28">
        <f>IF(T5="",MOD(T4-1,12)+1,MONTH(T5))</f>
        <v/>
      </c>
      <c r="U7" s="28">
        <f>IF(U5="",MOD(U4-1,12)+1,MONTH(U5))</f>
        <v/>
      </c>
      <c r="V7" s="28">
        <f>IF(V5="",MOD(V4-1,12)+1,MONTH(V5))</f>
        <v/>
      </c>
      <c r="W7" s="28">
        <f>IF(W5="",MOD(W4-1,12)+1,MONTH(W5))</f>
        <v/>
      </c>
      <c r="X7" s="28">
        <f>IF(X5="",MOD(X4-1,12)+1,MONTH(X5))</f>
        <v/>
      </c>
      <c r="Y7" s="28">
        <f>IF(Y5="",MOD(Y4-1,12)+1,MONTH(Y5))</f>
        <v/>
      </c>
      <c r="Z7" s="28">
        <f>IF(Z5="",MOD(Z4-1,12)+1,MONTH(Z5))</f>
        <v/>
      </c>
      <c r="AA7" s="28">
        <f>IF(AA5="",MOD(AA4-1,12)+1,MONTH(AA5))</f>
        <v/>
      </c>
      <c r="AB7" s="28">
        <f>IF(AB5="",MOD(AB4-1,12)+1,MONTH(AB5))</f>
        <v/>
      </c>
      <c r="AC7" s="28">
        <f>IF(AC5="",MOD(AC4-1,12)+1,MONTH(AC5))</f>
        <v/>
      </c>
      <c r="AD7" s="28">
        <f>IF(AD5="",MOD(AD4-1,12)+1,MONTH(AD5))</f>
        <v/>
      </c>
      <c r="AE7" s="28">
        <f>IF(AE5="",MOD(AE4-1,12)+1,MONTH(AE5))</f>
        <v/>
      </c>
      <c r="AF7" s="28">
        <f>IF(AF5="",MOD(AF4-1,12)+1,MONTH(AF5))</f>
        <v/>
      </c>
      <c r="AG7" s="28">
        <f>IF(AG5="",MOD(AG4-1,12)+1,MONTH(AG5))</f>
        <v/>
      </c>
      <c r="AH7" s="28">
        <f>IF(AH5="",MOD(AH4-1,12)+1,MONTH(AH5))</f>
        <v/>
      </c>
      <c r="AI7" s="28">
        <f>IF(AI5="",MOD(AI4-1,12)+1,MONTH(AI5))</f>
        <v/>
      </c>
      <c r="AJ7" s="28">
        <f>IF(AJ5="",MOD(AJ4-1,12)+1,MONTH(AJ5))</f>
        <v/>
      </c>
      <c r="AK7" s="28">
        <f>IF(AK5="",MOD(AK4-1,12)+1,MONTH(AK5))</f>
        <v/>
      </c>
      <c r="AL7" s="28">
        <f>IF(AL5="",MOD(AL4-1,12)+1,MONTH(AL5))</f>
        <v/>
      </c>
      <c r="AM7" s="28">
        <f>IF(AM5="",MOD(AM4-1,12)+1,MONTH(AM5))</f>
        <v/>
      </c>
      <c r="AN7" s="28">
        <f>IF(AN5="",MOD(AN4-1,12)+1,MONTH(AN5))</f>
        <v/>
      </c>
      <c r="AO7" s="28">
        <f>IF(AO5="",MOD(AO4-1,12)+1,MONTH(AO5))</f>
        <v/>
      </c>
      <c r="AP7" s="28">
        <f>IF(AP5="",MOD(AP4-1,12)+1,MONTH(AP5))</f>
        <v/>
      </c>
      <c r="AQ7" s="28">
        <f>IF(AQ5="",MOD(AQ4-1,12)+1,MONTH(AQ5))</f>
        <v/>
      </c>
      <c r="AR7" s="28">
        <f>IF(AR5="",MOD(AR4-1,12)+1,MONTH(AR5))</f>
        <v/>
      </c>
    </row>
    <row r="8">
      <c r="A8" s="7" t="inlineStr">
        <is>
          <t>Role</t>
        </is>
      </c>
      <c r="B8" s="7" t="inlineStr">
        <is>
          <t>Department</t>
        </is>
      </c>
      <c r="C8" s="7" t="inlineStr">
        <is>
          <t>People</t>
        </is>
      </c>
      <c r="D8" s="7" t="inlineStr">
        <is>
          <t>Salary each ($/yr)</t>
        </is>
      </c>
      <c r="E8" s="7" t="inlineStr">
        <is>
          <t>Start date</t>
        </is>
      </c>
      <c r="F8" s="7" t="inlineStr">
        <is>
          <t>End date</t>
        </is>
      </c>
      <c r="G8" s="7" t="inlineStr">
        <is>
          <t>Quota-carrying AE (Y/N)</t>
        </is>
      </c>
      <c r="H8" s="7" t="inlineStr"/>
    </row>
    <row r="9">
      <c r="A9" s="17" t="n"/>
      <c r="B9" s="17" t="n"/>
      <c r="C9" s="19" t="n"/>
      <c r="D9" s="18" t="n"/>
      <c r="E9" s="16" t="n"/>
      <c r="F9" s="16" t="n"/>
      <c r="G9" s="17" t="n"/>
    </row>
    <row r="10">
      <c r="A10" s="17" t="n"/>
      <c r="B10" s="17" t="n"/>
      <c r="C10" s="19" t="n"/>
      <c r="D10" s="18" t="n"/>
      <c r="E10" s="16" t="n"/>
      <c r="F10" s="16" t="n"/>
      <c r="G10" s="17" t="n"/>
    </row>
    <row r="11">
      <c r="A11" s="17" t="n"/>
      <c r="B11" s="17" t="n"/>
      <c r="C11" s="19" t="n"/>
      <c r="D11" s="18" t="n"/>
      <c r="E11" s="16" t="n"/>
      <c r="F11" s="16" t="n"/>
      <c r="G11" s="17" t="n"/>
    </row>
    <row r="12">
      <c r="A12" s="17" t="n"/>
      <c r="B12" s="17" t="n"/>
      <c r="C12" s="19" t="n"/>
      <c r="D12" s="18" t="n"/>
      <c r="E12" s="16" t="n"/>
      <c r="F12" s="16" t="n"/>
      <c r="G12" s="17" t="n"/>
    </row>
    <row r="13">
      <c r="A13" s="17" t="n"/>
      <c r="B13" s="17" t="n"/>
      <c r="C13" s="19" t="n"/>
      <c r="D13" s="18" t="n"/>
      <c r="E13" s="16" t="n"/>
      <c r="F13" s="16" t="n"/>
      <c r="G13" s="17" t="n"/>
    </row>
    <row r="14">
      <c r="A14" s="17" t="n"/>
      <c r="B14" s="17" t="n"/>
      <c r="C14" s="19" t="n"/>
      <c r="D14" s="18" t="n"/>
      <c r="E14" s="16" t="n"/>
      <c r="F14" s="16" t="n"/>
      <c r="G14" s="17" t="n"/>
    </row>
    <row r="15">
      <c r="A15" s="17" t="n"/>
      <c r="B15" s="17" t="n"/>
      <c r="C15" s="19" t="n"/>
      <c r="D15" s="18" t="n"/>
      <c r="E15" s="16" t="n"/>
      <c r="F15" s="16" t="n"/>
      <c r="G15" s="17" t="n"/>
    </row>
    <row r="16">
      <c r="A16" s="17" t="n"/>
      <c r="B16" s="17" t="n"/>
      <c r="C16" s="19" t="n"/>
      <c r="D16" s="18" t="n"/>
      <c r="E16" s="16" t="n"/>
      <c r="F16" s="16" t="n"/>
      <c r="G16" s="17" t="n"/>
    </row>
    <row r="17">
      <c r="A17" s="17" t="n"/>
      <c r="B17" s="17" t="n"/>
      <c r="C17" s="19" t="n"/>
      <c r="D17" s="18" t="n"/>
      <c r="E17" s="16" t="n"/>
      <c r="F17" s="16" t="n"/>
      <c r="G17" s="17" t="n"/>
    </row>
    <row r="18">
      <c r="A18" s="17" t="n"/>
      <c r="B18" s="17" t="n"/>
      <c r="C18" s="19" t="n"/>
      <c r="D18" s="18" t="n"/>
      <c r="E18" s="16" t="n"/>
      <c r="F18" s="16" t="n"/>
      <c r="G18" s="17" t="n"/>
    </row>
    <row r="19">
      <c r="A19" s="17" t="n"/>
      <c r="B19" s="17" t="n"/>
      <c r="C19" s="19" t="n"/>
      <c r="D19" s="18" t="n"/>
      <c r="E19" s="16" t="n"/>
      <c r="F19" s="16" t="n"/>
      <c r="G19" s="17" t="n"/>
    </row>
    <row r="20">
      <c r="A20" s="17" t="n"/>
      <c r="B20" s="17" t="n"/>
      <c r="C20" s="19" t="n"/>
      <c r="D20" s="18" t="n"/>
      <c r="E20" s="16" t="n"/>
      <c r="F20" s="16" t="n"/>
      <c r="G20" s="17" t="n"/>
    </row>
    <row r="21">
      <c r="A21" s="17" t="n"/>
      <c r="B21" s="17" t="n"/>
      <c r="C21" s="19" t="n"/>
      <c r="D21" s="18" t="n"/>
      <c r="E21" s="16" t="n"/>
      <c r="F21" s="16" t="n"/>
      <c r="G21" s="17" t="n"/>
    </row>
    <row r="22">
      <c r="A22" s="17" t="n"/>
      <c r="B22" s="17" t="n"/>
      <c r="C22" s="19" t="n"/>
      <c r="D22" s="18" t="n"/>
      <c r="E22" s="16" t="n"/>
      <c r="F22" s="16" t="n"/>
      <c r="G22" s="17" t="n"/>
    </row>
    <row r="23">
      <c r="A23" s="17" t="n"/>
      <c r="B23" s="17" t="n"/>
      <c r="C23" s="19" t="n"/>
      <c r="D23" s="18" t="n"/>
      <c r="E23" s="16" t="n"/>
      <c r="F23" s="16" t="n"/>
      <c r="G23" s="17" t="n"/>
    </row>
    <row r="24">
      <c r="A24" s="17" t="n"/>
      <c r="B24" s="17" t="n"/>
      <c r="C24" s="19" t="n"/>
      <c r="D24" s="18" t="n"/>
      <c r="E24" s="16" t="n"/>
      <c r="F24" s="16" t="n"/>
      <c r="G24" s="17" t="n"/>
    </row>
    <row r="25">
      <c r="A25" s="17" t="n"/>
      <c r="B25" s="17" t="n"/>
      <c r="C25" s="19" t="n"/>
      <c r="D25" s="18" t="n"/>
      <c r="E25" s="16" t="n"/>
      <c r="F25" s="16" t="n"/>
      <c r="G25" s="17" t="n"/>
    </row>
    <row r="26">
      <c r="A26" s="17" t="n"/>
      <c r="B26" s="17" t="n"/>
      <c r="C26" s="19" t="n"/>
      <c r="D26" s="18" t="n"/>
      <c r="E26" s="16" t="n"/>
      <c r="F26" s="16" t="n"/>
      <c r="G26" s="17" t="n"/>
    </row>
    <row r="27">
      <c r="A27" s="17" t="n"/>
      <c r="B27" s="17" t="n"/>
      <c r="C27" s="19" t="n"/>
      <c r="D27" s="18" t="n"/>
      <c r="E27" s="16" t="n"/>
      <c r="F27" s="16" t="n"/>
      <c r="G27" s="17" t="n"/>
    </row>
    <row r="28">
      <c r="A28" s="17" t="n"/>
      <c r="B28" s="17" t="n"/>
      <c r="C28" s="19" t="n"/>
      <c r="D28" s="18" t="n"/>
      <c r="E28" s="16" t="n"/>
      <c r="F28" s="16" t="n"/>
      <c r="G28" s="17" t="n"/>
    </row>
    <row r="29">
      <c r="A29" s="17" t="n"/>
      <c r="B29" s="17" t="n"/>
      <c r="C29" s="19" t="n"/>
      <c r="D29" s="18" t="n"/>
      <c r="E29" s="16" t="n"/>
      <c r="F29" s="16" t="n"/>
      <c r="G29" s="17" t="n"/>
    </row>
    <row r="30">
      <c r="A30" s="17" t="n"/>
      <c r="B30" s="17" t="n"/>
      <c r="C30" s="19" t="n"/>
      <c r="D30" s="18" t="n"/>
      <c r="E30" s="16" t="n"/>
      <c r="F30" s="16" t="n"/>
      <c r="G30" s="17" t="n"/>
    </row>
    <row r="31">
      <c r="A31" s="17" t="n"/>
      <c r="B31" s="17" t="n"/>
      <c r="C31" s="19" t="n"/>
      <c r="D31" s="18" t="n"/>
      <c r="E31" s="16" t="n"/>
      <c r="F31" s="16" t="n"/>
      <c r="G31" s="17" t="n"/>
    </row>
    <row r="32">
      <c r="A32" s="17" t="n"/>
      <c r="B32" s="17" t="n"/>
      <c r="C32" s="19" t="n"/>
      <c r="D32" s="18" t="n"/>
      <c r="E32" s="16" t="n"/>
      <c r="F32" s="16" t="n"/>
      <c r="G32" s="17" t="n"/>
    </row>
    <row r="33">
      <c r="A33" s="17" t="n"/>
      <c r="B33" s="17" t="n"/>
      <c r="C33" s="19" t="n"/>
      <c r="D33" s="18" t="n"/>
      <c r="E33" s="16" t="n"/>
      <c r="F33" s="16" t="n"/>
      <c r="G33" s="17" t="n"/>
    </row>
    <row r="34">
      <c r="A34" s="17" t="n"/>
      <c r="B34" s="17" t="n"/>
      <c r="C34" s="19" t="n"/>
      <c r="D34" s="18" t="n"/>
      <c r="E34" s="16" t="n"/>
      <c r="F34" s="16" t="n"/>
      <c r="G34" s="17" t="n"/>
    </row>
    <row r="35">
      <c r="A35" s="17" t="n"/>
      <c r="B35" s="17" t="n"/>
      <c r="C35" s="19" t="n"/>
      <c r="D35" s="18" t="n"/>
      <c r="E35" s="16" t="n"/>
      <c r="F35" s="16" t="n"/>
      <c r="G35" s="17" t="n"/>
    </row>
    <row r="36">
      <c r="A36" s="17" t="n"/>
      <c r="B36" s="17" t="n"/>
      <c r="C36" s="19" t="n"/>
      <c r="D36" s="18" t="n"/>
      <c r="E36" s="16" t="n"/>
      <c r="F36" s="16" t="n"/>
      <c r="G36" s="17" t="n"/>
    </row>
    <row r="37">
      <c r="A37" s="17" t="n"/>
      <c r="B37" s="17" t="n"/>
      <c r="C37" s="19" t="n"/>
      <c r="D37" s="18" t="n"/>
      <c r="E37" s="16" t="n"/>
      <c r="F37" s="16" t="n"/>
      <c r="G37" s="17" t="n"/>
    </row>
    <row r="38">
      <c r="A38" s="17" t="n"/>
      <c r="B38" s="17" t="n"/>
      <c r="C38" s="19" t="n"/>
      <c r="D38" s="18" t="n"/>
      <c r="E38" s="16" t="n"/>
      <c r="F38" s="16" t="n"/>
      <c r="G38" s="17" t="n"/>
    </row>
    <row r="39">
      <c r="A39" s="17" t="n"/>
      <c r="B39" s="17" t="n"/>
      <c r="C39" s="19" t="n"/>
      <c r="D39" s="18" t="n"/>
      <c r="E39" s="16" t="n"/>
      <c r="F39" s="16" t="n"/>
      <c r="G39" s="17" t="n"/>
    </row>
    <row r="40">
      <c r="A40" s="17" t="n"/>
      <c r="B40" s="17" t="n"/>
      <c r="C40" s="19" t="n"/>
      <c r="D40" s="18" t="n"/>
      <c r="E40" s="16" t="n"/>
      <c r="F40" s="16" t="n"/>
      <c r="G40" s="17" t="n"/>
    </row>
    <row r="41">
      <c r="A41" s="17" t="n"/>
      <c r="B41" s="17" t="n"/>
      <c r="C41" s="19" t="n"/>
      <c r="D41" s="18" t="n"/>
      <c r="E41" s="16" t="n"/>
      <c r="F41" s="16" t="n"/>
      <c r="G41" s="17" t="n"/>
    </row>
    <row r="42">
      <c r="A42" s="17" t="n"/>
      <c r="B42" s="17" t="n"/>
      <c r="C42" s="19" t="n"/>
      <c r="D42" s="18" t="n"/>
      <c r="E42" s="16" t="n"/>
      <c r="F42" s="16" t="n"/>
      <c r="G42" s="17" t="n"/>
    </row>
    <row r="43">
      <c r="A43" s="17" t="n"/>
      <c r="B43" s="17" t="n"/>
      <c r="C43" s="19" t="n"/>
      <c r="D43" s="18" t="n"/>
      <c r="E43" s="16" t="n"/>
      <c r="F43" s="16" t="n"/>
      <c r="G43" s="17" t="n"/>
    </row>
    <row r="44">
      <c r="A44" s="17" t="n"/>
      <c r="B44" s="17" t="n"/>
      <c r="C44" s="19" t="n"/>
      <c r="D44" s="18" t="n"/>
      <c r="E44" s="16" t="n"/>
      <c r="F44" s="16" t="n"/>
      <c r="G44" s="17" t="n"/>
    </row>
    <row r="45">
      <c r="A45" s="17" t="n"/>
      <c r="B45" s="17" t="n"/>
      <c r="C45" s="19" t="n"/>
      <c r="D45" s="18" t="n"/>
      <c r="E45" s="16" t="n"/>
      <c r="F45" s="16" t="n"/>
      <c r="G45" s="17" t="n"/>
    </row>
    <row r="46">
      <c r="A46" s="17" t="n"/>
      <c r="B46" s="17" t="n"/>
      <c r="C46" s="19" t="n"/>
      <c r="D46" s="18" t="n"/>
      <c r="E46" s="16" t="n"/>
      <c r="F46" s="16" t="n"/>
      <c r="G46" s="17" t="n"/>
    </row>
    <row r="47">
      <c r="A47" s="17" t="n"/>
      <c r="B47" s="17" t="n"/>
      <c r="C47" s="19" t="n"/>
      <c r="D47" s="18" t="n"/>
      <c r="E47" s="16" t="n"/>
      <c r="F47" s="16" t="n"/>
      <c r="G47" s="17" t="n"/>
    </row>
    <row r="48">
      <c r="A48" s="17" t="n"/>
      <c r="B48" s="17" t="n"/>
      <c r="C48" s="19" t="n"/>
      <c r="D48" s="18" t="n"/>
      <c r="E48" s="16" t="n"/>
      <c r="F48" s="16" t="n"/>
      <c r="G48" s="17" t="n"/>
    </row>
    <row r="51">
      <c r="A51" s="15" t="inlineStr">
        <is>
          <t>People active by month (calculated)</t>
        </is>
      </c>
    </row>
    <row r="52">
      <c r="A52" s="2">
        <f>IF($A9="","",$A9)</f>
        <v/>
      </c>
      <c r="I52" s="13">
        <f>IF(AND($C9&lt;&gt;"",$E9&lt;&gt;"",I$5&lt;&gt;"",$E9&lt;=I$5,OR($F9="",$F9&gt;=I$5)),$C9,0)</f>
        <v/>
      </c>
      <c r="J52" s="13">
        <f>IF(AND($C9&lt;&gt;"",$E9&lt;&gt;"",J$5&lt;&gt;"",$E9&lt;=J$5,OR($F9="",$F9&gt;=J$5)),$C9,0)</f>
        <v/>
      </c>
      <c r="K52" s="13">
        <f>IF(AND($C9&lt;&gt;"",$E9&lt;&gt;"",K$5&lt;&gt;"",$E9&lt;=K$5,OR($F9="",$F9&gt;=K$5)),$C9,0)</f>
        <v/>
      </c>
      <c r="L52" s="13">
        <f>IF(AND($C9&lt;&gt;"",$E9&lt;&gt;"",L$5&lt;&gt;"",$E9&lt;=L$5,OR($F9="",$F9&gt;=L$5)),$C9,0)</f>
        <v/>
      </c>
      <c r="M52" s="13">
        <f>IF(AND($C9&lt;&gt;"",$E9&lt;&gt;"",M$5&lt;&gt;"",$E9&lt;=M$5,OR($F9="",$F9&gt;=M$5)),$C9,0)</f>
        <v/>
      </c>
      <c r="N52" s="13">
        <f>IF(AND($C9&lt;&gt;"",$E9&lt;&gt;"",N$5&lt;&gt;"",$E9&lt;=N$5,OR($F9="",$F9&gt;=N$5)),$C9,0)</f>
        <v/>
      </c>
      <c r="O52" s="13">
        <f>IF(AND($C9&lt;&gt;"",$E9&lt;&gt;"",O$5&lt;&gt;"",$E9&lt;=O$5,OR($F9="",$F9&gt;=O$5)),$C9,0)</f>
        <v/>
      </c>
      <c r="P52" s="13">
        <f>IF(AND($C9&lt;&gt;"",$E9&lt;&gt;"",P$5&lt;&gt;"",$E9&lt;=P$5,OR($F9="",$F9&gt;=P$5)),$C9,0)</f>
        <v/>
      </c>
      <c r="Q52" s="13">
        <f>IF(AND($C9&lt;&gt;"",$E9&lt;&gt;"",Q$5&lt;&gt;"",$E9&lt;=Q$5,OR($F9="",$F9&gt;=Q$5)),$C9,0)</f>
        <v/>
      </c>
      <c r="R52" s="13">
        <f>IF(AND($C9&lt;&gt;"",$E9&lt;&gt;"",R$5&lt;&gt;"",$E9&lt;=R$5,OR($F9="",$F9&gt;=R$5)),$C9,0)</f>
        <v/>
      </c>
      <c r="S52" s="13">
        <f>IF(AND($C9&lt;&gt;"",$E9&lt;&gt;"",S$5&lt;&gt;"",$E9&lt;=S$5,OR($F9="",$F9&gt;=S$5)),$C9,0)</f>
        <v/>
      </c>
      <c r="T52" s="13">
        <f>IF(AND($C9&lt;&gt;"",$E9&lt;&gt;"",T$5&lt;&gt;"",$E9&lt;=T$5,OR($F9="",$F9&gt;=T$5)),$C9,0)</f>
        <v/>
      </c>
      <c r="U52" s="13">
        <f>IF(AND($C9&lt;&gt;"",$E9&lt;&gt;"",U$5&lt;&gt;"",$E9&lt;=U$5,OR($F9="",$F9&gt;=U$5)),$C9,0)</f>
        <v/>
      </c>
      <c r="V52" s="13">
        <f>IF(AND($C9&lt;&gt;"",$E9&lt;&gt;"",V$5&lt;&gt;"",$E9&lt;=V$5,OR($F9="",$F9&gt;=V$5)),$C9,0)</f>
        <v/>
      </c>
      <c r="W52" s="13">
        <f>IF(AND($C9&lt;&gt;"",$E9&lt;&gt;"",W$5&lt;&gt;"",$E9&lt;=W$5,OR($F9="",$F9&gt;=W$5)),$C9,0)</f>
        <v/>
      </c>
      <c r="X52" s="13">
        <f>IF(AND($C9&lt;&gt;"",$E9&lt;&gt;"",X$5&lt;&gt;"",$E9&lt;=X$5,OR($F9="",$F9&gt;=X$5)),$C9,0)</f>
        <v/>
      </c>
      <c r="Y52" s="13">
        <f>IF(AND($C9&lt;&gt;"",$E9&lt;&gt;"",Y$5&lt;&gt;"",$E9&lt;=Y$5,OR($F9="",$F9&gt;=Y$5)),$C9,0)</f>
        <v/>
      </c>
      <c r="Z52" s="13">
        <f>IF(AND($C9&lt;&gt;"",$E9&lt;&gt;"",Z$5&lt;&gt;"",$E9&lt;=Z$5,OR($F9="",$F9&gt;=Z$5)),$C9,0)</f>
        <v/>
      </c>
      <c r="AA52" s="13">
        <f>IF(AND($C9&lt;&gt;"",$E9&lt;&gt;"",AA$5&lt;&gt;"",$E9&lt;=AA$5,OR($F9="",$F9&gt;=AA$5)),$C9,0)</f>
        <v/>
      </c>
      <c r="AB52" s="13">
        <f>IF(AND($C9&lt;&gt;"",$E9&lt;&gt;"",AB$5&lt;&gt;"",$E9&lt;=AB$5,OR($F9="",$F9&gt;=AB$5)),$C9,0)</f>
        <v/>
      </c>
      <c r="AC52" s="13">
        <f>IF(AND($C9&lt;&gt;"",$E9&lt;&gt;"",AC$5&lt;&gt;"",$E9&lt;=AC$5,OR($F9="",$F9&gt;=AC$5)),$C9,0)</f>
        <v/>
      </c>
      <c r="AD52" s="13">
        <f>IF(AND($C9&lt;&gt;"",$E9&lt;&gt;"",AD$5&lt;&gt;"",$E9&lt;=AD$5,OR($F9="",$F9&gt;=AD$5)),$C9,0)</f>
        <v/>
      </c>
      <c r="AE52" s="13">
        <f>IF(AND($C9&lt;&gt;"",$E9&lt;&gt;"",AE$5&lt;&gt;"",$E9&lt;=AE$5,OR($F9="",$F9&gt;=AE$5)),$C9,0)</f>
        <v/>
      </c>
      <c r="AF52" s="13">
        <f>IF(AND($C9&lt;&gt;"",$E9&lt;&gt;"",AF$5&lt;&gt;"",$E9&lt;=AF$5,OR($F9="",$F9&gt;=AF$5)),$C9,0)</f>
        <v/>
      </c>
      <c r="AG52" s="13">
        <f>IF(AND($C9&lt;&gt;"",$E9&lt;&gt;"",AG$5&lt;&gt;"",$E9&lt;=AG$5,OR($F9="",$F9&gt;=AG$5)),$C9,0)</f>
        <v/>
      </c>
      <c r="AH52" s="13">
        <f>IF(AND($C9&lt;&gt;"",$E9&lt;&gt;"",AH$5&lt;&gt;"",$E9&lt;=AH$5,OR($F9="",$F9&gt;=AH$5)),$C9,0)</f>
        <v/>
      </c>
      <c r="AI52" s="13">
        <f>IF(AND($C9&lt;&gt;"",$E9&lt;&gt;"",AI$5&lt;&gt;"",$E9&lt;=AI$5,OR($F9="",$F9&gt;=AI$5)),$C9,0)</f>
        <v/>
      </c>
      <c r="AJ52" s="13">
        <f>IF(AND($C9&lt;&gt;"",$E9&lt;&gt;"",AJ$5&lt;&gt;"",$E9&lt;=AJ$5,OR($F9="",$F9&gt;=AJ$5)),$C9,0)</f>
        <v/>
      </c>
      <c r="AK52" s="13">
        <f>IF(AND($C9&lt;&gt;"",$E9&lt;&gt;"",AK$5&lt;&gt;"",$E9&lt;=AK$5,OR($F9="",$F9&gt;=AK$5)),$C9,0)</f>
        <v/>
      </c>
      <c r="AL52" s="13">
        <f>IF(AND($C9&lt;&gt;"",$E9&lt;&gt;"",AL$5&lt;&gt;"",$E9&lt;=AL$5,OR($F9="",$F9&gt;=AL$5)),$C9,0)</f>
        <v/>
      </c>
      <c r="AM52" s="13">
        <f>IF(AND($C9&lt;&gt;"",$E9&lt;&gt;"",AM$5&lt;&gt;"",$E9&lt;=AM$5,OR($F9="",$F9&gt;=AM$5)),$C9,0)</f>
        <v/>
      </c>
      <c r="AN52" s="13">
        <f>IF(AND($C9&lt;&gt;"",$E9&lt;&gt;"",AN$5&lt;&gt;"",$E9&lt;=AN$5,OR($F9="",$F9&gt;=AN$5)),$C9,0)</f>
        <v/>
      </c>
      <c r="AO52" s="13">
        <f>IF(AND($C9&lt;&gt;"",$E9&lt;&gt;"",AO$5&lt;&gt;"",$E9&lt;=AO$5,OR($F9="",$F9&gt;=AO$5)),$C9,0)</f>
        <v/>
      </c>
      <c r="AP52" s="13">
        <f>IF(AND($C9&lt;&gt;"",$E9&lt;&gt;"",AP$5&lt;&gt;"",$E9&lt;=AP$5,OR($F9="",$F9&gt;=AP$5)),$C9,0)</f>
        <v/>
      </c>
      <c r="AQ52" s="13">
        <f>IF(AND($C9&lt;&gt;"",$E9&lt;&gt;"",AQ$5&lt;&gt;"",$E9&lt;=AQ$5,OR($F9="",$F9&gt;=AQ$5)),$C9,0)</f>
        <v/>
      </c>
      <c r="AR52" s="13">
        <f>IF(AND($C9&lt;&gt;"",$E9&lt;&gt;"",AR$5&lt;&gt;"",$E9&lt;=AR$5,OR($F9="",$F9&gt;=AR$5)),$C9,0)</f>
        <v/>
      </c>
    </row>
    <row r="53">
      <c r="A53" s="2">
        <f>IF($A10="","",$A10)</f>
        <v/>
      </c>
      <c r="I53" s="13">
        <f>IF(AND($C10&lt;&gt;"",$E10&lt;&gt;"",I$5&lt;&gt;"",$E10&lt;=I$5,OR($F10="",$F10&gt;=I$5)),$C10,0)</f>
        <v/>
      </c>
      <c r="J53" s="13">
        <f>IF(AND($C10&lt;&gt;"",$E10&lt;&gt;"",J$5&lt;&gt;"",$E10&lt;=J$5,OR($F10="",$F10&gt;=J$5)),$C10,0)</f>
        <v/>
      </c>
      <c r="K53" s="13">
        <f>IF(AND($C10&lt;&gt;"",$E10&lt;&gt;"",K$5&lt;&gt;"",$E10&lt;=K$5,OR($F10="",$F10&gt;=K$5)),$C10,0)</f>
        <v/>
      </c>
      <c r="L53" s="13">
        <f>IF(AND($C10&lt;&gt;"",$E10&lt;&gt;"",L$5&lt;&gt;"",$E10&lt;=L$5,OR($F10="",$F10&gt;=L$5)),$C10,0)</f>
        <v/>
      </c>
      <c r="M53" s="13">
        <f>IF(AND($C10&lt;&gt;"",$E10&lt;&gt;"",M$5&lt;&gt;"",$E10&lt;=M$5,OR($F10="",$F10&gt;=M$5)),$C10,0)</f>
        <v/>
      </c>
      <c r="N53" s="13">
        <f>IF(AND($C10&lt;&gt;"",$E10&lt;&gt;"",N$5&lt;&gt;"",$E10&lt;=N$5,OR($F10="",$F10&gt;=N$5)),$C10,0)</f>
        <v/>
      </c>
      <c r="O53" s="13">
        <f>IF(AND($C10&lt;&gt;"",$E10&lt;&gt;"",O$5&lt;&gt;"",$E10&lt;=O$5,OR($F10="",$F10&gt;=O$5)),$C10,0)</f>
        <v/>
      </c>
      <c r="P53" s="13">
        <f>IF(AND($C10&lt;&gt;"",$E10&lt;&gt;"",P$5&lt;&gt;"",$E10&lt;=P$5,OR($F10="",$F10&gt;=P$5)),$C10,0)</f>
        <v/>
      </c>
      <c r="Q53" s="13">
        <f>IF(AND($C10&lt;&gt;"",$E10&lt;&gt;"",Q$5&lt;&gt;"",$E10&lt;=Q$5,OR($F10="",$F10&gt;=Q$5)),$C10,0)</f>
        <v/>
      </c>
      <c r="R53" s="13">
        <f>IF(AND($C10&lt;&gt;"",$E10&lt;&gt;"",R$5&lt;&gt;"",$E10&lt;=R$5,OR($F10="",$F10&gt;=R$5)),$C10,0)</f>
        <v/>
      </c>
      <c r="S53" s="13">
        <f>IF(AND($C10&lt;&gt;"",$E10&lt;&gt;"",S$5&lt;&gt;"",$E10&lt;=S$5,OR($F10="",$F10&gt;=S$5)),$C10,0)</f>
        <v/>
      </c>
      <c r="T53" s="13">
        <f>IF(AND($C10&lt;&gt;"",$E10&lt;&gt;"",T$5&lt;&gt;"",$E10&lt;=T$5,OR($F10="",$F10&gt;=T$5)),$C10,0)</f>
        <v/>
      </c>
      <c r="U53" s="13">
        <f>IF(AND($C10&lt;&gt;"",$E10&lt;&gt;"",U$5&lt;&gt;"",$E10&lt;=U$5,OR($F10="",$F10&gt;=U$5)),$C10,0)</f>
        <v/>
      </c>
      <c r="V53" s="13">
        <f>IF(AND($C10&lt;&gt;"",$E10&lt;&gt;"",V$5&lt;&gt;"",$E10&lt;=V$5,OR($F10="",$F10&gt;=V$5)),$C10,0)</f>
        <v/>
      </c>
      <c r="W53" s="13">
        <f>IF(AND($C10&lt;&gt;"",$E10&lt;&gt;"",W$5&lt;&gt;"",$E10&lt;=W$5,OR($F10="",$F10&gt;=W$5)),$C10,0)</f>
        <v/>
      </c>
      <c r="X53" s="13">
        <f>IF(AND($C10&lt;&gt;"",$E10&lt;&gt;"",X$5&lt;&gt;"",$E10&lt;=X$5,OR($F10="",$F10&gt;=X$5)),$C10,0)</f>
        <v/>
      </c>
      <c r="Y53" s="13">
        <f>IF(AND($C10&lt;&gt;"",$E10&lt;&gt;"",Y$5&lt;&gt;"",$E10&lt;=Y$5,OR($F10="",$F10&gt;=Y$5)),$C10,0)</f>
        <v/>
      </c>
      <c r="Z53" s="13">
        <f>IF(AND($C10&lt;&gt;"",$E10&lt;&gt;"",Z$5&lt;&gt;"",$E10&lt;=Z$5,OR($F10="",$F10&gt;=Z$5)),$C10,0)</f>
        <v/>
      </c>
      <c r="AA53" s="13">
        <f>IF(AND($C10&lt;&gt;"",$E10&lt;&gt;"",AA$5&lt;&gt;"",$E10&lt;=AA$5,OR($F10="",$F10&gt;=AA$5)),$C10,0)</f>
        <v/>
      </c>
      <c r="AB53" s="13">
        <f>IF(AND($C10&lt;&gt;"",$E10&lt;&gt;"",AB$5&lt;&gt;"",$E10&lt;=AB$5,OR($F10="",$F10&gt;=AB$5)),$C10,0)</f>
        <v/>
      </c>
      <c r="AC53" s="13">
        <f>IF(AND($C10&lt;&gt;"",$E10&lt;&gt;"",AC$5&lt;&gt;"",$E10&lt;=AC$5,OR($F10="",$F10&gt;=AC$5)),$C10,0)</f>
        <v/>
      </c>
      <c r="AD53" s="13">
        <f>IF(AND($C10&lt;&gt;"",$E10&lt;&gt;"",AD$5&lt;&gt;"",$E10&lt;=AD$5,OR($F10="",$F10&gt;=AD$5)),$C10,0)</f>
        <v/>
      </c>
      <c r="AE53" s="13">
        <f>IF(AND($C10&lt;&gt;"",$E10&lt;&gt;"",AE$5&lt;&gt;"",$E10&lt;=AE$5,OR($F10="",$F10&gt;=AE$5)),$C10,0)</f>
        <v/>
      </c>
      <c r="AF53" s="13">
        <f>IF(AND($C10&lt;&gt;"",$E10&lt;&gt;"",AF$5&lt;&gt;"",$E10&lt;=AF$5,OR($F10="",$F10&gt;=AF$5)),$C10,0)</f>
        <v/>
      </c>
      <c r="AG53" s="13">
        <f>IF(AND($C10&lt;&gt;"",$E10&lt;&gt;"",AG$5&lt;&gt;"",$E10&lt;=AG$5,OR($F10="",$F10&gt;=AG$5)),$C10,0)</f>
        <v/>
      </c>
      <c r="AH53" s="13">
        <f>IF(AND($C10&lt;&gt;"",$E10&lt;&gt;"",AH$5&lt;&gt;"",$E10&lt;=AH$5,OR($F10="",$F10&gt;=AH$5)),$C10,0)</f>
        <v/>
      </c>
      <c r="AI53" s="13">
        <f>IF(AND($C10&lt;&gt;"",$E10&lt;&gt;"",AI$5&lt;&gt;"",$E10&lt;=AI$5,OR($F10="",$F10&gt;=AI$5)),$C10,0)</f>
        <v/>
      </c>
      <c r="AJ53" s="13">
        <f>IF(AND($C10&lt;&gt;"",$E10&lt;&gt;"",AJ$5&lt;&gt;"",$E10&lt;=AJ$5,OR($F10="",$F10&gt;=AJ$5)),$C10,0)</f>
        <v/>
      </c>
      <c r="AK53" s="13">
        <f>IF(AND($C10&lt;&gt;"",$E10&lt;&gt;"",AK$5&lt;&gt;"",$E10&lt;=AK$5,OR($F10="",$F10&gt;=AK$5)),$C10,0)</f>
        <v/>
      </c>
      <c r="AL53" s="13">
        <f>IF(AND($C10&lt;&gt;"",$E10&lt;&gt;"",AL$5&lt;&gt;"",$E10&lt;=AL$5,OR($F10="",$F10&gt;=AL$5)),$C10,0)</f>
        <v/>
      </c>
      <c r="AM53" s="13">
        <f>IF(AND($C10&lt;&gt;"",$E10&lt;&gt;"",AM$5&lt;&gt;"",$E10&lt;=AM$5,OR($F10="",$F10&gt;=AM$5)),$C10,0)</f>
        <v/>
      </c>
      <c r="AN53" s="13">
        <f>IF(AND($C10&lt;&gt;"",$E10&lt;&gt;"",AN$5&lt;&gt;"",$E10&lt;=AN$5,OR($F10="",$F10&gt;=AN$5)),$C10,0)</f>
        <v/>
      </c>
      <c r="AO53" s="13">
        <f>IF(AND($C10&lt;&gt;"",$E10&lt;&gt;"",AO$5&lt;&gt;"",$E10&lt;=AO$5,OR($F10="",$F10&gt;=AO$5)),$C10,0)</f>
        <v/>
      </c>
      <c r="AP53" s="13">
        <f>IF(AND($C10&lt;&gt;"",$E10&lt;&gt;"",AP$5&lt;&gt;"",$E10&lt;=AP$5,OR($F10="",$F10&gt;=AP$5)),$C10,0)</f>
        <v/>
      </c>
      <c r="AQ53" s="13">
        <f>IF(AND($C10&lt;&gt;"",$E10&lt;&gt;"",AQ$5&lt;&gt;"",$E10&lt;=AQ$5,OR($F10="",$F10&gt;=AQ$5)),$C10,0)</f>
        <v/>
      </c>
      <c r="AR53" s="13">
        <f>IF(AND($C10&lt;&gt;"",$E10&lt;&gt;"",AR$5&lt;&gt;"",$E10&lt;=AR$5,OR($F10="",$F10&gt;=AR$5)),$C10,0)</f>
        <v/>
      </c>
    </row>
    <row r="54">
      <c r="A54" s="2">
        <f>IF($A11="","",$A11)</f>
        <v/>
      </c>
      <c r="I54" s="13">
        <f>IF(AND($C11&lt;&gt;"",$E11&lt;&gt;"",I$5&lt;&gt;"",$E11&lt;=I$5,OR($F11="",$F11&gt;=I$5)),$C11,0)</f>
        <v/>
      </c>
      <c r="J54" s="13">
        <f>IF(AND($C11&lt;&gt;"",$E11&lt;&gt;"",J$5&lt;&gt;"",$E11&lt;=J$5,OR($F11="",$F11&gt;=J$5)),$C11,0)</f>
        <v/>
      </c>
      <c r="K54" s="13">
        <f>IF(AND($C11&lt;&gt;"",$E11&lt;&gt;"",K$5&lt;&gt;"",$E11&lt;=K$5,OR($F11="",$F11&gt;=K$5)),$C11,0)</f>
        <v/>
      </c>
      <c r="L54" s="13">
        <f>IF(AND($C11&lt;&gt;"",$E11&lt;&gt;"",L$5&lt;&gt;"",$E11&lt;=L$5,OR($F11="",$F11&gt;=L$5)),$C11,0)</f>
        <v/>
      </c>
      <c r="M54" s="13">
        <f>IF(AND($C11&lt;&gt;"",$E11&lt;&gt;"",M$5&lt;&gt;"",$E11&lt;=M$5,OR($F11="",$F11&gt;=M$5)),$C11,0)</f>
        <v/>
      </c>
      <c r="N54" s="13">
        <f>IF(AND($C11&lt;&gt;"",$E11&lt;&gt;"",N$5&lt;&gt;"",$E11&lt;=N$5,OR($F11="",$F11&gt;=N$5)),$C11,0)</f>
        <v/>
      </c>
      <c r="O54" s="13">
        <f>IF(AND($C11&lt;&gt;"",$E11&lt;&gt;"",O$5&lt;&gt;"",$E11&lt;=O$5,OR($F11="",$F11&gt;=O$5)),$C11,0)</f>
        <v/>
      </c>
      <c r="P54" s="13">
        <f>IF(AND($C11&lt;&gt;"",$E11&lt;&gt;"",P$5&lt;&gt;"",$E11&lt;=P$5,OR($F11="",$F11&gt;=P$5)),$C11,0)</f>
        <v/>
      </c>
      <c r="Q54" s="13">
        <f>IF(AND($C11&lt;&gt;"",$E11&lt;&gt;"",Q$5&lt;&gt;"",$E11&lt;=Q$5,OR($F11="",$F11&gt;=Q$5)),$C11,0)</f>
        <v/>
      </c>
      <c r="R54" s="13">
        <f>IF(AND($C11&lt;&gt;"",$E11&lt;&gt;"",R$5&lt;&gt;"",$E11&lt;=R$5,OR($F11="",$F11&gt;=R$5)),$C11,0)</f>
        <v/>
      </c>
      <c r="S54" s="13">
        <f>IF(AND($C11&lt;&gt;"",$E11&lt;&gt;"",S$5&lt;&gt;"",$E11&lt;=S$5,OR($F11="",$F11&gt;=S$5)),$C11,0)</f>
        <v/>
      </c>
      <c r="T54" s="13">
        <f>IF(AND($C11&lt;&gt;"",$E11&lt;&gt;"",T$5&lt;&gt;"",$E11&lt;=T$5,OR($F11="",$F11&gt;=T$5)),$C11,0)</f>
        <v/>
      </c>
      <c r="U54" s="13">
        <f>IF(AND($C11&lt;&gt;"",$E11&lt;&gt;"",U$5&lt;&gt;"",$E11&lt;=U$5,OR($F11="",$F11&gt;=U$5)),$C11,0)</f>
        <v/>
      </c>
      <c r="V54" s="13">
        <f>IF(AND($C11&lt;&gt;"",$E11&lt;&gt;"",V$5&lt;&gt;"",$E11&lt;=V$5,OR($F11="",$F11&gt;=V$5)),$C11,0)</f>
        <v/>
      </c>
      <c r="W54" s="13">
        <f>IF(AND($C11&lt;&gt;"",$E11&lt;&gt;"",W$5&lt;&gt;"",$E11&lt;=W$5,OR($F11="",$F11&gt;=W$5)),$C11,0)</f>
        <v/>
      </c>
      <c r="X54" s="13">
        <f>IF(AND($C11&lt;&gt;"",$E11&lt;&gt;"",X$5&lt;&gt;"",$E11&lt;=X$5,OR($F11="",$F11&gt;=X$5)),$C11,0)</f>
        <v/>
      </c>
      <c r="Y54" s="13">
        <f>IF(AND($C11&lt;&gt;"",$E11&lt;&gt;"",Y$5&lt;&gt;"",$E11&lt;=Y$5,OR($F11="",$F11&gt;=Y$5)),$C11,0)</f>
        <v/>
      </c>
      <c r="Z54" s="13">
        <f>IF(AND($C11&lt;&gt;"",$E11&lt;&gt;"",Z$5&lt;&gt;"",$E11&lt;=Z$5,OR($F11="",$F11&gt;=Z$5)),$C11,0)</f>
        <v/>
      </c>
      <c r="AA54" s="13">
        <f>IF(AND($C11&lt;&gt;"",$E11&lt;&gt;"",AA$5&lt;&gt;"",$E11&lt;=AA$5,OR($F11="",$F11&gt;=AA$5)),$C11,0)</f>
        <v/>
      </c>
      <c r="AB54" s="13">
        <f>IF(AND($C11&lt;&gt;"",$E11&lt;&gt;"",AB$5&lt;&gt;"",$E11&lt;=AB$5,OR($F11="",$F11&gt;=AB$5)),$C11,0)</f>
        <v/>
      </c>
      <c r="AC54" s="13">
        <f>IF(AND($C11&lt;&gt;"",$E11&lt;&gt;"",AC$5&lt;&gt;"",$E11&lt;=AC$5,OR($F11="",$F11&gt;=AC$5)),$C11,0)</f>
        <v/>
      </c>
      <c r="AD54" s="13">
        <f>IF(AND($C11&lt;&gt;"",$E11&lt;&gt;"",AD$5&lt;&gt;"",$E11&lt;=AD$5,OR($F11="",$F11&gt;=AD$5)),$C11,0)</f>
        <v/>
      </c>
      <c r="AE54" s="13">
        <f>IF(AND($C11&lt;&gt;"",$E11&lt;&gt;"",AE$5&lt;&gt;"",$E11&lt;=AE$5,OR($F11="",$F11&gt;=AE$5)),$C11,0)</f>
        <v/>
      </c>
      <c r="AF54" s="13">
        <f>IF(AND($C11&lt;&gt;"",$E11&lt;&gt;"",AF$5&lt;&gt;"",$E11&lt;=AF$5,OR($F11="",$F11&gt;=AF$5)),$C11,0)</f>
        <v/>
      </c>
      <c r="AG54" s="13">
        <f>IF(AND($C11&lt;&gt;"",$E11&lt;&gt;"",AG$5&lt;&gt;"",$E11&lt;=AG$5,OR($F11="",$F11&gt;=AG$5)),$C11,0)</f>
        <v/>
      </c>
      <c r="AH54" s="13">
        <f>IF(AND($C11&lt;&gt;"",$E11&lt;&gt;"",AH$5&lt;&gt;"",$E11&lt;=AH$5,OR($F11="",$F11&gt;=AH$5)),$C11,0)</f>
        <v/>
      </c>
      <c r="AI54" s="13">
        <f>IF(AND($C11&lt;&gt;"",$E11&lt;&gt;"",AI$5&lt;&gt;"",$E11&lt;=AI$5,OR($F11="",$F11&gt;=AI$5)),$C11,0)</f>
        <v/>
      </c>
      <c r="AJ54" s="13">
        <f>IF(AND($C11&lt;&gt;"",$E11&lt;&gt;"",AJ$5&lt;&gt;"",$E11&lt;=AJ$5,OR($F11="",$F11&gt;=AJ$5)),$C11,0)</f>
        <v/>
      </c>
      <c r="AK54" s="13">
        <f>IF(AND($C11&lt;&gt;"",$E11&lt;&gt;"",AK$5&lt;&gt;"",$E11&lt;=AK$5,OR($F11="",$F11&gt;=AK$5)),$C11,0)</f>
        <v/>
      </c>
      <c r="AL54" s="13">
        <f>IF(AND($C11&lt;&gt;"",$E11&lt;&gt;"",AL$5&lt;&gt;"",$E11&lt;=AL$5,OR($F11="",$F11&gt;=AL$5)),$C11,0)</f>
        <v/>
      </c>
      <c r="AM54" s="13">
        <f>IF(AND($C11&lt;&gt;"",$E11&lt;&gt;"",AM$5&lt;&gt;"",$E11&lt;=AM$5,OR($F11="",$F11&gt;=AM$5)),$C11,0)</f>
        <v/>
      </c>
      <c r="AN54" s="13">
        <f>IF(AND($C11&lt;&gt;"",$E11&lt;&gt;"",AN$5&lt;&gt;"",$E11&lt;=AN$5,OR($F11="",$F11&gt;=AN$5)),$C11,0)</f>
        <v/>
      </c>
      <c r="AO54" s="13">
        <f>IF(AND($C11&lt;&gt;"",$E11&lt;&gt;"",AO$5&lt;&gt;"",$E11&lt;=AO$5,OR($F11="",$F11&gt;=AO$5)),$C11,0)</f>
        <v/>
      </c>
      <c r="AP54" s="13">
        <f>IF(AND($C11&lt;&gt;"",$E11&lt;&gt;"",AP$5&lt;&gt;"",$E11&lt;=AP$5,OR($F11="",$F11&gt;=AP$5)),$C11,0)</f>
        <v/>
      </c>
      <c r="AQ54" s="13">
        <f>IF(AND($C11&lt;&gt;"",$E11&lt;&gt;"",AQ$5&lt;&gt;"",$E11&lt;=AQ$5,OR($F11="",$F11&gt;=AQ$5)),$C11,0)</f>
        <v/>
      </c>
      <c r="AR54" s="13">
        <f>IF(AND($C11&lt;&gt;"",$E11&lt;&gt;"",AR$5&lt;&gt;"",$E11&lt;=AR$5,OR($F11="",$F11&gt;=AR$5)),$C11,0)</f>
        <v/>
      </c>
    </row>
    <row r="55">
      <c r="A55" s="2">
        <f>IF($A12="","",$A12)</f>
        <v/>
      </c>
      <c r="I55" s="13">
        <f>IF(AND($C12&lt;&gt;"",$E12&lt;&gt;"",I$5&lt;&gt;"",$E12&lt;=I$5,OR($F12="",$F12&gt;=I$5)),$C12,0)</f>
        <v/>
      </c>
      <c r="J55" s="13">
        <f>IF(AND($C12&lt;&gt;"",$E12&lt;&gt;"",J$5&lt;&gt;"",$E12&lt;=J$5,OR($F12="",$F12&gt;=J$5)),$C12,0)</f>
        <v/>
      </c>
      <c r="K55" s="13">
        <f>IF(AND($C12&lt;&gt;"",$E12&lt;&gt;"",K$5&lt;&gt;"",$E12&lt;=K$5,OR($F12="",$F12&gt;=K$5)),$C12,0)</f>
        <v/>
      </c>
      <c r="L55" s="13">
        <f>IF(AND($C12&lt;&gt;"",$E12&lt;&gt;"",L$5&lt;&gt;"",$E12&lt;=L$5,OR($F12="",$F12&gt;=L$5)),$C12,0)</f>
        <v/>
      </c>
      <c r="M55" s="13">
        <f>IF(AND($C12&lt;&gt;"",$E12&lt;&gt;"",M$5&lt;&gt;"",$E12&lt;=M$5,OR($F12="",$F12&gt;=M$5)),$C12,0)</f>
        <v/>
      </c>
      <c r="N55" s="13">
        <f>IF(AND($C12&lt;&gt;"",$E12&lt;&gt;"",N$5&lt;&gt;"",$E12&lt;=N$5,OR($F12="",$F12&gt;=N$5)),$C12,0)</f>
        <v/>
      </c>
      <c r="O55" s="13">
        <f>IF(AND($C12&lt;&gt;"",$E12&lt;&gt;"",O$5&lt;&gt;"",$E12&lt;=O$5,OR($F12="",$F12&gt;=O$5)),$C12,0)</f>
        <v/>
      </c>
      <c r="P55" s="13">
        <f>IF(AND($C12&lt;&gt;"",$E12&lt;&gt;"",P$5&lt;&gt;"",$E12&lt;=P$5,OR($F12="",$F12&gt;=P$5)),$C12,0)</f>
        <v/>
      </c>
      <c r="Q55" s="13">
        <f>IF(AND($C12&lt;&gt;"",$E12&lt;&gt;"",Q$5&lt;&gt;"",$E12&lt;=Q$5,OR($F12="",$F12&gt;=Q$5)),$C12,0)</f>
        <v/>
      </c>
      <c r="R55" s="13">
        <f>IF(AND($C12&lt;&gt;"",$E12&lt;&gt;"",R$5&lt;&gt;"",$E12&lt;=R$5,OR($F12="",$F12&gt;=R$5)),$C12,0)</f>
        <v/>
      </c>
      <c r="S55" s="13">
        <f>IF(AND($C12&lt;&gt;"",$E12&lt;&gt;"",S$5&lt;&gt;"",$E12&lt;=S$5,OR($F12="",$F12&gt;=S$5)),$C12,0)</f>
        <v/>
      </c>
      <c r="T55" s="13">
        <f>IF(AND($C12&lt;&gt;"",$E12&lt;&gt;"",T$5&lt;&gt;"",$E12&lt;=T$5,OR($F12="",$F12&gt;=T$5)),$C12,0)</f>
        <v/>
      </c>
      <c r="U55" s="13">
        <f>IF(AND($C12&lt;&gt;"",$E12&lt;&gt;"",U$5&lt;&gt;"",$E12&lt;=U$5,OR($F12="",$F12&gt;=U$5)),$C12,0)</f>
        <v/>
      </c>
      <c r="V55" s="13">
        <f>IF(AND($C12&lt;&gt;"",$E12&lt;&gt;"",V$5&lt;&gt;"",$E12&lt;=V$5,OR($F12="",$F12&gt;=V$5)),$C12,0)</f>
        <v/>
      </c>
      <c r="W55" s="13">
        <f>IF(AND($C12&lt;&gt;"",$E12&lt;&gt;"",W$5&lt;&gt;"",$E12&lt;=W$5,OR($F12="",$F12&gt;=W$5)),$C12,0)</f>
        <v/>
      </c>
      <c r="X55" s="13">
        <f>IF(AND($C12&lt;&gt;"",$E12&lt;&gt;"",X$5&lt;&gt;"",$E12&lt;=X$5,OR($F12="",$F12&gt;=X$5)),$C12,0)</f>
        <v/>
      </c>
      <c r="Y55" s="13">
        <f>IF(AND($C12&lt;&gt;"",$E12&lt;&gt;"",Y$5&lt;&gt;"",$E12&lt;=Y$5,OR($F12="",$F12&gt;=Y$5)),$C12,0)</f>
        <v/>
      </c>
      <c r="Z55" s="13">
        <f>IF(AND($C12&lt;&gt;"",$E12&lt;&gt;"",Z$5&lt;&gt;"",$E12&lt;=Z$5,OR($F12="",$F12&gt;=Z$5)),$C12,0)</f>
        <v/>
      </c>
      <c r="AA55" s="13">
        <f>IF(AND($C12&lt;&gt;"",$E12&lt;&gt;"",AA$5&lt;&gt;"",$E12&lt;=AA$5,OR($F12="",$F12&gt;=AA$5)),$C12,0)</f>
        <v/>
      </c>
      <c r="AB55" s="13">
        <f>IF(AND($C12&lt;&gt;"",$E12&lt;&gt;"",AB$5&lt;&gt;"",$E12&lt;=AB$5,OR($F12="",$F12&gt;=AB$5)),$C12,0)</f>
        <v/>
      </c>
      <c r="AC55" s="13">
        <f>IF(AND($C12&lt;&gt;"",$E12&lt;&gt;"",AC$5&lt;&gt;"",$E12&lt;=AC$5,OR($F12="",$F12&gt;=AC$5)),$C12,0)</f>
        <v/>
      </c>
      <c r="AD55" s="13">
        <f>IF(AND($C12&lt;&gt;"",$E12&lt;&gt;"",AD$5&lt;&gt;"",$E12&lt;=AD$5,OR($F12="",$F12&gt;=AD$5)),$C12,0)</f>
        <v/>
      </c>
      <c r="AE55" s="13">
        <f>IF(AND($C12&lt;&gt;"",$E12&lt;&gt;"",AE$5&lt;&gt;"",$E12&lt;=AE$5,OR($F12="",$F12&gt;=AE$5)),$C12,0)</f>
        <v/>
      </c>
      <c r="AF55" s="13">
        <f>IF(AND($C12&lt;&gt;"",$E12&lt;&gt;"",AF$5&lt;&gt;"",$E12&lt;=AF$5,OR($F12="",$F12&gt;=AF$5)),$C12,0)</f>
        <v/>
      </c>
      <c r="AG55" s="13">
        <f>IF(AND($C12&lt;&gt;"",$E12&lt;&gt;"",AG$5&lt;&gt;"",$E12&lt;=AG$5,OR($F12="",$F12&gt;=AG$5)),$C12,0)</f>
        <v/>
      </c>
      <c r="AH55" s="13">
        <f>IF(AND($C12&lt;&gt;"",$E12&lt;&gt;"",AH$5&lt;&gt;"",$E12&lt;=AH$5,OR($F12="",$F12&gt;=AH$5)),$C12,0)</f>
        <v/>
      </c>
      <c r="AI55" s="13">
        <f>IF(AND($C12&lt;&gt;"",$E12&lt;&gt;"",AI$5&lt;&gt;"",$E12&lt;=AI$5,OR($F12="",$F12&gt;=AI$5)),$C12,0)</f>
        <v/>
      </c>
      <c r="AJ55" s="13">
        <f>IF(AND($C12&lt;&gt;"",$E12&lt;&gt;"",AJ$5&lt;&gt;"",$E12&lt;=AJ$5,OR($F12="",$F12&gt;=AJ$5)),$C12,0)</f>
        <v/>
      </c>
      <c r="AK55" s="13">
        <f>IF(AND($C12&lt;&gt;"",$E12&lt;&gt;"",AK$5&lt;&gt;"",$E12&lt;=AK$5,OR($F12="",$F12&gt;=AK$5)),$C12,0)</f>
        <v/>
      </c>
      <c r="AL55" s="13">
        <f>IF(AND($C12&lt;&gt;"",$E12&lt;&gt;"",AL$5&lt;&gt;"",$E12&lt;=AL$5,OR($F12="",$F12&gt;=AL$5)),$C12,0)</f>
        <v/>
      </c>
      <c r="AM55" s="13">
        <f>IF(AND($C12&lt;&gt;"",$E12&lt;&gt;"",AM$5&lt;&gt;"",$E12&lt;=AM$5,OR($F12="",$F12&gt;=AM$5)),$C12,0)</f>
        <v/>
      </c>
      <c r="AN55" s="13">
        <f>IF(AND($C12&lt;&gt;"",$E12&lt;&gt;"",AN$5&lt;&gt;"",$E12&lt;=AN$5,OR($F12="",$F12&gt;=AN$5)),$C12,0)</f>
        <v/>
      </c>
      <c r="AO55" s="13">
        <f>IF(AND($C12&lt;&gt;"",$E12&lt;&gt;"",AO$5&lt;&gt;"",$E12&lt;=AO$5,OR($F12="",$F12&gt;=AO$5)),$C12,0)</f>
        <v/>
      </c>
      <c r="AP55" s="13">
        <f>IF(AND($C12&lt;&gt;"",$E12&lt;&gt;"",AP$5&lt;&gt;"",$E12&lt;=AP$5,OR($F12="",$F12&gt;=AP$5)),$C12,0)</f>
        <v/>
      </c>
      <c r="AQ55" s="13">
        <f>IF(AND($C12&lt;&gt;"",$E12&lt;&gt;"",AQ$5&lt;&gt;"",$E12&lt;=AQ$5,OR($F12="",$F12&gt;=AQ$5)),$C12,0)</f>
        <v/>
      </c>
      <c r="AR55" s="13">
        <f>IF(AND($C12&lt;&gt;"",$E12&lt;&gt;"",AR$5&lt;&gt;"",$E12&lt;=AR$5,OR($F12="",$F12&gt;=AR$5)),$C12,0)</f>
        <v/>
      </c>
    </row>
    <row r="56">
      <c r="A56" s="2">
        <f>IF($A13="","",$A13)</f>
        <v/>
      </c>
      <c r="I56" s="13">
        <f>IF(AND($C13&lt;&gt;"",$E13&lt;&gt;"",I$5&lt;&gt;"",$E13&lt;=I$5,OR($F13="",$F13&gt;=I$5)),$C13,0)</f>
        <v/>
      </c>
      <c r="J56" s="13">
        <f>IF(AND($C13&lt;&gt;"",$E13&lt;&gt;"",J$5&lt;&gt;"",$E13&lt;=J$5,OR($F13="",$F13&gt;=J$5)),$C13,0)</f>
        <v/>
      </c>
      <c r="K56" s="13">
        <f>IF(AND($C13&lt;&gt;"",$E13&lt;&gt;"",K$5&lt;&gt;"",$E13&lt;=K$5,OR($F13="",$F13&gt;=K$5)),$C13,0)</f>
        <v/>
      </c>
      <c r="L56" s="13">
        <f>IF(AND($C13&lt;&gt;"",$E13&lt;&gt;"",L$5&lt;&gt;"",$E13&lt;=L$5,OR($F13="",$F13&gt;=L$5)),$C13,0)</f>
        <v/>
      </c>
      <c r="M56" s="13">
        <f>IF(AND($C13&lt;&gt;"",$E13&lt;&gt;"",M$5&lt;&gt;"",$E13&lt;=M$5,OR($F13="",$F13&gt;=M$5)),$C13,0)</f>
        <v/>
      </c>
      <c r="N56" s="13">
        <f>IF(AND($C13&lt;&gt;"",$E13&lt;&gt;"",N$5&lt;&gt;"",$E13&lt;=N$5,OR($F13="",$F13&gt;=N$5)),$C13,0)</f>
        <v/>
      </c>
      <c r="O56" s="13">
        <f>IF(AND($C13&lt;&gt;"",$E13&lt;&gt;"",O$5&lt;&gt;"",$E13&lt;=O$5,OR($F13="",$F13&gt;=O$5)),$C13,0)</f>
        <v/>
      </c>
      <c r="P56" s="13">
        <f>IF(AND($C13&lt;&gt;"",$E13&lt;&gt;"",P$5&lt;&gt;"",$E13&lt;=P$5,OR($F13="",$F13&gt;=P$5)),$C13,0)</f>
        <v/>
      </c>
      <c r="Q56" s="13">
        <f>IF(AND($C13&lt;&gt;"",$E13&lt;&gt;"",Q$5&lt;&gt;"",$E13&lt;=Q$5,OR($F13="",$F13&gt;=Q$5)),$C13,0)</f>
        <v/>
      </c>
      <c r="R56" s="13">
        <f>IF(AND($C13&lt;&gt;"",$E13&lt;&gt;"",R$5&lt;&gt;"",$E13&lt;=R$5,OR($F13="",$F13&gt;=R$5)),$C13,0)</f>
        <v/>
      </c>
      <c r="S56" s="13">
        <f>IF(AND($C13&lt;&gt;"",$E13&lt;&gt;"",S$5&lt;&gt;"",$E13&lt;=S$5,OR($F13="",$F13&gt;=S$5)),$C13,0)</f>
        <v/>
      </c>
      <c r="T56" s="13">
        <f>IF(AND($C13&lt;&gt;"",$E13&lt;&gt;"",T$5&lt;&gt;"",$E13&lt;=T$5,OR($F13="",$F13&gt;=T$5)),$C13,0)</f>
        <v/>
      </c>
      <c r="U56" s="13">
        <f>IF(AND($C13&lt;&gt;"",$E13&lt;&gt;"",U$5&lt;&gt;"",$E13&lt;=U$5,OR($F13="",$F13&gt;=U$5)),$C13,0)</f>
        <v/>
      </c>
      <c r="V56" s="13">
        <f>IF(AND($C13&lt;&gt;"",$E13&lt;&gt;"",V$5&lt;&gt;"",$E13&lt;=V$5,OR($F13="",$F13&gt;=V$5)),$C13,0)</f>
        <v/>
      </c>
      <c r="W56" s="13">
        <f>IF(AND($C13&lt;&gt;"",$E13&lt;&gt;"",W$5&lt;&gt;"",$E13&lt;=W$5,OR($F13="",$F13&gt;=W$5)),$C13,0)</f>
        <v/>
      </c>
      <c r="X56" s="13">
        <f>IF(AND($C13&lt;&gt;"",$E13&lt;&gt;"",X$5&lt;&gt;"",$E13&lt;=X$5,OR($F13="",$F13&gt;=X$5)),$C13,0)</f>
        <v/>
      </c>
      <c r="Y56" s="13">
        <f>IF(AND($C13&lt;&gt;"",$E13&lt;&gt;"",Y$5&lt;&gt;"",$E13&lt;=Y$5,OR($F13="",$F13&gt;=Y$5)),$C13,0)</f>
        <v/>
      </c>
      <c r="Z56" s="13">
        <f>IF(AND($C13&lt;&gt;"",$E13&lt;&gt;"",Z$5&lt;&gt;"",$E13&lt;=Z$5,OR($F13="",$F13&gt;=Z$5)),$C13,0)</f>
        <v/>
      </c>
      <c r="AA56" s="13">
        <f>IF(AND($C13&lt;&gt;"",$E13&lt;&gt;"",AA$5&lt;&gt;"",$E13&lt;=AA$5,OR($F13="",$F13&gt;=AA$5)),$C13,0)</f>
        <v/>
      </c>
      <c r="AB56" s="13">
        <f>IF(AND($C13&lt;&gt;"",$E13&lt;&gt;"",AB$5&lt;&gt;"",$E13&lt;=AB$5,OR($F13="",$F13&gt;=AB$5)),$C13,0)</f>
        <v/>
      </c>
      <c r="AC56" s="13">
        <f>IF(AND($C13&lt;&gt;"",$E13&lt;&gt;"",AC$5&lt;&gt;"",$E13&lt;=AC$5,OR($F13="",$F13&gt;=AC$5)),$C13,0)</f>
        <v/>
      </c>
      <c r="AD56" s="13">
        <f>IF(AND($C13&lt;&gt;"",$E13&lt;&gt;"",AD$5&lt;&gt;"",$E13&lt;=AD$5,OR($F13="",$F13&gt;=AD$5)),$C13,0)</f>
        <v/>
      </c>
      <c r="AE56" s="13">
        <f>IF(AND($C13&lt;&gt;"",$E13&lt;&gt;"",AE$5&lt;&gt;"",$E13&lt;=AE$5,OR($F13="",$F13&gt;=AE$5)),$C13,0)</f>
        <v/>
      </c>
      <c r="AF56" s="13">
        <f>IF(AND($C13&lt;&gt;"",$E13&lt;&gt;"",AF$5&lt;&gt;"",$E13&lt;=AF$5,OR($F13="",$F13&gt;=AF$5)),$C13,0)</f>
        <v/>
      </c>
      <c r="AG56" s="13">
        <f>IF(AND($C13&lt;&gt;"",$E13&lt;&gt;"",AG$5&lt;&gt;"",$E13&lt;=AG$5,OR($F13="",$F13&gt;=AG$5)),$C13,0)</f>
        <v/>
      </c>
      <c r="AH56" s="13">
        <f>IF(AND($C13&lt;&gt;"",$E13&lt;&gt;"",AH$5&lt;&gt;"",$E13&lt;=AH$5,OR($F13="",$F13&gt;=AH$5)),$C13,0)</f>
        <v/>
      </c>
      <c r="AI56" s="13">
        <f>IF(AND($C13&lt;&gt;"",$E13&lt;&gt;"",AI$5&lt;&gt;"",$E13&lt;=AI$5,OR($F13="",$F13&gt;=AI$5)),$C13,0)</f>
        <v/>
      </c>
      <c r="AJ56" s="13">
        <f>IF(AND($C13&lt;&gt;"",$E13&lt;&gt;"",AJ$5&lt;&gt;"",$E13&lt;=AJ$5,OR($F13="",$F13&gt;=AJ$5)),$C13,0)</f>
        <v/>
      </c>
      <c r="AK56" s="13">
        <f>IF(AND($C13&lt;&gt;"",$E13&lt;&gt;"",AK$5&lt;&gt;"",$E13&lt;=AK$5,OR($F13="",$F13&gt;=AK$5)),$C13,0)</f>
        <v/>
      </c>
      <c r="AL56" s="13">
        <f>IF(AND($C13&lt;&gt;"",$E13&lt;&gt;"",AL$5&lt;&gt;"",$E13&lt;=AL$5,OR($F13="",$F13&gt;=AL$5)),$C13,0)</f>
        <v/>
      </c>
      <c r="AM56" s="13">
        <f>IF(AND($C13&lt;&gt;"",$E13&lt;&gt;"",AM$5&lt;&gt;"",$E13&lt;=AM$5,OR($F13="",$F13&gt;=AM$5)),$C13,0)</f>
        <v/>
      </c>
      <c r="AN56" s="13">
        <f>IF(AND($C13&lt;&gt;"",$E13&lt;&gt;"",AN$5&lt;&gt;"",$E13&lt;=AN$5,OR($F13="",$F13&gt;=AN$5)),$C13,0)</f>
        <v/>
      </c>
      <c r="AO56" s="13">
        <f>IF(AND($C13&lt;&gt;"",$E13&lt;&gt;"",AO$5&lt;&gt;"",$E13&lt;=AO$5,OR($F13="",$F13&gt;=AO$5)),$C13,0)</f>
        <v/>
      </c>
      <c r="AP56" s="13">
        <f>IF(AND($C13&lt;&gt;"",$E13&lt;&gt;"",AP$5&lt;&gt;"",$E13&lt;=AP$5,OR($F13="",$F13&gt;=AP$5)),$C13,0)</f>
        <v/>
      </c>
      <c r="AQ56" s="13">
        <f>IF(AND($C13&lt;&gt;"",$E13&lt;&gt;"",AQ$5&lt;&gt;"",$E13&lt;=AQ$5,OR($F13="",$F13&gt;=AQ$5)),$C13,0)</f>
        <v/>
      </c>
      <c r="AR56" s="13">
        <f>IF(AND($C13&lt;&gt;"",$E13&lt;&gt;"",AR$5&lt;&gt;"",$E13&lt;=AR$5,OR($F13="",$F13&gt;=AR$5)),$C13,0)</f>
        <v/>
      </c>
    </row>
    <row r="57">
      <c r="A57" s="2">
        <f>IF($A14="","",$A14)</f>
        <v/>
      </c>
      <c r="I57" s="13">
        <f>IF(AND($C14&lt;&gt;"",$E14&lt;&gt;"",I$5&lt;&gt;"",$E14&lt;=I$5,OR($F14="",$F14&gt;=I$5)),$C14,0)</f>
        <v/>
      </c>
      <c r="J57" s="13">
        <f>IF(AND($C14&lt;&gt;"",$E14&lt;&gt;"",J$5&lt;&gt;"",$E14&lt;=J$5,OR($F14="",$F14&gt;=J$5)),$C14,0)</f>
        <v/>
      </c>
      <c r="K57" s="13">
        <f>IF(AND($C14&lt;&gt;"",$E14&lt;&gt;"",K$5&lt;&gt;"",$E14&lt;=K$5,OR($F14="",$F14&gt;=K$5)),$C14,0)</f>
        <v/>
      </c>
      <c r="L57" s="13">
        <f>IF(AND($C14&lt;&gt;"",$E14&lt;&gt;"",L$5&lt;&gt;"",$E14&lt;=L$5,OR($F14="",$F14&gt;=L$5)),$C14,0)</f>
        <v/>
      </c>
      <c r="M57" s="13">
        <f>IF(AND($C14&lt;&gt;"",$E14&lt;&gt;"",M$5&lt;&gt;"",$E14&lt;=M$5,OR($F14="",$F14&gt;=M$5)),$C14,0)</f>
        <v/>
      </c>
      <c r="N57" s="13">
        <f>IF(AND($C14&lt;&gt;"",$E14&lt;&gt;"",N$5&lt;&gt;"",$E14&lt;=N$5,OR($F14="",$F14&gt;=N$5)),$C14,0)</f>
        <v/>
      </c>
      <c r="O57" s="13">
        <f>IF(AND($C14&lt;&gt;"",$E14&lt;&gt;"",O$5&lt;&gt;"",$E14&lt;=O$5,OR($F14="",$F14&gt;=O$5)),$C14,0)</f>
        <v/>
      </c>
      <c r="P57" s="13">
        <f>IF(AND($C14&lt;&gt;"",$E14&lt;&gt;"",P$5&lt;&gt;"",$E14&lt;=P$5,OR($F14="",$F14&gt;=P$5)),$C14,0)</f>
        <v/>
      </c>
      <c r="Q57" s="13">
        <f>IF(AND($C14&lt;&gt;"",$E14&lt;&gt;"",Q$5&lt;&gt;"",$E14&lt;=Q$5,OR($F14="",$F14&gt;=Q$5)),$C14,0)</f>
        <v/>
      </c>
      <c r="R57" s="13">
        <f>IF(AND($C14&lt;&gt;"",$E14&lt;&gt;"",R$5&lt;&gt;"",$E14&lt;=R$5,OR($F14="",$F14&gt;=R$5)),$C14,0)</f>
        <v/>
      </c>
      <c r="S57" s="13">
        <f>IF(AND($C14&lt;&gt;"",$E14&lt;&gt;"",S$5&lt;&gt;"",$E14&lt;=S$5,OR($F14="",$F14&gt;=S$5)),$C14,0)</f>
        <v/>
      </c>
      <c r="T57" s="13">
        <f>IF(AND($C14&lt;&gt;"",$E14&lt;&gt;"",T$5&lt;&gt;"",$E14&lt;=T$5,OR($F14="",$F14&gt;=T$5)),$C14,0)</f>
        <v/>
      </c>
      <c r="U57" s="13">
        <f>IF(AND($C14&lt;&gt;"",$E14&lt;&gt;"",U$5&lt;&gt;"",$E14&lt;=U$5,OR($F14="",$F14&gt;=U$5)),$C14,0)</f>
        <v/>
      </c>
      <c r="V57" s="13">
        <f>IF(AND($C14&lt;&gt;"",$E14&lt;&gt;"",V$5&lt;&gt;"",$E14&lt;=V$5,OR($F14="",$F14&gt;=V$5)),$C14,0)</f>
        <v/>
      </c>
      <c r="W57" s="13">
        <f>IF(AND($C14&lt;&gt;"",$E14&lt;&gt;"",W$5&lt;&gt;"",$E14&lt;=W$5,OR($F14="",$F14&gt;=W$5)),$C14,0)</f>
        <v/>
      </c>
      <c r="X57" s="13">
        <f>IF(AND($C14&lt;&gt;"",$E14&lt;&gt;"",X$5&lt;&gt;"",$E14&lt;=X$5,OR($F14="",$F14&gt;=X$5)),$C14,0)</f>
        <v/>
      </c>
      <c r="Y57" s="13">
        <f>IF(AND($C14&lt;&gt;"",$E14&lt;&gt;"",Y$5&lt;&gt;"",$E14&lt;=Y$5,OR($F14="",$F14&gt;=Y$5)),$C14,0)</f>
        <v/>
      </c>
      <c r="Z57" s="13">
        <f>IF(AND($C14&lt;&gt;"",$E14&lt;&gt;"",Z$5&lt;&gt;"",$E14&lt;=Z$5,OR($F14="",$F14&gt;=Z$5)),$C14,0)</f>
        <v/>
      </c>
      <c r="AA57" s="13">
        <f>IF(AND($C14&lt;&gt;"",$E14&lt;&gt;"",AA$5&lt;&gt;"",$E14&lt;=AA$5,OR($F14="",$F14&gt;=AA$5)),$C14,0)</f>
        <v/>
      </c>
      <c r="AB57" s="13">
        <f>IF(AND($C14&lt;&gt;"",$E14&lt;&gt;"",AB$5&lt;&gt;"",$E14&lt;=AB$5,OR($F14="",$F14&gt;=AB$5)),$C14,0)</f>
        <v/>
      </c>
      <c r="AC57" s="13">
        <f>IF(AND($C14&lt;&gt;"",$E14&lt;&gt;"",AC$5&lt;&gt;"",$E14&lt;=AC$5,OR($F14="",$F14&gt;=AC$5)),$C14,0)</f>
        <v/>
      </c>
      <c r="AD57" s="13">
        <f>IF(AND($C14&lt;&gt;"",$E14&lt;&gt;"",AD$5&lt;&gt;"",$E14&lt;=AD$5,OR($F14="",$F14&gt;=AD$5)),$C14,0)</f>
        <v/>
      </c>
      <c r="AE57" s="13">
        <f>IF(AND($C14&lt;&gt;"",$E14&lt;&gt;"",AE$5&lt;&gt;"",$E14&lt;=AE$5,OR($F14="",$F14&gt;=AE$5)),$C14,0)</f>
        <v/>
      </c>
      <c r="AF57" s="13">
        <f>IF(AND($C14&lt;&gt;"",$E14&lt;&gt;"",AF$5&lt;&gt;"",$E14&lt;=AF$5,OR($F14="",$F14&gt;=AF$5)),$C14,0)</f>
        <v/>
      </c>
      <c r="AG57" s="13">
        <f>IF(AND($C14&lt;&gt;"",$E14&lt;&gt;"",AG$5&lt;&gt;"",$E14&lt;=AG$5,OR($F14="",$F14&gt;=AG$5)),$C14,0)</f>
        <v/>
      </c>
      <c r="AH57" s="13">
        <f>IF(AND($C14&lt;&gt;"",$E14&lt;&gt;"",AH$5&lt;&gt;"",$E14&lt;=AH$5,OR($F14="",$F14&gt;=AH$5)),$C14,0)</f>
        <v/>
      </c>
      <c r="AI57" s="13">
        <f>IF(AND($C14&lt;&gt;"",$E14&lt;&gt;"",AI$5&lt;&gt;"",$E14&lt;=AI$5,OR($F14="",$F14&gt;=AI$5)),$C14,0)</f>
        <v/>
      </c>
      <c r="AJ57" s="13">
        <f>IF(AND($C14&lt;&gt;"",$E14&lt;&gt;"",AJ$5&lt;&gt;"",$E14&lt;=AJ$5,OR($F14="",$F14&gt;=AJ$5)),$C14,0)</f>
        <v/>
      </c>
      <c r="AK57" s="13">
        <f>IF(AND($C14&lt;&gt;"",$E14&lt;&gt;"",AK$5&lt;&gt;"",$E14&lt;=AK$5,OR($F14="",$F14&gt;=AK$5)),$C14,0)</f>
        <v/>
      </c>
      <c r="AL57" s="13">
        <f>IF(AND($C14&lt;&gt;"",$E14&lt;&gt;"",AL$5&lt;&gt;"",$E14&lt;=AL$5,OR($F14="",$F14&gt;=AL$5)),$C14,0)</f>
        <v/>
      </c>
      <c r="AM57" s="13">
        <f>IF(AND($C14&lt;&gt;"",$E14&lt;&gt;"",AM$5&lt;&gt;"",$E14&lt;=AM$5,OR($F14="",$F14&gt;=AM$5)),$C14,0)</f>
        <v/>
      </c>
      <c r="AN57" s="13">
        <f>IF(AND($C14&lt;&gt;"",$E14&lt;&gt;"",AN$5&lt;&gt;"",$E14&lt;=AN$5,OR($F14="",$F14&gt;=AN$5)),$C14,0)</f>
        <v/>
      </c>
      <c r="AO57" s="13">
        <f>IF(AND($C14&lt;&gt;"",$E14&lt;&gt;"",AO$5&lt;&gt;"",$E14&lt;=AO$5,OR($F14="",$F14&gt;=AO$5)),$C14,0)</f>
        <v/>
      </c>
      <c r="AP57" s="13">
        <f>IF(AND($C14&lt;&gt;"",$E14&lt;&gt;"",AP$5&lt;&gt;"",$E14&lt;=AP$5,OR($F14="",$F14&gt;=AP$5)),$C14,0)</f>
        <v/>
      </c>
      <c r="AQ57" s="13">
        <f>IF(AND($C14&lt;&gt;"",$E14&lt;&gt;"",AQ$5&lt;&gt;"",$E14&lt;=AQ$5,OR($F14="",$F14&gt;=AQ$5)),$C14,0)</f>
        <v/>
      </c>
      <c r="AR57" s="13">
        <f>IF(AND($C14&lt;&gt;"",$E14&lt;&gt;"",AR$5&lt;&gt;"",$E14&lt;=AR$5,OR($F14="",$F14&gt;=AR$5)),$C14,0)</f>
        <v/>
      </c>
    </row>
    <row r="58">
      <c r="A58" s="2">
        <f>IF($A15="","",$A15)</f>
        <v/>
      </c>
      <c r="I58" s="13">
        <f>IF(AND($C15&lt;&gt;"",$E15&lt;&gt;"",I$5&lt;&gt;"",$E15&lt;=I$5,OR($F15="",$F15&gt;=I$5)),$C15,0)</f>
        <v/>
      </c>
      <c r="J58" s="13">
        <f>IF(AND($C15&lt;&gt;"",$E15&lt;&gt;"",J$5&lt;&gt;"",$E15&lt;=J$5,OR($F15="",$F15&gt;=J$5)),$C15,0)</f>
        <v/>
      </c>
      <c r="K58" s="13">
        <f>IF(AND($C15&lt;&gt;"",$E15&lt;&gt;"",K$5&lt;&gt;"",$E15&lt;=K$5,OR($F15="",$F15&gt;=K$5)),$C15,0)</f>
        <v/>
      </c>
      <c r="L58" s="13">
        <f>IF(AND($C15&lt;&gt;"",$E15&lt;&gt;"",L$5&lt;&gt;"",$E15&lt;=L$5,OR($F15="",$F15&gt;=L$5)),$C15,0)</f>
        <v/>
      </c>
      <c r="M58" s="13">
        <f>IF(AND($C15&lt;&gt;"",$E15&lt;&gt;"",M$5&lt;&gt;"",$E15&lt;=M$5,OR($F15="",$F15&gt;=M$5)),$C15,0)</f>
        <v/>
      </c>
      <c r="N58" s="13">
        <f>IF(AND($C15&lt;&gt;"",$E15&lt;&gt;"",N$5&lt;&gt;"",$E15&lt;=N$5,OR($F15="",$F15&gt;=N$5)),$C15,0)</f>
        <v/>
      </c>
      <c r="O58" s="13">
        <f>IF(AND($C15&lt;&gt;"",$E15&lt;&gt;"",O$5&lt;&gt;"",$E15&lt;=O$5,OR($F15="",$F15&gt;=O$5)),$C15,0)</f>
        <v/>
      </c>
      <c r="P58" s="13">
        <f>IF(AND($C15&lt;&gt;"",$E15&lt;&gt;"",P$5&lt;&gt;"",$E15&lt;=P$5,OR($F15="",$F15&gt;=P$5)),$C15,0)</f>
        <v/>
      </c>
      <c r="Q58" s="13">
        <f>IF(AND($C15&lt;&gt;"",$E15&lt;&gt;"",Q$5&lt;&gt;"",$E15&lt;=Q$5,OR($F15="",$F15&gt;=Q$5)),$C15,0)</f>
        <v/>
      </c>
      <c r="R58" s="13">
        <f>IF(AND($C15&lt;&gt;"",$E15&lt;&gt;"",R$5&lt;&gt;"",$E15&lt;=R$5,OR($F15="",$F15&gt;=R$5)),$C15,0)</f>
        <v/>
      </c>
      <c r="S58" s="13">
        <f>IF(AND($C15&lt;&gt;"",$E15&lt;&gt;"",S$5&lt;&gt;"",$E15&lt;=S$5,OR($F15="",$F15&gt;=S$5)),$C15,0)</f>
        <v/>
      </c>
      <c r="T58" s="13">
        <f>IF(AND($C15&lt;&gt;"",$E15&lt;&gt;"",T$5&lt;&gt;"",$E15&lt;=T$5,OR($F15="",$F15&gt;=T$5)),$C15,0)</f>
        <v/>
      </c>
      <c r="U58" s="13">
        <f>IF(AND($C15&lt;&gt;"",$E15&lt;&gt;"",U$5&lt;&gt;"",$E15&lt;=U$5,OR($F15="",$F15&gt;=U$5)),$C15,0)</f>
        <v/>
      </c>
      <c r="V58" s="13">
        <f>IF(AND($C15&lt;&gt;"",$E15&lt;&gt;"",V$5&lt;&gt;"",$E15&lt;=V$5,OR($F15="",$F15&gt;=V$5)),$C15,0)</f>
        <v/>
      </c>
      <c r="W58" s="13">
        <f>IF(AND($C15&lt;&gt;"",$E15&lt;&gt;"",W$5&lt;&gt;"",$E15&lt;=W$5,OR($F15="",$F15&gt;=W$5)),$C15,0)</f>
        <v/>
      </c>
      <c r="X58" s="13">
        <f>IF(AND($C15&lt;&gt;"",$E15&lt;&gt;"",X$5&lt;&gt;"",$E15&lt;=X$5,OR($F15="",$F15&gt;=X$5)),$C15,0)</f>
        <v/>
      </c>
      <c r="Y58" s="13">
        <f>IF(AND($C15&lt;&gt;"",$E15&lt;&gt;"",Y$5&lt;&gt;"",$E15&lt;=Y$5,OR($F15="",$F15&gt;=Y$5)),$C15,0)</f>
        <v/>
      </c>
      <c r="Z58" s="13">
        <f>IF(AND($C15&lt;&gt;"",$E15&lt;&gt;"",Z$5&lt;&gt;"",$E15&lt;=Z$5,OR($F15="",$F15&gt;=Z$5)),$C15,0)</f>
        <v/>
      </c>
      <c r="AA58" s="13">
        <f>IF(AND($C15&lt;&gt;"",$E15&lt;&gt;"",AA$5&lt;&gt;"",$E15&lt;=AA$5,OR($F15="",$F15&gt;=AA$5)),$C15,0)</f>
        <v/>
      </c>
      <c r="AB58" s="13">
        <f>IF(AND($C15&lt;&gt;"",$E15&lt;&gt;"",AB$5&lt;&gt;"",$E15&lt;=AB$5,OR($F15="",$F15&gt;=AB$5)),$C15,0)</f>
        <v/>
      </c>
      <c r="AC58" s="13">
        <f>IF(AND($C15&lt;&gt;"",$E15&lt;&gt;"",AC$5&lt;&gt;"",$E15&lt;=AC$5,OR($F15="",$F15&gt;=AC$5)),$C15,0)</f>
        <v/>
      </c>
      <c r="AD58" s="13">
        <f>IF(AND($C15&lt;&gt;"",$E15&lt;&gt;"",AD$5&lt;&gt;"",$E15&lt;=AD$5,OR($F15="",$F15&gt;=AD$5)),$C15,0)</f>
        <v/>
      </c>
      <c r="AE58" s="13">
        <f>IF(AND($C15&lt;&gt;"",$E15&lt;&gt;"",AE$5&lt;&gt;"",$E15&lt;=AE$5,OR($F15="",$F15&gt;=AE$5)),$C15,0)</f>
        <v/>
      </c>
      <c r="AF58" s="13">
        <f>IF(AND($C15&lt;&gt;"",$E15&lt;&gt;"",AF$5&lt;&gt;"",$E15&lt;=AF$5,OR($F15="",$F15&gt;=AF$5)),$C15,0)</f>
        <v/>
      </c>
      <c r="AG58" s="13">
        <f>IF(AND($C15&lt;&gt;"",$E15&lt;&gt;"",AG$5&lt;&gt;"",$E15&lt;=AG$5,OR($F15="",$F15&gt;=AG$5)),$C15,0)</f>
        <v/>
      </c>
      <c r="AH58" s="13">
        <f>IF(AND($C15&lt;&gt;"",$E15&lt;&gt;"",AH$5&lt;&gt;"",$E15&lt;=AH$5,OR($F15="",$F15&gt;=AH$5)),$C15,0)</f>
        <v/>
      </c>
      <c r="AI58" s="13">
        <f>IF(AND($C15&lt;&gt;"",$E15&lt;&gt;"",AI$5&lt;&gt;"",$E15&lt;=AI$5,OR($F15="",$F15&gt;=AI$5)),$C15,0)</f>
        <v/>
      </c>
      <c r="AJ58" s="13">
        <f>IF(AND($C15&lt;&gt;"",$E15&lt;&gt;"",AJ$5&lt;&gt;"",$E15&lt;=AJ$5,OR($F15="",$F15&gt;=AJ$5)),$C15,0)</f>
        <v/>
      </c>
      <c r="AK58" s="13">
        <f>IF(AND($C15&lt;&gt;"",$E15&lt;&gt;"",AK$5&lt;&gt;"",$E15&lt;=AK$5,OR($F15="",$F15&gt;=AK$5)),$C15,0)</f>
        <v/>
      </c>
      <c r="AL58" s="13">
        <f>IF(AND($C15&lt;&gt;"",$E15&lt;&gt;"",AL$5&lt;&gt;"",$E15&lt;=AL$5,OR($F15="",$F15&gt;=AL$5)),$C15,0)</f>
        <v/>
      </c>
      <c r="AM58" s="13">
        <f>IF(AND($C15&lt;&gt;"",$E15&lt;&gt;"",AM$5&lt;&gt;"",$E15&lt;=AM$5,OR($F15="",$F15&gt;=AM$5)),$C15,0)</f>
        <v/>
      </c>
      <c r="AN58" s="13">
        <f>IF(AND($C15&lt;&gt;"",$E15&lt;&gt;"",AN$5&lt;&gt;"",$E15&lt;=AN$5,OR($F15="",$F15&gt;=AN$5)),$C15,0)</f>
        <v/>
      </c>
      <c r="AO58" s="13">
        <f>IF(AND($C15&lt;&gt;"",$E15&lt;&gt;"",AO$5&lt;&gt;"",$E15&lt;=AO$5,OR($F15="",$F15&gt;=AO$5)),$C15,0)</f>
        <v/>
      </c>
      <c r="AP58" s="13">
        <f>IF(AND($C15&lt;&gt;"",$E15&lt;&gt;"",AP$5&lt;&gt;"",$E15&lt;=AP$5,OR($F15="",$F15&gt;=AP$5)),$C15,0)</f>
        <v/>
      </c>
      <c r="AQ58" s="13">
        <f>IF(AND($C15&lt;&gt;"",$E15&lt;&gt;"",AQ$5&lt;&gt;"",$E15&lt;=AQ$5,OR($F15="",$F15&gt;=AQ$5)),$C15,0)</f>
        <v/>
      </c>
      <c r="AR58" s="13">
        <f>IF(AND($C15&lt;&gt;"",$E15&lt;&gt;"",AR$5&lt;&gt;"",$E15&lt;=AR$5,OR($F15="",$F15&gt;=AR$5)),$C15,0)</f>
        <v/>
      </c>
    </row>
    <row r="59">
      <c r="A59" s="2">
        <f>IF($A16="","",$A16)</f>
        <v/>
      </c>
      <c r="I59" s="13">
        <f>IF(AND($C16&lt;&gt;"",$E16&lt;&gt;"",I$5&lt;&gt;"",$E16&lt;=I$5,OR($F16="",$F16&gt;=I$5)),$C16,0)</f>
        <v/>
      </c>
      <c r="J59" s="13">
        <f>IF(AND($C16&lt;&gt;"",$E16&lt;&gt;"",J$5&lt;&gt;"",$E16&lt;=J$5,OR($F16="",$F16&gt;=J$5)),$C16,0)</f>
        <v/>
      </c>
      <c r="K59" s="13">
        <f>IF(AND($C16&lt;&gt;"",$E16&lt;&gt;"",K$5&lt;&gt;"",$E16&lt;=K$5,OR($F16="",$F16&gt;=K$5)),$C16,0)</f>
        <v/>
      </c>
      <c r="L59" s="13">
        <f>IF(AND($C16&lt;&gt;"",$E16&lt;&gt;"",L$5&lt;&gt;"",$E16&lt;=L$5,OR($F16="",$F16&gt;=L$5)),$C16,0)</f>
        <v/>
      </c>
      <c r="M59" s="13">
        <f>IF(AND($C16&lt;&gt;"",$E16&lt;&gt;"",M$5&lt;&gt;"",$E16&lt;=M$5,OR($F16="",$F16&gt;=M$5)),$C16,0)</f>
        <v/>
      </c>
      <c r="N59" s="13">
        <f>IF(AND($C16&lt;&gt;"",$E16&lt;&gt;"",N$5&lt;&gt;"",$E16&lt;=N$5,OR($F16="",$F16&gt;=N$5)),$C16,0)</f>
        <v/>
      </c>
      <c r="O59" s="13">
        <f>IF(AND($C16&lt;&gt;"",$E16&lt;&gt;"",O$5&lt;&gt;"",$E16&lt;=O$5,OR($F16="",$F16&gt;=O$5)),$C16,0)</f>
        <v/>
      </c>
      <c r="P59" s="13">
        <f>IF(AND($C16&lt;&gt;"",$E16&lt;&gt;"",P$5&lt;&gt;"",$E16&lt;=P$5,OR($F16="",$F16&gt;=P$5)),$C16,0)</f>
        <v/>
      </c>
      <c r="Q59" s="13">
        <f>IF(AND($C16&lt;&gt;"",$E16&lt;&gt;"",Q$5&lt;&gt;"",$E16&lt;=Q$5,OR($F16="",$F16&gt;=Q$5)),$C16,0)</f>
        <v/>
      </c>
      <c r="R59" s="13">
        <f>IF(AND($C16&lt;&gt;"",$E16&lt;&gt;"",R$5&lt;&gt;"",$E16&lt;=R$5,OR($F16="",$F16&gt;=R$5)),$C16,0)</f>
        <v/>
      </c>
      <c r="S59" s="13">
        <f>IF(AND($C16&lt;&gt;"",$E16&lt;&gt;"",S$5&lt;&gt;"",$E16&lt;=S$5,OR($F16="",$F16&gt;=S$5)),$C16,0)</f>
        <v/>
      </c>
      <c r="T59" s="13">
        <f>IF(AND($C16&lt;&gt;"",$E16&lt;&gt;"",T$5&lt;&gt;"",$E16&lt;=T$5,OR($F16="",$F16&gt;=T$5)),$C16,0)</f>
        <v/>
      </c>
      <c r="U59" s="13">
        <f>IF(AND($C16&lt;&gt;"",$E16&lt;&gt;"",U$5&lt;&gt;"",$E16&lt;=U$5,OR($F16="",$F16&gt;=U$5)),$C16,0)</f>
        <v/>
      </c>
      <c r="V59" s="13">
        <f>IF(AND($C16&lt;&gt;"",$E16&lt;&gt;"",V$5&lt;&gt;"",$E16&lt;=V$5,OR($F16="",$F16&gt;=V$5)),$C16,0)</f>
        <v/>
      </c>
      <c r="W59" s="13">
        <f>IF(AND($C16&lt;&gt;"",$E16&lt;&gt;"",W$5&lt;&gt;"",$E16&lt;=W$5,OR($F16="",$F16&gt;=W$5)),$C16,0)</f>
        <v/>
      </c>
      <c r="X59" s="13">
        <f>IF(AND($C16&lt;&gt;"",$E16&lt;&gt;"",X$5&lt;&gt;"",$E16&lt;=X$5,OR($F16="",$F16&gt;=X$5)),$C16,0)</f>
        <v/>
      </c>
      <c r="Y59" s="13">
        <f>IF(AND($C16&lt;&gt;"",$E16&lt;&gt;"",Y$5&lt;&gt;"",$E16&lt;=Y$5,OR($F16="",$F16&gt;=Y$5)),$C16,0)</f>
        <v/>
      </c>
      <c r="Z59" s="13">
        <f>IF(AND($C16&lt;&gt;"",$E16&lt;&gt;"",Z$5&lt;&gt;"",$E16&lt;=Z$5,OR($F16="",$F16&gt;=Z$5)),$C16,0)</f>
        <v/>
      </c>
      <c r="AA59" s="13">
        <f>IF(AND($C16&lt;&gt;"",$E16&lt;&gt;"",AA$5&lt;&gt;"",$E16&lt;=AA$5,OR($F16="",$F16&gt;=AA$5)),$C16,0)</f>
        <v/>
      </c>
      <c r="AB59" s="13">
        <f>IF(AND($C16&lt;&gt;"",$E16&lt;&gt;"",AB$5&lt;&gt;"",$E16&lt;=AB$5,OR($F16="",$F16&gt;=AB$5)),$C16,0)</f>
        <v/>
      </c>
      <c r="AC59" s="13">
        <f>IF(AND($C16&lt;&gt;"",$E16&lt;&gt;"",AC$5&lt;&gt;"",$E16&lt;=AC$5,OR($F16="",$F16&gt;=AC$5)),$C16,0)</f>
        <v/>
      </c>
      <c r="AD59" s="13">
        <f>IF(AND($C16&lt;&gt;"",$E16&lt;&gt;"",AD$5&lt;&gt;"",$E16&lt;=AD$5,OR($F16="",$F16&gt;=AD$5)),$C16,0)</f>
        <v/>
      </c>
      <c r="AE59" s="13">
        <f>IF(AND($C16&lt;&gt;"",$E16&lt;&gt;"",AE$5&lt;&gt;"",$E16&lt;=AE$5,OR($F16="",$F16&gt;=AE$5)),$C16,0)</f>
        <v/>
      </c>
      <c r="AF59" s="13">
        <f>IF(AND($C16&lt;&gt;"",$E16&lt;&gt;"",AF$5&lt;&gt;"",$E16&lt;=AF$5,OR($F16="",$F16&gt;=AF$5)),$C16,0)</f>
        <v/>
      </c>
      <c r="AG59" s="13">
        <f>IF(AND($C16&lt;&gt;"",$E16&lt;&gt;"",AG$5&lt;&gt;"",$E16&lt;=AG$5,OR($F16="",$F16&gt;=AG$5)),$C16,0)</f>
        <v/>
      </c>
      <c r="AH59" s="13">
        <f>IF(AND($C16&lt;&gt;"",$E16&lt;&gt;"",AH$5&lt;&gt;"",$E16&lt;=AH$5,OR($F16="",$F16&gt;=AH$5)),$C16,0)</f>
        <v/>
      </c>
      <c r="AI59" s="13">
        <f>IF(AND($C16&lt;&gt;"",$E16&lt;&gt;"",AI$5&lt;&gt;"",$E16&lt;=AI$5,OR($F16="",$F16&gt;=AI$5)),$C16,0)</f>
        <v/>
      </c>
      <c r="AJ59" s="13">
        <f>IF(AND($C16&lt;&gt;"",$E16&lt;&gt;"",AJ$5&lt;&gt;"",$E16&lt;=AJ$5,OR($F16="",$F16&gt;=AJ$5)),$C16,0)</f>
        <v/>
      </c>
      <c r="AK59" s="13">
        <f>IF(AND($C16&lt;&gt;"",$E16&lt;&gt;"",AK$5&lt;&gt;"",$E16&lt;=AK$5,OR($F16="",$F16&gt;=AK$5)),$C16,0)</f>
        <v/>
      </c>
      <c r="AL59" s="13">
        <f>IF(AND($C16&lt;&gt;"",$E16&lt;&gt;"",AL$5&lt;&gt;"",$E16&lt;=AL$5,OR($F16="",$F16&gt;=AL$5)),$C16,0)</f>
        <v/>
      </c>
      <c r="AM59" s="13">
        <f>IF(AND($C16&lt;&gt;"",$E16&lt;&gt;"",AM$5&lt;&gt;"",$E16&lt;=AM$5,OR($F16="",$F16&gt;=AM$5)),$C16,0)</f>
        <v/>
      </c>
      <c r="AN59" s="13">
        <f>IF(AND($C16&lt;&gt;"",$E16&lt;&gt;"",AN$5&lt;&gt;"",$E16&lt;=AN$5,OR($F16="",$F16&gt;=AN$5)),$C16,0)</f>
        <v/>
      </c>
      <c r="AO59" s="13">
        <f>IF(AND($C16&lt;&gt;"",$E16&lt;&gt;"",AO$5&lt;&gt;"",$E16&lt;=AO$5,OR($F16="",$F16&gt;=AO$5)),$C16,0)</f>
        <v/>
      </c>
      <c r="AP59" s="13">
        <f>IF(AND($C16&lt;&gt;"",$E16&lt;&gt;"",AP$5&lt;&gt;"",$E16&lt;=AP$5,OR($F16="",$F16&gt;=AP$5)),$C16,0)</f>
        <v/>
      </c>
      <c r="AQ59" s="13">
        <f>IF(AND($C16&lt;&gt;"",$E16&lt;&gt;"",AQ$5&lt;&gt;"",$E16&lt;=AQ$5,OR($F16="",$F16&gt;=AQ$5)),$C16,0)</f>
        <v/>
      </c>
      <c r="AR59" s="13">
        <f>IF(AND($C16&lt;&gt;"",$E16&lt;&gt;"",AR$5&lt;&gt;"",$E16&lt;=AR$5,OR($F16="",$F16&gt;=AR$5)),$C16,0)</f>
        <v/>
      </c>
    </row>
    <row r="60">
      <c r="A60" s="2">
        <f>IF($A17="","",$A17)</f>
        <v/>
      </c>
      <c r="I60" s="13">
        <f>IF(AND($C17&lt;&gt;"",$E17&lt;&gt;"",I$5&lt;&gt;"",$E17&lt;=I$5,OR($F17="",$F17&gt;=I$5)),$C17,0)</f>
        <v/>
      </c>
      <c r="J60" s="13">
        <f>IF(AND($C17&lt;&gt;"",$E17&lt;&gt;"",J$5&lt;&gt;"",$E17&lt;=J$5,OR($F17="",$F17&gt;=J$5)),$C17,0)</f>
        <v/>
      </c>
      <c r="K60" s="13">
        <f>IF(AND($C17&lt;&gt;"",$E17&lt;&gt;"",K$5&lt;&gt;"",$E17&lt;=K$5,OR($F17="",$F17&gt;=K$5)),$C17,0)</f>
        <v/>
      </c>
      <c r="L60" s="13">
        <f>IF(AND($C17&lt;&gt;"",$E17&lt;&gt;"",L$5&lt;&gt;"",$E17&lt;=L$5,OR($F17="",$F17&gt;=L$5)),$C17,0)</f>
        <v/>
      </c>
      <c r="M60" s="13">
        <f>IF(AND($C17&lt;&gt;"",$E17&lt;&gt;"",M$5&lt;&gt;"",$E17&lt;=M$5,OR($F17="",$F17&gt;=M$5)),$C17,0)</f>
        <v/>
      </c>
      <c r="N60" s="13">
        <f>IF(AND($C17&lt;&gt;"",$E17&lt;&gt;"",N$5&lt;&gt;"",$E17&lt;=N$5,OR($F17="",$F17&gt;=N$5)),$C17,0)</f>
        <v/>
      </c>
      <c r="O60" s="13">
        <f>IF(AND($C17&lt;&gt;"",$E17&lt;&gt;"",O$5&lt;&gt;"",$E17&lt;=O$5,OR($F17="",$F17&gt;=O$5)),$C17,0)</f>
        <v/>
      </c>
      <c r="P60" s="13">
        <f>IF(AND($C17&lt;&gt;"",$E17&lt;&gt;"",P$5&lt;&gt;"",$E17&lt;=P$5,OR($F17="",$F17&gt;=P$5)),$C17,0)</f>
        <v/>
      </c>
      <c r="Q60" s="13">
        <f>IF(AND($C17&lt;&gt;"",$E17&lt;&gt;"",Q$5&lt;&gt;"",$E17&lt;=Q$5,OR($F17="",$F17&gt;=Q$5)),$C17,0)</f>
        <v/>
      </c>
      <c r="R60" s="13">
        <f>IF(AND($C17&lt;&gt;"",$E17&lt;&gt;"",R$5&lt;&gt;"",$E17&lt;=R$5,OR($F17="",$F17&gt;=R$5)),$C17,0)</f>
        <v/>
      </c>
      <c r="S60" s="13">
        <f>IF(AND($C17&lt;&gt;"",$E17&lt;&gt;"",S$5&lt;&gt;"",$E17&lt;=S$5,OR($F17="",$F17&gt;=S$5)),$C17,0)</f>
        <v/>
      </c>
      <c r="T60" s="13">
        <f>IF(AND($C17&lt;&gt;"",$E17&lt;&gt;"",T$5&lt;&gt;"",$E17&lt;=T$5,OR($F17="",$F17&gt;=T$5)),$C17,0)</f>
        <v/>
      </c>
      <c r="U60" s="13">
        <f>IF(AND($C17&lt;&gt;"",$E17&lt;&gt;"",U$5&lt;&gt;"",$E17&lt;=U$5,OR($F17="",$F17&gt;=U$5)),$C17,0)</f>
        <v/>
      </c>
      <c r="V60" s="13">
        <f>IF(AND($C17&lt;&gt;"",$E17&lt;&gt;"",V$5&lt;&gt;"",$E17&lt;=V$5,OR($F17="",$F17&gt;=V$5)),$C17,0)</f>
        <v/>
      </c>
      <c r="W60" s="13">
        <f>IF(AND($C17&lt;&gt;"",$E17&lt;&gt;"",W$5&lt;&gt;"",$E17&lt;=W$5,OR($F17="",$F17&gt;=W$5)),$C17,0)</f>
        <v/>
      </c>
      <c r="X60" s="13">
        <f>IF(AND($C17&lt;&gt;"",$E17&lt;&gt;"",X$5&lt;&gt;"",$E17&lt;=X$5,OR($F17="",$F17&gt;=X$5)),$C17,0)</f>
        <v/>
      </c>
      <c r="Y60" s="13">
        <f>IF(AND($C17&lt;&gt;"",$E17&lt;&gt;"",Y$5&lt;&gt;"",$E17&lt;=Y$5,OR($F17="",$F17&gt;=Y$5)),$C17,0)</f>
        <v/>
      </c>
      <c r="Z60" s="13">
        <f>IF(AND($C17&lt;&gt;"",$E17&lt;&gt;"",Z$5&lt;&gt;"",$E17&lt;=Z$5,OR($F17="",$F17&gt;=Z$5)),$C17,0)</f>
        <v/>
      </c>
      <c r="AA60" s="13">
        <f>IF(AND($C17&lt;&gt;"",$E17&lt;&gt;"",AA$5&lt;&gt;"",$E17&lt;=AA$5,OR($F17="",$F17&gt;=AA$5)),$C17,0)</f>
        <v/>
      </c>
      <c r="AB60" s="13">
        <f>IF(AND($C17&lt;&gt;"",$E17&lt;&gt;"",AB$5&lt;&gt;"",$E17&lt;=AB$5,OR($F17="",$F17&gt;=AB$5)),$C17,0)</f>
        <v/>
      </c>
      <c r="AC60" s="13">
        <f>IF(AND($C17&lt;&gt;"",$E17&lt;&gt;"",AC$5&lt;&gt;"",$E17&lt;=AC$5,OR($F17="",$F17&gt;=AC$5)),$C17,0)</f>
        <v/>
      </c>
      <c r="AD60" s="13">
        <f>IF(AND($C17&lt;&gt;"",$E17&lt;&gt;"",AD$5&lt;&gt;"",$E17&lt;=AD$5,OR($F17="",$F17&gt;=AD$5)),$C17,0)</f>
        <v/>
      </c>
      <c r="AE60" s="13">
        <f>IF(AND($C17&lt;&gt;"",$E17&lt;&gt;"",AE$5&lt;&gt;"",$E17&lt;=AE$5,OR($F17="",$F17&gt;=AE$5)),$C17,0)</f>
        <v/>
      </c>
      <c r="AF60" s="13">
        <f>IF(AND($C17&lt;&gt;"",$E17&lt;&gt;"",AF$5&lt;&gt;"",$E17&lt;=AF$5,OR($F17="",$F17&gt;=AF$5)),$C17,0)</f>
        <v/>
      </c>
      <c r="AG60" s="13">
        <f>IF(AND($C17&lt;&gt;"",$E17&lt;&gt;"",AG$5&lt;&gt;"",$E17&lt;=AG$5,OR($F17="",$F17&gt;=AG$5)),$C17,0)</f>
        <v/>
      </c>
      <c r="AH60" s="13">
        <f>IF(AND($C17&lt;&gt;"",$E17&lt;&gt;"",AH$5&lt;&gt;"",$E17&lt;=AH$5,OR($F17="",$F17&gt;=AH$5)),$C17,0)</f>
        <v/>
      </c>
      <c r="AI60" s="13">
        <f>IF(AND($C17&lt;&gt;"",$E17&lt;&gt;"",AI$5&lt;&gt;"",$E17&lt;=AI$5,OR($F17="",$F17&gt;=AI$5)),$C17,0)</f>
        <v/>
      </c>
      <c r="AJ60" s="13">
        <f>IF(AND($C17&lt;&gt;"",$E17&lt;&gt;"",AJ$5&lt;&gt;"",$E17&lt;=AJ$5,OR($F17="",$F17&gt;=AJ$5)),$C17,0)</f>
        <v/>
      </c>
      <c r="AK60" s="13">
        <f>IF(AND($C17&lt;&gt;"",$E17&lt;&gt;"",AK$5&lt;&gt;"",$E17&lt;=AK$5,OR($F17="",$F17&gt;=AK$5)),$C17,0)</f>
        <v/>
      </c>
      <c r="AL60" s="13">
        <f>IF(AND($C17&lt;&gt;"",$E17&lt;&gt;"",AL$5&lt;&gt;"",$E17&lt;=AL$5,OR($F17="",$F17&gt;=AL$5)),$C17,0)</f>
        <v/>
      </c>
      <c r="AM60" s="13">
        <f>IF(AND($C17&lt;&gt;"",$E17&lt;&gt;"",AM$5&lt;&gt;"",$E17&lt;=AM$5,OR($F17="",$F17&gt;=AM$5)),$C17,0)</f>
        <v/>
      </c>
      <c r="AN60" s="13">
        <f>IF(AND($C17&lt;&gt;"",$E17&lt;&gt;"",AN$5&lt;&gt;"",$E17&lt;=AN$5,OR($F17="",$F17&gt;=AN$5)),$C17,0)</f>
        <v/>
      </c>
      <c r="AO60" s="13">
        <f>IF(AND($C17&lt;&gt;"",$E17&lt;&gt;"",AO$5&lt;&gt;"",$E17&lt;=AO$5,OR($F17="",$F17&gt;=AO$5)),$C17,0)</f>
        <v/>
      </c>
      <c r="AP60" s="13">
        <f>IF(AND($C17&lt;&gt;"",$E17&lt;&gt;"",AP$5&lt;&gt;"",$E17&lt;=AP$5,OR($F17="",$F17&gt;=AP$5)),$C17,0)</f>
        <v/>
      </c>
      <c r="AQ60" s="13">
        <f>IF(AND($C17&lt;&gt;"",$E17&lt;&gt;"",AQ$5&lt;&gt;"",$E17&lt;=AQ$5,OR($F17="",$F17&gt;=AQ$5)),$C17,0)</f>
        <v/>
      </c>
      <c r="AR60" s="13">
        <f>IF(AND($C17&lt;&gt;"",$E17&lt;&gt;"",AR$5&lt;&gt;"",$E17&lt;=AR$5,OR($F17="",$F17&gt;=AR$5)),$C17,0)</f>
        <v/>
      </c>
    </row>
    <row r="61">
      <c r="A61" s="2">
        <f>IF($A18="","",$A18)</f>
        <v/>
      </c>
      <c r="I61" s="13">
        <f>IF(AND($C18&lt;&gt;"",$E18&lt;&gt;"",I$5&lt;&gt;"",$E18&lt;=I$5,OR($F18="",$F18&gt;=I$5)),$C18,0)</f>
        <v/>
      </c>
      <c r="J61" s="13">
        <f>IF(AND($C18&lt;&gt;"",$E18&lt;&gt;"",J$5&lt;&gt;"",$E18&lt;=J$5,OR($F18="",$F18&gt;=J$5)),$C18,0)</f>
        <v/>
      </c>
      <c r="K61" s="13">
        <f>IF(AND($C18&lt;&gt;"",$E18&lt;&gt;"",K$5&lt;&gt;"",$E18&lt;=K$5,OR($F18="",$F18&gt;=K$5)),$C18,0)</f>
        <v/>
      </c>
      <c r="L61" s="13">
        <f>IF(AND($C18&lt;&gt;"",$E18&lt;&gt;"",L$5&lt;&gt;"",$E18&lt;=L$5,OR($F18="",$F18&gt;=L$5)),$C18,0)</f>
        <v/>
      </c>
      <c r="M61" s="13">
        <f>IF(AND($C18&lt;&gt;"",$E18&lt;&gt;"",M$5&lt;&gt;"",$E18&lt;=M$5,OR($F18="",$F18&gt;=M$5)),$C18,0)</f>
        <v/>
      </c>
      <c r="N61" s="13">
        <f>IF(AND($C18&lt;&gt;"",$E18&lt;&gt;"",N$5&lt;&gt;"",$E18&lt;=N$5,OR($F18="",$F18&gt;=N$5)),$C18,0)</f>
        <v/>
      </c>
      <c r="O61" s="13">
        <f>IF(AND($C18&lt;&gt;"",$E18&lt;&gt;"",O$5&lt;&gt;"",$E18&lt;=O$5,OR($F18="",$F18&gt;=O$5)),$C18,0)</f>
        <v/>
      </c>
      <c r="P61" s="13">
        <f>IF(AND($C18&lt;&gt;"",$E18&lt;&gt;"",P$5&lt;&gt;"",$E18&lt;=P$5,OR($F18="",$F18&gt;=P$5)),$C18,0)</f>
        <v/>
      </c>
      <c r="Q61" s="13">
        <f>IF(AND($C18&lt;&gt;"",$E18&lt;&gt;"",Q$5&lt;&gt;"",$E18&lt;=Q$5,OR($F18="",$F18&gt;=Q$5)),$C18,0)</f>
        <v/>
      </c>
      <c r="R61" s="13">
        <f>IF(AND($C18&lt;&gt;"",$E18&lt;&gt;"",R$5&lt;&gt;"",$E18&lt;=R$5,OR($F18="",$F18&gt;=R$5)),$C18,0)</f>
        <v/>
      </c>
      <c r="S61" s="13">
        <f>IF(AND($C18&lt;&gt;"",$E18&lt;&gt;"",S$5&lt;&gt;"",$E18&lt;=S$5,OR($F18="",$F18&gt;=S$5)),$C18,0)</f>
        <v/>
      </c>
      <c r="T61" s="13">
        <f>IF(AND($C18&lt;&gt;"",$E18&lt;&gt;"",T$5&lt;&gt;"",$E18&lt;=T$5,OR($F18="",$F18&gt;=T$5)),$C18,0)</f>
        <v/>
      </c>
      <c r="U61" s="13">
        <f>IF(AND($C18&lt;&gt;"",$E18&lt;&gt;"",U$5&lt;&gt;"",$E18&lt;=U$5,OR($F18="",$F18&gt;=U$5)),$C18,0)</f>
        <v/>
      </c>
      <c r="V61" s="13">
        <f>IF(AND($C18&lt;&gt;"",$E18&lt;&gt;"",V$5&lt;&gt;"",$E18&lt;=V$5,OR($F18="",$F18&gt;=V$5)),$C18,0)</f>
        <v/>
      </c>
      <c r="W61" s="13">
        <f>IF(AND($C18&lt;&gt;"",$E18&lt;&gt;"",W$5&lt;&gt;"",$E18&lt;=W$5,OR($F18="",$F18&gt;=W$5)),$C18,0)</f>
        <v/>
      </c>
      <c r="X61" s="13">
        <f>IF(AND($C18&lt;&gt;"",$E18&lt;&gt;"",X$5&lt;&gt;"",$E18&lt;=X$5,OR($F18="",$F18&gt;=X$5)),$C18,0)</f>
        <v/>
      </c>
      <c r="Y61" s="13">
        <f>IF(AND($C18&lt;&gt;"",$E18&lt;&gt;"",Y$5&lt;&gt;"",$E18&lt;=Y$5,OR($F18="",$F18&gt;=Y$5)),$C18,0)</f>
        <v/>
      </c>
      <c r="Z61" s="13">
        <f>IF(AND($C18&lt;&gt;"",$E18&lt;&gt;"",Z$5&lt;&gt;"",$E18&lt;=Z$5,OR($F18="",$F18&gt;=Z$5)),$C18,0)</f>
        <v/>
      </c>
      <c r="AA61" s="13">
        <f>IF(AND($C18&lt;&gt;"",$E18&lt;&gt;"",AA$5&lt;&gt;"",$E18&lt;=AA$5,OR($F18="",$F18&gt;=AA$5)),$C18,0)</f>
        <v/>
      </c>
      <c r="AB61" s="13">
        <f>IF(AND($C18&lt;&gt;"",$E18&lt;&gt;"",AB$5&lt;&gt;"",$E18&lt;=AB$5,OR($F18="",$F18&gt;=AB$5)),$C18,0)</f>
        <v/>
      </c>
      <c r="AC61" s="13">
        <f>IF(AND($C18&lt;&gt;"",$E18&lt;&gt;"",AC$5&lt;&gt;"",$E18&lt;=AC$5,OR($F18="",$F18&gt;=AC$5)),$C18,0)</f>
        <v/>
      </c>
      <c r="AD61" s="13">
        <f>IF(AND($C18&lt;&gt;"",$E18&lt;&gt;"",AD$5&lt;&gt;"",$E18&lt;=AD$5,OR($F18="",$F18&gt;=AD$5)),$C18,0)</f>
        <v/>
      </c>
      <c r="AE61" s="13">
        <f>IF(AND($C18&lt;&gt;"",$E18&lt;&gt;"",AE$5&lt;&gt;"",$E18&lt;=AE$5,OR($F18="",$F18&gt;=AE$5)),$C18,0)</f>
        <v/>
      </c>
      <c r="AF61" s="13">
        <f>IF(AND($C18&lt;&gt;"",$E18&lt;&gt;"",AF$5&lt;&gt;"",$E18&lt;=AF$5,OR($F18="",$F18&gt;=AF$5)),$C18,0)</f>
        <v/>
      </c>
      <c r="AG61" s="13">
        <f>IF(AND($C18&lt;&gt;"",$E18&lt;&gt;"",AG$5&lt;&gt;"",$E18&lt;=AG$5,OR($F18="",$F18&gt;=AG$5)),$C18,0)</f>
        <v/>
      </c>
      <c r="AH61" s="13">
        <f>IF(AND($C18&lt;&gt;"",$E18&lt;&gt;"",AH$5&lt;&gt;"",$E18&lt;=AH$5,OR($F18="",$F18&gt;=AH$5)),$C18,0)</f>
        <v/>
      </c>
      <c r="AI61" s="13">
        <f>IF(AND($C18&lt;&gt;"",$E18&lt;&gt;"",AI$5&lt;&gt;"",$E18&lt;=AI$5,OR($F18="",$F18&gt;=AI$5)),$C18,0)</f>
        <v/>
      </c>
      <c r="AJ61" s="13">
        <f>IF(AND($C18&lt;&gt;"",$E18&lt;&gt;"",AJ$5&lt;&gt;"",$E18&lt;=AJ$5,OR($F18="",$F18&gt;=AJ$5)),$C18,0)</f>
        <v/>
      </c>
      <c r="AK61" s="13">
        <f>IF(AND($C18&lt;&gt;"",$E18&lt;&gt;"",AK$5&lt;&gt;"",$E18&lt;=AK$5,OR($F18="",$F18&gt;=AK$5)),$C18,0)</f>
        <v/>
      </c>
      <c r="AL61" s="13">
        <f>IF(AND($C18&lt;&gt;"",$E18&lt;&gt;"",AL$5&lt;&gt;"",$E18&lt;=AL$5,OR($F18="",$F18&gt;=AL$5)),$C18,0)</f>
        <v/>
      </c>
      <c r="AM61" s="13">
        <f>IF(AND($C18&lt;&gt;"",$E18&lt;&gt;"",AM$5&lt;&gt;"",$E18&lt;=AM$5,OR($F18="",$F18&gt;=AM$5)),$C18,0)</f>
        <v/>
      </c>
      <c r="AN61" s="13">
        <f>IF(AND($C18&lt;&gt;"",$E18&lt;&gt;"",AN$5&lt;&gt;"",$E18&lt;=AN$5,OR($F18="",$F18&gt;=AN$5)),$C18,0)</f>
        <v/>
      </c>
      <c r="AO61" s="13">
        <f>IF(AND($C18&lt;&gt;"",$E18&lt;&gt;"",AO$5&lt;&gt;"",$E18&lt;=AO$5,OR($F18="",$F18&gt;=AO$5)),$C18,0)</f>
        <v/>
      </c>
      <c r="AP61" s="13">
        <f>IF(AND($C18&lt;&gt;"",$E18&lt;&gt;"",AP$5&lt;&gt;"",$E18&lt;=AP$5,OR($F18="",$F18&gt;=AP$5)),$C18,0)</f>
        <v/>
      </c>
      <c r="AQ61" s="13">
        <f>IF(AND($C18&lt;&gt;"",$E18&lt;&gt;"",AQ$5&lt;&gt;"",$E18&lt;=AQ$5,OR($F18="",$F18&gt;=AQ$5)),$C18,0)</f>
        <v/>
      </c>
      <c r="AR61" s="13">
        <f>IF(AND($C18&lt;&gt;"",$E18&lt;&gt;"",AR$5&lt;&gt;"",$E18&lt;=AR$5,OR($F18="",$F18&gt;=AR$5)),$C18,0)</f>
        <v/>
      </c>
    </row>
    <row r="62">
      <c r="A62" s="2">
        <f>IF($A19="","",$A19)</f>
        <v/>
      </c>
      <c r="I62" s="13">
        <f>IF(AND($C19&lt;&gt;"",$E19&lt;&gt;"",I$5&lt;&gt;"",$E19&lt;=I$5,OR($F19="",$F19&gt;=I$5)),$C19,0)</f>
        <v/>
      </c>
      <c r="J62" s="13">
        <f>IF(AND($C19&lt;&gt;"",$E19&lt;&gt;"",J$5&lt;&gt;"",$E19&lt;=J$5,OR($F19="",$F19&gt;=J$5)),$C19,0)</f>
        <v/>
      </c>
      <c r="K62" s="13">
        <f>IF(AND($C19&lt;&gt;"",$E19&lt;&gt;"",K$5&lt;&gt;"",$E19&lt;=K$5,OR($F19="",$F19&gt;=K$5)),$C19,0)</f>
        <v/>
      </c>
      <c r="L62" s="13">
        <f>IF(AND($C19&lt;&gt;"",$E19&lt;&gt;"",L$5&lt;&gt;"",$E19&lt;=L$5,OR($F19="",$F19&gt;=L$5)),$C19,0)</f>
        <v/>
      </c>
      <c r="M62" s="13">
        <f>IF(AND($C19&lt;&gt;"",$E19&lt;&gt;"",M$5&lt;&gt;"",$E19&lt;=M$5,OR($F19="",$F19&gt;=M$5)),$C19,0)</f>
        <v/>
      </c>
      <c r="N62" s="13">
        <f>IF(AND($C19&lt;&gt;"",$E19&lt;&gt;"",N$5&lt;&gt;"",$E19&lt;=N$5,OR($F19="",$F19&gt;=N$5)),$C19,0)</f>
        <v/>
      </c>
      <c r="O62" s="13">
        <f>IF(AND($C19&lt;&gt;"",$E19&lt;&gt;"",O$5&lt;&gt;"",$E19&lt;=O$5,OR($F19="",$F19&gt;=O$5)),$C19,0)</f>
        <v/>
      </c>
      <c r="P62" s="13">
        <f>IF(AND($C19&lt;&gt;"",$E19&lt;&gt;"",P$5&lt;&gt;"",$E19&lt;=P$5,OR($F19="",$F19&gt;=P$5)),$C19,0)</f>
        <v/>
      </c>
      <c r="Q62" s="13">
        <f>IF(AND($C19&lt;&gt;"",$E19&lt;&gt;"",Q$5&lt;&gt;"",$E19&lt;=Q$5,OR($F19="",$F19&gt;=Q$5)),$C19,0)</f>
        <v/>
      </c>
      <c r="R62" s="13">
        <f>IF(AND($C19&lt;&gt;"",$E19&lt;&gt;"",R$5&lt;&gt;"",$E19&lt;=R$5,OR($F19="",$F19&gt;=R$5)),$C19,0)</f>
        <v/>
      </c>
      <c r="S62" s="13">
        <f>IF(AND($C19&lt;&gt;"",$E19&lt;&gt;"",S$5&lt;&gt;"",$E19&lt;=S$5,OR($F19="",$F19&gt;=S$5)),$C19,0)</f>
        <v/>
      </c>
      <c r="T62" s="13">
        <f>IF(AND($C19&lt;&gt;"",$E19&lt;&gt;"",T$5&lt;&gt;"",$E19&lt;=T$5,OR($F19="",$F19&gt;=T$5)),$C19,0)</f>
        <v/>
      </c>
      <c r="U62" s="13">
        <f>IF(AND($C19&lt;&gt;"",$E19&lt;&gt;"",U$5&lt;&gt;"",$E19&lt;=U$5,OR($F19="",$F19&gt;=U$5)),$C19,0)</f>
        <v/>
      </c>
      <c r="V62" s="13">
        <f>IF(AND($C19&lt;&gt;"",$E19&lt;&gt;"",V$5&lt;&gt;"",$E19&lt;=V$5,OR($F19="",$F19&gt;=V$5)),$C19,0)</f>
        <v/>
      </c>
      <c r="W62" s="13">
        <f>IF(AND($C19&lt;&gt;"",$E19&lt;&gt;"",W$5&lt;&gt;"",$E19&lt;=W$5,OR($F19="",$F19&gt;=W$5)),$C19,0)</f>
        <v/>
      </c>
      <c r="X62" s="13">
        <f>IF(AND($C19&lt;&gt;"",$E19&lt;&gt;"",X$5&lt;&gt;"",$E19&lt;=X$5,OR($F19="",$F19&gt;=X$5)),$C19,0)</f>
        <v/>
      </c>
      <c r="Y62" s="13">
        <f>IF(AND($C19&lt;&gt;"",$E19&lt;&gt;"",Y$5&lt;&gt;"",$E19&lt;=Y$5,OR($F19="",$F19&gt;=Y$5)),$C19,0)</f>
        <v/>
      </c>
      <c r="Z62" s="13">
        <f>IF(AND($C19&lt;&gt;"",$E19&lt;&gt;"",Z$5&lt;&gt;"",$E19&lt;=Z$5,OR($F19="",$F19&gt;=Z$5)),$C19,0)</f>
        <v/>
      </c>
      <c r="AA62" s="13">
        <f>IF(AND($C19&lt;&gt;"",$E19&lt;&gt;"",AA$5&lt;&gt;"",$E19&lt;=AA$5,OR($F19="",$F19&gt;=AA$5)),$C19,0)</f>
        <v/>
      </c>
      <c r="AB62" s="13">
        <f>IF(AND($C19&lt;&gt;"",$E19&lt;&gt;"",AB$5&lt;&gt;"",$E19&lt;=AB$5,OR($F19="",$F19&gt;=AB$5)),$C19,0)</f>
        <v/>
      </c>
      <c r="AC62" s="13">
        <f>IF(AND($C19&lt;&gt;"",$E19&lt;&gt;"",AC$5&lt;&gt;"",$E19&lt;=AC$5,OR($F19="",$F19&gt;=AC$5)),$C19,0)</f>
        <v/>
      </c>
      <c r="AD62" s="13">
        <f>IF(AND($C19&lt;&gt;"",$E19&lt;&gt;"",AD$5&lt;&gt;"",$E19&lt;=AD$5,OR($F19="",$F19&gt;=AD$5)),$C19,0)</f>
        <v/>
      </c>
      <c r="AE62" s="13">
        <f>IF(AND($C19&lt;&gt;"",$E19&lt;&gt;"",AE$5&lt;&gt;"",$E19&lt;=AE$5,OR($F19="",$F19&gt;=AE$5)),$C19,0)</f>
        <v/>
      </c>
      <c r="AF62" s="13">
        <f>IF(AND($C19&lt;&gt;"",$E19&lt;&gt;"",AF$5&lt;&gt;"",$E19&lt;=AF$5,OR($F19="",$F19&gt;=AF$5)),$C19,0)</f>
        <v/>
      </c>
      <c r="AG62" s="13">
        <f>IF(AND($C19&lt;&gt;"",$E19&lt;&gt;"",AG$5&lt;&gt;"",$E19&lt;=AG$5,OR($F19="",$F19&gt;=AG$5)),$C19,0)</f>
        <v/>
      </c>
      <c r="AH62" s="13">
        <f>IF(AND($C19&lt;&gt;"",$E19&lt;&gt;"",AH$5&lt;&gt;"",$E19&lt;=AH$5,OR($F19="",$F19&gt;=AH$5)),$C19,0)</f>
        <v/>
      </c>
      <c r="AI62" s="13">
        <f>IF(AND($C19&lt;&gt;"",$E19&lt;&gt;"",AI$5&lt;&gt;"",$E19&lt;=AI$5,OR($F19="",$F19&gt;=AI$5)),$C19,0)</f>
        <v/>
      </c>
      <c r="AJ62" s="13">
        <f>IF(AND($C19&lt;&gt;"",$E19&lt;&gt;"",AJ$5&lt;&gt;"",$E19&lt;=AJ$5,OR($F19="",$F19&gt;=AJ$5)),$C19,0)</f>
        <v/>
      </c>
      <c r="AK62" s="13">
        <f>IF(AND($C19&lt;&gt;"",$E19&lt;&gt;"",AK$5&lt;&gt;"",$E19&lt;=AK$5,OR($F19="",$F19&gt;=AK$5)),$C19,0)</f>
        <v/>
      </c>
      <c r="AL62" s="13">
        <f>IF(AND($C19&lt;&gt;"",$E19&lt;&gt;"",AL$5&lt;&gt;"",$E19&lt;=AL$5,OR($F19="",$F19&gt;=AL$5)),$C19,0)</f>
        <v/>
      </c>
      <c r="AM62" s="13">
        <f>IF(AND($C19&lt;&gt;"",$E19&lt;&gt;"",AM$5&lt;&gt;"",$E19&lt;=AM$5,OR($F19="",$F19&gt;=AM$5)),$C19,0)</f>
        <v/>
      </c>
      <c r="AN62" s="13">
        <f>IF(AND($C19&lt;&gt;"",$E19&lt;&gt;"",AN$5&lt;&gt;"",$E19&lt;=AN$5,OR($F19="",$F19&gt;=AN$5)),$C19,0)</f>
        <v/>
      </c>
      <c r="AO62" s="13">
        <f>IF(AND($C19&lt;&gt;"",$E19&lt;&gt;"",AO$5&lt;&gt;"",$E19&lt;=AO$5,OR($F19="",$F19&gt;=AO$5)),$C19,0)</f>
        <v/>
      </c>
      <c r="AP62" s="13">
        <f>IF(AND($C19&lt;&gt;"",$E19&lt;&gt;"",AP$5&lt;&gt;"",$E19&lt;=AP$5,OR($F19="",$F19&gt;=AP$5)),$C19,0)</f>
        <v/>
      </c>
      <c r="AQ62" s="13">
        <f>IF(AND($C19&lt;&gt;"",$E19&lt;&gt;"",AQ$5&lt;&gt;"",$E19&lt;=AQ$5,OR($F19="",$F19&gt;=AQ$5)),$C19,0)</f>
        <v/>
      </c>
      <c r="AR62" s="13">
        <f>IF(AND($C19&lt;&gt;"",$E19&lt;&gt;"",AR$5&lt;&gt;"",$E19&lt;=AR$5,OR($F19="",$F19&gt;=AR$5)),$C19,0)</f>
        <v/>
      </c>
    </row>
    <row r="63">
      <c r="A63" s="2">
        <f>IF($A20="","",$A20)</f>
        <v/>
      </c>
      <c r="I63" s="13">
        <f>IF(AND($C20&lt;&gt;"",$E20&lt;&gt;"",I$5&lt;&gt;"",$E20&lt;=I$5,OR($F20="",$F20&gt;=I$5)),$C20,0)</f>
        <v/>
      </c>
      <c r="J63" s="13">
        <f>IF(AND($C20&lt;&gt;"",$E20&lt;&gt;"",J$5&lt;&gt;"",$E20&lt;=J$5,OR($F20="",$F20&gt;=J$5)),$C20,0)</f>
        <v/>
      </c>
      <c r="K63" s="13">
        <f>IF(AND($C20&lt;&gt;"",$E20&lt;&gt;"",K$5&lt;&gt;"",$E20&lt;=K$5,OR($F20="",$F20&gt;=K$5)),$C20,0)</f>
        <v/>
      </c>
      <c r="L63" s="13">
        <f>IF(AND($C20&lt;&gt;"",$E20&lt;&gt;"",L$5&lt;&gt;"",$E20&lt;=L$5,OR($F20="",$F20&gt;=L$5)),$C20,0)</f>
        <v/>
      </c>
      <c r="M63" s="13">
        <f>IF(AND($C20&lt;&gt;"",$E20&lt;&gt;"",M$5&lt;&gt;"",$E20&lt;=M$5,OR($F20="",$F20&gt;=M$5)),$C20,0)</f>
        <v/>
      </c>
      <c r="N63" s="13">
        <f>IF(AND($C20&lt;&gt;"",$E20&lt;&gt;"",N$5&lt;&gt;"",$E20&lt;=N$5,OR($F20="",$F20&gt;=N$5)),$C20,0)</f>
        <v/>
      </c>
      <c r="O63" s="13">
        <f>IF(AND($C20&lt;&gt;"",$E20&lt;&gt;"",O$5&lt;&gt;"",$E20&lt;=O$5,OR($F20="",$F20&gt;=O$5)),$C20,0)</f>
        <v/>
      </c>
      <c r="P63" s="13">
        <f>IF(AND($C20&lt;&gt;"",$E20&lt;&gt;"",P$5&lt;&gt;"",$E20&lt;=P$5,OR($F20="",$F20&gt;=P$5)),$C20,0)</f>
        <v/>
      </c>
      <c r="Q63" s="13">
        <f>IF(AND($C20&lt;&gt;"",$E20&lt;&gt;"",Q$5&lt;&gt;"",$E20&lt;=Q$5,OR($F20="",$F20&gt;=Q$5)),$C20,0)</f>
        <v/>
      </c>
      <c r="R63" s="13">
        <f>IF(AND($C20&lt;&gt;"",$E20&lt;&gt;"",R$5&lt;&gt;"",$E20&lt;=R$5,OR($F20="",$F20&gt;=R$5)),$C20,0)</f>
        <v/>
      </c>
      <c r="S63" s="13">
        <f>IF(AND($C20&lt;&gt;"",$E20&lt;&gt;"",S$5&lt;&gt;"",$E20&lt;=S$5,OR($F20="",$F20&gt;=S$5)),$C20,0)</f>
        <v/>
      </c>
      <c r="T63" s="13">
        <f>IF(AND($C20&lt;&gt;"",$E20&lt;&gt;"",T$5&lt;&gt;"",$E20&lt;=T$5,OR($F20="",$F20&gt;=T$5)),$C20,0)</f>
        <v/>
      </c>
      <c r="U63" s="13">
        <f>IF(AND($C20&lt;&gt;"",$E20&lt;&gt;"",U$5&lt;&gt;"",$E20&lt;=U$5,OR($F20="",$F20&gt;=U$5)),$C20,0)</f>
        <v/>
      </c>
      <c r="V63" s="13">
        <f>IF(AND($C20&lt;&gt;"",$E20&lt;&gt;"",V$5&lt;&gt;"",$E20&lt;=V$5,OR($F20="",$F20&gt;=V$5)),$C20,0)</f>
        <v/>
      </c>
      <c r="W63" s="13">
        <f>IF(AND($C20&lt;&gt;"",$E20&lt;&gt;"",W$5&lt;&gt;"",$E20&lt;=W$5,OR($F20="",$F20&gt;=W$5)),$C20,0)</f>
        <v/>
      </c>
      <c r="X63" s="13">
        <f>IF(AND($C20&lt;&gt;"",$E20&lt;&gt;"",X$5&lt;&gt;"",$E20&lt;=X$5,OR($F20="",$F20&gt;=X$5)),$C20,0)</f>
        <v/>
      </c>
      <c r="Y63" s="13">
        <f>IF(AND($C20&lt;&gt;"",$E20&lt;&gt;"",Y$5&lt;&gt;"",$E20&lt;=Y$5,OR($F20="",$F20&gt;=Y$5)),$C20,0)</f>
        <v/>
      </c>
      <c r="Z63" s="13">
        <f>IF(AND($C20&lt;&gt;"",$E20&lt;&gt;"",Z$5&lt;&gt;"",$E20&lt;=Z$5,OR($F20="",$F20&gt;=Z$5)),$C20,0)</f>
        <v/>
      </c>
      <c r="AA63" s="13">
        <f>IF(AND($C20&lt;&gt;"",$E20&lt;&gt;"",AA$5&lt;&gt;"",$E20&lt;=AA$5,OR($F20="",$F20&gt;=AA$5)),$C20,0)</f>
        <v/>
      </c>
      <c r="AB63" s="13">
        <f>IF(AND($C20&lt;&gt;"",$E20&lt;&gt;"",AB$5&lt;&gt;"",$E20&lt;=AB$5,OR($F20="",$F20&gt;=AB$5)),$C20,0)</f>
        <v/>
      </c>
      <c r="AC63" s="13">
        <f>IF(AND($C20&lt;&gt;"",$E20&lt;&gt;"",AC$5&lt;&gt;"",$E20&lt;=AC$5,OR($F20="",$F20&gt;=AC$5)),$C20,0)</f>
        <v/>
      </c>
      <c r="AD63" s="13">
        <f>IF(AND($C20&lt;&gt;"",$E20&lt;&gt;"",AD$5&lt;&gt;"",$E20&lt;=AD$5,OR($F20="",$F20&gt;=AD$5)),$C20,0)</f>
        <v/>
      </c>
      <c r="AE63" s="13">
        <f>IF(AND($C20&lt;&gt;"",$E20&lt;&gt;"",AE$5&lt;&gt;"",$E20&lt;=AE$5,OR($F20="",$F20&gt;=AE$5)),$C20,0)</f>
        <v/>
      </c>
      <c r="AF63" s="13">
        <f>IF(AND($C20&lt;&gt;"",$E20&lt;&gt;"",AF$5&lt;&gt;"",$E20&lt;=AF$5,OR($F20="",$F20&gt;=AF$5)),$C20,0)</f>
        <v/>
      </c>
      <c r="AG63" s="13">
        <f>IF(AND($C20&lt;&gt;"",$E20&lt;&gt;"",AG$5&lt;&gt;"",$E20&lt;=AG$5,OR($F20="",$F20&gt;=AG$5)),$C20,0)</f>
        <v/>
      </c>
      <c r="AH63" s="13">
        <f>IF(AND($C20&lt;&gt;"",$E20&lt;&gt;"",AH$5&lt;&gt;"",$E20&lt;=AH$5,OR($F20="",$F20&gt;=AH$5)),$C20,0)</f>
        <v/>
      </c>
      <c r="AI63" s="13">
        <f>IF(AND($C20&lt;&gt;"",$E20&lt;&gt;"",AI$5&lt;&gt;"",$E20&lt;=AI$5,OR($F20="",$F20&gt;=AI$5)),$C20,0)</f>
        <v/>
      </c>
      <c r="AJ63" s="13">
        <f>IF(AND($C20&lt;&gt;"",$E20&lt;&gt;"",AJ$5&lt;&gt;"",$E20&lt;=AJ$5,OR($F20="",$F20&gt;=AJ$5)),$C20,0)</f>
        <v/>
      </c>
      <c r="AK63" s="13">
        <f>IF(AND($C20&lt;&gt;"",$E20&lt;&gt;"",AK$5&lt;&gt;"",$E20&lt;=AK$5,OR($F20="",$F20&gt;=AK$5)),$C20,0)</f>
        <v/>
      </c>
      <c r="AL63" s="13">
        <f>IF(AND($C20&lt;&gt;"",$E20&lt;&gt;"",AL$5&lt;&gt;"",$E20&lt;=AL$5,OR($F20="",$F20&gt;=AL$5)),$C20,0)</f>
        <v/>
      </c>
      <c r="AM63" s="13">
        <f>IF(AND($C20&lt;&gt;"",$E20&lt;&gt;"",AM$5&lt;&gt;"",$E20&lt;=AM$5,OR($F20="",$F20&gt;=AM$5)),$C20,0)</f>
        <v/>
      </c>
      <c r="AN63" s="13">
        <f>IF(AND($C20&lt;&gt;"",$E20&lt;&gt;"",AN$5&lt;&gt;"",$E20&lt;=AN$5,OR($F20="",$F20&gt;=AN$5)),$C20,0)</f>
        <v/>
      </c>
      <c r="AO63" s="13">
        <f>IF(AND($C20&lt;&gt;"",$E20&lt;&gt;"",AO$5&lt;&gt;"",$E20&lt;=AO$5,OR($F20="",$F20&gt;=AO$5)),$C20,0)</f>
        <v/>
      </c>
      <c r="AP63" s="13">
        <f>IF(AND($C20&lt;&gt;"",$E20&lt;&gt;"",AP$5&lt;&gt;"",$E20&lt;=AP$5,OR($F20="",$F20&gt;=AP$5)),$C20,0)</f>
        <v/>
      </c>
      <c r="AQ63" s="13">
        <f>IF(AND($C20&lt;&gt;"",$E20&lt;&gt;"",AQ$5&lt;&gt;"",$E20&lt;=AQ$5,OR($F20="",$F20&gt;=AQ$5)),$C20,0)</f>
        <v/>
      </c>
      <c r="AR63" s="13">
        <f>IF(AND($C20&lt;&gt;"",$E20&lt;&gt;"",AR$5&lt;&gt;"",$E20&lt;=AR$5,OR($F20="",$F20&gt;=AR$5)),$C20,0)</f>
        <v/>
      </c>
    </row>
    <row r="64">
      <c r="A64" s="2">
        <f>IF($A21="","",$A21)</f>
        <v/>
      </c>
      <c r="I64" s="13">
        <f>IF(AND($C21&lt;&gt;"",$E21&lt;&gt;"",I$5&lt;&gt;"",$E21&lt;=I$5,OR($F21="",$F21&gt;=I$5)),$C21,0)</f>
        <v/>
      </c>
      <c r="J64" s="13">
        <f>IF(AND($C21&lt;&gt;"",$E21&lt;&gt;"",J$5&lt;&gt;"",$E21&lt;=J$5,OR($F21="",$F21&gt;=J$5)),$C21,0)</f>
        <v/>
      </c>
      <c r="K64" s="13">
        <f>IF(AND($C21&lt;&gt;"",$E21&lt;&gt;"",K$5&lt;&gt;"",$E21&lt;=K$5,OR($F21="",$F21&gt;=K$5)),$C21,0)</f>
        <v/>
      </c>
      <c r="L64" s="13">
        <f>IF(AND($C21&lt;&gt;"",$E21&lt;&gt;"",L$5&lt;&gt;"",$E21&lt;=L$5,OR($F21="",$F21&gt;=L$5)),$C21,0)</f>
        <v/>
      </c>
      <c r="M64" s="13">
        <f>IF(AND($C21&lt;&gt;"",$E21&lt;&gt;"",M$5&lt;&gt;"",$E21&lt;=M$5,OR($F21="",$F21&gt;=M$5)),$C21,0)</f>
        <v/>
      </c>
      <c r="N64" s="13">
        <f>IF(AND($C21&lt;&gt;"",$E21&lt;&gt;"",N$5&lt;&gt;"",$E21&lt;=N$5,OR($F21="",$F21&gt;=N$5)),$C21,0)</f>
        <v/>
      </c>
      <c r="O64" s="13">
        <f>IF(AND($C21&lt;&gt;"",$E21&lt;&gt;"",O$5&lt;&gt;"",$E21&lt;=O$5,OR($F21="",$F21&gt;=O$5)),$C21,0)</f>
        <v/>
      </c>
      <c r="P64" s="13">
        <f>IF(AND($C21&lt;&gt;"",$E21&lt;&gt;"",P$5&lt;&gt;"",$E21&lt;=P$5,OR($F21="",$F21&gt;=P$5)),$C21,0)</f>
        <v/>
      </c>
      <c r="Q64" s="13">
        <f>IF(AND($C21&lt;&gt;"",$E21&lt;&gt;"",Q$5&lt;&gt;"",$E21&lt;=Q$5,OR($F21="",$F21&gt;=Q$5)),$C21,0)</f>
        <v/>
      </c>
      <c r="R64" s="13">
        <f>IF(AND($C21&lt;&gt;"",$E21&lt;&gt;"",R$5&lt;&gt;"",$E21&lt;=R$5,OR($F21="",$F21&gt;=R$5)),$C21,0)</f>
        <v/>
      </c>
      <c r="S64" s="13">
        <f>IF(AND($C21&lt;&gt;"",$E21&lt;&gt;"",S$5&lt;&gt;"",$E21&lt;=S$5,OR($F21="",$F21&gt;=S$5)),$C21,0)</f>
        <v/>
      </c>
      <c r="T64" s="13">
        <f>IF(AND($C21&lt;&gt;"",$E21&lt;&gt;"",T$5&lt;&gt;"",$E21&lt;=T$5,OR($F21="",$F21&gt;=T$5)),$C21,0)</f>
        <v/>
      </c>
      <c r="U64" s="13">
        <f>IF(AND($C21&lt;&gt;"",$E21&lt;&gt;"",U$5&lt;&gt;"",$E21&lt;=U$5,OR($F21="",$F21&gt;=U$5)),$C21,0)</f>
        <v/>
      </c>
      <c r="V64" s="13">
        <f>IF(AND($C21&lt;&gt;"",$E21&lt;&gt;"",V$5&lt;&gt;"",$E21&lt;=V$5,OR($F21="",$F21&gt;=V$5)),$C21,0)</f>
        <v/>
      </c>
      <c r="W64" s="13">
        <f>IF(AND($C21&lt;&gt;"",$E21&lt;&gt;"",W$5&lt;&gt;"",$E21&lt;=W$5,OR($F21="",$F21&gt;=W$5)),$C21,0)</f>
        <v/>
      </c>
      <c r="X64" s="13">
        <f>IF(AND($C21&lt;&gt;"",$E21&lt;&gt;"",X$5&lt;&gt;"",$E21&lt;=X$5,OR($F21="",$F21&gt;=X$5)),$C21,0)</f>
        <v/>
      </c>
      <c r="Y64" s="13">
        <f>IF(AND($C21&lt;&gt;"",$E21&lt;&gt;"",Y$5&lt;&gt;"",$E21&lt;=Y$5,OR($F21="",$F21&gt;=Y$5)),$C21,0)</f>
        <v/>
      </c>
      <c r="Z64" s="13">
        <f>IF(AND($C21&lt;&gt;"",$E21&lt;&gt;"",Z$5&lt;&gt;"",$E21&lt;=Z$5,OR($F21="",$F21&gt;=Z$5)),$C21,0)</f>
        <v/>
      </c>
      <c r="AA64" s="13">
        <f>IF(AND($C21&lt;&gt;"",$E21&lt;&gt;"",AA$5&lt;&gt;"",$E21&lt;=AA$5,OR($F21="",$F21&gt;=AA$5)),$C21,0)</f>
        <v/>
      </c>
      <c r="AB64" s="13">
        <f>IF(AND($C21&lt;&gt;"",$E21&lt;&gt;"",AB$5&lt;&gt;"",$E21&lt;=AB$5,OR($F21="",$F21&gt;=AB$5)),$C21,0)</f>
        <v/>
      </c>
      <c r="AC64" s="13">
        <f>IF(AND($C21&lt;&gt;"",$E21&lt;&gt;"",AC$5&lt;&gt;"",$E21&lt;=AC$5,OR($F21="",$F21&gt;=AC$5)),$C21,0)</f>
        <v/>
      </c>
      <c r="AD64" s="13">
        <f>IF(AND($C21&lt;&gt;"",$E21&lt;&gt;"",AD$5&lt;&gt;"",$E21&lt;=AD$5,OR($F21="",$F21&gt;=AD$5)),$C21,0)</f>
        <v/>
      </c>
      <c r="AE64" s="13">
        <f>IF(AND($C21&lt;&gt;"",$E21&lt;&gt;"",AE$5&lt;&gt;"",$E21&lt;=AE$5,OR($F21="",$F21&gt;=AE$5)),$C21,0)</f>
        <v/>
      </c>
      <c r="AF64" s="13">
        <f>IF(AND($C21&lt;&gt;"",$E21&lt;&gt;"",AF$5&lt;&gt;"",$E21&lt;=AF$5,OR($F21="",$F21&gt;=AF$5)),$C21,0)</f>
        <v/>
      </c>
      <c r="AG64" s="13">
        <f>IF(AND($C21&lt;&gt;"",$E21&lt;&gt;"",AG$5&lt;&gt;"",$E21&lt;=AG$5,OR($F21="",$F21&gt;=AG$5)),$C21,0)</f>
        <v/>
      </c>
      <c r="AH64" s="13">
        <f>IF(AND($C21&lt;&gt;"",$E21&lt;&gt;"",AH$5&lt;&gt;"",$E21&lt;=AH$5,OR($F21="",$F21&gt;=AH$5)),$C21,0)</f>
        <v/>
      </c>
      <c r="AI64" s="13">
        <f>IF(AND($C21&lt;&gt;"",$E21&lt;&gt;"",AI$5&lt;&gt;"",$E21&lt;=AI$5,OR($F21="",$F21&gt;=AI$5)),$C21,0)</f>
        <v/>
      </c>
      <c r="AJ64" s="13">
        <f>IF(AND($C21&lt;&gt;"",$E21&lt;&gt;"",AJ$5&lt;&gt;"",$E21&lt;=AJ$5,OR($F21="",$F21&gt;=AJ$5)),$C21,0)</f>
        <v/>
      </c>
      <c r="AK64" s="13">
        <f>IF(AND($C21&lt;&gt;"",$E21&lt;&gt;"",AK$5&lt;&gt;"",$E21&lt;=AK$5,OR($F21="",$F21&gt;=AK$5)),$C21,0)</f>
        <v/>
      </c>
      <c r="AL64" s="13">
        <f>IF(AND($C21&lt;&gt;"",$E21&lt;&gt;"",AL$5&lt;&gt;"",$E21&lt;=AL$5,OR($F21="",$F21&gt;=AL$5)),$C21,0)</f>
        <v/>
      </c>
      <c r="AM64" s="13">
        <f>IF(AND($C21&lt;&gt;"",$E21&lt;&gt;"",AM$5&lt;&gt;"",$E21&lt;=AM$5,OR($F21="",$F21&gt;=AM$5)),$C21,0)</f>
        <v/>
      </c>
      <c r="AN64" s="13">
        <f>IF(AND($C21&lt;&gt;"",$E21&lt;&gt;"",AN$5&lt;&gt;"",$E21&lt;=AN$5,OR($F21="",$F21&gt;=AN$5)),$C21,0)</f>
        <v/>
      </c>
      <c r="AO64" s="13">
        <f>IF(AND($C21&lt;&gt;"",$E21&lt;&gt;"",AO$5&lt;&gt;"",$E21&lt;=AO$5,OR($F21="",$F21&gt;=AO$5)),$C21,0)</f>
        <v/>
      </c>
      <c r="AP64" s="13">
        <f>IF(AND($C21&lt;&gt;"",$E21&lt;&gt;"",AP$5&lt;&gt;"",$E21&lt;=AP$5,OR($F21="",$F21&gt;=AP$5)),$C21,0)</f>
        <v/>
      </c>
      <c r="AQ64" s="13">
        <f>IF(AND($C21&lt;&gt;"",$E21&lt;&gt;"",AQ$5&lt;&gt;"",$E21&lt;=AQ$5,OR($F21="",$F21&gt;=AQ$5)),$C21,0)</f>
        <v/>
      </c>
      <c r="AR64" s="13">
        <f>IF(AND($C21&lt;&gt;"",$E21&lt;&gt;"",AR$5&lt;&gt;"",$E21&lt;=AR$5,OR($F21="",$F21&gt;=AR$5)),$C21,0)</f>
        <v/>
      </c>
    </row>
    <row r="65">
      <c r="A65" s="2">
        <f>IF($A22="","",$A22)</f>
        <v/>
      </c>
      <c r="I65" s="13">
        <f>IF(AND($C22&lt;&gt;"",$E22&lt;&gt;"",I$5&lt;&gt;"",$E22&lt;=I$5,OR($F22="",$F22&gt;=I$5)),$C22,0)</f>
        <v/>
      </c>
      <c r="J65" s="13">
        <f>IF(AND($C22&lt;&gt;"",$E22&lt;&gt;"",J$5&lt;&gt;"",$E22&lt;=J$5,OR($F22="",$F22&gt;=J$5)),$C22,0)</f>
        <v/>
      </c>
      <c r="K65" s="13">
        <f>IF(AND($C22&lt;&gt;"",$E22&lt;&gt;"",K$5&lt;&gt;"",$E22&lt;=K$5,OR($F22="",$F22&gt;=K$5)),$C22,0)</f>
        <v/>
      </c>
      <c r="L65" s="13">
        <f>IF(AND($C22&lt;&gt;"",$E22&lt;&gt;"",L$5&lt;&gt;"",$E22&lt;=L$5,OR($F22="",$F22&gt;=L$5)),$C22,0)</f>
        <v/>
      </c>
      <c r="M65" s="13">
        <f>IF(AND($C22&lt;&gt;"",$E22&lt;&gt;"",M$5&lt;&gt;"",$E22&lt;=M$5,OR($F22="",$F22&gt;=M$5)),$C22,0)</f>
        <v/>
      </c>
      <c r="N65" s="13">
        <f>IF(AND($C22&lt;&gt;"",$E22&lt;&gt;"",N$5&lt;&gt;"",$E22&lt;=N$5,OR($F22="",$F22&gt;=N$5)),$C22,0)</f>
        <v/>
      </c>
      <c r="O65" s="13">
        <f>IF(AND($C22&lt;&gt;"",$E22&lt;&gt;"",O$5&lt;&gt;"",$E22&lt;=O$5,OR($F22="",$F22&gt;=O$5)),$C22,0)</f>
        <v/>
      </c>
      <c r="P65" s="13">
        <f>IF(AND($C22&lt;&gt;"",$E22&lt;&gt;"",P$5&lt;&gt;"",$E22&lt;=P$5,OR($F22="",$F22&gt;=P$5)),$C22,0)</f>
        <v/>
      </c>
      <c r="Q65" s="13">
        <f>IF(AND($C22&lt;&gt;"",$E22&lt;&gt;"",Q$5&lt;&gt;"",$E22&lt;=Q$5,OR($F22="",$F22&gt;=Q$5)),$C22,0)</f>
        <v/>
      </c>
      <c r="R65" s="13">
        <f>IF(AND($C22&lt;&gt;"",$E22&lt;&gt;"",R$5&lt;&gt;"",$E22&lt;=R$5,OR($F22="",$F22&gt;=R$5)),$C22,0)</f>
        <v/>
      </c>
      <c r="S65" s="13">
        <f>IF(AND($C22&lt;&gt;"",$E22&lt;&gt;"",S$5&lt;&gt;"",$E22&lt;=S$5,OR($F22="",$F22&gt;=S$5)),$C22,0)</f>
        <v/>
      </c>
      <c r="T65" s="13">
        <f>IF(AND($C22&lt;&gt;"",$E22&lt;&gt;"",T$5&lt;&gt;"",$E22&lt;=T$5,OR($F22="",$F22&gt;=T$5)),$C22,0)</f>
        <v/>
      </c>
      <c r="U65" s="13">
        <f>IF(AND($C22&lt;&gt;"",$E22&lt;&gt;"",U$5&lt;&gt;"",$E22&lt;=U$5,OR($F22="",$F22&gt;=U$5)),$C22,0)</f>
        <v/>
      </c>
      <c r="V65" s="13">
        <f>IF(AND($C22&lt;&gt;"",$E22&lt;&gt;"",V$5&lt;&gt;"",$E22&lt;=V$5,OR($F22="",$F22&gt;=V$5)),$C22,0)</f>
        <v/>
      </c>
      <c r="W65" s="13">
        <f>IF(AND($C22&lt;&gt;"",$E22&lt;&gt;"",W$5&lt;&gt;"",$E22&lt;=W$5,OR($F22="",$F22&gt;=W$5)),$C22,0)</f>
        <v/>
      </c>
      <c r="X65" s="13">
        <f>IF(AND($C22&lt;&gt;"",$E22&lt;&gt;"",X$5&lt;&gt;"",$E22&lt;=X$5,OR($F22="",$F22&gt;=X$5)),$C22,0)</f>
        <v/>
      </c>
      <c r="Y65" s="13">
        <f>IF(AND($C22&lt;&gt;"",$E22&lt;&gt;"",Y$5&lt;&gt;"",$E22&lt;=Y$5,OR($F22="",$F22&gt;=Y$5)),$C22,0)</f>
        <v/>
      </c>
      <c r="Z65" s="13">
        <f>IF(AND($C22&lt;&gt;"",$E22&lt;&gt;"",Z$5&lt;&gt;"",$E22&lt;=Z$5,OR($F22="",$F22&gt;=Z$5)),$C22,0)</f>
        <v/>
      </c>
      <c r="AA65" s="13">
        <f>IF(AND($C22&lt;&gt;"",$E22&lt;&gt;"",AA$5&lt;&gt;"",$E22&lt;=AA$5,OR($F22="",$F22&gt;=AA$5)),$C22,0)</f>
        <v/>
      </c>
      <c r="AB65" s="13">
        <f>IF(AND($C22&lt;&gt;"",$E22&lt;&gt;"",AB$5&lt;&gt;"",$E22&lt;=AB$5,OR($F22="",$F22&gt;=AB$5)),$C22,0)</f>
        <v/>
      </c>
      <c r="AC65" s="13">
        <f>IF(AND($C22&lt;&gt;"",$E22&lt;&gt;"",AC$5&lt;&gt;"",$E22&lt;=AC$5,OR($F22="",$F22&gt;=AC$5)),$C22,0)</f>
        <v/>
      </c>
      <c r="AD65" s="13">
        <f>IF(AND($C22&lt;&gt;"",$E22&lt;&gt;"",AD$5&lt;&gt;"",$E22&lt;=AD$5,OR($F22="",$F22&gt;=AD$5)),$C22,0)</f>
        <v/>
      </c>
      <c r="AE65" s="13">
        <f>IF(AND($C22&lt;&gt;"",$E22&lt;&gt;"",AE$5&lt;&gt;"",$E22&lt;=AE$5,OR($F22="",$F22&gt;=AE$5)),$C22,0)</f>
        <v/>
      </c>
      <c r="AF65" s="13">
        <f>IF(AND($C22&lt;&gt;"",$E22&lt;&gt;"",AF$5&lt;&gt;"",$E22&lt;=AF$5,OR($F22="",$F22&gt;=AF$5)),$C22,0)</f>
        <v/>
      </c>
      <c r="AG65" s="13">
        <f>IF(AND($C22&lt;&gt;"",$E22&lt;&gt;"",AG$5&lt;&gt;"",$E22&lt;=AG$5,OR($F22="",$F22&gt;=AG$5)),$C22,0)</f>
        <v/>
      </c>
      <c r="AH65" s="13">
        <f>IF(AND($C22&lt;&gt;"",$E22&lt;&gt;"",AH$5&lt;&gt;"",$E22&lt;=AH$5,OR($F22="",$F22&gt;=AH$5)),$C22,0)</f>
        <v/>
      </c>
      <c r="AI65" s="13">
        <f>IF(AND($C22&lt;&gt;"",$E22&lt;&gt;"",AI$5&lt;&gt;"",$E22&lt;=AI$5,OR($F22="",$F22&gt;=AI$5)),$C22,0)</f>
        <v/>
      </c>
      <c r="AJ65" s="13">
        <f>IF(AND($C22&lt;&gt;"",$E22&lt;&gt;"",AJ$5&lt;&gt;"",$E22&lt;=AJ$5,OR($F22="",$F22&gt;=AJ$5)),$C22,0)</f>
        <v/>
      </c>
      <c r="AK65" s="13">
        <f>IF(AND($C22&lt;&gt;"",$E22&lt;&gt;"",AK$5&lt;&gt;"",$E22&lt;=AK$5,OR($F22="",$F22&gt;=AK$5)),$C22,0)</f>
        <v/>
      </c>
      <c r="AL65" s="13">
        <f>IF(AND($C22&lt;&gt;"",$E22&lt;&gt;"",AL$5&lt;&gt;"",$E22&lt;=AL$5,OR($F22="",$F22&gt;=AL$5)),$C22,0)</f>
        <v/>
      </c>
      <c r="AM65" s="13">
        <f>IF(AND($C22&lt;&gt;"",$E22&lt;&gt;"",AM$5&lt;&gt;"",$E22&lt;=AM$5,OR($F22="",$F22&gt;=AM$5)),$C22,0)</f>
        <v/>
      </c>
      <c r="AN65" s="13">
        <f>IF(AND($C22&lt;&gt;"",$E22&lt;&gt;"",AN$5&lt;&gt;"",$E22&lt;=AN$5,OR($F22="",$F22&gt;=AN$5)),$C22,0)</f>
        <v/>
      </c>
      <c r="AO65" s="13">
        <f>IF(AND($C22&lt;&gt;"",$E22&lt;&gt;"",AO$5&lt;&gt;"",$E22&lt;=AO$5,OR($F22="",$F22&gt;=AO$5)),$C22,0)</f>
        <v/>
      </c>
      <c r="AP65" s="13">
        <f>IF(AND($C22&lt;&gt;"",$E22&lt;&gt;"",AP$5&lt;&gt;"",$E22&lt;=AP$5,OR($F22="",$F22&gt;=AP$5)),$C22,0)</f>
        <v/>
      </c>
      <c r="AQ65" s="13">
        <f>IF(AND($C22&lt;&gt;"",$E22&lt;&gt;"",AQ$5&lt;&gt;"",$E22&lt;=AQ$5,OR($F22="",$F22&gt;=AQ$5)),$C22,0)</f>
        <v/>
      </c>
      <c r="AR65" s="13">
        <f>IF(AND($C22&lt;&gt;"",$E22&lt;&gt;"",AR$5&lt;&gt;"",$E22&lt;=AR$5,OR($F22="",$F22&gt;=AR$5)),$C22,0)</f>
        <v/>
      </c>
    </row>
    <row r="66">
      <c r="A66" s="2">
        <f>IF($A23="","",$A23)</f>
        <v/>
      </c>
      <c r="I66" s="13">
        <f>IF(AND($C23&lt;&gt;"",$E23&lt;&gt;"",I$5&lt;&gt;"",$E23&lt;=I$5,OR($F23="",$F23&gt;=I$5)),$C23,0)</f>
        <v/>
      </c>
      <c r="J66" s="13">
        <f>IF(AND($C23&lt;&gt;"",$E23&lt;&gt;"",J$5&lt;&gt;"",$E23&lt;=J$5,OR($F23="",$F23&gt;=J$5)),$C23,0)</f>
        <v/>
      </c>
      <c r="K66" s="13">
        <f>IF(AND($C23&lt;&gt;"",$E23&lt;&gt;"",K$5&lt;&gt;"",$E23&lt;=K$5,OR($F23="",$F23&gt;=K$5)),$C23,0)</f>
        <v/>
      </c>
      <c r="L66" s="13">
        <f>IF(AND($C23&lt;&gt;"",$E23&lt;&gt;"",L$5&lt;&gt;"",$E23&lt;=L$5,OR($F23="",$F23&gt;=L$5)),$C23,0)</f>
        <v/>
      </c>
      <c r="M66" s="13">
        <f>IF(AND($C23&lt;&gt;"",$E23&lt;&gt;"",M$5&lt;&gt;"",$E23&lt;=M$5,OR($F23="",$F23&gt;=M$5)),$C23,0)</f>
        <v/>
      </c>
      <c r="N66" s="13">
        <f>IF(AND($C23&lt;&gt;"",$E23&lt;&gt;"",N$5&lt;&gt;"",$E23&lt;=N$5,OR($F23="",$F23&gt;=N$5)),$C23,0)</f>
        <v/>
      </c>
      <c r="O66" s="13">
        <f>IF(AND($C23&lt;&gt;"",$E23&lt;&gt;"",O$5&lt;&gt;"",$E23&lt;=O$5,OR($F23="",$F23&gt;=O$5)),$C23,0)</f>
        <v/>
      </c>
      <c r="P66" s="13">
        <f>IF(AND($C23&lt;&gt;"",$E23&lt;&gt;"",P$5&lt;&gt;"",$E23&lt;=P$5,OR($F23="",$F23&gt;=P$5)),$C23,0)</f>
        <v/>
      </c>
      <c r="Q66" s="13">
        <f>IF(AND($C23&lt;&gt;"",$E23&lt;&gt;"",Q$5&lt;&gt;"",$E23&lt;=Q$5,OR($F23="",$F23&gt;=Q$5)),$C23,0)</f>
        <v/>
      </c>
      <c r="R66" s="13">
        <f>IF(AND($C23&lt;&gt;"",$E23&lt;&gt;"",R$5&lt;&gt;"",$E23&lt;=R$5,OR($F23="",$F23&gt;=R$5)),$C23,0)</f>
        <v/>
      </c>
      <c r="S66" s="13">
        <f>IF(AND($C23&lt;&gt;"",$E23&lt;&gt;"",S$5&lt;&gt;"",$E23&lt;=S$5,OR($F23="",$F23&gt;=S$5)),$C23,0)</f>
        <v/>
      </c>
      <c r="T66" s="13">
        <f>IF(AND($C23&lt;&gt;"",$E23&lt;&gt;"",T$5&lt;&gt;"",$E23&lt;=T$5,OR($F23="",$F23&gt;=T$5)),$C23,0)</f>
        <v/>
      </c>
      <c r="U66" s="13">
        <f>IF(AND($C23&lt;&gt;"",$E23&lt;&gt;"",U$5&lt;&gt;"",$E23&lt;=U$5,OR($F23="",$F23&gt;=U$5)),$C23,0)</f>
        <v/>
      </c>
      <c r="V66" s="13">
        <f>IF(AND($C23&lt;&gt;"",$E23&lt;&gt;"",V$5&lt;&gt;"",$E23&lt;=V$5,OR($F23="",$F23&gt;=V$5)),$C23,0)</f>
        <v/>
      </c>
      <c r="W66" s="13">
        <f>IF(AND($C23&lt;&gt;"",$E23&lt;&gt;"",W$5&lt;&gt;"",$E23&lt;=W$5,OR($F23="",$F23&gt;=W$5)),$C23,0)</f>
        <v/>
      </c>
      <c r="X66" s="13">
        <f>IF(AND($C23&lt;&gt;"",$E23&lt;&gt;"",X$5&lt;&gt;"",$E23&lt;=X$5,OR($F23="",$F23&gt;=X$5)),$C23,0)</f>
        <v/>
      </c>
      <c r="Y66" s="13">
        <f>IF(AND($C23&lt;&gt;"",$E23&lt;&gt;"",Y$5&lt;&gt;"",$E23&lt;=Y$5,OR($F23="",$F23&gt;=Y$5)),$C23,0)</f>
        <v/>
      </c>
      <c r="Z66" s="13">
        <f>IF(AND($C23&lt;&gt;"",$E23&lt;&gt;"",Z$5&lt;&gt;"",$E23&lt;=Z$5,OR($F23="",$F23&gt;=Z$5)),$C23,0)</f>
        <v/>
      </c>
      <c r="AA66" s="13">
        <f>IF(AND($C23&lt;&gt;"",$E23&lt;&gt;"",AA$5&lt;&gt;"",$E23&lt;=AA$5,OR($F23="",$F23&gt;=AA$5)),$C23,0)</f>
        <v/>
      </c>
      <c r="AB66" s="13">
        <f>IF(AND($C23&lt;&gt;"",$E23&lt;&gt;"",AB$5&lt;&gt;"",$E23&lt;=AB$5,OR($F23="",$F23&gt;=AB$5)),$C23,0)</f>
        <v/>
      </c>
      <c r="AC66" s="13">
        <f>IF(AND($C23&lt;&gt;"",$E23&lt;&gt;"",AC$5&lt;&gt;"",$E23&lt;=AC$5,OR($F23="",$F23&gt;=AC$5)),$C23,0)</f>
        <v/>
      </c>
      <c r="AD66" s="13">
        <f>IF(AND($C23&lt;&gt;"",$E23&lt;&gt;"",AD$5&lt;&gt;"",$E23&lt;=AD$5,OR($F23="",$F23&gt;=AD$5)),$C23,0)</f>
        <v/>
      </c>
      <c r="AE66" s="13">
        <f>IF(AND($C23&lt;&gt;"",$E23&lt;&gt;"",AE$5&lt;&gt;"",$E23&lt;=AE$5,OR($F23="",$F23&gt;=AE$5)),$C23,0)</f>
        <v/>
      </c>
      <c r="AF66" s="13">
        <f>IF(AND($C23&lt;&gt;"",$E23&lt;&gt;"",AF$5&lt;&gt;"",$E23&lt;=AF$5,OR($F23="",$F23&gt;=AF$5)),$C23,0)</f>
        <v/>
      </c>
      <c r="AG66" s="13">
        <f>IF(AND($C23&lt;&gt;"",$E23&lt;&gt;"",AG$5&lt;&gt;"",$E23&lt;=AG$5,OR($F23="",$F23&gt;=AG$5)),$C23,0)</f>
        <v/>
      </c>
      <c r="AH66" s="13">
        <f>IF(AND($C23&lt;&gt;"",$E23&lt;&gt;"",AH$5&lt;&gt;"",$E23&lt;=AH$5,OR($F23="",$F23&gt;=AH$5)),$C23,0)</f>
        <v/>
      </c>
      <c r="AI66" s="13">
        <f>IF(AND($C23&lt;&gt;"",$E23&lt;&gt;"",AI$5&lt;&gt;"",$E23&lt;=AI$5,OR($F23="",$F23&gt;=AI$5)),$C23,0)</f>
        <v/>
      </c>
      <c r="AJ66" s="13">
        <f>IF(AND($C23&lt;&gt;"",$E23&lt;&gt;"",AJ$5&lt;&gt;"",$E23&lt;=AJ$5,OR($F23="",$F23&gt;=AJ$5)),$C23,0)</f>
        <v/>
      </c>
      <c r="AK66" s="13">
        <f>IF(AND($C23&lt;&gt;"",$E23&lt;&gt;"",AK$5&lt;&gt;"",$E23&lt;=AK$5,OR($F23="",$F23&gt;=AK$5)),$C23,0)</f>
        <v/>
      </c>
      <c r="AL66" s="13">
        <f>IF(AND($C23&lt;&gt;"",$E23&lt;&gt;"",AL$5&lt;&gt;"",$E23&lt;=AL$5,OR($F23="",$F23&gt;=AL$5)),$C23,0)</f>
        <v/>
      </c>
      <c r="AM66" s="13">
        <f>IF(AND($C23&lt;&gt;"",$E23&lt;&gt;"",AM$5&lt;&gt;"",$E23&lt;=AM$5,OR($F23="",$F23&gt;=AM$5)),$C23,0)</f>
        <v/>
      </c>
      <c r="AN66" s="13">
        <f>IF(AND($C23&lt;&gt;"",$E23&lt;&gt;"",AN$5&lt;&gt;"",$E23&lt;=AN$5,OR($F23="",$F23&gt;=AN$5)),$C23,0)</f>
        <v/>
      </c>
      <c r="AO66" s="13">
        <f>IF(AND($C23&lt;&gt;"",$E23&lt;&gt;"",AO$5&lt;&gt;"",$E23&lt;=AO$5,OR($F23="",$F23&gt;=AO$5)),$C23,0)</f>
        <v/>
      </c>
      <c r="AP66" s="13">
        <f>IF(AND($C23&lt;&gt;"",$E23&lt;&gt;"",AP$5&lt;&gt;"",$E23&lt;=AP$5,OR($F23="",$F23&gt;=AP$5)),$C23,0)</f>
        <v/>
      </c>
      <c r="AQ66" s="13">
        <f>IF(AND($C23&lt;&gt;"",$E23&lt;&gt;"",AQ$5&lt;&gt;"",$E23&lt;=AQ$5,OR($F23="",$F23&gt;=AQ$5)),$C23,0)</f>
        <v/>
      </c>
      <c r="AR66" s="13">
        <f>IF(AND($C23&lt;&gt;"",$E23&lt;&gt;"",AR$5&lt;&gt;"",$E23&lt;=AR$5,OR($F23="",$F23&gt;=AR$5)),$C23,0)</f>
        <v/>
      </c>
    </row>
    <row r="67">
      <c r="A67" s="2">
        <f>IF($A24="","",$A24)</f>
        <v/>
      </c>
      <c r="I67" s="13">
        <f>IF(AND($C24&lt;&gt;"",$E24&lt;&gt;"",I$5&lt;&gt;"",$E24&lt;=I$5,OR($F24="",$F24&gt;=I$5)),$C24,0)</f>
        <v/>
      </c>
      <c r="J67" s="13">
        <f>IF(AND($C24&lt;&gt;"",$E24&lt;&gt;"",J$5&lt;&gt;"",$E24&lt;=J$5,OR($F24="",$F24&gt;=J$5)),$C24,0)</f>
        <v/>
      </c>
      <c r="K67" s="13">
        <f>IF(AND($C24&lt;&gt;"",$E24&lt;&gt;"",K$5&lt;&gt;"",$E24&lt;=K$5,OR($F24="",$F24&gt;=K$5)),$C24,0)</f>
        <v/>
      </c>
      <c r="L67" s="13">
        <f>IF(AND($C24&lt;&gt;"",$E24&lt;&gt;"",L$5&lt;&gt;"",$E24&lt;=L$5,OR($F24="",$F24&gt;=L$5)),$C24,0)</f>
        <v/>
      </c>
      <c r="M67" s="13">
        <f>IF(AND($C24&lt;&gt;"",$E24&lt;&gt;"",M$5&lt;&gt;"",$E24&lt;=M$5,OR($F24="",$F24&gt;=M$5)),$C24,0)</f>
        <v/>
      </c>
      <c r="N67" s="13">
        <f>IF(AND($C24&lt;&gt;"",$E24&lt;&gt;"",N$5&lt;&gt;"",$E24&lt;=N$5,OR($F24="",$F24&gt;=N$5)),$C24,0)</f>
        <v/>
      </c>
      <c r="O67" s="13">
        <f>IF(AND($C24&lt;&gt;"",$E24&lt;&gt;"",O$5&lt;&gt;"",$E24&lt;=O$5,OR($F24="",$F24&gt;=O$5)),$C24,0)</f>
        <v/>
      </c>
      <c r="P67" s="13">
        <f>IF(AND($C24&lt;&gt;"",$E24&lt;&gt;"",P$5&lt;&gt;"",$E24&lt;=P$5,OR($F24="",$F24&gt;=P$5)),$C24,0)</f>
        <v/>
      </c>
      <c r="Q67" s="13">
        <f>IF(AND($C24&lt;&gt;"",$E24&lt;&gt;"",Q$5&lt;&gt;"",$E24&lt;=Q$5,OR($F24="",$F24&gt;=Q$5)),$C24,0)</f>
        <v/>
      </c>
      <c r="R67" s="13">
        <f>IF(AND($C24&lt;&gt;"",$E24&lt;&gt;"",R$5&lt;&gt;"",$E24&lt;=R$5,OR($F24="",$F24&gt;=R$5)),$C24,0)</f>
        <v/>
      </c>
      <c r="S67" s="13">
        <f>IF(AND($C24&lt;&gt;"",$E24&lt;&gt;"",S$5&lt;&gt;"",$E24&lt;=S$5,OR($F24="",$F24&gt;=S$5)),$C24,0)</f>
        <v/>
      </c>
      <c r="T67" s="13">
        <f>IF(AND($C24&lt;&gt;"",$E24&lt;&gt;"",T$5&lt;&gt;"",$E24&lt;=T$5,OR($F24="",$F24&gt;=T$5)),$C24,0)</f>
        <v/>
      </c>
      <c r="U67" s="13">
        <f>IF(AND($C24&lt;&gt;"",$E24&lt;&gt;"",U$5&lt;&gt;"",$E24&lt;=U$5,OR($F24="",$F24&gt;=U$5)),$C24,0)</f>
        <v/>
      </c>
      <c r="V67" s="13">
        <f>IF(AND($C24&lt;&gt;"",$E24&lt;&gt;"",V$5&lt;&gt;"",$E24&lt;=V$5,OR($F24="",$F24&gt;=V$5)),$C24,0)</f>
        <v/>
      </c>
      <c r="W67" s="13">
        <f>IF(AND($C24&lt;&gt;"",$E24&lt;&gt;"",W$5&lt;&gt;"",$E24&lt;=W$5,OR($F24="",$F24&gt;=W$5)),$C24,0)</f>
        <v/>
      </c>
      <c r="X67" s="13">
        <f>IF(AND($C24&lt;&gt;"",$E24&lt;&gt;"",X$5&lt;&gt;"",$E24&lt;=X$5,OR($F24="",$F24&gt;=X$5)),$C24,0)</f>
        <v/>
      </c>
      <c r="Y67" s="13">
        <f>IF(AND($C24&lt;&gt;"",$E24&lt;&gt;"",Y$5&lt;&gt;"",$E24&lt;=Y$5,OR($F24="",$F24&gt;=Y$5)),$C24,0)</f>
        <v/>
      </c>
      <c r="Z67" s="13">
        <f>IF(AND($C24&lt;&gt;"",$E24&lt;&gt;"",Z$5&lt;&gt;"",$E24&lt;=Z$5,OR($F24="",$F24&gt;=Z$5)),$C24,0)</f>
        <v/>
      </c>
      <c r="AA67" s="13">
        <f>IF(AND($C24&lt;&gt;"",$E24&lt;&gt;"",AA$5&lt;&gt;"",$E24&lt;=AA$5,OR($F24="",$F24&gt;=AA$5)),$C24,0)</f>
        <v/>
      </c>
      <c r="AB67" s="13">
        <f>IF(AND($C24&lt;&gt;"",$E24&lt;&gt;"",AB$5&lt;&gt;"",$E24&lt;=AB$5,OR($F24="",$F24&gt;=AB$5)),$C24,0)</f>
        <v/>
      </c>
      <c r="AC67" s="13">
        <f>IF(AND($C24&lt;&gt;"",$E24&lt;&gt;"",AC$5&lt;&gt;"",$E24&lt;=AC$5,OR($F24="",$F24&gt;=AC$5)),$C24,0)</f>
        <v/>
      </c>
      <c r="AD67" s="13">
        <f>IF(AND($C24&lt;&gt;"",$E24&lt;&gt;"",AD$5&lt;&gt;"",$E24&lt;=AD$5,OR($F24="",$F24&gt;=AD$5)),$C24,0)</f>
        <v/>
      </c>
      <c r="AE67" s="13">
        <f>IF(AND($C24&lt;&gt;"",$E24&lt;&gt;"",AE$5&lt;&gt;"",$E24&lt;=AE$5,OR($F24="",$F24&gt;=AE$5)),$C24,0)</f>
        <v/>
      </c>
      <c r="AF67" s="13">
        <f>IF(AND($C24&lt;&gt;"",$E24&lt;&gt;"",AF$5&lt;&gt;"",$E24&lt;=AF$5,OR($F24="",$F24&gt;=AF$5)),$C24,0)</f>
        <v/>
      </c>
      <c r="AG67" s="13">
        <f>IF(AND($C24&lt;&gt;"",$E24&lt;&gt;"",AG$5&lt;&gt;"",$E24&lt;=AG$5,OR($F24="",$F24&gt;=AG$5)),$C24,0)</f>
        <v/>
      </c>
      <c r="AH67" s="13">
        <f>IF(AND($C24&lt;&gt;"",$E24&lt;&gt;"",AH$5&lt;&gt;"",$E24&lt;=AH$5,OR($F24="",$F24&gt;=AH$5)),$C24,0)</f>
        <v/>
      </c>
      <c r="AI67" s="13">
        <f>IF(AND($C24&lt;&gt;"",$E24&lt;&gt;"",AI$5&lt;&gt;"",$E24&lt;=AI$5,OR($F24="",$F24&gt;=AI$5)),$C24,0)</f>
        <v/>
      </c>
      <c r="AJ67" s="13">
        <f>IF(AND($C24&lt;&gt;"",$E24&lt;&gt;"",AJ$5&lt;&gt;"",$E24&lt;=AJ$5,OR($F24="",$F24&gt;=AJ$5)),$C24,0)</f>
        <v/>
      </c>
      <c r="AK67" s="13">
        <f>IF(AND($C24&lt;&gt;"",$E24&lt;&gt;"",AK$5&lt;&gt;"",$E24&lt;=AK$5,OR($F24="",$F24&gt;=AK$5)),$C24,0)</f>
        <v/>
      </c>
      <c r="AL67" s="13">
        <f>IF(AND($C24&lt;&gt;"",$E24&lt;&gt;"",AL$5&lt;&gt;"",$E24&lt;=AL$5,OR($F24="",$F24&gt;=AL$5)),$C24,0)</f>
        <v/>
      </c>
      <c r="AM67" s="13">
        <f>IF(AND($C24&lt;&gt;"",$E24&lt;&gt;"",AM$5&lt;&gt;"",$E24&lt;=AM$5,OR($F24="",$F24&gt;=AM$5)),$C24,0)</f>
        <v/>
      </c>
      <c r="AN67" s="13">
        <f>IF(AND($C24&lt;&gt;"",$E24&lt;&gt;"",AN$5&lt;&gt;"",$E24&lt;=AN$5,OR($F24="",$F24&gt;=AN$5)),$C24,0)</f>
        <v/>
      </c>
      <c r="AO67" s="13">
        <f>IF(AND($C24&lt;&gt;"",$E24&lt;&gt;"",AO$5&lt;&gt;"",$E24&lt;=AO$5,OR($F24="",$F24&gt;=AO$5)),$C24,0)</f>
        <v/>
      </c>
      <c r="AP67" s="13">
        <f>IF(AND($C24&lt;&gt;"",$E24&lt;&gt;"",AP$5&lt;&gt;"",$E24&lt;=AP$5,OR($F24="",$F24&gt;=AP$5)),$C24,0)</f>
        <v/>
      </c>
      <c r="AQ67" s="13">
        <f>IF(AND($C24&lt;&gt;"",$E24&lt;&gt;"",AQ$5&lt;&gt;"",$E24&lt;=AQ$5,OR($F24="",$F24&gt;=AQ$5)),$C24,0)</f>
        <v/>
      </c>
      <c r="AR67" s="13">
        <f>IF(AND($C24&lt;&gt;"",$E24&lt;&gt;"",AR$5&lt;&gt;"",$E24&lt;=AR$5,OR($F24="",$F24&gt;=AR$5)),$C24,0)</f>
        <v/>
      </c>
    </row>
    <row r="68">
      <c r="A68" s="2">
        <f>IF($A25="","",$A25)</f>
        <v/>
      </c>
      <c r="I68" s="13">
        <f>IF(AND($C25&lt;&gt;"",$E25&lt;&gt;"",I$5&lt;&gt;"",$E25&lt;=I$5,OR($F25="",$F25&gt;=I$5)),$C25,0)</f>
        <v/>
      </c>
      <c r="J68" s="13">
        <f>IF(AND($C25&lt;&gt;"",$E25&lt;&gt;"",J$5&lt;&gt;"",$E25&lt;=J$5,OR($F25="",$F25&gt;=J$5)),$C25,0)</f>
        <v/>
      </c>
      <c r="K68" s="13">
        <f>IF(AND($C25&lt;&gt;"",$E25&lt;&gt;"",K$5&lt;&gt;"",$E25&lt;=K$5,OR($F25="",$F25&gt;=K$5)),$C25,0)</f>
        <v/>
      </c>
      <c r="L68" s="13">
        <f>IF(AND($C25&lt;&gt;"",$E25&lt;&gt;"",L$5&lt;&gt;"",$E25&lt;=L$5,OR($F25="",$F25&gt;=L$5)),$C25,0)</f>
        <v/>
      </c>
      <c r="M68" s="13">
        <f>IF(AND($C25&lt;&gt;"",$E25&lt;&gt;"",M$5&lt;&gt;"",$E25&lt;=M$5,OR($F25="",$F25&gt;=M$5)),$C25,0)</f>
        <v/>
      </c>
      <c r="N68" s="13">
        <f>IF(AND($C25&lt;&gt;"",$E25&lt;&gt;"",N$5&lt;&gt;"",$E25&lt;=N$5,OR($F25="",$F25&gt;=N$5)),$C25,0)</f>
        <v/>
      </c>
      <c r="O68" s="13">
        <f>IF(AND($C25&lt;&gt;"",$E25&lt;&gt;"",O$5&lt;&gt;"",$E25&lt;=O$5,OR($F25="",$F25&gt;=O$5)),$C25,0)</f>
        <v/>
      </c>
      <c r="P68" s="13">
        <f>IF(AND($C25&lt;&gt;"",$E25&lt;&gt;"",P$5&lt;&gt;"",$E25&lt;=P$5,OR($F25="",$F25&gt;=P$5)),$C25,0)</f>
        <v/>
      </c>
      <c r="Q68" s="13">
        <f>IF(AND($C25&lt;&gt;"",$E25&lt;&gt;"",Q$5&lt;&gt;"",$E25&lt;=Q$5,OR($F25="",$F25&gt;=Q$5)),$C25,0)</f>
        <v/>
      </c>
      <c r="R68" s="13">
        <f>IF(AND($C25&lt;&gt;"",$E25&lt;&gt;"",R$5&lt;&gt;"",$E25&lt;=R$5,OR($F25="",$F25&gt;=R$5)),$C25,0)</f>
        <v/>
      </c>
      <c r="S68" s="13">
        <f>IF(AND($C25&lt;&gt;"",$E25&lt;&gt;"",S$5&lt;&gt;"",$E25&lt;=S$5,OR($F25="",$F25&gt;=S$5)),$C25,0)</f>
        <v/>
      </c>
      <c r="T68" s="13">
        <f>IF(AND($C25&lt;&gt;"",$E25&lt;&gt;"",T$5&lt;&gt;"",$E25&lt;=T$5,OR($F25="",$F25&gt;=T$5)),$C25,0)</f>
        <v/>
      </c>
      <c r="U68" s="13">
        <f>IF(AND($C25&lt;&gt;"",$E25&lt;&gt;"",U$5&lt;&gt;"",$E25&lt;=U$5,OR($F25="",$F25&gt;=U$5)),$C25,0)</f>
        <v/>
      </c>
      <c r="V68" s="13">
        <f>IF(AND($C25&lt;&gt;"",$E25&lt;&gt;"",V$5&lt;&gt;"",$E25&lt;=V$5,OR($F25="",$F25&gt;=V$5)),$C25,0)</f>
        <v/>
      </c>
      <c r="W68" s="13">
        <f>IF(AND($C25&lt;&gt;"",$E25&lt;&gt;"",W$5&lt;&gt;"",$E25&lt;=W$5,OR($F25="",$F25&gt;=W$5)),$C25,0)</f>
        <v/>
      </c>
      <c r="X68" s="13">
        <f>IF(AND($C25&lt;&gt;"",$E25&lt;&gt;"",X$5&lt;&gt;"",$E25&lt;=X$5,OR($F25="",$F25&gt;=X$5)),$C25,0)</f>
        <v/>
      </c>
      <c r="Y68" s="13">
        <f>IF(AND($C25&lt;&gt;"",$E25&lt;&gt;"",Y$5&lt;&gt;"",$E25&lt;=Y$5,OR($F25="",$F25&gt;=Y$5)),$C25,0)</f>
        <v/>
      </c>
      <c r="Z68" s="13">
        <f>IF(AND($C25&lt;&gt;"",$E25&lt;&gt;"",Z$5&lt;&gt;"",$E25&lt;=Z$5,OR($F25="",$F25&gt;=Z$5)),$C25,0)</f>
        <v/>
      </c>
      <c r="AA68" s="13">
        <f>IF(AND($C25&lt;&gt;"",$E25&lt;&gt;"",AA$5&lt;&gt;"",$E25&lt;=AA$5,OR($F25="",$F25&gt;=AA$5)),$C25,0)</f>
        <v/>
      </c>
      <c r="AB68" s="13">
        <f>IF(AND($C25&lt;&gt;"",$E25&lt;&gt;"",AB$5&lt;&gt;"",$E25&lt;=AB$5,OR($F25="",$F25&gt;=AB$5)),$C25,0)</f>
        <v/>
      </c>
      <c r="AC68" s="13">
        <f>IF(AND($C25&lt;&gt;"",$E25&lt;&gt;"",AC$5&lt;&gt;"",$E25&lt;=AC$5,OR($F25="",$F25&gt;=AC$5)),$C25,0)</f>
        <v/>
      </c>
      <c r="AD68" s="13">
        <f>IF(AND($C25&lt;&gt;"",$E25&lt;&gt;"",AD$5&lt;&gt;"",$E25&lt;=AD$5,OR($F25="",$F25&gt;=AD$5)),$C25,0)</f>
        <v/>
      </c>
      <c r="AE68" s="13">
        <f>IF(AND($C25&lt;&gt;"",$E25&lt;&gt;"",AE$5&lt;&gt;"",$E25&lt;=AE$5,OR($F25="",$F25&gt;=AE$5)),$C25,0)</f>
        <v/>
      </c>
      <c r="AF68" s="13">
        <f>IF(AND($C25&lt;&gt;"",$E25&lt;&gt;"",AF$5&lt;&gt;"",$E25&lt;=AF$5,OR($F25="",$F25&gt;=AF$5)),$C25,0)</f>
        <v/>
      </c>
      <c r="AG68" s="13">
        <f>IF(AND($C25&lt;&gt;"",$E25&lt;&gt;"",AG$5&lt;&gt;"",$E25&lt;=AG$5,OR($F25="",$F25&gt;=AG$5)),$C25,0)</f>
        <v/>
      </c>
      <c r="AH68" s="13">
        <f>IF(AND($C25&lt;&gt;"",$E25&lt;&gt;"",AH$5&lt;&gt;"",$E25&lt;=AH$5,OR($F25="",$F25&gt;=AH$5)),$C25,0)</f>
        <v/>
      </c>
      <c r="AI68" s="13">
        <f>IF(AND($C25&lt;&gt;"",$E25&lt;&gt;"",AI$5&lt;&gt;"",$E25&lt;=AI$5,OR($F25="",$F25&gt;=AI$5)),$C25,0)</f>
        <v/>
      </c>
      <c r="AJ68" s="13">
        <f>IF(AND($C25&lt;&gt;"",$E25&lt;&gt;"",AJ$5&lt;&gt;"",$E25&lt;=AJ$5,OR($F25="",$F25&gt;=AJ$5)),$C25,0)</f>
        <v/>
      </c>
      <c r="AK68" s="13">
        <f>IF(AND($C25&lt;&gt;"",$E25&lt;&gt;"",AK$5&lt;&gt;"",$E25&lt;=AK$5,OR($F25="",$F25&gt;=AK$5)),$C25,0)</f>
        <v/>
      </c>
      <c r="AL68" s="13">
        <f>IF(AND($C25&lt;&gt;"",$E25&lt;&gt;"",AL$5&lt;&gt;"",$E25&lt;=AL$5,OR($F25="",$F25&gt;=AL$5)),$C25,0)</f>
        <v/>
      </c>
      <c r="AM68" s="13">
        <f>IF(AND($C25&lt;&gt;"",$E25&lt;&gt;"",AM$5&lt;&gt;"",$E25&lt;=AM$5,OR($F25="",$F25&gt;=AM$5)),$C25,0)</f>
        <v/>
      </c>
      <c r="AN68" s="13">
        <f>IF(AND($C25&lt;&gt;"",$E25&lt;&gt;"",AN$5&lt;&gt;"",$E25&lt;=AN$5,OR($F25="",$F25&gt;=AN$5)),$C25,0)</f>
        <v/>
      </c>
      <c r="AO68" s="13">
        <f>IF(AND($C25&lt;&gt;"",$E25&lt;&gt;"",AO$5&lt;&gt;"",$E25&lt;=AO$5,OR($F25="",$F25&gt;=AO$5)),$C25,0)</f>
        <v/>
      </c>
      <c r="AP68" s="13">
        <f>IF(AND($C25&lt;&gt;"",$E25&lt;&gt;"",AP$5&lt;&gt;"",$E25&lt;=AP$5,OR($F25="",$F25&gt;=AP$5)),$C25,0)</f>
        <v/>
      </c>
      <c r="AQ68" s="13">
        <f>IF(AND($C25&lt;&gt;"",$E25&lt;&gt;"",AQ$5&lt;&gt;"",$E25&lt;=AQ$5,OR($F25="",$F25&gt;=AQ$5)),$C25,0)</f>
        <v/>
      </c>
      <c r="AR68" s="13">
        <f>IF(AND($C25&lt;&gt;"",$E25&lt;&gt;"",AR$5&lt;&gt;"",$E25&lt;=AR$5,OR($F25="",$F25&gt;=AR$5)),$C25,0)</f>
        <v/>
      </c>
    </row>
    <row r="69">
      <c r="A69" s="2">
        <f>IF($A26="","",$A26)</f>
        <v/>
      </c>
      <c r="I69" s="13">
        <f>IF(AND($C26&lt;&gt;"",$E26&lt;&gt;"",I$5&lt;&gt;"",$E26&lt;=I$5,OR($F26="",$F26&gt;=I$5)),$C26,0)</f>
        <v/>
      </c>
      <c r="J69" s="13">
        <f>IF(AND($C26&lt;&gt;"",$E26&lt;&gt;"",J$5&lt;&gt;"",$E26&lt;=J$5,OR($F26="",$F26&gt;=J$5)),$C26,0)</f>
        <v/>
      </c>
      <c r="K69" s="13">
        <f>IF(AND($C26&lt;&gt;"",$E26&lt;&gt;"",K$5&lt;&gt;"",$E26&lt;=K$5,OR($F26="",$F26&gt;=K$5)),$C26,0)</f>
        <v/>
      </c>
      <c r="L69" s="13">
        <f>IF(AND($C26&lt;&gt;"",$E26&lt;&gt;"",L$5&lt;&gt;"",$E26&lt;=L$5,OR($F26="",$F26&gt;=L$5)),$C26,0)</f>
        <v/>
      </c>
      <c r="M69" s="13">
        <f>IF(AND($C26&lt;&gt;"",$E26&lt;&gt;"",M$5&lt;&gt;"",$E26&lt;=M$5,OR($F26="",$F26&gt;=M$5)),$C26,0)</f>
        <v/>
      </c>
      <c r="N69" s="13">
        <f>IF(AND($C26&lt;&gt;"",$E26&lt;&gt;"",N$5&lt;&gt;"",$E26&lt;=N$5,OR($F26="",$F26&gt;=N$5)),$C26,0)</f>
        <v/>
      </c>
      <c r="O69" s="13">
        <f>IF(AND($C26&lt;&gt;"",$E26&lt;&gt;"",O$5&lt;&gt;"",$E26&lt;=O$5,OR($F26="",$F26&gt;=O$5)),$C26,0)</f>
        <v/>
      </c>
      <c r="P69" s="13">
        <f>IF(AND($C26&lt;&gt;"",$E26&lt;&gt;"",P$5&lt;&gt;"",$E26&lt;=P$5,OR($F26="",$F26&gt;=P$5)),$C26,0)</f>
        <v/>
      </c>
      <c r="Q69" s="13">
        <f>IF(AND($C26&lt;&gt;"",$E26&lt;&gt;"",Q$5&lt;&gt;"",$E26&lt;=Q$5,OR($F26="",$F26&gt;=Q$5)),$C26,0)</f>
        <v/>
      </c>
      <c r="R69" s="13">
        <f>IF(AND($C26&lt;&gt;"",$E26&lt;&gt;"",R$5&lt;&gt;"",$E26&lt;=R$5,OR($F26="",$F26&gt;=R$5)),$C26,0)</f>
        <v/>
      </c>
      <c r="S69" s="13">
        <f>IF(AND($C26&lt;&gt;"",$E26&lt;&gt;"",S$5&lt;&gt;"",$E26&lt;=S$5,OR($F26="",$F26&gt;=S$5)),$C26,0)</f>
        <v/>
      </c>
      <c r="T69" s="13">
        <f>IF(AND($C26&lt;&gt;"",$E26&lt;&gt;"",T$5&lt;&gt;"",$E26&lt;=T$5,OR($F26="",$F26&gt;=T$5)),$C26,0)</f>
        <v/>
      </c>
      <c r="U69" s="13">
        <f>IF(AND($C26&lt;&gt;"",$E26&lt;&gt;"",U$5&lt;&gt;"",$E26&lt;=U$5,OR($F26="",$F26&gt;=U$5)),$C26,0)</f>
        <v/>
      </c>
      <c r="V69" s="13">
        <f>IF(AND($C26&lt;&gt;"",$E26&lt;&gt;"",V$5&lt;&gt;"",$E26&lt;=V$5,OR($F26="",$F26&gt;=V$5)),$C26,0)</f>
        <v/>
      </c>
      <c r="W69" s="13">
        <f>IF(AND($C26&lt;&gt;"",$E26&lt;&gt;"",W$5&lt;&gt;"",$E26&lt;=W$5,OR($F26="",$F26&gt;=W$5)),$C26,0)</f>
        <v/>
      </c>
      <c r="X69" s="13">
        <f>IF(AND($C26&lt;&gt;"",$E26&lt;&gt;"",X$5&lt;&gt;"",$E26&lt;=X$5,OR($F26="",$F26&gt;=X$5)),$C26,0)</f>
        <v/>
      </c>
      <c r="Y69" s="13">
        <f>IF(AND($C26&lt;&gt;"",$E26&lt;&gt;"",Y$5&lt;&gt;"",$E26&lt;=Y$5,OR($F26="",$F26&gt;=Y$5)),$C26,0)</f>
        <v/>
      </c>
      <c r="Z69" s="13">
        <f>IF(AND($C26&lt;&gt;"",$E26&lt;&gt;"",Z$5&lt;&gt;"",$E26&lt;=Z$5,OR($F26="",$F26&gt;=Z$5)),$C26,0)</f>
        <v/>
      </c>
      <c r="AA69" s="13">
        <f>IF(AND($C26&lt;&gt;"",$E26&lt;&gt;"",AA$5&lt;&gt;"",$E26&lt;=AA$5,OR($F26="",$F26&gt;=AA$5)),$C26,0)</f>
        <v/>
      </c>
      <c r="AB69" s="13">
        <f>IF(AND($C26&lt;&gt;"",$E26&lt;&gt;"",AB$5&lt;&gt;"",$E26&lt;=AB$5,OR($F26="",$F26&gt;=AB$5)),$C26,0)</f>
        <v/>
      </c>
      <c r="AC69" s="13">
        <f>IF(AND($C26&lt;&gt;"",$E26&lt;&gt;"",AC$5&lt;&gt;"",$E26&lt;=AC$5,OR($F26="",$F26&gt;=AC$5)),$C26,0)</f>
        <v/>
      </c>
      <c r="AD69" s="13">
        <f>IF(AND($C26&lt;&gt;"",$E26&lt;&gt;"",AD$5&lt;&gt;"",$E26&lt;=AD$5,OR($F26="",$F26&gt;=AD$5)),$C26,0)</f>
        <v/>
      </c>
      <c r="AE69" s="13">
        <f>IF(AND($C26&lt;&gt;"",$E26&lt;&gt;"",AE$5&lt;&gt;"",$E26&lt;=AE$5,OR($F26="",$F26&gt;=AE$5)),$C26,0)</f>
        <v/>
      </c>
      <c r="AF69" s="13">
        <f>IF(AND($C26&lt;&gt;"",$E26&lt;&gt;"",AF$5&lt;&gt;"",$E26&lt;=AF$5,OR($F26="",$F26&gt;=AF$5)),$C26,0)</f>
        <v/>
      </c>
      <c r="AG69" s="13">
        <f>IF(AND($C26&lt;&gt;"",$E26&lt;&gt;"",AG$5&lt;&gt;"",$E26&lt;=AG$5,OR($F26="",$F26&gt;=AG$5)),$C26,0)</f>
        <v/>
      </c>
      <c r="AH69" s="13">
        <f>IF(AND($C26&lt;&gt;"",$E26&lt;&gt;"",AH$5&lt;&gt;"",$E26&lt;=AH$5,OR($F26="",$F26&gt;=AH$5)),$C26,0)</f>
        <v/>
      </c>
      <c r="AI69" s="13">
        <f>IF(AND($C26&lt;&gt;"",$E26&lt;&gt;"",AI$5&lt;&gt;"",$E26&lt;=AI$5,OR($F26="",$F26&gt;=AI$5)),$C26,0)</f>
        <v/>
      </c>
      <c r="AJ69" s="13">
        <f>IF(AND($C26&lt;&gt;"",$E26&lt;&gt;"",AJ$5&lt;&gt;"",$E26&lt;=AJ$5,OR($F26="",$F26&gt;=AJ$5)),$C26,0)</f>
        <v/>
      </c>
      <c r="AK69" s="13">
        <f>IF(AND($C26&lt;&gt;"",$E26&lt;&gt;"",AK$5&lt;&gt;"",$E26&lt;=AK$5,OR($F26="",$F26&gt;=AK$5)),$C26,0)</f>
        <v/>
      </c>
      <c r="AL69" s="13">
        <f>IF(AND($C26&lt;&gt;"",$E26&lt;&gt;"",AL$5&lt;&gt;"",$E26&lt;=AL$5,OR($F26="",$F26&gt;=AL$5)),$C26,0)</f>
        <v/>
      </c>
      <c r="AM69" s="13">
        <f>IF(AND($C26&lt;&gt;"",$E26&lt;&gt;"",AM$5&lt;&gt;"",$E26&lt;=AM$5,OR($F26="",$F26&gt;=AM$5)),$C26,0)</f>
        <v/>
      </c>
      <c r="AN69" s="13">
        <f>IF(AND($C26&lt;&gt;"",$E26&lt;&gt;"",AN$5&lt;&gt;"",$E26&lt;=AN$5,OR($F26="",$F26&gt;=AN$5)),$C26,0)</f>
        <v/>
      </c>
      <c r="AO69" s="13">
        <f>IF(AND($C26&lt;&gt;"",$E26&lt;&gt;"",AO$5&lt;&gt;"",$E26&lt;=AO$5,OR($F26="",$F26&gt;=AO$5)),$C26,0)</f>
        <v/>
      </c>
      <c r="AP69" s="13">
        <f>IF(AND($C26&lt;&gt;"",$E26&lt;&gt;"",AP$5&lt;&gt;"",$E26&lt;=AP$5,OR($F26="",$F26&gt;=AP$5)),$C26,0)</f>
        <v/>
      </c>
      <c r="AQ69" s="13">
        <f>IF(AND($C26&lt;&gt;"",$E26&lt;&gt;"",AQ$5&lt;&gt;"",$E26&lt;=AQ$5,OR($F26="",$F26&gt;=AQ$5)),$C26,0)</f>
        <v/>
      </c>
      <c r="AR69" s="13">
        <f>IF(AND($C26&lt;&gt;"",$E26&lt;&gt;"",AR$5&lt;&gt;"",$E26&lt;=AR$5,OR($F26="",$F26&gt;=AR$5)),$C26,0)</f>
        <v/>
      </c>
    </row>
    <row r="70">
      <c r="A70" s="2">
        <f>IF($A27="","",$A27)</f>
        <v/>
      </c>
      <c r="I70" s="13">
        <f>IF(AND($C27&lt;&gt;"",$E27&lt;&gt;"",I$5&lt;&gt;"",$E27&lt;=I$5,OR($F27="",$F27&gt;=I$5)),$C27,0)</f>
        <v/>
      </c>
      <c r="J70" s="13">
        <f>IF(AND($C27&lt;&gt;"",$E27&lt;&gt;"",J$5&lt;&gt;"",$E27&lt;=J$5,OR($F27="",$F27&gt;=J$5)),$C27,0)</f>
        <v/>
      </c>
      <c r="K70" s="13">
        <f>IF(AND($C27&lt;&gt;"",$E27&lt;&gt;"",K$5&lt;&gt;"",$E27&lt;=K$5,OR($F27="",$F27&gt;=K$5)),$C27,0)</f>
        <v/>
      </c>
      <c r="L70" s="13">
        <f>IF(AND($C27&lt;&gt;"",$E27&lt;&gt;"",L$5&lt;&gt;"",$E27&lt;=L$5,OR($F27="",$F27&gt;=L$5)),$C27,0)</f>
        <v/>
      </c>
      <c r="M70" s="13">
        <f>IF(AND($C27&lt;&gt;"",$E27&lt;&gt;"",M$5&lt;&gt;"",$E27&lt;=M$5,OR($F27="",$F27&gt;=M$5)),$C27,0)</f>
        <v/>
      </c>
      <c r="N70" s="13">
        <f>IF(AND($C27&lt;&gt;"",$E27&lt;&gt;"",N$5&lt;&gt;"",$E27&lt;=N$5,OR($F27="",$F27&gt;=N$5)),$C27,0)</f>
        <v/>
      </c>
      <c r="O70" s="13">
        <f>IF(AND($C27&lt;&gt;"",$E27&lt;&gt;"",O$5&lt;&gt;"",$E27&lt;=O$5,OR($F27="",$F27&gt;=O$5)),$C27,0)</f>
        <v/>
      </c>
      <c r="P70" s="13">
        <f>IF(AND($C27&lt;&gt;"",$E27&lt;&gt;"",P$5&lt;&gt;"",$E27&lt;=P$5,OR($F27="",$F27&gt;=P$5)),$C27,0)</f>
        <v/>
      </c>
      <c r="Q70" s="13">
        <f>IF(AND($C27&lt;&gt;"",$E27&lt;&gt;"",Q$5&lt;&gt;"",$E27&lt;=Q$5,OR($F27="",$F27&gt;=Q$5)),$C27,0)</f>
        <v/>
      </c>
      <c r="R70" s="13">
        <f>IF(AND($C27&lt;&gt;"",$E27&lt;&gt;"",R$5&lt;&gt;"",$E27&lt;=R$5,OR($F27="",$F27&gt;=R$5)),$C27,0)</f>
        <v/>
      </c>
      <c r="S70" s="13">
        <f>IF(AND($C27&lt;&gt;"",$E27&lt;&gt;"",S$5&lt;&gt;"",$E27&lt;=S$5,OR($F27="",$F27&gt;=S$5)),$C27,0)</f>
        <v/>
      </c>
      <c r="T70" s="13">
        <f>IF(AND($C27&lt;&gt;"",$E27&lt;&gt;"",T$5&lt;&gt;"",$E27&lt;=T$5,OR($F27="",$F27&gt;=T$5)),$C27,0)</f>
        <v/>
      </c>
      <c r="U70" s="13">
        <f>IF(AND($C27&lt;&gt;"",$E27&lt;&gt;"",U$5&lt;&gt;"",$E27&lt;=U$5,OR($F27="",$F27&gt;=U$5)),$C27,0)</f>
        <v/>
      </c>
      <c r="V70" s="13">
        <f>IF(AND($C27&lt;&gt;"",$E27&lt;&gt;"",V$5&lt;&gt;"",$E27&lt;=V$5,OR($F27="",$F27&gt;=V$5)),$C27,0)</f>
        <v/>
      </c>
      <c r="W70" s="13">
        <f>IF(AND($C27&lt;&gt;"",$E27&lt;&gt;"",W$5&lt;&gt;"",$E27&lt;=W$5,OR($F27="",$F27&gt;=W$5)),$C27,0)</f>
        <v/>
      </c>
      <c r="X70" s="13">
        <f>IF(AND($C27&lt;&gt;"",$E27&lt;&gt;"",X$5&lt;&gt;"",$E27&lt;=X$5,OR($F27="",$F27&gt;=X$5)),$C27,0)</f>
        <v/>
      </c>
      <c r="Y70" s="13">
        <f>IF(AND($C27&lt;&gt;"",$E27&lt;&gt;"",Y$5&lt;&gt;"",$E27&lt;=Y$5,OR($F27="",$F27&gt;=Y$5)),$C27,0)</f>
        <v/>
      </c>
      <c r="Z70" s="13">
        <f>IF(AND($C27&lt;&gt;"",$E27&lt;&gt;"",Z$5&lt;&gt;"",$E27&lt;=Z$5,OR($F27="",$F27&gt;=Z$5)),$C27,0)</f>
        <v/>
      </c>
      <c r="AA70" s="13">
        <f>IF(AND($C27&lt;&gt;"",$E27&lt;&gt;"",AA$5&lt;&gt;"",$E27&lt;=AA$5,OR($F27="",$F27&gt;=AA$5)),$C27,0)</f>
        <v/>
      </c>
      <c r="AB70" s="13">
        <f>IF(AND($C27&lt;&gt;"",$E27&lt;&gt;"",AB$5&lt;&gt;"",$E27&lt;=AB$5,OR($F27="",$F27&gt;=AB$5)),$C27,0)</f>
        <v/>
      </c>
      <c r="AC70" s="13">
        <f>IF(AND($C27&lt;&gt;"",$E27&lt;&gt;"",AC$5&lt;&gt;"",$E27&lt;=AC$5,OR($F27="",$F27&gt;=AC$5)),$C27,0)</f>
        <v/>
      </c>
      <c r="AD70" s="13">
        <f>IF(AND($C27&lt;&gt;"",$E27&lt;&gt;"",AD$5&lt;&gt;"",$E27&lt;=AD$5,OR($F27="",$F27&gt;=AD$5)),$C27,0)</f>
        <v/>
      </c>
      <c r="AE70" s="13">
        <f>IF(AND($C27&lt;&gt;"",$E27&lt;&gt;"",AE$5&lt;&gt;"",$E27&lt;=AE$5,OR($F27="",$F27&gt;=AE$5)),$C27,0)</f>
        <v/>
      </c>
      <c r="AF70" s="13">
        <f>IF(AND($C27&lt;&gt;"",$E27&lt;&gt;"",AF$5&lt;&gt;"",$E27&lt;=AF$5,OR($F27="",$F27&gt;=AF$5)),$C27,0)</f>
        <v/>
      </c>
      <c r="AG70" s="13">
        <f>IF(AND($C27&lt;&gt;"",$E27&lt;&gt;"",AG$5&lt;&gt;"",$E27&lt;=AG$5,OR($F27="",$F27&gt;=AG$5)),$C27,0)</f>
        <v/>
      </c>
      <c r="AH70" s="13">
        <f>IF(AND($C27&lt;&gt;"",$E27&lt;&gt;"",AH$5&lt;&gt;"",$E27&lt;=AH$5,OR($F27="",$F27&gt;=AH$5)),$C27,0)</f>
        <v/>
      </c>
      <c r="AI70" s="13">
        <f>IF(AND($C27&lt;&gt;"",$E27&lt;&gt;"",AI$5&lt;&gt;"",$E27&lt;=AI$5,OR($F27="",$F27&gt;=AI$5)),$C27,0)</f>
        <v/>
      </c>
      <c r="AJ70" s="13">
        <f>IF(AND($C27&lt;&gt;"",$E27&lt;&gt;"",AJ$5&lt;&gt;"",$E27&lt;=AJ$5,OR($F27="",$F27&gt;=AJ$5)),$C27,0)</f>
        <v/>
      </c>
      <c r="AK70" s="13">
        <f>IF(AND($C27&lt;&gt;"",$E27&lt;&gt;"",AK$5&lt;&gt;"",$E27&lt;=AK$5,OR($F27="",$F27&gt;=AK$5)),$C27,0)</f>
        <v/>
      </c>
      <c r="AL70" s="13">
        <f>IF(AND($C27&lt;&gt;"",$E27&lt;&gt;"",AL$5&lt;&gt;"",$E27&lt;=AL$5,OR($F27="",$F27&gt;=AL$5)),$C27,0)</f>
        <v/>
      </c>
      <c r="AM70" s="13">
        <f>IF(AND($C27&lt;&gt;"",$E27&lt;&gt;"",AM$5&lt;&gt;"",$E27&lt;=AM$5,OR($F27="",$F27&gt;=AM$5)),$C27,0)</f>
        <v/>
      </c>
      <c r="AN70" s="13">
        <f>IF(AND($C27&lt;&gt;"",$E27&lt;&gt;"",AN$5&lt;&gt;"",$E27&lt;=AN$5,OR($F27="",$F27&gt;=AN$5)),$C27,0)</f>
        <v/>
      </c>
      <c r="AO70" s="13">
        <f>IF(AND($C27&lt;&gt;"",$E27&lt;&gt;"",AO$5&lt;&gt;"",$E27&lt;=AO$5,OR($F27="",$F27&gt;=AO$5)),$C27,0)</f>
        <v/>
      </c>
      <c r="AP70" s="13">
        <f>IF(AND($C27&lt;&gt;"",$E27&lt;&gt;"",AP$5&lt;&gt;"",$E27&lt;=AP$5,OR($F27="",$F27&gt;=AP$5)),$C27,0)</f>
        <v/>
      </c>
      <c r="AQ70" s="13">
        <f>IF(AND($C27&lt;&gt;"",$E27&lt;&gt;"",AQ$5&lt;&gt;"",$E27&lt;=AQ$5,OR($F27="",$F27&gt;=AQ$5)),$C27,0)</f>
        <v/>
      </c>
      <c r="AR70" s="13">
        <f>IF(AND($C27&lt;&gt;"",$E27&lt;&gt;"",AR$5&lt;&gt;"",$E27&lt;=AR$5,OR($F27="",$F27&gt;=AR$5)),$C27,0)</f>
        <v/>
      </c>
    </row>
    <row r="71">
      <c r="A71" s="2">
        <f>IF($A28="","",$A28)</f>
        <v/>
      </c>
      <c r="I71" s="13">
        <f>IF(AND($C28&lt;&gt;"",$E28&lt;&gt;"",I$5&lt;&gt;"",$E28&lt;=I$5,OR($F28="",$F28&gt;=I$5)),$C28,0)</f>
        <v/>
      </c>
      <c r="J71" s="13">
        <f>IF(AND($C28&lt;&gt;"",$E28&lt;&gt;"",J$5&lt;&gt;"",$E28&lt;=J$5,OR($F28="",$F28&gt;=J$5)),$C28,0)</f>
        <v/>
      </c>
      <c r="K71" s="13">
        <f>IF(AND($C28&lt;&gt;"",$E28&lt;&gt;"",K$5&lt;&gt;"",$E28&lt;=K$5,OR($F28="",$F28&gt;=K$5)),$C28,0)</f>
        <v/>
      </c>
      <c r="L71" s="13">
        <f>IF(AND($C28&lt;&gt;"",$E28&lt;&gt;"",L$5&lt;&gt;"",$E28&lt;=L$5,OR($F28="",$F28&gt;=L$5)),$C28,0)</f>
        <v/>
      </c>
      <c r="M71" s="13">
        <f>IF(AND($C28&lt;&gt;"",$E28&lt;&gt;"",M$5&lt;&gt;"",$E28&lt;=M$5,OR($F28="",$F28&gt;=M$5)),$C28,0)</f>
        <v/>
      </c>
      <c r="N71" s="13">
        <f>IF(AND($C28&lt;&gt;"",$E28&lt;&gt;"",N$5&lt;&gt;"",$E28&lt;=N$5,OR($F28="",$F28&gt;=N$5)),$C28,0)</f>
        <v/>
      </c>
      <c r="O71" s="13">
        <f>IF(AND($C28&lt;&gt;"",$E28&lt;&gt;"",O$5&lt;&gt;"",$E28&lt;=O$5,OR($F28="",$F28&gt;=O$5)),$C28,0)</f>
        <v/>
      </c>
      <c r="P71" s="13">
        <f>IF(AND($C28&lt;&gt;"",$E28&lt;&gt;"",P$5&lt;&gt;"",$E28&lt;=P$5,OR($F28="",$F28&gt;=P$5)),$C28,0)</f>
        <v/>
      </c>
      <c r="Q71" s="13">
        <f>IF(AND($C28&lt;&gt;"",$E28&lt;&gt;"",Q$5&lt;&gt;"",$E28&lt;=Q$5,OR($F28="",$F28&gt;=Q$5)),$C28,0)</f>
        <v/>
      </c>
      <c r="R71" s="13">
        <f>IF(AND($C28&lt;&gt;"",$E28&lt;&gt;"",R$5&lt;&gt;"",$E28&lt;=R$5,OR($F28="",$F28&gt;=R$5)),$C28,0)</f>
        <v/>
      </c>
      <c r="S71" s="13">
        <f>IF(AND($C28&lt;&gt;"",$E28&lt;&gt;"",S$5&lt;&gt;"",$E28&lt;=S$5,OR($F28="",$F28&gt;=S$5)),$C28,0)</f>
        <v/>
      </c>
      <c r="T71" s="13">
        <f>IF(AND($C28&lt;&gt;"",$E28&lt;&gt;"",T$5&lt;&gt;"",$E28&lt;=T$5,OR($F28="",$F28&gt;=T$5)),$C28,0)</f>
        <v/>
      </c>
      <c r="U71" s="13">
        <f>IF(AND($C28&lt;&gt;"",$E28&lt;&gt;"",U$5&lt;&gt;"",$E28&lt;=U$5,OR($F28="",$F28&gt;=U$5)),$C28,0)</f>
        <v/>
      </c>
      <c r="V71" s="13">
        <f>IF(AND($C28&lt;&gt;"",$E28&lt;&gt;"",V$5&lt;&gt;"",$E28&lt;=V$5,OR($F28="",$F28&gt;=V$5)),$C28,0)</f>
        <v/>
      </c>
      <c r="W71" s="13">
        <f>IF(AND($C28&lt;&gt;"",$E28&lt;&gt;"",W$5&lt;&gt;"",$E28&lt;=W$5,OR($F28="",$F28&gt;=W$5)),$C28,0)</f>
        <v/>
      </c>
      <c r="X71" s="13">
        <f>IF(AND($C28&lt;&gt;"",$E28&lt;&gt;"",X$5&lt;&gt;"",$E28&lt;=X$5,OR($F28="",$F28&gt;=X$5)),$C28,0)</f>
        <v/>
      </c>
      <c r="Y71" s="13">
        <f>IF(AND($C28&lt;&gt;"",$E28&lt;&gt;"",Y$5&lt;&gt;"",$E28&lt;=Y$5,OR($F28="",$F28&gt;=Y$5)),$C28,0)</f>
        <v/>
      </c>
      <c r="Z71" s="13">
        <f>IF(AND($C28&lt;&gt;"",$E28&lt;&gt;"",Z$5&lt;&gt;"",$E28&lt;=Z$5,OR($F28="",$F28&gt;=Z$5)),$C28,0)</f>
        <v/>
      </c>
      <c r="AA71" s="13">
        <f>IF(AND($C28&lt;&gt;"",$E28&lt;&gt;"",AA$5&lt;&gt;"",$E28&lt;=AA$5,OR($F28="",$F28&gt;=AA$5)),$C28,0)</f>
        <v/>
      </c>
      <c r="AB71" s="13">
        <f>IF(AND($C28&lt;&gt;"",$E28&lt;&gt;"",AB$5&lt;&gt;"",$E28&lt;=AB$5,OR($F28="",$F28&gt;=AB$5)),$C28,0)</f>
        <v/>
      </c>
      <c r="AC71" s="13">
        <f>IF(AND($C28&lt;&gt;"",$E28&lt;&gt;"",AC$5&lt;&gt;"",$E28&lt;=AC$5,OR($F28="",$F28&gt;=AC$5)),$C28,0)</f>
        <v/>
      </c>
      <c r="AD71" s="13">
        <f>IF(AND($C28&lt;&gt;"",$E28&lt;&gt;"",AD$5&lt;&gt;"",$E28&lt;=AD$5,OR($F28="",$F28&gt;=AD$5)),$C28,0)</f>
        <v/>
      </c>
      <c r="AE71" s="13">
        <f>IF(AND($C28&lt;&gt;"",$E28&lt;&gt;"",AE$5&lt;&gt;"",$E28&lt;=AE$5,OR($F28="",$F28&gt;=AE$5)),$C28,0)</f>
        <v/>
      </c>
      <c r="AF71" s="13">
        <f>IF(AND($C28&lt;&gt;"",$E28&lt;&gt;"",AF$5&lt;&gt;"",$E28&lt;=AF$5,OR($F28="",$F28&gt;=AF$5)),$C28,0)</f>
        <v/>
      </c>
      <c r="AG71" s="13">
        <f>IF(AND($C28&lt;&gt;"",$E28&lt;&gt;"",AG$5&lt;&gt;"",$E28&lt;=AG$5,OR($F28="",$F28&gt;=AG$5)),$C28,0)</f>
        <v/>
      </c>
      <c r="AH71" s="13">
        <f>IF(AND($C28&lt;&gt;"",$E28&lt;&gt;"",AH$5&lt;&gt;"",$E28&lt;=AH$5,OR($F28="",$F28&gt;=AH$5)),$C28,0)</f>
        <v/>
      </c>
      <c r="AI71" s="13">
        <f>IF(AND($C28&lt;&gt;"",$E28&lt;&gt;"",AI$5&lt;&gt;"",$E28&lt;=AI$5,OR($F28="",$F28&gt;=AI$5)),$C28,0)</f>
        <v/>
      </c>
      <c r="AJ71" s="13">
        <f>IF(AND($C28&lt;&gt;"",$E28&lt;&gt;"",AJ$5&lt;&gt;"",$E28&lt;=AJ$5,OR($F28="",$F28&gt;=AJ$5)),$C28,0)</f>
        <v/>
      </c>
      <c r="AK71" s="13">
        <f>IF(AND($C28&lt;&gt;"",$E28&lt;&gt;"",AK$5&lt;&gt;"",$E28&lt;=AK$5,OR($F28="",$F28&gt;=AK$5)),$C28,0)</f>
        <v/>
      </c>
      <c r="AL71" s="13">
        <f>IF(AND($C28&lt;&gt;"",$E28&lt;&gt;"",AL$5&lt;&gt;"",$E28&lt;=AL$5,OR($F28="",$F28&gt;=AL$5)),$C28,0)</f>
        <v/>
      </c>
      <c r="AM71" s="13">
        <f>IF(AND($C28&lt;&gt;"",$E28&lt;&gt;"",AM$5&lt;&gt;"",$E28&lt;=AM$5,OR($F28="",$F28&gt;=AM$5)),$C28,0)</f>
        <v/>
      </c>
      <c r="AN71" s="13">
        <f>IF(AND($C28&lt;&gt;"",$E28&lt;&gt;"",AN$5&lt;&gt;"",$E28&lt;=AN$5,OR($F28="",$F28&gt;=AN$5)),$C28,0)</f>
        <v/>
      </c>
      <c r="AO71" s="13">
        <f>IF(AND($C28&lt;&gt;"",$E28&lt;&gt;"",AO$5&lt;&gt;"",$E28&lt;=AO$5,OR($F28="",$F28&gt;=AO$5)),$C28,0)</f>
        <v/>
      </c>
      <c r="AP71" s="13">
        <f>IF(AND($C28&lt;&gt;"",$E28&lt;&gt;"",AP$5&lt;&gt;"",$E28&lt;=AP$5,OR($F28="",$F28&gt;=AP$5)),$C28,0)</f>
        <v/>
      </c>
      <c r="AQ71" s="13">
        <f>IF(AND($C28&lt;&gt;"",$E28&lt;&gt;"",AQ$5&lt;&gt;"",$E28&lt;=AQ$5,OR($F28="",$F28&gt;=AQ$5)),$C28,0)</f>
        <v/>
      </c>
      <c r="AR71" s="13">
        <f>IF(AND($C28&lt;&gt;"",$E28&lt;&gt;"",AR$5&lt;&gt;"",$E28&lt;=AR$5,OR($F28="",$F28&gt;=AR$5)),$C28,0)</f>
        <v/>
      </c>
    </row>
    <row r="72">
      <c r="A72" s="2">
        <f>IF($A29="","",$A29)</f>
        <v/>
      </c>
      <c r="I72" s="13">
        <f>IF(AND($C29&lt;&gt;"",$E29&lt;&gt;"",I$5&lt;&gt;"",$E29&lt;=I$5,OR($F29="",$F29&gt;=I$5)),$C29,0)</f>
        <v/>
      </c>
      <c r="J72" s="13">
        <f>IF(AND($C29&lt;&gt;"",$E29&lt;&gt;"",J$5&lt;&gt;"",$E29&lt;=J$5,OR($F29="",$F29&gt;=J$5)),$C29,0)</f>
        <v/>
      </c>
      <c r="K72" s="13">
        <f>IF(AND($C29&lt;&gt;"",$E29&lt;&gt;"",K$5&lt;&gt;"",$E29&lt;=K$5,OR($F29="",$F29&gt;=K$5)),$C29,0)</f>
        <v/>
      </c>
      <c r="L72" s="13">
        <f>IF(AND($C29&lt;&gt;"",$E29&lt;&gt;"",L$5&lt;&gt;"",$E29&lt;=L$5,OR($F29="",$F29&gt;=L$5)),$C29,0)</f>
        <v/>
      </c>
      <c r="M72" s="13">
        <f>IF(AND($C29&lt;&gt;"",$E29&lt;&gt;"",M$5&lt;&gt;"",$E29&lt;=M$5,OR($F29="",$F29&gt;=M$5)),$C29,0)</f>
        <v/>
      </c>
      <c r="N72" s="13">
        <f>IF(AND($C29&lt;&gt;"",$E29&lt;&gt;"",N$5&lt;&gt;"",$E29&lt;=N$5,OR($F29="",$F29&gt;=N$5)),$C29,0)</f>
        <v/>
      </c>
      <c r="O72" s="13">
        <f>IF(AND($C29&lt;&gt;"",$E29&lt;&gt;"",O$5&lt;&gt;"",$E29&lt;=O$5,OR($F29="",$F29&gt;=O$5)),$C29,0)</f>
        <v/>
      </c>
      <c r="P72" s="13">
        <f>IF(AND($C29&lt;&gt;"",$E29&lt;&gt;"",P$5&lt;&gt;"",$E29&lt;=P$5,OR($F29="",$F29&gt;=P$5)),$C29,0)</f>
        <v/>
      </c>
      <c r="Q72" s="13">
        <f>IF(AND($C29&lt;&gt;"",$E29&lt;&gt;"",Q$5&lt;&gt;"",$E29&lt;=Q$5,OR($F29="",$F29&gt;=Q$5)),$C29,0)</f>
        <v/>
      </c>
      <c r="R72" s="13">
        <f>IF(AND($C29&lt;&gt;"",$E29&lt;&gt;"",R$5&lt;&gt;"",$E29&lt;=R$5,OR($F29="",$F29&gt;=R$5)),$C29,0)</f>
        <v/>
      </c>
      <c r="S72" s="13">
        <f>IF(AND($C29&lt;&gt;"",$E29&lt;&gt;"",S$5&lt;&gt;"",$E29&lt;=S$5,OR($F29="",$F29&gt;=S$5)),$C29,0)</f>
        <v/>
      </c>
      <c r="T72" s="13">
        <f>IF(AND($C29&lt;&gt;"",$E29&lt;&gt;"",T$5&lt;&gt;"",$E29&lt;=T$5,OR($F29="",$F29&gt;=T$5)),$C29,0)</f>
        <v/>
      </c>
      <c r="U72" s="13">
        <f>IF(AND($C29&lt;&gt;"",$E29&lt;&gt;"",U$5&lt;&gt;"",$E29&lt;=U$5,OR($F29="",$F29&gt;=U$5)),$C29,0)</f>
        <v/>
      </c>
      <c r="V72" s="13">
        <f>IF(AND($C29&lt;&gt;"",$E29&lt;&gt;"",V$5&lt;&gt;"",$E29&lt;=V$5,OR($F29="",$F29&gt;=V$5)),$C29,0)</f>
        <v/>
      </c>
      <c r="W72" s="13">
        <f>IF(AND($C29&lt;&gt;"",$E29&lt;&gt;"",W$5&lt;&gt;"",$E29&lt;=W$5,OR($F29="",$F29&gt;=W$5)),$C29,0)</f>
        <v/>
      </c>
      <c r="X72" s="13">
        <f>IF(AND($C29&lt;&gt;"",$E29&lt;&gt;"",X$5&lt;&gt;"",$E29&lt;=X$5,OR($F29="",$F29&gt;=X$5)),$C29,0)</f>
        <v/>
      </c>
      <c r="Y72" s="13">
        <f>IF(AND($C29&lt;&gt;"",$E29&lt;&gt;"",Y$5&lt;&gt;"",$E29&lt;=Y$5,OR($F29="",$F29&gt;=Y$5)),$C29,0)</f>
        <v/>
      </c>
      <c r="Z72" s="13">
        <f>IF(AND($C29&lt;&gt;"",$E29&lt;&gt;"",Z$5&lt;&gt;"",$E29&lt;=Z$5,OR($F29="",$F29&gt;=Z$5)),$C29,0)</f>
        <v/>
      </c>
      <c r="AA72" s="13">
        <f>IF(AND($C29&lt;&gt;"",$E29&lt;&gt;"",AA$5&lt;&gt;"",$E29&lt;=AA$5,OR($F29="",$F29&gt;=AA$5)),$C29,0)</f>
        <v/>
      </c>
      <c r="AB72" s="13">
        <f>IF(AND($C29&lt;&gt;"",$E29&lt;&gt;"",AB$5&lt;&gt;"",$E29&lt;=AB$5,OR($F29="",$F29&gt;=AB$5)),$C29,0)</f>
        <v/>
      </c>
      <c r="AC72" s="13">
        <f>IF(AND($C29&lt;&gt;"",$E29&lt;&gt;"",AC$5&lt;&gt;"",$E29&lt;=AC$5,OR($F29="",$F29&gt;=AC$5)),$C29,0)</f>
        <v/>
      </c>
      <c r="AD72" s="13">
        <f>IF(AND($C29&lt;&gt;"",$E29&lt;&gt;"",AD$5&lt;&gt;"",$E29&lt;=AD$5,OR($F29="",$F29&gt;=AD$5)),$C29,0)</f>
        <v/>
      </c>
      <c r="AE72" s="13">
        <f>IF(AND($C29&lt;&gt;"",$E29&lt;&gt;"",AE$5&lt;&gt;"",$E29&lt;=AE$5,OR($F29="",$F29&gt;=AE$5)),$C29,0)</f>
        <v/>
      </c>
      <c r="AF72" s="13">
        <f>IF(AND($C29&lt;&gt;"",$E29&lt;&gt;"",AF$5&lt;&gt;"",$E29&lt;=AF$5,OR($F29="",$F29&gt;=AF$5)),$C29,0)</f>
        <v/>
      </c>
      <c r="AG72" s="13">
        <f>IF(AND($C29&lt;&gt;"",$E29&lt;&gt;"",AG$5&lt;&gt;"",$E29&lt;=AG$5,OR($F29="",$F29&gt;=AG$5)),$C29,0)</f>
        <v/>
      </c>
      <c r="AH72" s="13">
        <f>IF(AND($C29&lt;&gt;"",$E29&lt;&gt;"",AH$5&lt;&gt;"",$E29&lt;=AH$5,OR($F29="",$F29&gt;=AH$5)),$C29,0)</f>
        <v/>
      </c>
      <c r="AI72" s="13">
        <f>IF(AND($C29&lt;&gt;"",$E29&lt;&gt;"",AI$5&lt;&gt;"",$E29&lt;=AI$5,OR($F29="",$F29&gt;=AI$5)),$C29,0)</f>
        <v/>
      </c>
      <c r="AJ72" s="13">
        <f>IF(AND($C29&lt;&gt;"",$E29&lt;&gt;"",AJ$5&lt;&gt;"",$E29&lt;=AJ$5,OR($F29="",$F29&gt;=AJ$5)),$C29,0)</f>
        <v/>
      </c>
      <c r="AK72" s="13">
        <f>IF(AND($C29&lt;&gt;"",$E29&lt;&gt;"",AK$5&lt;&gt;"",$E29&lt;=AK$5,OR($F29="",$F29&gt;=AK$5)),$C29,0)</f>
        <v/>
      </c>
      <c r="AL72" s="13">
        <f>IF(AND($C29&lt;&gt;"",$E29&lt;&gt;"",AL$5&lt;&gt;"",$E29&lt;=AL$5,OR($F29="",$F29&gt;=AL$5)),$C29,0)</f>
        <v/>
      </c>
      <c r="AM72" s="13">
        <f>IF(AND($C29&lt;&gt;"",$E29&lt;&gt;"",AM$5&lt;&gt;"",$E29&lt;=AM$5,OR($F29="",$F29&gt;=AM$5)),$C29,0)</f>
        <v/>
      </c>
      <c r="AN72" s="13">
        <f>IF(AND($C29&lt;&gt;"",$E29&lt;&gt;"",AN$5&lt;&gt;"",$E29&lt;=AN$5,OR($F29="",$F29&gt;=AN$5)),$C29,0)</f>
        <v/>
      </c>
      <c r="AO72" s="13">
        <f>IF(AND($C29&lt;&gt;"",$E29&lt;&gt;"",AO$5&lt;&gt;"",$E29&lt;=AO$5,OR($F29="",$F29&gt;=AO$5)),$C29,0)</f>
        <v/>
      </c>
      <c r="AP72" s="13">
        <f>IF(AND($C29&lt;&gt;"",$E29&lt;&gt;"",AP$5&lt;&gt;"",$E29&lt;=AP$5,OR($F29="",$F29&gt;=AP$5)),$C29,0)</f>
        <v/>
      </c>
      <c r="AQ72" s="13">
        <f>IF(AND($C29&lt;&gt;"",$E29&lt;&gt;"",AQ$5&lt;&gt;"",$E29&lt;=AQ$5,OR($F29="",$F29&gt;=AQ$5)),$C29,0)</f>
        <v/>
      </c>
      <c r="AR72" s="13">
        <f>IF(AND($C29&lt;&gt;"",$E29&lt;&gt;"",AR$5&lt;&gt;"",$E29&lt;=AR$5,OR($F29="",$F29&gt;=AR$5)),$C29,0)</f>
        <v/>
      </c>
    </row>
    <row r="73">
      <c r="A73" s="2">
        <f>IF($A30="","",$A30)</f>
        <v/>
      </c>
      <c r="I73" s="13">
        <f>IF(AND($C30&lt;&gt;"",$E30&lt;&gt;"",I$5&lt;&gt;"",$E30&lt;=I$5,OR($F30="",$F30&gt;=I$5)),$C30,0)</f>
        <v/>
      </c>
      <c r="J73" s="13">
        <f>IF(AND($C30&lt;&gt;"",$E30&lt;&gt;"",J$5&lt;&gt;"",$E30&lt;=J$5,OR($F30="",$F30&gt;=J$5)),$C30,0)</f>
        <v/>
      </c>
      <c r="K73" s="13">
        <f>IF(AND($C30&lt;&gt;"",$E30&lt;&gt;"",K$5&lt;&gt;"",$E30&lt;=K$5,OR($F30="",$F30&gt;=K$5)),$C30,0)</f>
        <v/>
      </c>
      <c r="L73" s="13">
        <f>IF(AND($C30&lt;&gt;"",$E30&lt;&gt;"",L$5&lt;&gt;"",$E30&lt;=L$5,OR($F30="",$F30&gt;=L$5)),$C30,0)</f>
        <v/>
      </c>
      <c r="M73" s="13">
        <f>IF(AND($C30&lt;&gt;"",$E30&lt;&gt;"",M$5&lt;&gt;"",$E30&lt;=M$5,OR($F30="",$F30&gt;=M$5)),$C30,0)</f>
        <v/>
      </c>
      <c r="N73" s="13">
        <f>IF(AND($C30&lt;&gt;"",$E30&lt;&gt;"",N$5&lt;&gt;"",$E30&lt;=N$5,OR($F30="",$F30&gt;=N$5)),$C30,0)</f>
        <v/>
      </c>
      <c r="O73" s="13">
        <f>IF(AND($C30&lt;&gt;"",$E30&lt;&gt;"",O$5&lt;&gt;"",$E30&lt;=O$5,OR($F30="",$F30&gt;=O$5)),$C30,0)</f>
        <v/>
      </c>
      <c r="P73" s="13">
        <f>IF(AND($C30&lt;&gt;"",$E30&lt;&gt;"",P$5&lt;&gt;"",$E30&lt;=P$5,OR($F30="",$F30&gt;=P$5)),$C30,0)</f>
        <v/>
      </c>
      <c r="Q73" s="13">
        <f>IF(AND($C30&lt;&gt;"",$E30&lt;&gt;"",Q$5&lt;&gt;"",$E30&lt;=Q$5,OR($F30="",$F30&gt;=Q$5)),$C30,0)</f>
        <v/>
      </c>
      <c r="R73" s="13">
        <f>IF(AND($C30&lt;&gt;"",$E30&lt;&gt;"",R$5&lt;&gt;"",$E30&lt;=R$5,OR($F30="",$F30&gt;=R$5)),$C30,0)</f>
        <v/>
      </c>
      <c r="S73" s="13">
        <f>IF(AND($C30&lt;&gt;"",$E30&lt;&gt;"",S$5&lt;&gt;"",$E30&lt;=S$5,OR($F30="",$F30&gt;=S$5)),$C30,0)</f>
        <v/>
      </c>
      <c r="T73" s="13">
        <f>IF(AND($C30&lt;&gt;"",$E30&lt;&gt;"",T$5&lt;&gt;"",$E30&lt;=T$5,OR($F30="",$F30&gt;=T$5)),$C30,0)</f>
        <v/>
      </c>
      <c r="U73" s="13">
        <f>IF(AND($C30&lt;&gt;"",$E30&lt;&gt;"",U$5&lt;&gt;"",$E30&lt;=U$5,OR($F30="",$F30&gt;=U$5)),$C30,0)</f>
        <v/>
      </c>
      <c r="V73" s="13">
        <f>IF(AND($C30&lt;&gt;"",$E30&lt;&gt;"",V$5&lt;&gt;"",$E30&lt;=V$5,OR($F30="",$F30&gt;=V$5)),$C30,0)</f>
        <v/>
      </c>
      <c r="W73" s="13">
        <f>IF(AND($C30&lt;&gt;"",$E30&lt;&gt;"",W$5&lt;&gt;"",$E30&lt;=W$5,OR($F30="",$F30&gt;=W$5)),$C30,0)</f>
        <v/>
      </c>
      <c r="X73" s="13">
        <f>IF(AND($C30&lt;&gt;"",$E30&lt;&gt;"",X$5&lt;&gt;"",$E30&lt;=X$5,OR($F30="",$F30&gt;=X$5)),$C30,0)</f>
        <v/>
      </c>
      <c r="Y73" s="13">
        <f>IF(AND($C30&lt;&gt;"",$E30&lt;&gt;"",Y$5&lt;&gt;"",$E30&lt;=Y$5,OR($F30="",$F30&gt;=Y$5)),$C30,0)</f>
        <v/>
      </c>
      <c r="Z73" s="13">
        <f>IF(AND($C30&lt;&gt;"",$E30&lt;&gt;"",Z$5&lt;&gt;"",$E30&lt;=Z$5,OR($F30="",$F30&gt;=Z$5)),$C30,0)</f>
        <v/>
      </c>
      <c r="AA73" s="13">
        <f>IF(AND($C30&lt;&gt;"",$E30&lt;&gt;"",AA$5&lt;&gt;"",$E30&lt;=AA$5,OR($F30="",$F30&gt;=AA$5)),$C30,0)</f>
        <v/>
      </c>
      <c r="AB73" s="13">
        <f>IF(AND($C30&lt;&gt;"",$E30&lt;&gt;"",AB$5&lt;&gt;"",$E30&lt;=AB$5,OR($F30="",$F30&gt;=AB$5)),$C30,0)</f>
        <v/>
      </c>
      <c r="AC73" s="13">
        <f>IF(AND($C30&lt;&gt;"",$E30&lt;&gt;"",AC$5&lt;&gt;"",$E30&lt;=AC$5,OR($F30="",$F30&gt;=AC$5)),$C30,0)</f>
        <v/>
      </c>
      <c r="AD73" s="13">
        <f>IF(AND($C30&lt;&gt;"",$E30&lt;&gt;"",AD$5&lt;&gt;"",$E30&lt;=AD$5,OR($F30="",$F30&gt;=AD$5)),$C30,0)</f>
        <v/>
      </c>
      <c r="AE73" s="13">
        <f>IF(AND($C30&lt;&gt;"",$E30&lt;&gt;"",AE$5&lt;&gt;"",$E30&lt;=AE$5,OR($F30="",$F30&gt;=AE$5)),$C30,0)</f>
        <v/>
      </c>
      <c r="AF73" s="13">
        <f>IF(AND($C30&lt;&gt;"",$E30&lt;&gt;"",AF$5&lt;&gt;"",$E30&lt;=AF$5,OR($F30="",$F30&gt;=AF$5)),$C30,0)</f>
        <v/>
      </c>
      <c r="AG73" s="13">
        <f>IF(AND($C30&lt;&gt;"",$E30&lt;&gt;"",AG$5&lt;&gt;"",$E30&lt;=AG$5,OR($F30="",$F30&gt;=AG$5)),$C30,0)</f>
        <v/>
      </c>
      <c r="AH73" s="13">
        <f>IF(AND($C30&lt;&gt;"",$E30&lt;&gt;"",AH$5&lt;&gt;"",$E30&lt;=AH$5,OR($F30="",$F30&gt;=AH$5)),$C30,0)</f>
        <v/>
      </c>
      <c r="AI73" s="13">
        <f>IF(AND($C30&lt;&gt;"",$E30&lt;&gt;"",AI$5&lt;&gt;"",$E30&lt;=AI$5,OR($F30="",$F30&gt;=AI$5)),$C30,0)</f>
        <v/>
      </c>
      <c r="AJ73" s="13">
        <f>IF(AND($C30&lt;&gt;"",$E30&lt;&gt;"",AJ$5&lt;&gt;"",$E30&lt;=AJ$5,OR($F30="",$F30&gt;=AJ$5)),$C30,0)</f>
        <v/>
      </c>
      <c r="AK73" s="13">
        <f>IF(AND($C30&lt;&gt;"",$E30&lt;&gt;"",AK$5&lt;&gt;"",$E30&lt;=AK$5,OR($F30="",$F30&gt;=AK$5)),$C30,0)</f>
        <v/>
      </c>
      <c r="AL73" s="13">
        <f>IF(AND($C30&lt;&gt;"",$E30&lt;&gt;"",AL$5&lt;&gt;"",$E30&lt;=AL$5,OR($F30="",$F30&gt;=AL$5)),$C30,0)</f>
        <v/>
      </c>
      <c r="AM73" s="13">
        <f>IF(AND($C30&lt;&gt;"",$E30&lt;&gt;"",AM$5&lt;&gt;"",$E30&lt;=AM$5,OR($F30="",$F30&gt;=AM$5)),$C30,0)</f>
        <v/>
      </c>
      <c r="AN73" s="13">
        <f>IF(AND($C30&lt;&gt;"",$E30&lt;&gt;"",AN$5&lt;&gt;"",$E30&lt;=AN$5,OR($F30="",$F30&gt;=AN$5)),$C30,0)</f>
        <v/>
      </c>
      <c r="AO73" s="13">
        <f>IF(AND($C30&lt;&gt;"",$E30&lt;&gt;"",AO$5&lt;&gt;"",$E30&lt;=AO$5,OR($F30="",$F30&gt;=AO$5)),$C30,0)</f>
        <v/>
      </c>
      <c r="AP73" s="13">
        <f>IF(AND($C30&lt;&gt;"",$E30&lt;&gt;"",AP$5&lt;&gt;"",$E30&lt;=AP$5,OR($F30="",$F30&gt;=AP$5)),$C30,0)</f>
        <v/>
      </c>
      <c r="AQ73" s="13">
        <f>IF(AND($C30&lt;&gt;"",$E30&lt;&gt;"",AQ$5&lt;&gt;"",$E30&lt;=AQ$5,OR($F30="",$F30&gt;=AQ$5)),$C30,0)</f>
        <v/>
      </c>
      <c r="AR73" s="13">
        <f>IF(AND($C30&lt;&gt;"",$E30&lt;&gt;"",AR$5&lt;&gt;"",$E30&lt;=AR$5,OR($F30="",$F30&gt;=AR$5)),$C30,0)</f>
        <v/>
      </c>
    </row>
    <row r="74">
      <c r="A74" s="2">
        <f>IF($A31="","",$A31)</f>
        <v/>
      </c>
      <c r="I74" s="13">
        <f>IF(AND($C31&lt;&gt;"",$E31&lt;&gt;"",I$5&lt;&gt;"",$E31&lt;=I$5,OR($F31="",$F31&gt;=I$5)),$C31,0)</f>
        <v/>
      </c>
      <c r="J74" s="13">
        <f>IF(AND($C31&lt;&gt;"",$E31&lt;&gt;"",J$5&lt;&gt;"",$E31&lt;=J$5,OR($F31="",$F31&gt;=J$5)),$C31,0)</f>
        <v/>
      </c>
      <c r="K74" s="13">
        <f>IF(AND($C31&lt;&gt;"",$E31&lt;&gt;"",K$5&lt;&gt;"",$E31&lt;=K$5,OR($F31="",$F31&gt;=K$5)),$C31,0)</f>
        <v/>
      </c>
      <c r="L74" s="13">
        <f>IF(AND($C31&lt;&gt;"",$E31&lt;&gt;"",L$5&lt;&gt;"",$E31&lt;=L$5,OR($F31="",$F31&gt;=L$5)),$C31,0)</f>
        <v/>
      </c>
      <c r="M74" s="13">
        <f>IF(AND($C31&lt;&gt;"",$E31&lt;&gt;"",M$5&lt;&gt;"",$E31&lt;=M$5,OR($F31="",$F31&gt;=M$5)),$C31,0)</f>
        <v/>
      </c>
      <c r="N74" s="13">
        <f>IF(AND($C31&lt;&gt;"",$E31&lt;&gt;"",N$5&lt;&gt;"",$E31&lt;=N$5,OR($F31="",$F31&gt;=N$5)),$C31,0)</f>
        <v/>
      </c>
      <c r="O74" s="13">
        <f>IF(AND($C31&lt;&gt;"",$E31&lt;&gt;"",O$5&lt;&gt;"",$E31&lt;=O$5,OR($F31="",$F31&gt;=O$5)),$C31,0)</f>
        <v/>
      </c>
      <c r="P74" s="13">
        <f>IF(AND($C31&lt;&gt;"",$E31&lt;&gt;"",P$5&lt;&gt;"",$E31&lt;=P$5,OR($F31="",$F31&gt;=P$5)),$C31,0)</f>
        <v/>
      </c>
      <c r="Q74" s="13">
        <f>IF(AND($C31&lt;&gt;"",$E31&lt;&gt;"",Q$5&lt;&gt;"",$E31&lt;=Q$5,OR($F31="",$F31&gt;=Q$5)),$C31,0)</f>
        <v/>
      </c>
      <c r="R74" s="13">
        <f>IF(AND($C31&lt;&gt;"",$E31&lt;&gt;"",R$5&lt;&gt;"",$E31&lt;=R$5,OR($F31="",$F31&gt;=R$5)),$C31,0)</f>
        <v/>
      </c>
      <c r="S74" s="13">
        <f>IF(AND($C31&lt;&gt;"",$E31&lt;&gt;"",S$5&lt;&gt;"",$E31&lt;=S$5,OR($F31="",$F31&gt;=S$5)),$C31,0)</f>
        <v/>
      </c>
      <c r="T74" s="13">
        <f>IF(AND($C31&lt;&gt;"",$E31&lt;&gt;"",T$5&lt;&gt;"",$E31&lt;=T$5,OR($F31="",$F31&gt;=T$5)),$C31,0)</f>
        <v/>
      </c>
      <c r="U74" s="13">
        <f>IF(AND($C31&lt;&gt;"",$E31&lt;&gt;"",U$5&lt;&gt;"",$E31&lt;=U$5,OR($F31="",$F31&gt;=U$5)),$C31,0)</f>
        <v/>
      </c>
      <c r="V74" s="13">
        <f>IF(AND($C31&lt;&gt;"",$E31&lt;&gt;"",V$5&lt;&gt;"",$E31&lt;=V$5,OR($F31="",$F31&gt;=V$5)),$C31,0)</f>
        <v/>
      </c>
      <c r="W74" s="13">
        <f>IF(AND($C31&lt;&gt;"",$E31&lt;&gt;"",W$5&lt;&gt;"",$E31&lt;=W$5,OR($F31="",$F31&gt;=W$5)),$C31,0)</f>
        <v/>
      </c>
      <c r="X74" s="13">
        <f>IF(AND($C31&lt;&gt;"",$E31&lt;&gt;"",X$5&lt;&gt;"",$E31&lt;=X$5,OR($F31="",$F31&gt;=X$5)),$C31,0)</f>
        <v/>
      </c>
      <c r="Y74" s="13">
        <f>IF(AND($C31&lt;&gt;"",$E31&lt;&gt;"",Y$5&lt;&gt;"",$E31&lt;=Y$5,OR($F31="",$F31&gt;=Y$5)),$C31,0)</f>
        <v/>
      </c>
      <c r="Z74" s="13">
        <f>IF(AND($C31&lt;&gt;"",$E31&lt;&gt;"",Z$5&lt;&gt;"",$E31&lt;=Z$5,OR($F31="",$F31&gt;=Z$5)),$C31,0)</f>
        <v/>
      </c>
      <c r="AA74" s="13">
        <f>IF(AND($C31&lt;&gt;"",$E31&lt;&gt;"",AA$5&lt;&gt;"",$E31&lt;=AA$5,OR($F31="",$F31&gt;=AA$5)),$C31,0)</f>
        <v/>
      </c>
      <c r="AB74" s="13">
        <f>IF(AND($C31&lt;&gt;"",$E31&lt;&gt;"",AB$5&lt;&gt;"",$E31&lt;=AB$5,OR($F31="",$F31&gt;=AB$5)),$C31,0)</f>
        <v/>
      </c>
      <c r="AC74" s="13">
        <f>IF(AND($C31&lt;&gt;"",$E31&lt;&gt;"",AC$5&lt;&gt;"",$E31&lt;=AC$5,OR($F31="",$F31&gt;=AC$5)),$C31,0)</f>
        <v/>
      </c>
      <c r="AD74" s="13">
        <f>IF(AND($C31&lt;&gt;"",$E31&lt;&gt;"",AD$5&lt;&gt;"",$E31&lt;=AD$5,OR($F31="",$F31&gt;=AD$5)),$C31,0)</f>
        <v/>
      </c>
      <c r="AE74" s="13">
        <f>IF(AND($C31&lt;&gt;"",$E31&lt;&gt;"",AE$5&lt;&gt;"",$E31&lt;=AE$5,OR($F31="",$F31&gt;=AE$5)),$C31,0)</f>
        <v/>
      </c>
      <c r="AF74" s="13">
        <f>IF(AND($C31&lt;&gt;"",$E31&lt;&gt;"",AF$5&lt;&gt;"",$E31&lt;=AF$5,OR($F31="",$F31&gt;=AF$5)),$C31,0)</f>
        <v/>
      </c>
      <c r="AG74" s="13">
        <f>IF(AND($C31&lt;&gt;"",$E31&lt;&gt;"",AG$5&lt;&gt;"",$E31&lt;=AG$5,OR($F31="",$F31&gt;=AG$5)),$C31,0)</f>
        <v/>
      </c>
      <c r="AH74" s="13">
        <f>IF(AND($C31&lt;&gt;"",$E31&lt;&gt;"",AH$5&lt;&gt;"",$E31&lt;=AH$5,OR($F31="",$F31&gt;=AH$5)),$C31,0)</f>
        <v/>
      </c>
      <c r="AI74" s="13">
        <f>IF(AND($C31&lt;&gt;"",$E31&lt;&gt;"",AI$5&lt;&gt;"",$E31&lt;=AI$5,OR($F31="",$F31&gt;=AI$5)),$C31,0)</f>
        <v/>
      </c>
      <c r="AJ74" s="13">
        <f>IF(AND($C31&lt;&gt;"",$E31&lt;&gt;"",AJ$5&lt;&gt;"",$E31&lt;=AJ$5,OR($F31="",$F31&gt;=AJ$5)),$C31,0)</f>
        <v/>
      </c>
      <c r="AK74" s="13">
        <f>IF(AND($C31&lt;&gt;"",$E31&lt;&gt;"",AK$5&lt;&gt;"",$E31&lt;=AK$5,OR($F31="",$F31&gt;=AK$5)),$C31,0)</f>
        <v/>
      </c>
      <c r="AL74" s="13">
        <f>IF(AND($C31&lt;&gt;"",$E31&lt;&gt;"",AL$5&lt;&gt;"",$E31&lt;=AL$5,OR($F31="",$F31&gt;=AL$5)),$C31,0)</f>
        <v/>
      </c>
      <c r="AM74" s="13">
        <f>IF(AND($C31&lt;&gt;"",$E31&lt;&gt;"",AM$5&lt;&gt;"",$E31&lt;=AM$5,OR($F31="",$F31&gt;=AM$5)),$C31,0)</f>
        <v/>
      </c>
      <c r="AN74" s="13">
        <f>IF(AND($C31&lt;&gt;"",$E31&lt;&gt;"",AN$5&lt;&gt;"",$E31&lt;=AN$5,OR($F31="",$F31&gt;=AN$5)),$C31,0)</f>
        <v/>
      </c>
      <c r="AO74" s="13">
        <f>IF(AND($C31&lt;&gt;"",$E31&lt;&gt;"",AO$5&lt;&gt;"",$E31&lt;=AO$5,OR($F31="",$F31&gt;=AO$5)),$C31,0)</f>
        <v/>
      </c>
      <c r="AP74" s="13">
        <f>IF(AND($C31&lt;&gt;"",$E31&lt;&gt;"",AP$5&lt;&gt;"",$E31&lt;=AP$5,OR($F31="",$F31&gt;=AP$5)),$C31,0)</f>
        <v/>
      </c>
      <c r="AQ74" s="13">
        <f>IF(AND($C31&lt;&gt;"",$E31&lt;&gt;"",AQ$5&lt;&gt;"",$E31&lt;=AQ$5,OR($F31="",$F31&gt;=AQ$5)),$C31,0)</f>
        <v/>
      </c>
      <c r="AR74" s="13">
        <f>IF(AND($C31&lt;&gt;"",$E31&lt;&gt;"",AR$5&lt;&gt;"",$E31&lt;=AR$5,OR($F31="",$F31&gt;=AR$5)),$C31,0)</f>
        <v/>
      </c>
    </row>
    <row r="75">
      <c r="A75" s="2">
        <f>IF($A32="","",$A32)</f>
        <v/>
      </c>
      <c r="I75" s="13">
        <f>IF(AND($C32&lt;&gt;"",$E32&lt;&gt;"",I$5&lt;&gt;"",$E32&lt;=I$5,OR($F32="",$F32&gt;=I$5)),$C32,0)</f>
        <v/>
      </c>
      <c r="J75" s="13">
        <f>IF(AND($C32&lt;&gt;"",$E32&lt;&gt;"",J$5&lt;&gt;"",$E32&lt;=J$5,OR($F32="",$F32&gt;=J$5)),$C32,0)</f>
        <v/>
      </c>
      <c r="K75" s="13">
        <f>IF(AND($C32&lt;&gt;"",$E32&lt;&gt;"",K$5&lt;&gt;"",$E32&lt;=K$5,OR($F32="",$F32&gt;=K$5)),$C32,0)</f>
        <v/>
      </c>
      <c r="L75" s="13">
        <f>IF(AND($C32&lt;&gt;"",$E32&lt;&gt;"",L$5&lt;&gt;"",$E32&lt;=L$5,OR($F32="",$F32&gt;=L$5)),$C32,0)</f>
        <v/>
      </c>
      <c r="M75" s="13">
        <f>IF(AND($C32&lt;&gt;"",$E32&lt;&gt;"",M$5&lt;&gt;"",$E32&lt;=M$5,OR($F32="",$F32&gt;=M$5)),$C32,0)</f>
        <v/>
      </c>
      <c r="N75" s="13">
        <f>IF(AND($C32&lt;&gt;"",$E32&lt;&gt;"",N$5&lt;&gt;"",$E32&lt;=N$5,OR($F32="",$F32&gt;=N$5)),$C32,0)</f>
        <v/>
      </c>
      <c r="O75" s="13">
        <f>IF(AND($C32&lt;&gt;"",$E32&lt;&gt;"",O$5&lt;&gt;"",$E32&lt;=O$5,OR($F32="",$F32&gt;=O$5)),$C32,0)</f>
        <v/>
      </c>
      <c r="P75" s="13">
        <f>IF(AND($C32&lt;&gt;"",$E32&lt;&gt;"",P$5&lt;&gt;"",$E32&lt;=P$5,OR($F32="",$F32&gt;=P$5)),$C32,0)</f>
        <v/>
      </c>
      <c r="Q75" s="13">
        <f>IF(AND($C32&lt;&gt;"",$E32&lt;&gt;"",Q$5&lt;&gt;"",$E32&lt;=Q$5,OR($F32="",$F32&gt;=Q$5)),$C32,0)</f>
        <v/>
      </c>
      <c r="R75" s="13">
        <f>IF(AND($C32&lt;&gt;"",$E32&lt;&gt;"",R$5&lt;&gt;"",$E32&lt;=R$5,OR($F32="",$F32&gt;=R$5)),$C32,0)</f>
        <v/>
      </c>
      <c r="S75" s="13">
        <f>IF(AND($C32&lt;&gt;"",$E32&lt;&gt;"",S$5&lt;&gt;"",$E32&lt;=S$5,OR($F32="",$F32&gt;=S$5)),$C32,0)</f>
        <v/>
      </c>
      <c r="T75" s="13">
        <f>IF(AND($C32&lt;&gt;"",$E32&lt;&gt;"",T$5&lt;&gt;"",$E32&lt;=T$5,OR($F32="",$F32&gt;=T$5)),$C32,0)</f>
        <v/>
      </c>
      <c r="U75" s="13">
        <f>IF(AND($C32&lt;&gt;"",$E32&lt;&gt;"",U$5&lt;&gt;"",$E32&lt;=U$5,OR($F32="",$F32&gt;=U$5)),$C32,0)</f>
        <v/>
      </c>
      <c r="V75" s="13">
        <f>IF(AND($C32&lt;&gt;"",$E32&lt;&gt;"",V$5&lt;&gt;"",$E32&lt;=V$5,OR($F32="",$F32&gt;=V$5)),$C32,0)</f>
        <v/>
      </c>
      <c r="W75" s="13">
        <f>IF(AND($C32&lt;&gt;"",$E32&lt;&gt;"",W$5&lt;&gt;"",$E32&lt;=W$5,OR($F32="",$F32&gt;=W$5)),$C32,0)</f>
        <v/>
      </c>
      <c r="X75" s="13">
        <f>IF(AND($C32&lt;&gt;"",$E32&lt;&gt;"",X$5&lt;&gt;"",$E32&lt;=X$5,OR($F32="",$F32&gt;=X$5)),$C32,0)</f>
        <v/>
      </c>
      <c r="Y75" s="13">
        <f>IF(AND($C32&lt;&gt;"",$E32&lt;&gt;"",Y$5&lt;&gt;"",$E32&lt;=Y$5,OR($F32="",$F32&gt;=Y$5)),$C32,0)</f>
        <v/>
      </c>
      <c r="Z75" s="13">
        <f>IF(AND($C32&lt;&gt;"",$E32&lt;&gt;"",Z$5&lt;&gt;"",$E32&lt;=Z$5,OR($F32="",$F32&gt;=Z$5)),$C32,0)</f>
        <v/>
      </c>
      <c r="AA75" s="13">
        <f>IF(AND($C32&lt;&gt;"",$E32&lt;&gt;"",AA$5&lt;&gt;"",$E32&lt;=AA$5,OR($F32="",$F32&gt;=AA$5)),$C32,0)</f>
        <v/>
      </c>
      <c r="AB75" s="13">
        <f>IF(AND($C32&lt;&gt;"",$E32&lt;&gt;"",AB$5&lt;&gt;"",$E32&lt;=AB$5,OR($F32="",$F32&gt;=AB$5)),$C32,0)</f>
        <v/>
      </c>
      <c r="AC75" s="13">
        <f>IF(AND($C32&lt;&gt;"",$E32&lt;&gt;"",AC$5&lt;&gt;"",$E32&lt;=AC$5,OR($F32="",$F32&gt;=AC$5)),$C32,0)</f>
        <v/>
      </c>
      <c r="AD75" s="13">
        <f>IF(AND($C32&lt;&gt;"",$E32&lt;&gt;"",AD$5&lt;&gt;"",$E32&lt;=AD$5,OR($F32="",$F32&gt;=AD$5)),$C32,0)</f>
        <v/>
      </c>
      <c r="AE75" s="13">
        <f>IF(AND($C32&lt;&gt;"",$E32&lt;&gt;"",AE$5&lt;&gt;"",$E32&lt;=AE$5,OR($F32="",$F32&gt;=AE$5)),$C32,0)</f>
        <v/>
      </c>
      <c r="AF75" s="13">
        <f>IF(AND($C32&lt;&gt;"",$E32&lt;&gt;"",AF$5&lt;&gt;"",$E32&lt;=AF$5,OR($F32="",$F32&gt;=AF$5)),$C32,0)</f>
        <v/>
      </c>
      <c r="AG75" s="13">
        <f>IF(AND($C32&lt;&gt;"",$E32&lt;&gt;"",AG$5&lt;&gt;"",$E32&lt;=AG$5,OR($F32="",$F32&gt;=AG$5)),$C32,0)</f>
        <v/>
      </c>
      <c r="AH75" s="13">
        <f>IF(AND($C32&lt;&gt;"",$E32&lt;&gt;"",AH$5&lt;&gt;"",$E32&lt;=AH$5,OR($F32="",$F32&gt;=AH$5)),$C32,0)</f>
        <v/>
      </c>
      <c r="AI75" s="13">
        <f>IF(AND($C32&lt;&gt;"",$E32&lt;&gt;"",AI$5&lt;&gt;"",$E32&lt;=AI$5,OR($F32="",$F32&gt;=AI$5)),$C32,0)</f>
        <v/>
      </c>
      <c r="AJ75" s="13">
        <f>IF(AND($C32&lt;&gt;"",$E32&lt;&gt;"",AJ$5&lt;&gt;"",$E32&lt;=AJ$5,OR($F32="",$F32&gt;=AJ$5)),$C32,0)</f>
        <v/>
      </c>
      <c r="AK75" s="13">
        <f>IF(AND($C32&lt;&gt;"",$E32&lt;&gt;"",AK$5&lt;&gt;"",$E32&lt;=AK$5,OR($F32="",$F32&gt;=AK$5)),$C32,0)</f>
        <v/>
      </c>
      <c r="AL75" s="13">
        <f>IF(AND($C32&lt;&gt;"",$E32&lt;&gt;"",AL$5&lt;&gt;"",$E32&lt;=AL$5,OR($F32="",$F32&gt;=AL$5)),$C32,0)</f>
        <v/>
      </c>
      <c r="AM75" s="13">
        <f>IF(AND($C32&lt;&gt;"",$E32&lt;&gt;"",AM$5&lt;&gt;"",$E32&lt;=AM$5,OR($F32="",$F32&gt;=AM$5)),$C32,0)</f>
        <v/>
      </c>
      <c r="AN75" s="13">
        <f>IF(AND($C32&lt;&gt;"",$E32&lt;&gt;"",AN$5&lt;&gt;"",$E32&lt;=AN$5,OR($F32="",$F32&gt;=AN$5)),$C32,0)</f>
        <v/>
      </c>
      <c r="AO75" s="13">
        <f>IF(AND($C32&lt;&gt;"",$E32&lt;&gt;"",AO$5&lt;&gt;"",$E32&lt;=AO$5,OR($F32="",$F32&gt;=AO$5)),$C32,0)</f>
        <v/>
      </c>
      <c r="AP75" s="13">
        <f>IF(AND($C32&lt;&gt;"",$E32&lt;&gt;"",AP$5&lt;&gt;"",$E32&lt;=AP$5,OR($F32="",$F32&gt;=AP$5)),$C32,0)</f>
        <v/>
      </c>
      <c r="AQ75" s="13">
        <f>IF(AND($C32&lt;&gt;"",$E32&lt;&gt;"",AQ$5&lt;&gt;"",$E32&lt;=AQ$5,OR($F32="",$F32&gt;=AQ$5)),$C32,0)</f>
        <v/>
      </c>
      <c r="AR75" s="13">
        <f>IF(AND($C32&lt;&gt;"",$E32&lt;&gt;"",AR$5&lt;&gt;"",$E32&lt;=AR$5,OR($F32="",$F32&gt;=AR$5)),$C32,0)</f>
        <v/>
      </c>
    </row>
    <row r="76">
      <c r="A76" s="2">
        <f>IF($A33="","",$A33)</f>
        <v/>
      </c>
      <c r="I76" s="13">
        <f>IF(AND($C33&lt;&gt;"",$E33&lt;&gt;"",I$5&lt;&gt;"",$E33&lt;=I$5,OR($F33="",$F33&gt;=I$5)),$C33,0)</f>
        <v/>
      </c>
      <c r="J76" s="13">
        <f>IF(AND($C33&lt;&gt;"",$E33&lt;&gt;"",J$5&lt;&gt;"",$E33&lt;=J$5,OR($F33="",$F33&gt;=J$5)),$C33,0)</f>
        <v/>
      </c>
      <c r="K76" s="13">
        <f>IF(AND($C33&lt;&gt;"",$E33&lt;&gt;"",K$5&lt;&gt;"",$E33&lt;=K$5,OR($F33="",$F33&gt;=K$5)),$C33,0)</f>
        <v/>
      </c>
      <c r="L76" s="13">
        <f>IF(AND($C33&lt;&gt;"",$E33&lt;&gt;"",L$5&lt;&gt;"",$E33&lt;=L$5,OR($F33="",$F33&gt;=L$5)),$C33,0)</f>
        <v/>
      </c>
      <c r="M76" s="13">
        <f>IF(AND($C33&lt;&gt;"",$E33&lt;&gt;"",M$5&lt;&gt;"",$E33&lt;=M$5,OR($F33="",$F33&gt;=M$5)),$C33,0)</f>
        <v/>
      </c>
      <c r="N76" s="13">
        <f>IF(AND($C33&lt;&gt;"",$E33&lt;&gt;"",N$5&lt;&gt;"",$E33&lt;=N$5,OR($F33="",$F33&gt;=N$5)),$C33,0)</f>
        <v/>
      </c>
      <c r="O76" s="13">
        <f>IF(AND($C33&lt;&gt;"",$E33&lt;&gt;"",O$5&lt;&gt;"",$E33&lt;=O$5,OR($F33="",$F33&gt;=O$5)),$C33,0)</f>
        <v/>
      </c>
      <c r="P76" s="13">
        <f>IF(AND($C33&lt;&gt;"",$E33&lt;&gt;"",P$5&lt;&gt;"",$E33&lt;=P$5,OR($F33="",$F33&gt;=P$5)),$C33,0)</f>
        <v/>
      </c>
      <c r="Q76" s="13">
        <f>IF(AND($C33&lt;&gt;"",$E33&lt;&gt;"",Q$5&lt;&gt;"",$E33&lt;=Q$5,OR($F33="",$F33&gt;=Q$5)),$C33,0)</f>
        <v/>
      </c>
      <c r="R76" s="13">
        <f>IF(AND($C33&lt;&gt;"",$E33&lt;&gt;"",R$5&lt;&gt;"",$E33&lt;=R$5,OR($F33="",$F33&gt;=R$5)),$C33,0)</f>
        <v/>
      </c>
      <c r="S76" s="13">
        <f>IF(AND($C33&lt;&gt;"",$E33&lt;&gt;"",S$5&lt;&gt;"",$E33&lt;=S$5,OR($F33="",$F33&gt;=S$5)),$C33,0)</f>
        <v/>
      </c>
      <c r="T76" s="13">
        <f>IF(AND($C33&lt;&gt;"",$E33&lt;&gt;"",T$5&lt;&gt;"",$E33&lt;=T$5,OR($F33="",$F33&gt;=T$5)),$C33,0)</f>
        <v/>
      </c>
      <c r="U76" s="13">
        <f>IF(AND($C33&lt;&gt;"",$E33&lt;&gt;"",U$5&lt;&gt;"",$E33&lt;=U$5,OR($F33="",$F33&gt;=U$5)),$C33,0)</f>
        <v/>
      </c>
      <c r="V76" s="13">
        <f>IF(AND($C33&lt;&gt;"",$E33&lt;&gt;"",V$5&lt;&gt;"",$E33&lt;=V$5,OR($F33="",$F33&gt;=V$5)),$C33,0)</f>
        <v/>
      </c>
      <c r="W76" s="13">
        <f>IF(AND($C33&lt;&gt;"",$E33&lt;&gt;"",W$5&lt;&gt;"",$E33&lt;=W$5,OR($F33="",$F33&gt;=W$5)),$C33,0)</f>
        <v/>
      </c>
      <c r="X76" s="13">
        <f>IF(AND($C33&lt;&gt;"",$E33&lt;&gt;"",X$5&lt;&gt;"",$E33&lt;=X$5,OR($F33="",$F33&gt;=X$5)),$C33,0)</f>
        <v/>
      </c>
      <c r="Y76" s="13">
        <f>IF(AND($C33&lt;&gt;"",$E33&lt;&gt;"",Y$5&lt;&gt;"",$E33&lt;=Y$5,OR($F33="",$F33&gt;=Y$5)),$C33,0)</f>
        <v/>
      </c>
      <c r="Z76" s="13">
        <f>IF(AND($C33&lt;&gt;"",$E33&lt;&gt;"",Z$5&lt;&gt;"",$E33&lt;=Z$5,OR($F33="",$F33&gt;=Z$5)),$C33,0)</f>
        <v/>
      </c>
      <c r="AA76" s="13">
        <f>IF(AND($C33&lt;&gt;"",$E33&lt;&gt;"",AA$5&lt;&gt;"",$E33&lt;=AA$5,OR($F33="",$F33&gt;=AA$5)),$C33,0)</f>
        <v/>
      </c>
      <c r="AB76" s="13">
        <f>IF(AND($C33&lt;&gt;"",$E33&lt;&gt;"",AB$5&lt;&gt;"",$E33&lt;=AB$5,OR($F33="",$F33&gt;=AB$5)),$C33,0)</f>
        <v/>
      </c>
      <c r="AC76" s="13">
        <f>IF(AND($C33&lt;&gt;"",$E33&lt;&gt;"",AC$5&lt;&gt;"",$E33&lt;=AC$5,OR($F33="",$F33&gt;=AC$5)),$C33,0)</f>
        <v/>
      </c>
      <c r="AD76" s="13">
        <f>IF(AND($C33&lt;&gt;"",$E33&lt;&gt;"",AD$5&lt;&gt;"",$E33&lt;=AD$5,OR($F33="",$F33&gt;=AD$5)),$C33,0)</f>
        <v/>
      </c>
      <c r="AE76" s="13">
        <f>IF(AND($C33&lt;&gt;"",$E33&lt;&gt;"",AE$5&lt;&gt;"",$E33&lt;=AE$5,OR($F33="",$F33&gt;=AE$5)),$C33,0)</f>
        <v/>
      </c>
      <c r="AF76" s="13">
        <f>IF(AND($C33&lt;&gt;"",$E33&lt;&gt;"",AF$5&lt;&gt;"",$E33&lt;=AF$5,OR($F33="",$F33&gt;=AF$5)),$C33,0)</f>
        <v/>
      </c>
      <c r="AG76" s="13">
        <f>IF(AND($C33&lt;&gt;"",$E33&lt;&gt;"",AG$5&lt;&gt;"",$E33&lt;=AG$5,OR($F33="",$F33&gt;=AG$5)),$C33,0)</f>
        <v/>
      </c>
      <c r="AH76" s="13">
        <f>IF(AND($C33&lt;&gt;"",$E33&lt;&gt;"",AH$5&lt;&gt;"",$E33&lt;=AH$5,OR($F33="",$F33&gt;=AH$5)),$C33,0)</f>
        <v/>
      </c>
      <c r="AI76" s="13">
        <f>IF(AND($C33&lt;&gt;"",$E33&lt;&gt;"",AI$5&lt;&gt;"",$E33&lt;=AI$5,OR($F33="",$F33&gt;=AI$5)),$C33,0)</f>
        <v/>
      </c>
      <c r="AJ76" s="13">
        <f>IF(AND($C33&lt;&gt;"",$E33&lt;&gt;"",AJ$5&lt;&gt;"",$E33&lt;=AJ$5,OR($F33="",$F33&gt;=AJ$5)),$C33,0)</f>
        <v/>
      </c>
      <c r="AK76" s="13">
        <f>IF(AND($C33&lt;&gt;"",$E33&lt;&gt;"",AK$5&lt;&gt;"",$E33&lt;=AK$5,OR($F33="",$F33&gt;=AK$5)),$C33,0)</f>
        <v/>
      </c>
      <c r="AL76" s="13">
        <f>IF(AND($C33&lt;&gt;"",$E33&lt;&gt;"",AL$5&lt;&gt;"",$E33&lt;=AL$5,OR($F33="",$F33&gt;=AL$5)),$C33,0)</f>
        <v/>
      </c>
      <c r="AM76" s="13">
        <f>IF(AND($C33&lt;&gt;"",$E33&lt;&gt;"",AM$5&lt;&gt;"",$E33&lt;=AM$5,OR($F33="",$F33&gt;=AM$5)),$C33,0)</f>
        <v/>
      </c>
      <c r="AN76" s="13">
        <f>IF(AND($C33&lt;&gt;"",$E33&lt;&gt;"",AN$5&lt;&gt;"",$E33&lt;=AN$5,OR($F33="",$F33&gt;=AN$5)),$C33,0)</f>
        <v/>
      </c>
      <c r="AO76" s="13">
        <f>IF(AND($C33&lt;&gt;"",$E33&lt;&gt;"",AO$5&lt;&gt;"",$E33&lt;=AO$5,OR($F33="",$F33&gt;=AO$5)),$C33,0)</f>
        <v/>
      </c>
      <c r="AP76" s="13">
        <f>IF(AND($C33&lt;&gt;"",$E33&lt;&gt;"",AP$5&lt;&gt;"",$E33&lt;=AP$5,OR($F33="",$F33&gt;=AP$5)),$C33,0)</f>
        <v/>
      </c>
      <c r="AQ76" s="13">
        <f>IF(AND($C33&lt;&gt;"",$E33&lt;&gt;"",AQ$5&lt;&gt;"",$E33&lt;=AQ$5,OR($F33="",$F33&gt;=AQ$5)),$C33,0)</f>
        <v/>
      </c>
      <c r="AR76" s="13">
        <f>IF(AND($C33&lt;&gt;"",$E33&lt;&gt;"",AR$5&lt;&gt;"",$E33&lt;=AR$5,OR($F33="",$F33&gt;=AR$5)),$C33,0)</f>
        <v/>
      </c>
    </row>
    <row r="77">
      <c r="A77" s="2">
        <f>IF($A34="","",$A34)</f>
        <v/>
      </c>
      <c r="I77" s="13">
        <f>IF(AND($C34&lt;&gt;"",$E34&lt;&gt;"",I$5&lt;&gt;"",$E34&lt;=I$5,OR($F34="",$F34&gt;=I$5)),$C34,0)</f>
        <v/>
      </c>
      <c r="J77" s="13">
        <f>IF(AND($C34&lt;&gt;"",$E34&lt;&gt;"",J$5&lt;&gt;"",$E34&lt;=J$5,OR($F34="",$F34&gt;=J$5)),$C34,0)</f>
        <v/>
      </c>
      <c r="K77" s="13">
        <f>IF(AND($C34&lt;&gt;"",$E34&lt;&gt;"",K$5&lt;&gt;"",$E34&lt;=K$5,OR($F34="",$F34&gt;=K$5)),$C34,0)</f>
        <v/>
      </c>
      <c r="L77" s="13">
        <f>IF(AND($C34&lt;&gt;"",$E34&lt;&gt;"",L$5&lt;&gt;"",$E34&lt;=L$5,OR($F34="",$F34&gt;=L$5)),$C34,0)</f>
        <v/>
      </c>
      <c r="M77" s="13">
        <f>IF(AND($C34&lt;&gt;"",$E34&lt;&gt;"",M$5&lt;&gt;"",$E34&lt;=M$5,OR($F34="",$F34&gt;=M$5)),$C34,0)</f>
        <v/>
      </c>
      <c r="N77" s="13">
        <f>IF(AND($C34&lt;&gt;"",$E34&lt;&gt;"",N$5&lt;&gt;"",$E34&lt;=N$5,OR($F34="",$F34&gt;=N$5)),$C34,0)</f>
        <v/>
      </c>
      <c r="O77" s="13">
        <f>IF(AND($C34&lt;&gt;"",$E34&lt;&gt;"",O$5&lt;&gt;"",$E34&lt;=O$5,OR($F34="",$F34&gt;=O$5)),$C34,0)</f>
        <v/>
      </c>
      <c r="P77" s="13">
        <f>IF(AND($C34&lt;&gt;"",$E34&lt;&gt;"",P$5&lt;&gt;"",$E34&lt;=P$5,OR($F34="",$F34&gt;=P$5)),$C34,0)</f>
        <v/>
      </c>
      <c r="Q77" s="13">
        <f>IF(AND($C34&lt;&gt;"",$E34&lt;&gt;"",Q$5&lt;&gt;"",$E34&lt;=Q$5,OR($F34="",$F34&gt;=Q$5)),$C34,0)</f>
        <v/>
      </c>
      <c r="R77" s="13">
        <f>IF(AND($C34&lt;&gt;"",$E34&lt;&gt;"",R$5&lt;&gt;"",$E34&lt;=R$5,OR($F34="",$F34&gt;=R$5)),$C34,0)</f>
        <v/>
      </c>
      <c r="S77" s="13">
        <f>IF(AND($C34&lt;&gt;"",$E34&lt;&gt;"",S$5&lt;&gt;"",$E34&lt;=S$5,OR($F34="",$F34&gt;=S$5)),$C34,0)</f>
        <v/>
      </c>
      <c r="T77" s="13">
        <f>IF(AND($C34&lt;&gt;"",$E34&lt;&gt;"",T$5&lt;&gt;"",$E34&lt;=T$5,OR($F34="",$F34&gt;=T$5)),$C34,0)</f>
        <v/>
      </c>
      <c r="U77" s="13">
        <f>IF(AND($C34&lt;&gt;"",$E34&lt;&gt;"",U$5&lt;&gt;"",$E34&lt;=U$5,OR($F34="",$F34&gt;=U$5)),$C34,0)</f>
        <v/>
      </c>
      <c r="V77" s="13">
        <f>IF(AND($C34&lt;&gt;"",$E34&lt;&gt;"",V$5&lt;&gt;"",$E34&lt;=V$5,OR($F34="",$F34&gt;=V$5)),$C34,0)</f>
        <v/>
      </c>
      <c r="W77" s="13">
        <f>IF(AND($C34&lt;&gt;"",$E34&lt;&gt;"",W$5&lt;&gt;"",$E34&lt;=W$5,OR($F34="",$F34&gt;=W$5)),$C34,0)</f>
        <v/>
      </c>
      <c r="X77" s="13">
        <f>IF(AND($C34&lt;&gt;"",$E34&lt;&gt;"",X$5&lt;&gt;"",$E34&lt;=X$5,OR($F34="",$F34&gt;=X$5)),$C34,0)</f>
        <v/>
      </c>
      <c r="Y77" s="13">
        <f>IF(AND($C34&lt;&gt;"",$E34&lt;&gt;"",Y$5&lt;&gt;"",$E34&lt;=Y$5,OR($F34="",$F34&gt;=Y$5)),$C34,0)</f>
        <v/>
      </c>
      <c r="Z77" s="13">
        <f>IF(AND($C34&lt;&gt;"",$E34&lt;&gt;"",Z$5&lt;&gt;"",$E34&lt;=Z$5,OR($F34="",$F34&gt;=Z$5)),$C34,0)</f>
        <v/>
      </c>
      <c r="AA77" s="13">
        <f>IF(AND($C34&lt;&gt;"",$E34&lt;&gt;"",AA$5&lt;&gt;"",$E34&lt;=AA$5,OR($F34="",$F34&gt;=AA$5)),$C34,0)</f>
        <v/>
      </c>
      <c r="AB77" s="13">
        <f>IF(AND($C34&lt;&gt;"",$E34&lt;&gt;"",AB$5&lt;&gt;"",$E34&lt;=AB$5,OR($F34="",$F34&gt;=AB$5)),$C34,0)</f>
        <v/>
      </c>
      <c r="AC77" s="13">
        <f>IF(AND($C34&lt;&gt;"",$E34&lt;&gt;"",AC$5&lt;&gt;"",$E34&lt;=AC$5,OR($F34="",$F34&gt;=AC$5)),$C34,0)</f>
        <v/>
      </c>
      <c r="AD77" s="13">
        <f>IF(AND($C34&lt;&gt;"",$E34&lt;&gt;"",AD$5&lt;&gt;"",$E34&lt;=AD$5,OR($F34="",$F34&gt;=AD$5)),$C34,0)</f>
        <v/>
      </c>
      <c r="AE77" s="13">
        <f>IF(AND($C34&lt;&gt;"",$E34&lt;&gt;"",AE$5&lt;&gt;"",$E34&lt;=AE$5,OR($F34="",$F34&gt;=AE$5)),$C34,0)</f>
        <v/>
      </c>
      <c r="AF77" s="13">
        <f>IF(AND($C34&lt;&gt;"",$E34&lt;&gt;"",AF$5&lt;&gt;"",$E34&lt;=AF$5,OR($F34="",$F34&gt;=AF$5)),$C34,0)</f>
        <v/>
      </c>
      <c r="AG77" s="13">
        <f>IF(AND($C34&lt;&gt;"",$E34&lt;&gt;"",AG$5&lt;&gt;"",$E34&lt;=AG$5,OR($F34="",$F34&gt;=AG$5)),$C34,0)</f>
        <v/>
      </c>
      <c r="AH77" s="13">
        <f>IF(AND($C34&lt;&gt;"",$E34&lt;&gt;"",AH$5&lt;&gt;"",$E34&lt;=AH$5,OR($F34="",$F34&gt;=AH$5)),$C34,0)</f>
        <v/>
      </c>
      <c r="AI77" s="13">
        <f>IF(AND($C34&lt;&gt;"",$E34&lt;&gt;"",AI$5&lt;&gt;"",$E34&lt;=AI$5,OR($F34="",$F34&gt;=AI$5)),$C34,0)</f>
        <v/>
      </c>
      <c r="AJ77" s="13">
        <f>IF(AND($C34&lt;&gt;"",$E34&lt;&gt;"",AJ$5&lt;&gt;"",$E34&lt;=AJ$5,OR($F34="",$F34&gt;=AJ$5)),$C34,0)</f>
        <v/>
      </c>
      <c r="AK77" s="13">
        <f>IF(AND($C34&lt;&gt;"",$E34&lt;&gt;"",AK$5&lt;&gt;"",$E34&lt;=AK$5,OR($F34="",$F34&gt;=AK$5)),$C34,0)</f>
        <v/>
      </c>
      <c r="AL77" s="13">
        <f>IF(AND($C34&lt;&gt;"",$E34&lt;&gt;"",AL$5&lt;&gt;"",$E34&lt;=AL$5,OR($F34="",$F34&gt;=AL$5)),$C34,0)</f>
        <v/>
      </c>
      <c r="AM77" s="13">
        <f>IF(AND($C34&lt;&gt;"",$E34&lt;&gt;"",AM$5&lt;&gt;"",$E34&lt;=AM$5,OR($F34="",$F34&gt;=AM$5)),$C34,0)</f>
        <v/>
      </c>
      <c r="AN77" s="13">
        <f>IF(AND($C34&lt;&gt;"",$E34&lt;&gt;"",AN$5&lt;&gt;"",$E34&lt;=AN$5,OR($F34="",$F34&gt;=AN$5)),$C34,0)</f>
        <v/>
      </c>
      <c r="AO77" s="13">
        <f>IF(AND($C34&lt;&gt;"",$E34&lt;&gt;"",AO$5&lt;&gt;"",$E34&lt;=AO$5,OR($F34="",$F34&gt;=AO$5)),$C34,0)</f>
        <v/>
      </c>
      <c r="AP77" s="13">
        <f>IF(AND($C34&lt;&gt;"",$E34&lt;&gt;"",AP$5&lt;&gt;"",$E34&lt;=AP$5,OR($F34="",$F34&gt;=AP$5)),$C34,0)</f>
        <v/>
      </c>
      <c r="AQ77" s="13">
        <f>IF(AND($C34&lt;&gt;"",$E34&lt;&gt;"",AQ$5&lt;&gt;"",$E34&lt;=AQ$5,OR($F34="",$F34&gt;=AQ$5)),$C34,0)</f>
        <v/>
      </c>
      <c r="AR77" s="13">
        <f>IF(AND($C34&lt;&gt;"",$E34&lt;&gt;"",AR$5&lt;&gt;"",$E34&lt;=AR$5,OR($F34="",$F34&gt;=AR$5)),$C34,0)</f>
        <v/>
      </c>
    </row>
    <row r="78">
      <c r="A78" s="2">
        <f>IF($A35="","",$A35)</f>
        <v/>
      </c>
      <c r="I78" s="13">
        <f>IF(AND($C35&lt;&gt;"",$E35&lt;&gt;"",I$5&lt;&gt;"",$E35&lt;=I$5,OR($F35="",$F35&gt;=I$5)),$C35,0)</f>
        <v/>
      </c>
      <c r="J78" s="13">
        <f>IF(AND($C35&lt;&gt;"",$E35&lt;&gt;"",J$5&lt;&gt;"",$E35&lt;=J$5,OR($F35="",$F35&gt;=J$5)),$C35,0)</f>
        <v/>
      </c>
      <c r="K78" s="13">
        <f>IF(AND($C35&lt;&gt;"",$E35&lt;&gt;"",K$5&lt;&gt;"",$E35&lt;=K$5,OR($F35="",$F35&gt;=K$5)),$C35,0)</f>
        <v/>
      </c>
      <c r="L78" s="13">
        <f>IF(AND($C35&lt;&gt;"",$E35&lt;&gt;"",L$5&lt;&gt;"",$E35&lt;=L$5,OR($F35="",$F35&gt;=L$5)),$C35,0)</f>
        <v/>
      </c>
      <c r="M78" s="13">
        <f>IF(AND($C35&lt;&gt;"",$E35&lt;&gt;"",M$5&lt;&gt;"",$E35&lt;=M$5,OR($F35="",$F35&gt;=M$5)),$C35,0)</f>
        <v/>
      </c>
      <c r="N78" s="13">
        <f>IF(AND($C35&lt;&gt;"",$E35&lt;&gt;"",N$5&lt;&gt;"",$E35&lt;=N$5,OR($F35="",$F35&gt;=N$5)),$C35,0)</f>
        <v/>
      </c>
      <c r="O78" s="13">
        <f>IF(AND($C35&lt;&gt;"",$E35&lt;&gt;"",O$5&lt;&gt;"",$E35&lt;=O$5,OR($F35="",$F35&gt;=O$5)),$C35,0)</f>
        <v/>
      </c>
      <c r="P78" s="13">
        <f>IF(AND($C35&lt;&gt;"",$E35&lt;&gt;"",P$5&lt;&gt;"",$E35&lt;=P$5,OR($F35="",$F35&gt;=P$5)),$C35,0)</f>
        <v/>
      </c>
      <c r="Q78" s="13">
        <f>IF(AND($C35&lt;&gt;"",$E35&lt;&gt;"",Q$5&lt;&gt;"",$E35&lt;=Q$5,OR($F35="",$F35&gt;=Q$5)),$C35,0)</f>
        <v/>
      </c>
      <c r="R78" s="13">
        <f>IF(AND($C35&lt;&gt;"",$E35&lt;&gt;"",R$5&lt;&gt;"",$E35&lt;=R$5,OR($F35="",$F35&gt;=R$5)),$C35,0)</f>
        <v/>
      </c>
      <c r="S78" s="13">
        <f>IF(AND($C35&lt;&gt;"",$E35&lt;&gt;"",S$5&lt;&gt;"",$E35&lt;=S$5,OR($F35="",$F35&gt;=S$5)),$C35,0)</f>
        <v/>
      </c>
      <c r="T78" s="13">
        <f>IF(AND($C35&lt;&gt;"",$E35&lt;&gt;"",T$5&lt;&gt;"",$E35&lt;=T$5,OR($F35="",$F35&gt;=T$5)),$C35,0)</f>
        <v/>
      </c>
      <c r="U78" s="13">
        <f>IF(AND($C35&lt;&gt;"",$E35&lt;&gt;"",U$5&lt;&gt;"",$E35&lt;=U$5,OR($F35="",$F35&gt;=U$5)),$C35,0)</f>
        <v/>
      </c>
      <c r="V78" s="13">
        <f>IF(AND($C35&lt;&gt;"",$E35&lt;&gt;"",V$5&lt;&gt;"",$E35&lt;=V$5,OR($F35="",$F35&gt;=V$5)),$C35,0)</f>
        <v/>
      </c>
      <c r="W78" s="13">
        <f>IF(AND($C35&lt;&gt;"",$E35&lt;&gt;"",W$5&lt;&gt;"",$E35&lt;=W$5,OR($F35="",$F35&gt;=W$5)),$C35,0)</f>
        <v/>
      </c>
      <c r="X78" s="13">
        <f>IF(AND($C35&lt;&gt;"",$E35&lt;&gt;"",X$5&lt;&gt;"",$E35&lt;=X$5,OR($F35="",$F35&gt;=X$5)),$C35,0)</f>
        <v/>
      </c>
      <c r="Y78" s="13">
        <f>IF(AND($C35&lt;&gt;"",$E35&lt;&gt;"",Y$5&lt;&gt;"",$E35&lt;=Y$5,OR($F35="",$F35&gt;=Y$5)),$C35,0)</f>
        <v/>
      </c>
      <c r="Z78" s="13">
        <f>IF(AND($C35&lt;&gt;"",$E35&lt;&gt;"",Z$5&lt;&gt;"",$E35&lt;=Z$5,OR($F35="",$F35&gt;=Z$5)),$C35,0)</f>
        <v/>
      </c>
      <c r="AA78" s="13">
        <f>IF(AND($C35&lt;&gt;"",$E35&lt;&gt;"",AA$5&lt;&gt;"",$E35&lt;=AA$5,OR($F35="",$F35&gt;=AA$5)),$C35,0)</f>
        <v/>
      </c>
      <c r="AB78" s="13">
        <f>IF(AND($C35&lt;&gt;"",$E35&lt;&gt;"",AB$5&lt;&gt;"",$E35&lt;=AB$5,OR($F35="",$F35&gt;=AB$5)),$C35,0)</f>
        <v/>
      </c>
      <c r="AC78" s="13">
        <f>IF(AND($C35&lt;&gt;"",$E35&lt;&gt;"",AC$5&lt;&gt;"",$E35&lt;=AC$5,OR($F35="",$F35&gt;=AC$5)),$C35,0)</f>
        <v/>
      </c>
      <c r="AD78" s="13">
        <f>IF(AND($C35&lt;&gt;"",$E35&lt;&gt;"",AD$5&lt;&gt;"",$E35&lt;=AD$5,OR($F35="",$F35&gt;=AD$5)),$C35,0)</f>
        <v/>
      </c>
      <c r="AE78" s="13">
        <f>IF(AND($C35&lt;&gt;"",$E35&lt;&gt;"",AE$5&lt;&gt;"",$E35&lt;=AE$5,OR($F35="",$F35&gt;=AE$5)),$C35,0)</f>
        <v/>
      </c>
      <c r="AF78" s="13">
        <f>IF(AND($C35&lt;&gt;"",$E35&lt;&gt;"",AF$5&lt;&gt;"",$E35&lt;=AF$5,OR($F35="",$F35&gt;=AF$5)),$C35,0)</f>
        <v/>
      </c>
      <c r="AG78" s="13">
        <f>IF(AND($C35&lt;&gt;"",$E35&lt;&gt;"",AG$5&lt;&gt;"",$E35&lt;=AG$5,OR($F35="",$F35&gt;=AG$5)),$C35,0)</f>
        <v/>
      </c>
      <c r="AH78" s="13">
        <f>IF(AND($C35&lt;&gt;"",$E35&lt;&gt;"",AH$5&lt;&gt;"",$E35&lt;=AH$5,OR($F35="",$F35&gt;=AH$5)),$C35,0)</f>
        <v/>
      </c>
      <c r="AI78" s="13">
        <f>IF(AND($C35&lt;&gt;"",$E35&lt;&gt;"",AI$5&lt;&gt;"",$E35&lt;=AI$5,OR($F35="",$F35&gt;=AI$5)),$C35,0)</f>
        <v/>
      </c>
      <c r="AJ78" s="13">
        <f>IF(AND($C35&lt;&gt;"",$E35&lt;&gt;"",AJ$5&lt;&gt;"",$E35&lt;=AJ$5,OR($F35="",$F35&gt;=AJ$5)),$C35,0)</f>
        <v/>
      </c>
      <c r="AK78" s="13">
        <f>IF(AND($C35&lt;&gt;"",$E35&lt;&gt;"",AK$5&lt;&gt;"",$E35&lt;=AK$5,OR($F35="",$F35&gt;=AK$5)),$C35,0)</f>
        <v/>
      </c>
      <c r="AL78" s="13">
        <f>IF(AND($C35&lt;&gt;"",$E35&lt;&gt;"",AL$5&lt;&gt;"",$E35&lt;=AL$5,OR($F35="",$F35&gt;=AL$5)),$C35,0)</f>
        <v/>
      </c>
      <c r="AM78" s="13">
        <f>IF(AND($C35&lt;&gt;"",$E35&lt;&gt;"",AM$5&lt;&gt;"",$E35&lt;=AM$5,OR($F35="",$F35&gt;=AM$5)),$C35,0)</f>
        <v/>
      </c>
      <c r="AN78" s="13">
        <f>IF(AND($C35&lt;&gt;"",$E35&lt;&gt;"",AN$5&lt;&gt;"",$E35&lt;=AN$5,OR($F35="",$F35&gt;=AN$5)),$C35,0)</f>
        <v/>
      </c>
      <c r="AO78" s="13">
        <f>IF(AND($C35&lt;&gt;"",$E35&lt;&gt;"",AO$5&lt;&gt;"",$E35&lt;=AO$5,OR($F35="",$F35&gt;=AO$5)),$C35,0)</f>
        <v/>
      </c>
      <c r="AP78" s="13">
        <f>IF(AND($C35&lt;&gt;"",$E35&lt;&gt;"",AP$5&lt;&gt;"",$E35&lt;=AP$5,OR($F35="",$F35&gt;=AP$5)),$C35,0)</f>
        <v/>
      </c>
      <c r="AQ78" s="13">
        <f>IF(AND($C35&lt;&gt;"",$E35&lt;&gt;"",AQ$5&lt;&gt;"",$E35&lt;=AQ$5,OR($F35="",$F35&gt;=AQ$5)),$C35,0)</f>
        <v/>
      </c>
      <c r="AR78" s="13">
        <f>IF(AND($C35&lt;&gt;"",$E35&lt;&gt;"",AR$5&lt;&gt;"",$E35&lt;=AR$5,OR($F35="",$F35&gt;=AR$5)),$C35,0)</f>
        <v/>
      </c>
    </row>
    <row r="79">
      <c r="A79" s="2">
        <f>IF($A36="","",$A36)</f>
        <v/>
      </c>
      <c r="I79" s="13">
        <f>IF(AND($C36&lt;&gt;"",$E36&lt;&gt;"",I$5&lt;&gt;"",$E36&lt;=I$5,OR($F36="",$F36&gt;=I$5)),$C36,0)</f>
        <v/>
      </c>
      <c r="J79" s="13">
        <f>IF(AND($C36&lt;&gt;"",$E36&lt;&gt;"",J$5&lt;&gt;"",$E36&lt;=J$5,OR($F36="",$F36&gt;=J$5)),$C36,0)</f>
        <v/>
      </c>
      <c r="K79" s="13">
        <f>IF(AND($C36&lt;&gt;"",$E36&lt;&gt;"",K$5&lt;&gt;"",$E36&lt;=K$5,OR($F36="",$F36&gt;=K$5)),$C36,0)</f>
        <v/>
      </c>
      <c r="L79" s="13">
        <f>IF(AND($C36&lt;&gt;"",$E36&lt;&gt;"",L$5&lt;&gt;"",$E36&lt;=L$5,OR($F36="",$F36&gt;=L$5)),$C36,0)</f>
        <v/>
      </c>
      <c r="M79" s="13">
        <f>IF(AND($C36&lt;&gt;"",$E36&lt;&gt;"",M$5&lt;&gt;"",$E36&lt;=M$5,OR($F36="",$F36&gt;=M$5)),$C36,0)</f>
        <v/>
      </c>
      <c r="N79" s="13">
        <f>IF(AND($C36&lt;&gt;"",$E36&lt;&gt;"",N$5&lt;&gt;"",$E36&lt;=N$5,OR($F36="",$F36&gt;=N$5)),$C36,0)</f>
        <v/>
      </c>
      <c r="O79" s="13">
        <f>IF(AND($C36&lt;&gt;"",$E36&lt;&gt;"",O$5&lt;&gt;"",$E36&lt;=O$5,OR($F36="",$F36&gt;=O$5)),$C36,0)</f>
        <v/>
      </c>
      <c r="P79" s="13">
        <f>IF(AND($C36&lt;&gt;"",$E36&lt;&gt;"",P$5&lt;&gt;"",$E36&lt;=P$5,OR($F36="",$F36&gt;=P$5)),$C36,0)</f>
        <v/>
      </c>
      <c r="Q79" s="13">
        <f>IF(AND($C36&lt;&gt;"",$E36&lt;&gt;"",Q$5&lt;&gt;"",$E36&lt;=Q$5,OR($F36="",$F36&gt;=Q$5)),$C36,0)</f>
        <v/>
      </c>
      <c r="R79" s="13">
        <f>IF(AND($C36&lt;&gt;"",$E36&lt;&gt;"",R$5&lt;&gt;"",$E36&lt;=R$5,OR($F36="",$F36&gt;=R$5)),$C36,0)</f>
        <v/>
      </c>
      <c r="S79" s="13">
        <f>IF(AND($C36&lt;&gt;"",$E36&lt;&gt;"",S$5&lt;&gt;"",$E36&lt;=S$5,OR($F36="",$F36&gt;=S$5)),$C36,0)</f>
        <v/>
      </c>
      <c r="T79" s="13">
        <f>IF(AND($C36&lt;&gt;"",$E36&lt;&gt;"",T$5&lt;&gt;"",$E36&lt;=T$5,OR($F36="",$F36&gt;=T$5)),$C36,0)</f>
        <v/>
      </c>
      <c r="U79" s="13">
        <f>IF(AND($C36&lt;&gt;"",$E36&lt;&gt;"",U$5&lt;&gt;"",$E36&lt;=U$5,OR($F36="",$F36&gt;=U$5)),$C36,0)</f>
        <v/>
      </c>
      <c r="V79" s="13">
        <f>IF(AND($C36&lt;&gt;"",$E36&lt;&gt;"",V$5&lt;&gt;"",$E36&lt;=V$5,OR($F36="",$F36&gt;=V$5)),$C36,0)</f>
        <v/>
      </c>
      <c r="W79" s="13">
        <f>IF(AND($C36&lt;&gt;"",$E36&lt;&gt;"",W$5&lt;&gt;"",$E36&lt;=W$5,OR($F36="",$F36&gt;=W$5)),$C36,0)</f>
        <v/>
      </c>
      <c r="X79" s="13">
        <f>IF(AND($C36&lt;&gt;"",$E36&lt;&gt;"",X$5&lt;&gt;"",$E36&lt;=X$5,OR($F36="",$F36&gt;=X$5)),$C36,0)</f>
        <v/>
      </c>
      <c r="Y79" s="13">
        <f>IF(AND($C36&lt;&gt;"",$E36&lt;&gt;"",Y$5&lt;&gt;"",$E36&lt;=Y$5,OR($F36="",$F36&gt;=Y$5)),$C36,0)</f>
        <v/>
      </c>
      <c r="Z79" s="13">
        <f>IF(AND($C36&lt;&gt;"",$E36&lt;&gt;"",Z$5&lt;&gt;"",$E36&lt;=Z$5,OR($F36="",$F36&gt;=Z$5)),$C36,0)</f>
        <v/>
      </c>
      <c r="AA79" s="13">
        <f>IF(AND($C36&lt;&gt;"",$E36&lt;&gt;"",AA$5&lt;&gt;"",$E36&lt;=AA$5,OR($F36="",$F36&gt;=AA$5)),$C36,0)</f>
        <v/>
      </c>
      <c r="AB79" s="13">
        <f>IF(AND($C36&lt;&gt;"",$E36&lt;&gt;"",AB$5&lt;&gt;"",$E36&lt;=AB$5,OR($F36="",$F36&gt;=AB$5)),$C36,0)</f>
        <v/>
      </c>
      <c r="AC79" s="13">
        <f>IF(AND($C36&lt;&gt;"",$E36&lt;&gt;"",AC$5&lt;&gt;"",$E36&lt;=AC$5,OR($F36="",$F36&gt;=AC$5)),$C36,0)</f>
        <v/>
      </c>
      <c r="AD79" s="13">
        <f>IF(AND($C36&lt;&gt;"",$E36&lt;&gt;"",AD$5&lt;&gt;"",$E36&lt;=AD$5,OR($F36="",$F36&gt;=AD$5)),$C36,0)</f>
        <v/>
      </c>
      <c r="AE79" s="13">
        <f>IF(AND($C36&lt;&gt;"",$E36&lt;&gt;"",AE$5&lt;&gt;"",$E36&lt;=AE$5,OR($F36="",$F36&gt;=AE$5)),$C36,0)</f>
        <v/>
      </c>
      <c r="AF79" s="13">
        <f>IF(AND($C36&lt;&gt;"",$E36&lt;&gt;"",AF$5&lt;&gt;"",$E36&lt;=AF$5,OR($F36="",$F36&gt;=AF$5)),$C36,0)</f>
        <v/>
      </c>
      <c r="AG79" s="13">
        <f>IF(AND($C36&lt;&gt;"",$E36&lt;&gt;"",AG$5&lt;&gt;"",$E36&lt;=AG$5,OR($F36="",$F36&gt;=AG$5)),$C36,0)</f>
        <v/>
      </c>
      <c r="AH79" s="13">
        <f>IF(AND($C36&lt;&gt;"",$E36&lt;&gt;"",AH$5&lt;&gt;"",$E36&lt;=AH$5,OR($F36="",$F36&gt;=AH$5)),$C36,0)</f>
        <v/>
      </c>
      <c r="AI79" s="13">
        <f>IF(AND($C36&lt;&gt;"",$E36&lt;&gt;"",AI$5&lt;&gt;"",$E36&lt;=AI$5,OR($F36="",$F36&gt;=AI$5)),$C36,0)</f>
        <v/>
      </c>
      <c r="AJ79" s="13">
        <f>IF(AND($C36&lt;&gt;"",$E36&lt;&gt;"",AJ$5&lt;&gt;"",$E36&lt;=AJ$5,OR($F36="",$F36&gt;=AJ$5)),$C36,0)</f>
        <v/>
      </c>
      <c r="AK79" s="13">
        <f>IF(AND($C36&lt;&gt;"",$E36&lt;&gt;"",AK$5&lt;&gt;"",$E36&lt;=AK$5,OR($F36="",$F36&gt;=AK$5)),$C36,0)</f>
        <v/>
      </c>
      <c r="AL79" s="13">
        <f>IF(AND($C36&lt;&gt;"",$E36&lt;&gt;"",AL$5&lt;&gt;"",$E36&lt;=AL$5,OR($F36="",$F36&gt;=AL$5)),$C36,0)</f>
        <v/>
      </c>
      <c r="AM79" s="13">
        <f>IF(AND($C36&lt;&gt;"",$E36&lt;&gt;"",AM$5&lt;&gt;"",$E36&lt;=AM$5,OR($F36="",$F36&gt;=AM$5)),$C36,0)</f>
        <v/>
      </c>
      <c r="AN79" s="13">
        <f>IF(AND($C36&lt;&gt;"",$E36&lt;&gt;"",AN$5&lt;&gt;"",$E36&lt;=AN$5,OR($F36="",$F36&gt;=AN$5)),$C36,0)</f>
        <v/>
      </c>
      <c r="AO79" s="13">
        <f>IF(AND($C36&lt;&gt;"",$E36&lt;&gt;"",AO$5&lt;&gt;"",$E36&lt;=AO$5,OR($F36="",$F36&gt;=AO$5)),$C36,0)</f>
        <v/>
      </c>
      <c r="AP79" s="13">
        <f>IF(AND($C36&lt;&gt;"",$E36&lt;&gt;"",AP$5&lt;&gt;"",$E36&lt;=AP$5,OR($F36="",$F36&gt;=AP$5)),$C36,0)</f>
        <v/>
      </c>
      <c r="AQ79" s="13">
        <f>IF(AND($C36&lt;&gt;"",$E36&lt;&gt;"",AQ$5&lt;&gt;"",$E36&lt;=AQ$5,OR($F36="",$F36&gt;=AQ$5)),$C36,0)</f>
        <v/>
      </c>
      <c r="AR79" s="13">
        <f>IF(AND($C36&lt;&gt;"",$E36&lt;&gt;"",AR$5&lt;&gt;"",$E36&lt;=AR$5,OR($F36="",$F36&gt;=AR$5)),$C36,0)</f>
        <v/>
      </c>
    </row>
    <row r="80">
      <c r="A80" s="2">
        <f>IF($A37="","",$A37)</f>
        <v/>
      </c>
      <c r="I80" s="13">
        <f>IF(AND($C37&lt;&gt;"",$E37&lt;&gt;"",I$5&lt;&gt;"",$E37&lt;=I$5,OR($F37="",$F37&gt;=I$5)),$C37,0)</f>
        <v/>
      </c>
      <c r="J80" s="13">
        <f>IF(AND($C37&lt;&gt;"",$E37&lt;&gt;"",J$5&lt;&gt;"",$E37&lt;=J$5,OR($F37="",$F37&gt;=J$5)),$C37,0)</f>
        <v/>
      </c>
      <c r="K80" s="13">
        <f>IF(AND($C37&lt;&gt;"",$E37&lt;&gt;"",K$5&lt;&gt;"",$E37&lt;=K$5,OR($F37="",$F37&gt;=K$5)),$C37,0)</f>
        <v/>
      </c>
      <c r="L80" s="13">
        <f>IF(AND($C37&lt;&gt;"",$E37&lt;&gt;"",L$5&lt;&gt;"",$E37&lt;=L$5,OR($F37="",$F37&gt;=L$5)),$C37,0)</f>
        <v/>
      </c>
      <c r="M80" s="13">
        <f>IF(AND($C37&lt;&gt;"",$E37&lt;&gt;"",M$5&lt;&gt;"",$E37&lt;=M$5,OR($F37="",$F37&gt;=M$5)),$C37,0)</f>
        <v/>
      </c>
      <c r="N80" s="13">
        <f>IF(AND($C37&lt;&gt;"",$E37&lt;&gt;"",N$5&lt;&gt;"",$E37&lt;=N$5,OR($F37="",$F37&gt;=N$5)),$C37,0)</f>
        <v/>
      </c>
      <c r="O80" s="13">
        <f>IF(AND($C37&lt;&gt;"",$E37&lt;&gt;"",O$5&lt;&gt;"",$E37&lt;=O$5,OR($F37="",$F37&gt;=O$5)),$C37,0)</f>
        <v/>
      </c>
      <c r="P80" s="13">
        <f>IF(AND($C37&lt;&gt;"",$E37&lt;&gt;"",P$5&lt;&gt;"",$E37&lt;=P$5,OR($F37="",$F37&gt;=P$5)),$C37,0)</f>
        <v/>
      </c>
      <c r="Q80" s="13">
        <f>IF(AND($C37&lt;&gt;"",$E37&lt;&gt;"",Q$5&lt;&gt;"",$E37&lt;=Q$5,OR($F37="",$F37&gt;=Q$5)),$C37,0)</f>
        <v/>
      </c>
      <c r="R80" s="13">
        <f>IF(AND($C37&lt;&gt;"",$E37&lt;&gt;"",R$5&lt;&gt;"",$E37&lt;=R$5,OR($F37="",$F37&gt;=R$5)),$C37,0)</f>
        <v/>
      </c>
      <c r="S80" s="13">
        <f>IF(AND($C37&lt;&gt;"",$E37&lt;&gt;"",S$5&lt;&gt;"",$E37&lt;=S$5,OR($F37="",$F37&gt;=S$5)),$C37,0)</f>
        <v/>
      </c>
      <c r="T80" s="13">
        <f>IF(AND($C37&lt;&gt;"",$E37&lt;&gt;"",T$5&lt;&gt;"",$E37&lt;=T$5,OR($F37="",$F37&gt;=T$5)),$C37,0)</f>
        <v/>
      </c>
      <c r="U80" s="13">
        <f>IF(AND($C37&lt;&gt;"",$E37&lt;&gt;"",U$5&lt;&gt;"",$E37&lt;=U$5,OR($F37="",$F37&gt;=U$5)),$C37,0)</f>
        <v/>
      </c>
      <c r="V80" s="13">
        <f>IF(AND($C37&lt;&gt;"",$E37&lt;&gt;"",V$5&lt;&gt;"",$E37&lt;=V$5,OR($F37="",$F37&gt;=V$5)),$C37,0)</f>
        <v/>
      </c>
      <c r="W80" s="13">
        <f>IF(AND($C37&lt;&gt;"",$E37&lt;&gt;"",W$5&lt;&gt;"",$E37&lt;=W$5,OR($F37="",$F37&gt;=W$5)),$C37,0)</f>
        <v/>
      </c>
      <c r="X80" s="13">
        <f>IF(AND($C37&lt;&gt;"",$E37&lt;&gt;"",X$5&lt;&gt;"",$E37&lt;=X$5,OR($F37="",$F37&gt;=X$5)),$C37,0)</f>
        <v/>
      </c>
      <c r="Y80" s="13">
        <f>IF(AND($C37&lt;&gt;"",$E37&lt;&gt;"",Y$5&lt;&gt;"",$E37&lt;=Y$5,OR($F37="",$F37&gt;=Y$5)),$C37,0)</f>
        <v/>
      </c>
      <c r="Z80" s="13">
        <f>IF(AND($C37&lt;&gt;"",$E37&lt;&gt;"",Z$5&lt;&gt;"",$E37&lt;=Z$5,OR($F37="",$F37&gt;=Z$5)),$C37,0)</f>
        <v/>
      </c>
      <c r="AA80" s="13">
        <f>IF(AND($C37&lt;&gt;"",$E37&lt;&gt;"",AA$5&lt;&gt;"",$E37&lt;=AA$5,OR($F37="",$F37&gt;=AA$5)),$C37,0)</f>
        <v/>
      </c>
      <c r="AB80" s="13">
        <f>IF(AND($C37&lt;&gt;"",$E37&lt;&gt;"",AB$5&lt;&gt;"",$E37&lt;=AB$5,OR($F37="",$F37&gt;=AB$5)),$C37,0)</f>
        <v/>
      </c>
      <c r="AC80" s="13">
        <f>IF(AND($C37&lt;&gt;"",$E37&lt;&gt;"",AC$5&lt;&gt;"",$E37&lt;=AC$5,OR($F37="",$F37&gt;=AC$5)),$C37,0)</f>
        <v/>
      </c>
      <c r="AD80" s="13">
        <f>IF(AND($C37&lt;&gt;"",$E37&lt;&gt;"",AD$5&lt;&gt;"",$E37&lt;=AD$5,OR($F37="",$F37&gt;=AD$5)),$C37,0)</f>
        <v/>
      </c>
      <c r="AE80" s="13">
        <f>IF(AND($C37&lt;&gt;"",$E37&lt;&gt;"",AE$5&lt;&gt;"",$E37&lt;=AE$5,OR($F37="",$F37&gt;=AE$5)),$C37,0)</f>
        <v/>
      </c>
      <c r="AF80" s="13">
        <f>IF(AND($C37&lt;&gt;"",$E37&lt;&gt;"",AF$5&lt;&gt;"",$E37&lt;=AF$5,OR($F37="",$F37&gt;=AF$5)),$C37,0)</f>
        <v/>
      </c>
      <c r="AG80" s="13">
        <f>IF(AND($C37&lt;&gt;"",$E37&lt;&gt;"",AG$5&lt;&gt;"",$E37&lt;=AG$5,OR($F37="",$F37&gt;=AG$5)),$C37,0)</f>
        <v/>
      </c>
      <c r="AH80" s="13">
        <f>IF(AND($C37&lt;&gt;"",$E37&lt;&gt;"",AH$5&lt;&gt;"",$E37&lt;=AH$5,OR($F37="",$F37&gt;=AH$5)),$C37,0)</f>
        <v/>
      </c>
      <c r="AI80" s="13">
        <f>IF(AND($C37&lt;&gt;"",$E37&lt;&gt;"",AI$5&lt;&gt;"",$E37&lt;=AI$5,OR($F37="",$F37&gt;=AI$5)),$C37,0)</f>
        <v/>
      </c>
      <c r="AJ80" s="13">
        <f>IF(AND($C37&lt;&gt;"",$E37&lt;&gt;"",AJ$5&lt;&gt;"",$E37&lt;=AJ$5,OR($F37="",$F37&gt;=AJ$5)),$C37,0)</f>
        <v/>
      </c>
      <c r="AK80" s="13">
        <f>IF(AND($C37&lt;&gt;"",$E37&lt;&gt;"",AK$5&lt;&gt;"",$E37&lt;=AK$5,OR($F37="",$F37&gt;=AK$5)),$C37,0)</f>
        <v/>
      </c>
      <c r="AL80" s="13">
        <f>IF(AND($C37&lt;&gt;"",$E37&lt;&gt;"",AL$5&lt;&gt;"",$E37&lt;=AL$5,OR($F37="",$F37&gt;=AL$5)),$C37,0)</f>
        <v/>
      </c>
      <c r="AM80" s="13">
        <f>IF(AND($C37&lt;&gt;"",$E37&lt;&gt;"",AM$5&lt;&gt;"",$E37&lt;=AM$5,OR($F37="",$F37&gt;=AM$5)),$C37,0)</f>
        <v/>
      </c>
      <c r="AN80" s="13">
        <f>IF(AND($C37&lt;&gt;"",$E37&lt;&gt;"",AN$5&lt;&gt;"",$E37&lt;=AN$5,OR($F37="",$F37&gt;=AN$5)),$C37,0)</f>
        <v/>
      </c>
      <c r="AO80" s="13">
        <f>IF(AND($C37&lt;&gt;"",$E37&lt;&gt;"",AO$5&lt;&gt;"",$E37&lt;=AO$5,OR($F37="",$F37&gt;=AO$5)),$C37,0)</f>
        <v/>
      </c>
      <c r="AP80" s="13">
        <f>IF(AND($C37&lt;&gt;"",$E37&lt;&gt;"",AP$5&lt;&gt;"",$E37&lt;=AP$5,OR($F37="",$F37&gt;=AP$5)),$C37,0)</f>
        <v/>
      </c>
      <c r="AQ80" s="13">
        <f>IF(AND($C37&lt;&gt;"",$E37&lt;&gt;"",AQ$5&lt;&gt;"",$E37&lt;=AQ$5,OR($F37="",$F37&gt;=AQ$5)),$C37,0)</f>
        <v/>
      </c>
      <c r="AR80" s="13">
        <f>IF(AND($C37&lt;&gt;"",$E37&lt;&gt;"",AR$5&lt;&gt;"",$E37&lt;=AR$5,OR($F37="",$F37&gt;=AR$5)),$C37,0)</f>
        <v/>
      </c>
    </row>
    <row r="81">
      <c r="A81" s="2">
        <f>IF($A38="","",$A38)</f>
        <v/>
      </c>
      <c r="I81" s="13">
        <f>IF(AND($C38&lt;&gt;"",$E38&lt;&gt;"",I$5&lt;&gt;"",$E38&lt;=I$5,OR($F38="",$F38&gt;=I$5)),$C38,0)</f>
        <v/>
      </c>
      <c r="J81" s="13">
        <f>IF(AND($C38&lt;&gt;"",$E38&lt;&gt;"",J$5&lt;&gt;"",$E38&lt;=J$5,OR($F38="",$F38&gt;=J$5)),$C38,0)</f>
        <v/>
      </c>
      <c r="K81" s="13">
        <f>IF(AND($C38&lt;&gt;"",$E38&lt;&gt;"",K$5&lt;&gt;"",$E38&lt;=K$5,OR($F38="",$F38&gt;=K$5)),$C38,0)</f>
        <v/>
      </c>
      <c r="L81" s="13">
        <f>IF(AND($C38&lt;&gt;"",$E38&lt;&gt;"",L$5&lt;&gt;"",$E38&lt;=L$5,OR($F38="",$F38&gt;=L$5)),$C38,0)</f>
        <v/>
      </c>
      <c r="M81" s="13">
        <f>IF(AND($C38&lt;&gt;"",$E38&lt;&gt;"",M$5&lt;&gt;"",$E38&lt;=M$5,OR($F38="",$F38&gt;=M$5)),$C38,0)</f>
        <v/>
      </c>
      <c r="N81" s="13">
        <f>IF(AND($C38&lt;&gt;"",$E38&lt;&gt;"",N$5&lt;&gt;"",$E38&lt;=N$5,OR($F38="",$F38&gt;=N$5)),$C38,0)</f>
        <v/>
      </c>
      <c r="O81" s="13">
        <f>IF(AND($C38&lt;&gt;"",$E38&lt;&gt;"",O$5&lt;&gt;"",$E38&lt;=O$5,OR($F38="",$F38&gt;=O$5)),$C38,0)</f>
        <v/>
      </c>
      <c r="P81" s="13">
        <f>IF(AND($C38&lt;&gt;"",$E38&lt;&gt;"",P$5&lt;&gt;"",$E38&lt;=P$5,OR($F38="",$F38&gt;=P$5)),$C38,0)</f>
        <v/>
      </c>
      <c r="Q81" s="13">
        <f>IF(AND($C38&lt;&gt;"",$E38&lt;&gt;"",Q$5&lt;&gt;"",$E38&lt;=Q$5,OR($F38="",$F38&gt;=Q$5)),$C38,0)</f>
        <v/>
      </c>
      <c r="R81" s="13">
        <f>IF(AND($C38&lt;&gt;"",$E38&lt;&gt;"",R$5&lt;&gt;"",$E38&lt;=R$5,OR($F38="",$F38&gt;=R$5)),$C38,0)</f>
        <v/>
      </c>
      <c r="S81" s="13">
        <f>IF(AND($C38&lt;&gt;"",$E38&lt;&gt;"",S$5&lt;&gt;"",$E38&lt;=S$5,OR($F38="",$F38&gt;=S$5)),$C38,0)</f>
        <v/>
      </c>
      <c r="T81" s="13">
        <f>IF(AND($C38&lt;&gt;"",$E38&lt;&gt;"",T$5&lt;&gt;"",$E38&lt;=T$5,OR($F38="",$F38&gt;=T$5)),$C38,0)</f>
        <v/>
      </c>
      <c r="U81" s="13">
        <f>IF(AND($C38&lt;&gt;"",$E38&lt;&gt;"",U$5&lt;&gt;"",$E38&lt;=U$5,OR($F38="",$F38&gt;=U$5)),$C38,0)</f>
        <v/>
      </c>
      <c r="V81" s="13">
        <f>IF(AND($C38&lt;&gt;"",$E38&lt;&gt;"",V$5&lt;&gt;"",$E38&lt;=V$5,OR($F38="",$F38&gt;=V$5)),$C38,0)</f>
        <v/>
      </c>
      <c r="W81" s="13">
        <f>IF(AND($C38&lt;&gt;"",$E38&lt;&gt;"",W$5&lt;&gt;"",$E38&lt;=W$5,OR($F38="",$F38&gt;=W$5)),$C38,0)</f>
        <v/>
      </c>
      <c r="X81" s="13">
        <f>IF(AND($C38&lt;&gt;"",$E38&lt;&gt;"",X$5&lt;&gt;"",$E38&lt;=X$5,OR($F38="",$F38&gt;=X$5)),$C38,0)</f>
        <v/>
      </c>
      <c r="Y81" s="13">
        <f>IF(AND($C38&lt;&gt;"",$E38&lt;&gt;"",Y$5&lt;&gt;"",$E38&lt;=Y$5,OR($F38="",$F38&gt;=Y$5)),$C38,0)</f>
        <v/>
      </c>
      <c r="Z81" s="13">
        <f>IF(AND($C38&lt;&gt;"",$E38&lt;&gt;"",Z$5&lt;&gt;"",$E38&lt;=Z$5,OR($F38="",$F38&gt;=Z$5)),$C38,0)</f>
        <v/>
      </c>
      <c r="AA81" s="13">
        <f>IF(AND($C38&lt;&gt;"",$E38&lt;&gt;"",AA$5&lt;&gt;"",$E38&lt;=AA$5,OR($F38="",$F38&gt;=AA$5)),$C38,0)</f>
        <v/>
      </c>
      <c r="AB81" s="13">
        <f>IF(AND($C38&lt;&gt;"",$E38&lt;&gt;"",AB$5&lt;&gt;"",$E38&lt;=AB$5,OR($F38="",$F38&gt;=AB$5)),$C38,0)</f>
        <v/>
      </c>
      <c r="AC81" s="13">
        <f>IF(AND($C38&lt;&gt;"",$E38&lt;&gt;"",AC$5&lt;&gt;"",$E38&lt;=AC$5,OR($F38="",$F38&gt;=AC$5)),$C38,0)</f>
        <v/>
      </c>
      <c r="AD81" s="13">
        <f>IF(AND($C38&lt;&gt;"",$E38&lt;&gt;"",AD$5&lt;&gt;"",$E38&lt;=AD$5,OR($F38="",$F38&gt;=AD$5)),$C38,0)</f>
        <v/>
      </c>
      <c r="AE81" s="13">
        <f>IF(AND($C38&lt;&gt;"",$E38&lt;&gt;"",AE$5&lt;&gt;"",$E38&lt;=AE$5,OR($F38="",$F38&gt;=AE$5)),$C38,0)</f>
        <v/>
      </c>
      <c r="AF81" s="13">
        <f>IF(AND($C38&lt;&gt;"",$E38&lt;&gt;"",AF$5&lt;&gt;"",$E38&lt;=AF$5,OR($F38="",$F38&gt;=AF$5)),$C38,0)</f>
        <v/>
      </c>
      <c r="AG81" s="13">
        <f>IF(AND($C38&lt;&gt;"",$E38&lt;&gt;"",AG$5&lt;&gt;"",$E38&lt;=AG$5,OR($F38="",$F38&gt;=AG$5)),$C38,0)</f>
        <v/>
      </c>
      <c r="AH81" s="13">
        <f>IF(AND($C38&lt;&gt;"",$E38&lt;&gt;"",AH$5&lt;&gt;"",$E38&lt;=AH$5,OR($F38="",$F38&gt;=AH$5)),$C38,0)</f>
        <v/>
      </c>
      <c r="AI81" s="13">
        <f>IF(AND($C38&lt;&gt;"",$E38&lt;&gt;"",AI$5&lt;&gt;"",$E38&lt;=AI$5,OR($F38="",$F38&gt;=AI$5)),$C38,0)</f>
        <v/>
      </c>
      <c r="AJ81" s="13">
        <f>IF(AND($C38&lt;&gt;"",$E38&lt;&gt;"",AJ$5&lt;&gt;"",$E38&lt;=AJ$5,OR($F38="",$F38&gt;=AJ$5)),$C38,0)</f>
        <v/>
      </c>
      <c r="AK81" s="13">
        <f>IF(AND($C38&lt;&gt;"",$E38&lt;&gt;"",AK$5&lt;&gt;"",$E38&lt;=AK$5,OR($F38="",$F38&gt;=AK$5)),$C38,0)</f>
        <v/>
      </c>
      <c r="AL81" s="13">
        <f>IF(AND($C38&lt;&gt;"",$E38&lt;&gt;"",AL$5&lt;&gt;"",$E38&lt;=AL$5,OR($F38="",$F38&gt;=AL$5)),$C38,0)</f>
        <v/>
      </c>
      <c r="AM81" s="13">
        <f>IF(AND($C38&lt;&gt;"",$E38&lt;&gt;"",AM$5&lt;&gt;"",$E38&lt;=AM$5,OR($F38="",$F38&gt;=AM$5)),$C38,0)</f>
        <v/>
      </c>
      <c r="AN81" s="13">
        <f>IF(AND($C38&lt;&gt;"",$E38&lt;&gt;"",AN$5&lt;&gt;"",$E38&lt;=AN$5,OR($F38="",$F38&gt;=AN$5)),$C38,0)</f>
        <v/>
      </c>
      <c r="AO81" s="13">
        <f>IF(AND($C38&lt;&gt;"",$E38&lt;&gt;"",AO$5&lt;&gt;"",$E38&lt;=AO$5,OR($F38="",$F38&gt;=AO$5)),$C38,0)</f>
        <v/>
      </c>
      <c r="AP81" s="13">
        <f>IF(AND($C38&lt;&gt;"",$E38&lt;&gt;"",AP$5&lt;&gt;"",$E38&lt;=AP$5,OR($F38="",$F38&gt;=AP$5)),$C38,0)</f>
        <v/>
      </c>
      <c r="AQ81" s="13">
        <f>IF(AND($C38&lt;&gt;"",$E38&lt;&gt;"",AQ$5&lt;&gt;"",$E38&lt;=AQ$5,OR($F38="",$F38&gt;=AQ$5)),$C38,0)</f>
        <v/>
      </c>
      <c r="AR81" s="13">
        <f>IF(AND($C38&lt;&gt;"",$E38&lt;&gt;"",AR$5&lt;&gt;"",$E38&lt;=AR$5,OR($F38="",$F38&gt;=AR$5)),$C38,0)</f>
        <v/>
      </c>
    </row>
    <row r="82">
      <c r="A82" s="2">
        <f>IF($A39="","",$A39)</f>
        <v/>
      </c>
      <c r="I82" s="13">
        <f>IF(AND($C39&lt;&gt;"",$E39&lt;&gt;"",I$5&lt;&gt;"",$E39&lt;=I$5,OR($F39="",$F39&gt;=I$5)),$C39,0)</f>
        <v/>
      </c>
      <c r="J82" s="13">
        <f>IF(AND($C39&lt;&gt;"",$E39&lt;&gt;"",J$5&lt;&gt;"",$E39&lt;=J$5,OR($F39="",$F39&gt;=J$5)),$C39,0)</f>
        <v/>
      </c>
      <c r="K82" s="13">
        <f>IF(AND($C39&lt;&gt;"",$E39&lt;&gt;"",K$5&lt;&gt;"",$E39&lt;=K$5,OR($F39="",$F39&gt;=K$5)),$C39,0)</f>
        <v/>
      </c>
      <c r="L82" s="13">
        <f>IF(AND($C39&lt;&gt;"",$E39&lt;&gt;"",L$5&lt;&gt;"",$E39&lt;=L$5,OR($F39="",$F39&gt;=L$5)),$C39,0)</f>
        <v/>
      </c>
      <c r="M82" s="13">
        <f>IF(AND($C39&lt;&gt;"",$E39&lt;&gt;"",M$5&lt;&gt;"",$E39&lt;=M$5,OR($F39="",$F39&gt;=M$5)),$C39,0)</f>
        <v/>
      </c>
      <c r="N82" s="13">
        <f>IF(AND($C39&lt;&gt;"",$E39&lt;&gt;"",N$5&lt;&gt;"",$E39&lt;=N$5,OR($F39="",$F39&gt;=N$5)),$C39,0)</f>
        <v/>
      </c>
      <c r="O82" s="13">
        <f>IF(AND($C39&lt;&gt;"",$E39&lt;&gt;"",O$5&lt;&gt;"",$E39&lt;=O$5,OR($F39="",$F39&gt;=O$5)),$C39,0)</f>
        <v/>
      </c>
      <c r="P82" s="13">
        <f>IF(AND($C39&lt;&gt;"",$E39&lt;&gt;"",P$5&lt;&gt;"",$E39&lt;=P$5,OR($F39="",$F39&gt;=P$5)),$C39,0)</f>
        <v/>
      </c>
      <c r="Q82" s="13">
        <f>IF(AND($C39&lt;&gt;"",$E39&lt;&gt;"",Q$5&lt;&gt;"",$E39&lt;=Q$5,OR($F39="",$F39&gt;=Q$5)),$C39,0)</f>
        <v/>
      </c>
      <c r="R82" s="13">
        <f>IF(AND($C39&lt;&gt;"",$E39&lt;&gt;"",R$5&lt;&gt;"",$E39&lt;=R$5,OR($F39="",$F39&gt;=R$5)),$C39,0)</f>
        <v/>
      </c>
      <c r="S82" s="13">
        <f>IF(AND($C39&lt;&gt;"",$E39&lt;&gt;"",S$5&lt;&gt;"",$E39&lt;=S$5,OR($F39="",$F39&gt;=S$5)),$C39,0)</f>
        <v/>
      </c>
      <c r="T82" s="13">
        <f>IF(AND($C39&lt;&gt;"",$E39&lt;&gt;"",T$5&lt;&gt;"",$E39&lt;=T$5,OR($F39="",$F39&gt;=T$5)),$C39,0)</f>
        <v/>
      </c>
      <c r="U82" s="13">
        <f>IF(AND($C39&lt;&gt;"",$E39&lt;&gt;"",U$5&lt;&gt;"",$E39&lt;=U$5,OR($F39="",$F39&gt;=U$5)),$C39,0)</f>
        <v/>
      </c>
      <c r="V82" s="13">
        <f>IF(AND($C39&lt;&gt;"",$E39&lt;&gt;"",V$5&lt;&gt;"",$E39&lt;=V$5,OR($F39="",$F39&gt;=V$5)),$C39,0)</f>
        <v/>
      </c>
      <c r="W82" s="13">
        <f>IF(AND($C39&lt;&gt;"",$E39&lt;&gt;"",W$5&lt;&gt;"",$E39&lt;=W$5,OR($F39="",$F39&gt;=W$5)),$C39,0)</f>
        <v/>
      </c>
      <c r="X82" s="13">
        <f>IF(AND($C39&lt;&gt;"",$E39&lt;&gt;"",X$5&lt;&gt;"",$E39&lt;=X$5,OR($F39="",$F39&gt;=X$5)),$C39,0)</f>
        <v/>
      </c>
      <c r="Y82" s="13">
        <f>IF(AND($C39&lt;&gt;"",$E39&lt;&gt;"",Y$5&lt;&gt;"",$E39&lt;=Y$5,OR($F39="",$F39&gt;=Y$5)),$C39,0)</f>
        <v/>
      </c>
      <c r="Z82" s="13">
        <f>IF(AND($C39&lt;&gt;"",$E39&lt;&gt;"",Z$5&lt;&gt;"",$E39&lt;=Z$5,OR($F39="",$F39&gt;=Z$5)),$C39,0)</f>
        <v/>
      </c>
      <c r="AA82" s="13">
        <f>IF(AND($C39&lt;&gt;"",$E39&lt;&gt;"",AA$5&lt;&gt;"",$E39&lt;=AA$5,OR($F39="",$F39&gt;=AA$5)),$C39,0)</f>
        <v/>
      </c>
      <c r="AB82" s="13">
        <f>IF(AND($C39&lt;&gt;"",$E39&lt;&gt;"",AB$5&lt;&gt;"",$E39&lt;=AB$5,OR($F39="",$F39&gt;=AB$5)),$C39,0)</f>
        <v/>
      </c>
      <c r="AC82" s="13">
        <f>IF(AND($C39&lt;&gt;"",$E39&lt;&gt;"",AC$5&lt;&gt;"",$E39&lt;=AC$5,OR($F39="",$F39&gt;=AC$5)),$C39,0)</f>
        <v/>
      </c>
      <c r="AD82" s="13">
        <f>IF(AND($C39&lt;&gt;"",$E39&lt;&gt;"",AD$5&lt;&gt;"",$E39&lt;=AD$5,OR($F39="",$F39&gt;=AD$5)),$C39,0)</f>
        <v/>
      </c>
      <c r="AE82" s="13">
        <f>IF(AND($C39&lt;&gt;"",$E39&lt;&gt;"",AE$5&lt;&gt;"",$E39&lt;=AE$5,OR($F39="",$F39&gt;=AE$5)),$C39,0)</f>
        <v/>
      </c>
      <c r="AF82" s="13">
        <f>IF(AND($C39&lt;&gt;"",$E39&lt;&gt;"",AF$5&lt;&gt;"",$E39&lt;=AF$5,OR($F39="",$F39&gt;=AF$5)),$C39,0)</f>
        <v/>
      </c>
      <c r="AG82" s="13">
        <f>IF(AND($C39&lt;&gt;"",$E39&lt;&gt;"",AG$5&lt;&gt;"",$E39&lt;=AG$5,OR($F39="",$F39&gt;=AG$5)),$C39,0)</f>
        <v/>
      </c>
      <c r="AH82" s="13">
        <f>IF(AND($C39&lt;&gt;"",$E39&lt;&gt;"",AH$5&lt;&gt;"",$E39&lt;=AH$5,OR($F39="",$F39&gt;=AH$5)),$C39,0)</f>
        <v/>
      </c>
      <c r="AI82" s="13">
        <f>IF(AND($C39&lt;&gt;"",$E39&lt;&gt;"",AI$5&lt;&gt;"",$E39&lt;=AI$5,OR($F39="",$F39&gt;=AI$5)),$C39,0)</f>
        <v/>
      </c>
      <c r="AJ82" s="13">
        <f>IF(AND($C39&lt;&gt;"",$E39&lt;&gt;"",AJ$5&lt;&gt;"",$E39&lt;=AJ$5,OR($F39="",$F39&gt;=AJ$5)),$C39,0)</f>
        <v/>
      </c>
      <c r="AK82" s="13">
        <f>IF(AND($C39&lt;&gt;"",$E39&lt;&gt;"",AK$5&lt;&gt;"",$E39&lt;=AK$5,OR($F39="",$F39&gt;=AK$5)),$C39,0)</f>
        <v/>
      </c>
      <c r="AL82" s="13">
        <f>IF(AND($C39&lt;&gt;"",$E39&lt;&gt;"",AL$5&lt;&gt;"",$E39&lt;=AL$5,OR($F39="",$F39&gt;=AL$5)),$C39,0)</f>
        <v/>
      </c>
      <c r="AM82" s="13">
        <f>IF(AND($C39&lt;&gt;"",$E39&lt;&gt;"",AM$5&lt;&gt;"",$E39&lt;=AM$5,OR($F39="",$F39&gt;=AM$5)),$C39,0)</f>
        <v/>
      </c>
      <c r="AN82" s="13">
        <f>IF(AND($C39&lt;&gt;"",$E39&lt;&gt;"",AN$5&lt;&gt;"",$E39&lt;=AN$5,OR($F39="",$F39&gt;=AN$5)),$C39,0)</f>
        <v/>
      </c>
      <c r="AO82" s="13">
        <f>IF(AND($C39&lt;&gt;"",$E39&lt;&gt;"",AO$5&lt;&gt;"",$E39&lt;=AO$5,OR($F39="",$F39&gt;=AO$5)),$C39,0)</f>
        <v/>
      </c>
      <c r="AP82" s="13">
        <f>IF(AND($C39&lt;&gt;"",$E39&lt;&gt;"",AP$5&lt;&gt;"",$E39&lt;=AP$5,OR($F39="",$F39&gt;=AP$5)),$C39,0)</f>
        <v/>
      </c>
      <c r="AQ82" s="13">
        <f>IF(AND($C39&lt;&gt;"",$E39&lt;&gt;"",AQ$5&lt;&gt;"",$E39&lt;=AQ$5,OR($F39="",$F39&gt;=AQ$5)),$C39,0)</f>
        <v/>
      </c>
      <c r="AR82" s="13">
        <f>IF(AND($C39&lt;&gt;"",$E39&lt;&gt;"",AR$5&lt;&gt;"",$E39&lt;=AR$5,OR($F39="",$F39&gt;=AR$5)),$C39,0)</f>
        <v/>
      </c>
    </row>
    <row r="83">
      <c r="A83" s="2">
        <f>IF($A40="","",$A40)</f>
        <v/>
      </c>
      <c r="I83" s="13">
        <f>IF(AND($C40&lt;&gt;"",$E40&lt;&gt;"",I$5&lt;&gt;"",$E40&lt;=I$5,OR($F40="",$F40&gt;=I$5)),$C40,0)</f>
        <v/>
      </c>
      <c r="J83" s="13">
        <f>IF(AND($C40&lt;&gt;"",$E40&lt;&gt;"",J$5&lt;&gt;"",$E40&lt;=J$5,OR($F40="",$F40&gt;=J$5)),$C40,0)</f>
        <v/>
      </c>
      <c r="K83" s="13">
        <f>IF(AND($C40&lt;&gt;"",$E40&lt;&gt;"",K$5&lt;&gt;"",$E40&lt;=K$5,OR($F40="",$F40&gt;=K$5)),$C40,0)</f>
        <v/>
      </c>
      <c r="L83" s="13">
        <f>IF(AND($C40&lt;&gt;"",$E40&lt;&gt;"",L$5&lt;&gt;"",$E40&lt;=L$5,OR($F40="",$F40&gt;=L$5)),$C40,0)</f>
        <v/>
      </c>
      <c r="M83" s="13">
        <f>IF(AND($C40&lt;&gt;"",$E40&lt;&gt;"",M$5&lt;&gt;"",$E40&lt;=M$5,OR($F40="",$F40&gt;=M$5)),$C40,0)</f>
        <v/>
      </c>
      <c r="N83" s="13">
        <f>IF(AND($C40&lt;&gt;"",$E40&lt;&gt;"",N$5&lt;&gt;"",$E40&lt;=N$5,OR($F40="",$F40&gt;=N$5)),$C40,0)</f>
        <v/>
      </c>
      <c r="O83" s="13">
        <f>IF(AND($C40&lt;&gt;"",$E40&lt;&gt;"",O$5&lt;&gt;"",$E40&lt;=O$5,OR($F40="",$F40&gt;=O$5)),$C40,0)</f>
        <v/>
      </c>
      <c r="P83" s="13">
        <f>IF(AND($C40&lt;&gt;"",$E40&lt;&gt;"",P$5&lt;&gt;"",$E40&lt;=P$5,OR($F40="",$F40&gt;=P$5)),$C40,0)</f>
        <v/>
      </c>
      <c r="Q83" s="13">
        <f>IF(AND($C40&lt;&gt;"",$E40&lt;&gt;"",Q$5&lt;&gt;"",$E40&lt;=Q$5,OR($F40="",$F40&gt;=Q$5)),$C40,0)</f>
        <v/>
      </c>
      <c r="R83" s="13">
        <f>IF(AND($C40&lt;&gt;"",$E40&lt;&gt;"",R$5&lt;&gt;"",$E40&lt;=R$5,OR($F40="",$F40&gt;=R$5)),$C40,0)</f>
        <v/>
      </c>
      <c r="S83" s="13">
        <f>IF(AND($C40&lt;&gt;"",$E40&lt;&gt;"",S$5&lt;&gt;"",$E40&lt;=S$5,OR($F40="",$F40&gt;=S$5)),$C40,0)</f>
        <v/>
      </c>
      <c r="T83" s="13">
        <f>IF(AND($C40&lt;&gt;"",$E40&lt;&gt;"",T$5&lt;&gt;"",$E40&lt;=T$5,OR($F40="",$F40&gt;=T$5)),$C40,0)</f>
        <v/>
      </c>
      <c r="U83" s="13">
        <f>IF(AND($C40&lt;&gt;"",$E40&lt;&gt;"",U$5&lt;&gt;"",$E40&lt;=U$5,OR($F40="",$F40&gt;=U$5)),$C40,0)</f>
        <v/>
      </c>
      <c r="V83" s="13">
        <f>IF(AND($C40&lt;&gt;"",$E40&lt;&gt;"",V$5&lt;&gt;"",$E40&lt;=V$5,OR($F40="",$F40&gt;=V$5)),$C40,0)</f>
        <v/>
      </c>
      <c r="W83" s="13">
        <f>IF(AND($C40&lt;&gt;"",$E40&lt;&gt;"",W$5&lt;&gt;"",$E40&lt;=W$5,OR($F40="",$F40&gt;=W$5)),$C40,0)</f>
        <v/>
      </c>
      <c r="X83" s="13">
        <f>IF(AND($C40&lt;&gt;"",$E40&lt;&gt;"",X$5&lt;&gt;"",$E40&lt;=X$5,OR($F40="",$F40&gt;=X$5)),$C40,0)</f>
        <v/>
      </c>
      <c r="Y83" s="13">
        <f>IF(AND($C40&lt;&gt;"",$E40&lt;&gt;"",Y$5&lt;&gt;"",$E40&lt;=Y$5,OR($F40="",$F40&gt;=Y$5)),$C40,0)</f>
        <v/>
      </c>
      <c r="Z83" s="13">
        <f>IF(AND($C40&lt;&gt;"",$E40&lt;&gt;"",Z$5&lt;&gt;"",$E40&lt;=Z$5,OR($F40="",$F40&gt;=Z$5)),$C40,0)</f>
        <v/>
      </c>
      <c r="AA83" s="13">
        <f>IF(AND($C40&lt;&gt;"",$E40&lt;&gt;"",AA$5&lt;&gt;"",$E40&lt;=AA$5,OR($F40="",$F40&gt;=AA$5)),$C40,0)</f>
        <v/>
      </c>
      <c r="AB83" s="13">
        <f>IF(AND($C40&lt;&gt;"",$E40&lt;&gt;"",AB$5&lt;&gt;"",$E40&lt;=AB$5,OR($F40="",$F40&gt;=AB$5)),$C40,0)</f>
        <v/>
      </c>
      <c r="AC83" s="13">
        <f>IF(AND($C40&lt;&gt;"",$E40&lt;&gt;"",AC$5&lt;&gt;"",$E40&lt;=AC$5,OR($F40="",$F40&gt;=AC$5)),$C40,0)</f>
        <v/>
      </c>
      <c r="AD83" s="13">
        <f>IF(AND($C40&lt;&gt;"",$E40&lt;&gt;"",AD$5&lt;&gt;"",$E40&lt;=AD$5,OR($F40="",$F40&gt;=AD$5)),$C40,0)</f>
        <v/>
      </c>
      <c r="AE83" s="13">
        <f>IF(AND($C40&lt;&gt;"",$E40&lt;&gt;"",AE$5&lt;&gt;"",$E40&lt;=AE$5,OR($F40="",$F40&gt;=AE$5)),$C40,0)</f>
        <v/>
      </c>
      <c r="AF83" s="13">
        <f>IF(AND($C40&lt;&gt;"",$E40&lt;&gt;"",AF$5&lt;&gt;"",$E40&lt;=AF$5,OR($F40="",$F40&gt;=AF$5)),$C40,0)</f>
        <v/>
      </c>
      <c r="AG83" s="13">
        <f>IF(AND($C40&lt;&gt;"",$E40&lt;&gt;"",AG$5&lt;&gt;"",$E40&lt;=AG$5,OR($F40="",$F40&gt;=AG$5)),$C40,0)</f>
        <v/>
      </c>
      <c r="AH83" s="13">
        <f>IF(AND($C40&lt;&gt;"",$E40&lt;&gt;"",AH$5&lt;&gt;"",$E40&lt;=AH$5,OR($F40="",$F40&gt;=AH$5)),$C40,0)</f>
        <v/>
      </c>
      <c r="AI83" s="13">
        <f>IF(AND($C40&lt;&gt;"",$E40&lt;&gt;"",AI$5&lt;&gt;"",$E40&lt;=AI$5,OR($F40="",$F40&gt;=AI$5)),$C40,0)</f>
        <v/>
      </c>
      <c r="AJ83" s="13">
        <f>IF(AND($C40&lt;&gt;"",$E40&lt;&gt;"",AJ$5&lt;&gt;"",$E40&lt;=AJ$5,OR($F40="",$F40&gt;=AJ$5)),$C40,0)</f>
        <v/>
      </c>
      <c r="AK83" s="13">
        <f>IF(AND($C40&lt;&gt;"",$E40&lt;&gt;"",AK$5&lt;&gt;"",$E40&lt;=AK$5,OR($F40="",$F40&gt;=AK$5)),$C40,0)</f>
        <v/>
      </c>
      <c r="AL83" s="13">
        <f>IF(AND($C40&lt;&gt;"",$E40&lt;&gt;"",AL$5&lt;&gt;"",$E40&lt;=AL$5,OR($F40="",$F40&gt;=AL$5)),$C40,0)</f>
        <v/>
      </c>
      <c r="AM83" s="13">
        <f>IF(AND($C40&lt;&gt;"",$E40&lt;&gt;"",AM$5&lt;&gt;"",$E40&lt;=AM$5,OR($F40="",$F40&gt;=AM$5)),$C40,0)</f>
        <v/>
      </c>
      <c r="AN83" s="13">
        <f>IF(AND($C40&lt;&gt;"",$E40&lt;&gt;"",AN$5&lt;&gt;"",$E40&lt;=AN$5,OR($F40="",$F40&gt;=AN$5)),$C40,0)</f>
        <v/>
      </c>
      <c r="AO83" s="13">
        <f>IF(AND($C40&lt;&gt;"",$E40&lt;&gt;"",AO$5&lt;&gt;"",$E40&lt;=AO$5,OR($F40="",$F40&gt;=AO$5)),$C40,0)</f>
        <v/>
      </c>
      <c r="AP83" s="13">
        <f>IF(AND($C40&lt;&gt;"",$E40&lt;&gt;"",AP$5&lt;&gt;"",$E40&lt;=AP$5,OR($F40="",$F40&gt;=AP$5)),$C40,0)</f>
        <v/>
      </c>
      <c r="AQ83" s="13">
        <f>IF(AND($C40&lt;&gt;"",$E40&lt;&gt;"",AQ$5&lt;&gt;"",$E40&lt;=AQ$5,OR($F40="",$F40&gt;=AQ$5)),$C40,0)</f>
        <v/>
      </c>
      <c r="AR83" s="13">
        <f>IF(AND($C40&lt;&gt;"",$E40&lt;&gt;"",AR$5&lt;&gt;"",$E40&lt;=AR$5,OR($F40="",$F40&gt;=AR$5)),$C40,0)</f>
        <v/>
      </c>
    </row>
    <row r="84">
      <c r="A84" s="2">
        <f>IF($A41="","",$A41)</f>
        <v/>
      </c>
      <c r="I84" s="13">
        <f>IF(AND($C41&lt;&gt;"",$E41&lt;&gt;"",I$5&lt;&gt;"",$E41&lt;=I$5,OR($F41="",$F41&gt;=I$5)),$C41,0)</f>
        <v/>
      </c>
      <c r="J84" s="13">
        <f>IF(AND($C41&lt;&gt;"",$E41&lt;&gt;"",J$5&lt;&gt;"",$E41&lt;=J$5,OR($F41="",$F41&gt;=J$5)),$C41,0)</f>
        <v/>
      </c>
      <c r="K84" s="13">
        <f>IF(AND($C41&lt;&gt;"",$E41&lt;&gt;"",K$5&lt;&gt;"",$E41&lt;=K$5,OR($F41="",$F41&gt;=K$5)),$C41,0)</f>
        <v/>
      </c>
      <c r="L84" s="13">
        <f>IF(AND($C41&lt;&gt;"",$E41&lt;&gt;"",L$5&lt;&gt;"",$E41&lt;=L$5,OR($F41="",$F41&gt;=L$5)),$C41,0)</f>
        <v/>
      </c>
      <c r="M84" s="13">
        <f>IF(AND($C41&lt;&gt;"",$E41&lt;&gt;"",M$5&lt;&gt;"",$E41&lt;=M$5,OR($F41="",$F41&gt;=M$5)),$C41,0)</f>
        <v/>
      </c>
      <c r="N84" s="13">
        <f>IF(AND($C41&lt;&gt;"",$E41&lt;&gt;"",N$5&lt;&gt;"",$E41&lt;=N$5,OR($F41="",$F41&gt;=N$5)),$C41,0)</f>
        <v/>
      </c>
      <c r="O84" s="13">
        <f>IF(AND($C41&lt;&gt;"",$E41&lt;&gt;"",O$5&lt;&gt;"",$E41&lt;=O$5,OR($F41="",$F41&gt;=O$5)),$C41,0)</f>
        <v/>
      </c>
      <c r="P84" s="13">
        <f>IF(AND($C41&lt;&gt;"",$E41&lt;&gt;"",P$5&lt;&gt;"",$E41&lt;=P$5,OR($F41="",$F41&gt;=P$5)),$C41,0)</f>
        <v/>
      </c>
      <c r="Q84" s="13">
        <f>IF(AND($C41&lt;&gt;"",$E41&lt;&gt;"",Q$5&lt;&gt;"",$E41&lt;=Q$5,OR($F41="",$F41&gt;=Q$5)),$C41,0)</f>
        <v/>
      </c>
      <c r="R84" s="13">
        <f>IF(AND($C41&lt;&gt;"",$E41&lt;&gt;"",R$5&lt;&gt;"",$E41&lt;=R$5,OR($F41="",$F41&gt;=R$5)),$C41,0)</f>
        <v/>
      </c>
      <c r="S84" s="13">
        <f>IF(AND($C41&lt;&gt;"",$E41&lt;&gt;"",S$5&lt;&gt;"",$E41&lt;=S$5,OR($F41="",$F41&gt;=S$5)),$C41,0)</f>
        <v/>
      </c>
      <c r="T84" s="13">
        <f>IF(AND($C41&lt;&gt;"",$E41&lt;&gt;"",T$5&lt;&gt;"",$E41&lt;=T$5,OR($F41="",$F41&gt;=T$5)),$C41,0)</f>
        <v/>
      </c>
      <c r="U84" s="13">
        <f>IF(AND($C41&lt;&gt;"",$E41&lt;&gt;"",U$5&lt;&gt;"",$E41&lt;=U$5,OR($F41="",$F41&gt;=U$5)),$C41,0)</f>
        <v/>
      </c>
      <c r="V84" s="13">
        <f>IF(AND($C41&lt;&gt;"",$E41&lt;&gt;"",V$5&lt;&gt;"",$E41&lt;=V$5,OR($F41="",$F41&gt;=V$5)),$C41,0)</f>
        <v/>
      </c>
      <c r="W84" s="13">
        <f>IF(AND($C41&lt;&gt;"",$E41&lt;&gt;"",W$5&lt;&gt;"",$E41&lt;=W$5,OR($F41="",$F41&gt;=W$5)),$C41,0)</f>
        <v/>
      </c>
      <c r="X84" s="13">
        <f>IF(AND($C41&lt;&gt;"",$E41&lt;&gt;"",X$5&lt;&gt;"",$E41&lt;=X$5,OR($F41="",$F41&gt;=X$5)),$C41,0)</f>
        <v/>
      </c>
      <c r="Y84" s="13">
        <f>IF(AND($C41&lt;&gt;"",$E41&lt;&gt;"",Y$5&lt;&gt;"",$E41&lt;=Y$5,OR($F41="",$F41&gt;=Y$5)),$C41,0)</f>
        <v/>
      </c>
      <c r="Z84" s="13">
        <f>IF(AND($C41&lt;&gt;"",$E41&lt;&gt;"",Z$5&lt;&gt;"",$E41&lt;=Z$5,OR($F41="",$F41&gt;=Z$5)),$C41,0)</f>
        <v/>
      </c>
      <c r="AA84" s="13">
        <f>IF(AND($C41&lt;&gt;"",$E41&lt;&gt;"",AA$5&lt;&gt;"",$E41&lt;=AA$5,OR($F41="",$F41&gt;=AA$5)),$C41,0)</f>
        <v/>
      </c>
      <c r="AB84" s="13">
        <f>IF(AND($C41&lt;&gt;"",$E41&lt;&gt;"",AB$5&lt;&gt;"",$E41&lt;=AB$5,OR($F41="",$F41&gt;=AB$5)),$C41,0)</f>
        <v/>
      </c>
      <c r="AC84" s="13">
        <f>IF(AND($C41&lt;&gt;"",$E41&lt;&gt;"",AC$5&lt;&gt;"",$E41&lt;=AC$5,OR($F41="",$F41&gt;=AC$5)),$C41,0)</f>
        <v/>
      </c>
      <c r="AD84" s="13">
        <f>IF(AND($C41&lt;&gt;"",$E41&lt;&gt;"",AD$5&lt;&gt;"",$E41&lt;=AD$5,OR($F41="",$F41&gt;=AD$5)),$C41,0)</f>
        <v/>
      </c>
      <c r="AE84" s="13">
        <f>IF(AND($C41&lt;&gt;"",$E41&lt;&gt;"",AE$5&lt;&gt;"",$E41&lt;=AE$5,OR($F41="",$F41&gt;=AE$5)),$C41,0)</f>
        <v/>
      </c>
      <c r="AF84" s="13">
        <f>IF(AND($C41&lt;&gt;"",$E41&lt;&gt;"",AF$5&lt;&gt;"",$E41&lt;=AF$5,OR($F41="",$F41&gt;=AF$5)),$C41,0)</f>
        <v/>
      </c>
      <c r="AG84" s="13">
        <f>IF(AND($C41&lt;&gt;"",$E41&lt;&gt;"",AG$5&lt;&gt;"",$E41&lt;=AG$5,OR($F41="",$F41&gt;=AG$5)),$C41,0)</f>
        <v/>
      </c>
      <c r="AH84" s="13">
        <f>IF(AND($C41&lt;&gt;"",$E41&lt;&gt;"",AH$5&lt;&gt;"",$E41&lt;=AH$5,OR($F41="",$F41&gt;=AH$5)),$C41,0)</f>
        <v/>
      </c>
      <c r="AI84" s="13">
        <f>IF(AND($C41&lt;&gt;"",$E41&lt;&gt;"",AI$5&lt;&gt;"",$E41&lt;=AI$5,OR($F41="",$F41&gt;=AI$5)),$C41,0)</f>
        <v/>
      </c>
      <c r="AJ84" s="13">
        <f>IF(AND($C41&lt;&gt;"",$E41&lt;&gt;"",AJ$5&lt;&gt;"",$E41&lt;=AJ$5,OR($F41="",$F41&gt;=AJ$5)),$C41,0)</f>
        <v/>
      </c>
      <c r="AK84" s="13">
        <f>IF(AND($C41&lt;&gt;"",$E41&lt;&gt;"",AK$5&lt;&gt;"",$E41&lt;=AK$5,OR($F41="",$F41&gt;=AK$5)),$C41,0)</f>
        <v/>
      </c>
      <c r="AL84" s="13">
        <f>IF(AND($C41&lt;&gt;"",$E41&lt;&gt;"",AL$5&lt;&gt;"",$E41&lt;=AL$5,OR($F41="",$F41&gt;=AL$5)),$C41,0)</f>
        <v/>
      </c>
      <c r="AM84" s="13">
        <f>IF(AND($C41&lt;&gt;"",$E41&lt;&gt;"",AM$5&lt;&gt;"",$E41&lt;=AM$5,OR($F41="",$F41&gt;=AM$5)),$C41,0)</f>
        <v/>
      </c>
      <c r="AN84" s="13">
        <f>IF(AND($C41&lt;&gt;"",$E41&lt;&gt;"",AN$5&lt;&gt;"",$E41&lt;=AN$5,OR($F41="",$F41&gt;=AN$5)),$C41,0)</f>
        <v/>
      </c>
      <c r="AO84" s="13">
        <f>IF(AND($C41&lt;&gt;"",$E41&lt;&gt;"",AO$5&lt;&gt;"",$E41&lt;=AO$5,OR($F41="",$F41&gt;=AO$5)),$C41,0)</f>
        <v/>
      </c>
      <c r="AP84" s="13">
        <f>IF(AND($C41&lt;&gt;"",$E41&lt;&gt;"",AP$5&lt;&gt;"",$E41&lt;=AP$5,OR($F41="",$F41&gt;=AP$5)),$C41,0)</f>
        <v/>
      </c>
      <c r="AQ84" s="13">
        <f>IF(AND($C41&lt;&gt;"",$E41&lt;&gt;"",AQ$5&lt;&gt;"",$E41&lt;=AQ$5,OR($F41="",$F41&gt;=AQ$5)),$C41,0)</f>
        <v/>
      </c>
      <c r="AR84" s="13">
        <f>IF(AND($C41&lt;&gt;"",$E41&lt;&gt;"",AR$5&lt;&gt;"",$E41&lt;=AR$5,OR($F41="",$F41&gt;=AR$5)),$C41,0)</f>
        <v/>
      </c>
    </row>
    <row r="85">
      <c r="A85" s="2">
        <f>IF($A42="","",$A42)</f>
        <v/>
      </c>
      <c r="I85" s="13">
        <f>IF(AND($C42&lt;&gt;"",$E42&lt;&gt;"",I$5&lt;&gt;"",$E42&lt;=I$5,OR($F42="",$F42&gt;=I$5)),$C42,0)</f>
        <v/>
      </c>
      <c r="J85" s="13">
        <f>IF(AND($C42&lt;&gt;"",$E42&lt;&gt;"",J$5&lt;&gt;"",$E42&lt;=J$5,OR($F42="",$F42&gt;=J$5)),$C42,0)</f>
        <v/>
      </c>
      <c r="K85" s="13">
        <f>IF(AND($C42&lt;&gt;"",$E42&lt;&gt;"",K$5&lt;&gt;"",$E42&lt;=K$5,OR($F42="",$F42&gt;=K$5)),$C42,0)</f>
        <v/>
      </c>
      <c r="L85" s="13">
        <f>IF(AND($C42&lt;&gt;"",$E42&lt;&gt;"",L$5&lt;&gt;"",$E42&lt;=L$5,OR($F42="",$F42&gt;=L$5)),$C42,0)</f>
        <v/>
      </c>
      <c r="M85" s="13">
        <f>IF(AND($C42&lt;&gt;"",$E42&lt;&gt;"",M$5&lt;&gt;"",$E42&lt;=M$5,OR($F42="",$F42&gt;=M$5)),$C42,0)</f>
        <v/>
      </c>
      <c r="N85" s="13">
        <f>IF(AND($C42&lt;&gt;"",$E42&lt;&gt;"",N$5&lt;&gt;"",$E42&lt;=N$5,OR($F42="",$F42&gt;=N$5)),$C42,0)</f>
        <v/>
      </c>
      <c r="O85" s="13">
        <f>IF(AND($C42&lt;&gt;"",$E42&lt;&gt;"",O$5&lt;&gt;"",$E42&lt;=O$5,OR($F42="",$F42&gt;=O$5)),$C42,0)</f>
        <v/>
      </c>
      <c r="P85" s="13">
        <f>IF(AND($C42&lt;&gt;"",$E42&lt;&gt;"",P$5&lt;&gt;"",$E42&lt;=P$5,OR($F42="",$F42&gt;=P$5)),$C42,0)</f>
        <v/>
      </c>
      <c r="Q85" s="13">
        <f>IF(AND($C42&lt;&gt;"",$E42&lt;&gt;"",Q$5&lt;&gt;"",$E42&lt;=Q$5,OR($F42="",$F42&gt;=Q$5)),$C42,0)</f>
        <v/>
      </c>
      <c r="R85" s="13">
        <f>IF(AND($C42&lt;&gt;"",$E42&lt;&gt;"",R$5&lt;&gt;"",$E42&lt;=R$5,OR($F42="",$F42&gt;=R$5)),$C42,0)</f>
        <v/>
      </c>
      <c r="S85" s="13">
        <f>IF(AND($C42&lt;&gt;"",$E42&lt;&gt;"",S$5&lt;&gt;"",$E42&lt;=S$5,OR($F42="",$F42&gt;=S$5)),$C42,0)</f>
        <v/>
      </c>
      <c r="T85" s="13">
        <f>IF(AND($C42&lt;&gt;"",$E42&lt;&gt;"",T$5&lt;&gt;"",$E42&lt;=T$5,OR($F42="",$F42&gt;=T$5)),$C42,0)</f>
        <v/>
      </c>
      <c r="U85" s="13">
        <f>IF(AND($C42&lt;&gt;"",$E42&lt;&gt;"",U$5&lt;&gt;"",$E42&lt;=U$5,OR($F42="",$F42&gt;=U$5)),$C42,0)</f>
        <v/>
      </c>
      <c r="V85" s="13">
        <f>IF(AND($C42&lt;&gt;"",$E42&lt;&gt;"",V$5&lt;&gt;"",$E42&lt;=V$5,OR($F42="",$F42&gt;=V$5)),$C42,0)</f>
        <v/>
      </c>
      <c r="W85" s="13">
        <f>IF(AND($C42&lt;&gt;"",$E42&lt;&gt;"",W$5&lt;&gt;"",$E42&lt;=W$5,OR($F42="",$F42&gt;=W$5)),$C42,0)</f>
        <v/>
      </c>
      <c r="X85" s="13">
        <f>IF(AND($C42&lt;&gt;"",$E42&lt;&gt;"",X$5&lt;&gt;"",$E42&lt;=X$5,OR($F42="",$F42&gt;=X$5)),$C42,0)</f>
        <v/>
      </c>
      <c r="Y85" s="13">
        <f>IF(AND($C42&lt;&gt;"",$E42&lt;&gt;"",Y$5&lt;&gt;"",$E42&lt;=Y$5,OR($F42="",$F42&gt;=Y$5)),$C42,0)</f>
        <v/>
      </c>
      <c r="Z85" s="13">
        <f>IF(AND($C42&lt;&gt;"",$E42&lt;&gt;"",Z$5&lt;&gt;"",$E42&lt;=Z$5,OR($F42="",$F42&gt;=Z$5)),$C42,0)</f>
        <v/>
      </c>
      <c r="AA85" s="13">
        <f>IF(AND($C42&lt;&gt;"",$E42&lt;&gt;"",AA$5&lt;&gt;"",$E42&lt;=AA$5,OR($F42="",$F42&gt;=AA$5)),$C42,0)</f>
        <v/>
      </c>
      <c r="AB85" s="13">
        <f>IF(AND($C42&lt;&gt;"",$E42&lt;&gt;"",AB$5&lt;&gt;"",$E42&lt;=AB$5,OR($F42="",$F42&gt;=AB$5)),$C42,0)</f>
        <v/>
      </c>
      <c r="AC85" s="13">
        <f>IF(AND($C42&lt;&gt;"",$E42&lt;&gt;"",AC$5&lt;&gt;"",$E42&lt;=AC$5,OR($F42="",$F42&gt;=AC$5)),$C42,0)</f>
        <v/>
      </c>
      <c r="AD85" s="13">
        <f>IF(AND($C42&lt;&gt;"",$E42&lt;&gt;"",AD$5&lt;&gt;"",$E42&lt;=AD$5,OR($F42="",$F42&gt;=AD$5)),$C42,0)</f>
        <v/>
      </c>
      <c r="AE85" s="13">
        <f>IF(AND($C42&lt;&gt;"",$E42&lt;&gt;"",AE$5&lt;&gt;"",$E42&lt;=AE$5,OR($F42="",$F42&gt;=AE$5)),$C42,0)</f>
        <v/>
      </c>
      <c r="AF85" s="13">
        <f>IF(AND($C42&lt;&gt;"",$E42&lt;&gt;"",AF$5&lt;&gt;"",$E42&lt;=AF$5,OR($F42="",$F42&gt;=AF$5)),$C42,0)</f>
        <v/>
      </c>
      <c r="AG85" s="13">
        <f>IF(AND($C42&lt;&gt;"",$E42&lt;&gt;"",AG$5&lt;&gt;"",$E42&lt;=AG$5,OR($F42="",$F42&gt;=AG$5)),$C42,0)</f>
        <v/>
      </c>
      <c r="AH85" s="13">
        <f>IF(AND($C42&lt;&gt;"",$E42&lt;&gt;"",AH$5&lt;&gt;"",$E42&lt;=AH$5,OR($F42="",$F42&gt;=AH$5)),$C42,0)</f>
        <v/>
      </c>
      <c r="AI85" s="13">
        <f>IF(AND($C42&lt;&gt;"",$E42&lt;&gt;"",AI$5&lt;&gt;"",$E42&lt;=AI$5,OR($F42="",$F42&gt;=AI$5)),$C42,0)</f>
        <v/>
      </c>
      <c r="AJ85" s="13">
        <f>IF(AND($C42&lt;&gt;"",$E42&lt;&gt;"",AJ$5&lt;&gt;"",$E42&lt;=AJ$5,OR($F42="",$F42&gt;=AJ$5)),$C42,0)</f>
        <v/>
      </c>
      <c r="AK85" s="13">
        <f>IF(AND($C42&lt;&gt;"",$E42&lt;&gt;"",AK$5&lt;&gt;"",$E42&lt;=AK$5,OR($F42="",$F42&gt;=AK$5)),$C42,0)</f>
        <v/>
      </c>
      <c r="AL85" s="13">
        <f>IF(AND($C42&lt;&gt;"",$E42&lt;&gt;"",AL$5&lt;&gt;"",$E42&lt;=AL$5,OR($F42="",$F42&gt;=AL$5)),$C42,0)</f>
        <v/>
      </c>
      <c r="AM85" s="13">
        <f>IF(AND($C42&lt;&gt;"",$E42&lt;&gt;"",AM$5&lt;&gt;"",$E42&lt;=AM$5,OR($F42="",$F42&gt;=AM$5)),$C42,0)</f>
        <v/>
      </c>
      <c r="AN85" s="13">
        <f>IF(AND($C42&lt;&gt;"",$E42&lt;&gt;"",AN$5&lt;&gt;"",$E42&lt;=AN$5,OR($F42="",$F42&gt;=AN$5)),$C42,0)</f>
        <v/>
      </c>
      <c r="AO85" s="13">
        <f>IF(AND($C42&lt;&gt;"",$E42&lt;&gt;"",AO$5&lt;&gt;"",$E42&lt;=AO$5,OR($F42="",$F42&gt;=AO$5)),$C42,0)</f>
        <v/>
      </c>
      <c r="AP85" s="13">
        <f>IF(AND($C42&lt;&gt;"",$E42&lt;&gt;"",AP$5&lt;&gt;"",$E42&lt;=AP$5,OR($F42="",$F42&gt;=AP$5)),$C42,0)</f>
        <v/>
      </c>
      <c r="AQ85" s="13">
        <f>IF(AND($C42&lt;&gt;"",$E42&lt;&gt;"",AQ$5&lt;&gt;"",$E42&lt;=AQ$5,OR($F42="",$F42&gt;=AQ$5)),$C42,0)</f>
        <v/>
      </c>
      <c r="AR85" s="13">
        <f>IF(AND($C42&lt;&gt;"",$E42&lt;&gt;"",AR$5&lt;&gt;"",$E42&lt;=AR$5,OR($F42="",$F42&gt;=AR$5)),$C42,0)</f>
        <v/>
      </c>
    </row>
    <row r="86">
      <c r="A86" s="2">
        <f>IF($A43="","",$A43)</f>
        <v/>
      </c>
      <c r="I86" s="13">
        <f>IF(AND($C43&lt;&gt;"",$E43&lt;&gt;"",I$5&lt;&gt;"",$E43&lt;=I$5,OR($F43="",$F43&gt;=I$5)),$C43,0)</f>
        <v/>
      </c>
      <c r="J86" s="13">
        <f>IF(AND($C43&lt;&gt;"",$E43&lt;&gt;"",J$5&lt;&gt;"",$E43&lt;=J$5,OR($F43="",$F43&gt;=J$5)),$C43,0)</f>
        <v/>
      </c>
      <c r="K86" s="13">
        <f>IF(AND($C43&lt;&gt;"",$E43&lt;&gt;"",K$5&lt;&gt;"",$E43&lt;=K$5,OR($F43="",$F43&gt;=K$5)),$C43,0)</f>
        <v/>
      </c>
      <c r="L86" s="13">
        <f>IF(AND($C43&lt;&gt;"",$E43&lt;&gt;"",L$5&lt;&gt;"",$E43&lt;=L$5,OR($F43="",$F43&gt;=L$5)),$C43,0)</f>
        <v/>
      </c>
      <c r="M86" s="13">
        <f>IF(AND($C43&lt;&gt;"",$E43&lt;&gt;"",M$5&lt;&gt;"",$E43&lt;=M$5,OR($F43="",$F43&gt;=M$5)),$C43,0)</f>
        <v/>
      </c>
      <c r="N86" s="13">
        <f>IF(AND($C43&lt;&gt;"",$E43&lt;&gt;"",N$5&lt;&gt;"",$E43&lt;=N$5,OR($F43="",$F43&gt;=N$5)),$C43,0)</f>
        <v/>
      </c>
      <c r="O86" s="13">
        <f>IF(AND($C43&lt;&gt;"",$E43&lt;&gt;"",O$5&lt;&gt;"",$E43&lt;=O$5,OR($F43="",$F43&gt;=O$5)),$C43,0)</f>
        <v/>
      </c>
      <c r="P86" s="13">
        <f>IF(AND($C43&lt;&gt;"",$E43&lt;&gt;"",P$5&lt;&gt;"",$E43&lt;=P$5,OR($F43="",$F43&gt;=P$5)),$C43,0)</f>
        <v/>
      </c>
      <c r="Q86" s="13">
        <f>IF(AND($C43&lt;&gt;"",$E43&lt;&gt;"",Q$5&lt;&gt;"",$E43&lt;=Q$5,OR($F43="",$F43&gt;=Q$5)),$C43,0)</f>
        <v/>
      </c>
      <c r="R86" s="13">
        <f>IF(AND($C43&lt;&gt;"",$E43&lt;&gt;"",R$5&lt;&gt;"",$E43&lt;=R$5,OR($F43="",$F43&gt;=R$5)),$C43,0)</f>
        <v/>
      </c>
      <c r="S86" s="13">
        <f>IF(AND($C43&lt;&gt;"",$E43&lt;&gt;"",S$5&lt;&gt;"",$E43&lt;=S$5,OR($F43="",$F43&gt;=S$5)),$C43,0)</f>
        <v/>
      </c>
      <c r="T86" s="13">
        <f>IF(AND($C43&lt;&gt;"",$E43&lt;&gt;"",T$5&lt;&gt;"",$E43&lt;=T$5,OR($F43="",$F43&gt;=T$5)),$C43,0)</f>
        <v/>
      </c>
      <c r="U86" s="13">
        <f>IF(AND($C43&lt;&gt;"",$E43&lt;&gt;"",U$5&lt;&gt;"",$E43&lt;=U$5,OR($F43="",$F43&gt;=U$5)),$C43,0)</f>
        <v/>
      </c>
      <c r="V86" s="13">
        <f>IF(AND($C43&lt;&gt;"",$E43&lt;&gt;"",V$5&lt;&gt;"",$E43&lt;=V$5,OR($F43="",$F43&gt;=V$5)),$C43,0)</f>
        <v/>
      </c>
      <c r="W86" s="13">
        <f>IF(AND($C43&lt;&gt;"",$E43&lt;&gt;"",W$5&lt;&gt;"",$E43&lt;=W$5,OR($F43="",$F43&gt;=W$5)),$C43,0)</f>
        <v/>
      </c>
      <c r="X86" s="13">
        <f>IF(AND($C43&lt;&gt;"",$E43&lt;&gt;"",X$5&lt;&gt;"",$E43&lt;=X$5,OR($F43="",$F43&gt;=X$5)),$C43,0)</f>
        <v/>
      </c>
      <c r="Y86" s="13">
        <f>IF(AND($C43&lt;&gt;"",$E43&lt;&gt;"",Y$5&lt;&gt;"",$E43&lt;=Y$5,OR($F43="",$F43&gt;=Y$5)),$C43,0)</f>
        <v/>
      </c>
      <c r="Z86" s="13">
        <f>IF(AND($C43&lt;&gt;"",$E43&lt;&gt;"",Z$5&lt;&gt;"",$E43&lt;=Z$5,OR($F43="",$F43&gt;=Z$5)),$C43,0)</f>
        <v/>
      </c>
      <c r="AA86" s="13">
        <f>IF(AND($C43&lt;&gt;"",$E43&lt;&gt;"",AA$5&lt;&gt;"",$E43&lt;=AA$5,OR($F43="",$F43&gt;=AA$5)),$C43,0)</f>
        <v/>
      </c>
      <c r="AB86" s="13">
        <f>IF(AND($C43&lt;&gt;"",$E43&lt;&gt;"",AB$5&lt;&gt;"",$E43&lt;=AB$5,OR($F43="",$F43&gt;=AB$5)),$C43,0)</f>
        <v/>
      </c>
      <c r="AC86" s="13">
        <f>IF(AND($C43&lt;&gt;"",$E43&lt;&gt;"",AC$5&lt;&gt;"",$E43&lt;=AC$5,OR($F43="",$F43&gt;=AC$5)),$C43,0)</f>
        <v/>
      </c>
      <c r="AD86" s="13">
        <f>IF(AND($C43&lt;&gt;"",$E43&lt;&gt;"",AD$5&lt;&gt;"",$E43&lt;=AD$5,OR($F43="",$F43&gt;=AD$5)),$C43,0)</f>
        <v/>
      </c>
      <c r="AE86" s="13">
        <f>IF(AND($C43&lt;&gt;"",$E43&lt;&gt;"",AE$5&lt;&gt;"",$E43&lt;=AE$5,OR($F43="",$F43&gt;=AE$5)),$C43,0)</f>
        <v/>
      </c>
      <c r="AF86" s="13">
        <f>IF(AND($C43&lt;&gt;"",$E43&lt;&gt;"",AF$5&lt;&gt;"",$E43&lt;=AF$5,OR($F43="",$F43&gt;=AF$5)),$C43,0)</f>
        <v/>
      </c>
      <c r="AG86" s="13">
        <f>IF(AND($C43&lt;&gt;"",$E43&lt;&gt;"",AG$5&lt;&gt;"",$E43&lt;=AG$5,OR($F43="",$F43&gt;=AG$5)),$C43,0)</f>
        <v/>
      </c>
      <c r="AH86" s="13">
        <f>IF(AND($C43&lt;&gt;"",$E43&lt;&gt;"",AH$5&lt;&gt;"",$E43&lt;=AH$5,OR($F43="",$F43&gt;=AH$5)),$C43,0)</f>
        <v/>
      </c>
      <c r="AI86" s="13">
        <f>IF(AND($C43&lt;&gt;"",$E43&lt;&gt;"",AI$5&lt;&gt;"",$E43&lt;=AI$5,OR($F43="",$F43&gt;=AI$5)),$C43,0)</f>
        <v/>
      </c>
      <c r="AJ86" s="13">
        <f>IF(AND($C43&lt;&gt;"",$E43&lt;&gt;"",AJ$5&lt;&gt;"",$E43&lt;=AJ$5,OR($F43="",$F43&gt;=AJ$5)),$C43,0)</f>
        <v/>
      </c>
      <c r="AK86" s="13">
        <f>IF(AND($C43&lt;&gt;"",$E43&lt;&gt;"",AK$5&lt;&gt;"",$E43&lt;=AK$5,OR($F43="",$F43&gt;=AK$5)),$C43,0)</f>
        <v/>
      </c>
      <c r="AL86" s="13">
        <f>IF(AND($C43&lt;&gt;"",$E43&lt;&gt;"",AL$5&lt;&gt;"",$E43&lt;=AL$5,OR($F43="",$F43&gt;=AL$5)),$C43,0)</f>
        <v/>
      </c>
      <c r="AM86" s="13">
        <f>IF(AND($C43&lt;&gt;"",$E43&lt;&gt;"",AM$5&lt;&gt;"",$E43&lt;=AM$5,OR($F43="",$F43&gt;=AM$5)),$C43,0)</f>
        <v/>
      </c>
      <c r="AN86" s="13">
        <f>IF(AND($C43&lt;&gt;"",$E43&lt;&gt;"",AN$5&lt;&gt;"",$E43&lt;=AN$5,OR($F43="",$F43&gt;=AN$5)),$C43,0)</f>
        <v/>
      </c>
      <c r="AO86" s="13">
        <f>IF(AND($C43&lt;&gt;"",$E43&lt;&gt;"",AO$5&lt;&gt;"",$E43&lt;=AO$5,OR($F43="",$F43&gt;=AO$5)),$C43,0)</f>
        <v/>
      </c>
      <c r="AP86" s="13">
        <f>IF(AND($C43&lt;&gt;"",$E43&lt;&gt;"",AP$5&lt;&gt;"",$E43&lt;=AP$5,OR($F43="",$F43&gt;=AP$5)),$C43,0)</f>
        <v/>
      </c>
      <c r="AQ86" s="13">
        <f>IF(AND($C43&lt;&gt;"",$E43&lt;&gt;"",AQ$5&lt;&gt;"",$E43&lt;=AQ$5,OR($F43="",$F43&gt;=AQ$5)),$C43,0)</f>
        <v/>
      </c>
      <c r="AR86" s="13">
        <f>IF(AND($C43&lt;&gt;"",$E43&lt;&gt;"",AR$5&lt;&gt;"",$E43&lt;=AR$5,OR($F43="",$F43&gt;=AR$5)),$C43,0)</f>
        <v/>
      </c>
    </row>
    <row r="87">
      <c r="A87" s="2">
        <f>IF($A44="","",$A44)</f>
        <v/>
      </c>
      <c r="I87" s="13">
        <f>IF(AND($C44&lt;&gt;"",$E44&lt;&gt;"",I$5&lt;&gt;"",$E44&lt;=I$5,OR($F44="",$F44&gt;=I$5)),$C44,0)</f>
        <v/>
      </c>
      <c r="J87" s="13">
        <f>IF(AND($C44&lt;&gt;"",$E44&lt;&gt;"",J$5&lt;&gt;"",$E44&lt;=J$5,OR($F44="",$F44&gt;=J$5)),$C44,0)</f>
        <v/>
      </c>
      <c r="K87" s="13">
        <f>IF(AND($C44&lt;&gt;"",$E44&lt;&gt;"",K$5&lt;&gt;"",$E44&lt;=K$5,OR($F44="",$F44&gt;=K$5)),$C44,0)</f>
        <v/>
      </c>
      <c r="L87" s="13">
        <f>IF(AND($C44&lt;&gt;"",$E44&lt;&gt;"",L$5&lt;&gt;"",$E44&lt;=L$5,OR($F44="",$F44&gt;=L$5)),$C44,0)</f>
        <v/>
      </c>
      <c r="M87" s="13">
        <f>IF(AND($C44&lt;&gt;"",$E44&lt;&gt;"",M$5&lt;&gt;"",$E44&lt;=M$5,OR($F44="",$F44&gt;=M$5)),$C44,0)</f>
        <v/>
      </c>
      <c r="N87" s="13">
        <f>IF(AND($C44&lt;&gt;"",$E44&lt;&gt;"",N$5&lt;&gt;"",$E44&lt;=N$5,OR($F44="",$F44&gt;=N$5)),$C44,0)</f>
        <v/>
      </c>
      <c r="O87" s="13">
        <f>IF(AND($C44&lt;&gt;"",$E44&lt;&gt;"",O$5&lt;&gt;"",$E44&lt;=O$5,OR($F44="",$F44&gt;=O$5)),$C44,0)</f>
        <v/>
      </c>
      <c r="P87" s="13">
        <f>IF(AND($C44&lt;&gt;"",$E44&lt;&gt;"",P$5&lt;&gt;"",$E44&lt;=P$5,OR($F44="",$F44&gt;=P$5)),$C44,0)</f>
        <v/>
      </c>
      <c r="Q87" s="13">
        <f>IF(AND($C44&lt;&gt;"",$E44&lt;&gt;"",Q$5&lt;&gt;"",$E44&lt;=Q$5,OR($F44="",$F44&gt;=Q$5)),$C44,0)</f>
        <v/>
      </c>
      <c r="R87" s="13">
        <f>IF(AND($C44&lt;&gt;"",$E44&lt;&gt;"",R$5&lt;&gt;"",$E44&lt;=R$5,OR($F44="",$F44&gt;=R$5)),$C44,0)</f>
        <v/>
      </c>
      <c r="S87" s="13">
        <f>IF(AND($C44&lt;&gt;"",$E44&lt;&gt;"",S$5&lt;&gt;"",$E44&lt;=S$5,OR($F44="",$F44&gt;=S$5)),$C44,0)</f>
        <v/>
      </c>
      <c r="T87" s="13">
        <f>IF(AND($C44&lt;&gt;"",$E44&lt;&gt;"",T$5&lt;&gt;"",$E44&lt;=T$5,OR($F44="",$F44&gt;=T$5)),$C44,0)</f>
        <v/>
      </c>
      <c r="U87" s="13">
        <f>IF(AND($C44&lt;&gt;"",$E44&lt;&gt;"",U$5&lt;&gt;"",$E44&lt;=U$5,OR($F44="",$F44&gt;=U$5)),$C44,0)</f>
        <v/>
      </c>
      <c r="V87" s="13">
        <f>IF(AND($C44&lt;&gt;"",$E44&lt;&gt;"",V$5&lt;&gt;"",$E44&lt;=V$5,OR($F44="",$F44&gt;=V$5)),$C44,0)</f>
        <v/>
      </c>
      <c r="W87" s="13">
        <f>IF(AND($C44&lt;&gt;"",$E44&lt;&gt;"",W$5&lt;&gt;"",$E44&lt;=W$5,OR($F44="",$F44&gt;=W$5)),$C44,0)</f>
        <v/>
      </c>
      <c r="X87" s="13">
        <f>IF(AND($C44&lt;&gt;"",$E44&lt;&gt;"",X$5&lt;&gt;"",$E44&lt;=X$5,OR($F44="",$F44&gt;=X$5)),$C44,0)</f>
        <v/>
      </c>
      <c r="Y87" s="13">
        <f>IF(AND($C44&lt;&gt;"",$E44&lt;&gt;"",Y$5&lt;&gt;"",$E44&lt;=Y$5,OR($F44="",$F44&gt;=Y$5)),$C44,0)</f>
        <v/>
      </c>
      <c r="Z87" s="13">
        <f>IF(AND($C44&lt;&gt;"",$E44&lt;&gt;"",Z$5&lt;&gt;"",$E44&lt;=Z$5,OR($F44="",$F44&gt;=Z$5)),$C44,0)</f>
        <v/>
      </c>
      <c r="AA87" s="13">
        <f>IF(AND($C44&lt;&gt;"",$E44&lt;&gt;"",AA$5&lt;&gt;"",$E44&lt;=AA$5,OR($F44="",$F44&gt;=AA$5)),$C44,0)</f>
        <v/>
      </c>
      <c r="AB87" s="13">
        <f>IF(AND($C44&lt;&gt;"",$E44&lt;&gt;"",AB$5&lt;&gt;"",$E44&lt;=AB$5,OR($F44="",$F44&gt;=AB$5)),$C44,0)</f>
        <v/>
      </c>
      <c r="AC87" s="13">
        <f>IF(AND($C44&lt;&gt;"",$E44&lt;&gt;"",AC$5&lt;&gt;"",$E44&lt;=AC$5,OR($F44="",$F44&gt;=AC$5)),$C44,0)</f>
        <v/>
      </c>
      <c r="AD87" s="13">
        <f>IF(AND($C44&lt;&gt;"",$E44&lt;&gt;"",AD$5&lt;&gt;"",$E44&lt;=AD$5,OR($F44="",$F44&gt;=AD$5)),$C44,0)</f>
        <v/>
      </c>
      <c r="AE87" s="13">
        <f>IF(AND($C44&lt;&gt;"",$E44&lt;&gt;"",AE$5&lt;&gt;"",$E44&lt;=AE$5,OR($F44="",$F44&gt;=AE$5)),$C44,0)</f>
        <v/>
      </c>
      <c r="AF87" s="13">
        <f>IF(AND($C44&lt;&gt;"",$E44&lt;&gt;"",AF$5&lt;&gt;"",$E44&lt;=AF$5,OR($F44="",$F44&gt;=AF$5)),$C44,0)</f>
        <v/>
      </c>
      <c r="AG87" s="13">
        <f>IF(AND($C44&lt;&gt;"",$E44&lt;&gt;"",AG$5&lt;&gt;"",$E44&lt;=AG$5,OR($F44="",$F44&gt;=AG$5)),$C44,0)</f>
        <v/>
      </c>
      <c r="AH87" s="13">
        <f>IF(AND($C44&lt;&gt;"",$E44&lt;&gt;"",AH$5&lt;&gt;"",$E44&lt;=AH$5,OR($F44="",$F44&gt;=AH$5)),$C44,0)</f>
        <v/>
      </c>
      <c r="AI87" s="13">
        <f>IF(AND($C44&lt;&gt;"",$E44&lt;&gt;"",AI$5&lt;&gt;"",$E44&lt;=AI$5,OR($F44="",$F44&gt;=AI$5)),$C44,0)</f>
        <v/>
      </c>
      <c r="AJ87" s="13">
        <f>IF(AND($C44&lt;&gt;"",$E44&lt;&gt;"",AJ$5&lt;&gt;"",$E44&lt;=AJ$5,OR($F44="",$F44&gt;=AJ$5)),$C44,0)</f>
        <v/>
      </c>
      <c r="AK87" s="13">
        <f>IF(AND($C44&lt;&gt;"",$E44&lt;&gt;"",AK$5&lt;&gt;"",$E44&lt;=AK$5,OR($F44="",$F44&gt;=AK$5)),$C44,0)</f>
        <v/>
      </c>
      <c r="AL87" s="13">
        <f>IF(AND($C44&lt;&gt;"",$E44&lt;&gt;"",AL$5&lt;&gt;"",$E44&lt;=AL$5,OR($F44="",$F44&gt;=AL$5)),$C44,0)</f>
        <v/>
      </c>
      <c r="AM87" s="13">
        <f>IF(AND($C44&lt;&gt;"",$E44&lt;&gt;"",AM$5&lt;&gt;"",$E44&lt;=AM$5,OR($F44="",$F44&gt;=AM$5)),$C44,0)</f>
        <v/>
      </c>
      <c r="AN87" s="13">
        <f>IF(AND($C44&lt;&gt;"",$E44&lt;&gt;"",AN$5&lt;&gt;"",$E44&lt;=AN$5,OR($F44="",$F44&gt;=AN$5)),$C44,0)</f>
        <v/>
      </c>
      <c r="AO87" s="13">
        <f>IF(AND($C44&lt;&gt;"",$E44&lt;&gt;"",AO$5&lt;&gt;"",$E44&lt;=AO$5,OR($F44="",$F44&gt;=AO$5)),$C44,0)</f>
        <v/>
      </c>
      <c r="AP87" s="13">
        <f>IF(AND($C44&lt;&gt;"",$E44&lt;&gt;"",AP$5&lt;&gt;"",$E44&lt;=AP$5,OR($F44="",$F44&gt;=AP$5)),$C44,0)</f>
        <v/>
      </c>
      <c r="AQ87" s="13">
        <f>IF(AND($C44&lt;&gt;"",$E44&lt;&gt;"",AQ$5&lt;&gt;"",$E44&lt;=AQ$5,OR($F44="",$F44&gt;=AQ$5)),$C44,0)</f>
        <v/>
      </c>
      <c r="AR87" s="13">
        <f>IF(AND($C44&lt;&gt;"",$E44&lt;&gt;"",AR$5&lt;&gt;"",$E44&lt;=AR$5,OR($F44="",$F44&gt;=AR$5)),$C44,0)</f>
        <v/>
      </c>
    </row>
    <row r="88">
      <c r="A88" s="2">
        <f>IF($A45="","",$A45)</f>
        <v/>
      </c>
      <c r="I88" s="13">
        <f>IF(AND($C45&lt;&gt;"",$E45&lt;&gt;"",I$5&lt;&gt;"",$E45&lt;=I$5,OR($F45="",$F45&gt;=I$5)),$C45,0)</f>
        <v/>
      </c>
      <c r="J88" s="13">
        <f>IF(AND($C45&lt;&gt;"",$E45&lt;&gt;"",J$5&lt;&gt;"",$E45&lt;=J$5,OR($F45="",$F45&gt;=J$5)),$C45,0)</f>
        <v/>
      </c>
      <c r="K88" s="13">
        <f>IF(AND($C45&lt;&gt;"",$E45&lt;&gt;"",K$5&lt;&gt;"",$E45&lt;=K$5,OR($F45="",$F45&gt;=K$5)),$C45,0)</f>
        <v/>
      </c>
      <c r="L88" s="13">
        <f>IF(AND($C45&lt;&gt;"",$E45&lt;&gt;"",L$5&lt;&gt;"",$E45&lt;=L$5,OR($F45="",$F45&gt;=L$5)),$C45,0)</f>
        <v/>
      </c>
      <c r="M88" s="13">
        <f>IF(AND($C45&lt;&gt;"",$E45&lt;&gt;"",M$5&lt;&gt;"",$E45&lt;=M$5,OR($F45="",$F45&gt;=M$5)),$C45,0)</f>
        <v/>
      </c>
      <c r="N88" s="13">
        <f>IF(AND($C45&lt;&gt;"",$E45&lt;&gt;"",N$5&lt;&gt;"",$E45&lt;=N$5,OR($F45="",$F45&gt;=N$5)),$C45,0)</f>
        <v/>
      </c>
      <c r="O88" s="13">
        <f>IF(AND($C45&lt;&gt;"",$E45&lt;&gt;"",O$5&lt;&gt;"",$E45&lt;=O$5,OR($F45="",$F45&gt;=O$5)),$C45,0)</f>
        <v/>
      </c>
      <c r="P88" s="13">
        <f>IF(AND($C45&lt;&gt;"",$E45&lt;&gt;"",P$5&lt;&gt;"",$E45&lt;=P$5,OR($F45="",$F45&gt;=P$5)),$C45,0)</f>
        <v/>
      </c>
      <c r="Q88" s="13">
        <f>IF(AND($C45&lt;&gt;"",$E45&lt;&gt;"",Q$5&lt;&gt;"",$E45&lt;=Q$5,OR($F45="",$F45&gt;=Q$5)),$C45,0)</f>
        <v/>
      </c>
      <c r="R88" s="13">
        <f>IF(AND($C45&lt;&gt;"",$E45&lt;&gt;"",R$5&lt;&gt;"",$E45&lt;=R$5,OR($F45="",$F45&gt;=R$5)),$C45,0)</f>
        <v/>
      </c>
      <c r="S88" s="13">
        <f>IF(AND($C45&lt;&gt;"",$E45&lt;&gt;"",S$5&lt;&gt;"",$E45&lt;=S$5,OR($F45="",$F45&gt;=S$5)),$C45,0)</f>
        <v/>
      </c>
      <c r="T88" s="13">
        <f>IF(AND($C45&lt;&gt;"",$E45&lt;&gt;"",T$5&lt;&gt;"",$E45&lt;=T$5,OR($F45="",$F45&gt;=T$5)),$C45,0)</f>
        <v/>
      </c>
      <c r="U88" s="13">
        <f>IF(AND($C45&lt;&gt;"",$E45&lt;&gt;"",U$5&lt;&gt;"",$E45&lt;=U$5,OR($F45="",$F45&gt;=U$5)),$C45,0)</f>
        <v/>
      </c>
      <c r="V88" s="13">
        <f>IF(AND($C45&lt;&gt;"",$E45&lt;&gt;"",V$5&lt;&gt;"",$E45&lt;=V$5,OR($F45="",$F45&gt;=V$5)),$C45,0)</f>
        <v/>
      </c>
      <c r="W88" s="13">
        <f>IF(AND($C45&lt;&gt;"",$E45&lt;&gt;"",W$5&lt;&gt;"",$E45&lt;=W$5,OR($F45="",$F45&gt;=W$5)),$C45,0)</f>
        <v/>
      </c>
      <c r="X88" s="13">
        <f>IF(AND($C45&lt;&gt;"",$E45&lt;&gt;"",X$5&lt;&gt;"",$E45&lt;=X$5,OR($F45="",$F45&gt;=X$5)),$C45,0)</f>
        <v/>
      </c>
      <c r="Y88" s="13">
        <f>IF(AND($C45&lt;&gt;"",$E45&lt;&gt;"",Y$5&lt;&gt;"",$E45&lt;=Y$5,OR($F45="",$F45&gt;=Y$5)),$C45,0)</f>
        <v/>
      </c>
      <c r="Z88" s="13">
        <f>IF(AND($C45&lt;&gt;"",$E45&lt;&gt;"",Z$5&lt;&gt;"",$E45&lt;=Z$5,OR($F45="",$F45&gt;=Z$5)),$C45,0)</f>
        <v/>
      </c>
      <c r="AA88" s="13">
        <f>IF(AND($C45&lt;&gt;"",$E45&lt;&gt;"",AA$5&lt;&gt;"",$E45&lt;=AA$5,OR($F45="",$F45&gt;=AA$5)),$C45,0)</f>
        <v/>
      </c>
      <c r="AB88" s="13">
        <f>IF(AND($C45&lt;&gt;"",$E45&lt;&gt;"",AB$5&lt;&gt;"",$E45&lt;=AB$5,OR($F45="",$F45&gt;=AB$5)),$C45,0)</f>
        <v/>
      </c>
      <c r="AC88" s="13">
        <f>IF(AND($C45&lt;&gt;"",$E45&lt;&gt;"",AC$5&lt;&gt;"",$E45&lt;=AC$5,OR($F45="",$F45&gt;=AC$5)),$C45,0)</f>
        <v/>
      </c>
      <c r="AD88" s="13">
        <f>IF(AND($C45&lt;&gt;"",$E45&lt;&gt;"",AD$5&lt;&gt;"",$E45&lt;=AD$5,OR($F45="",$F45&gt;=AD$5)),$C45,0)</f>
        <v/>
      </c>
      <c r="AE88" s="13">
        <f>IF(AND($C45&lt;&gt;"",$E45&lt;&gt;"",AE$5&lt;&gt;"",$E45&lt;=AE$5,OR($F45="",$F45&gt;=AE$5)),$C45,0)</f>
        <v/>
      </c>
      <c r="AF88" s="13">
        <f>IF(AND($C45&lt;&gt;"",$E45&lt;&gt;"",AF$5&lt;&gt;"",$E45&lt;=AF$5,OR($F45="",$F45&gt;=AF$5)),$C45,0)</f>
        <v/>
      </c>
      <c r="AG88" s="13">
        <f>IF(AND($C45&lt;&gt;"",$E45&lt;&gt;"",AG$5&lt;&gt;"",$E45&lt;=AG$5,OR($F45="",$F45&gt;=AG$5)),$C45,0)</f>
        <v/>
      </c>
      <c r="AH88" s="13">
        <f>IF(AND($C45&lt;&gt;"",$E45&lt;&gt;"",AH$5&lt;&gt;"",$E45&lt;=AH$5,OR($F45="",$F45&gt;=AH$5)),$C45,0)</f>
        <v/>
      </c>
      <c r="AI88" s="13">
        <f>IF(AND($C45&lt;&gt;"",$E45&lt;&gt;"",AI$5&lt;&gt;"",$E45&lt;=AI$5,OR($F45="",$F45&gt;=AI$5)),$C45,0)</f>
        <v/>
      </c>
      <c r="AJ88" s="13">
        <f>IF(AND($C45&lt;&gt;"",$E45&lt;&gt;"",AJ$5&lt;&gt;"",$E45&lt;=AJ$5,OR($F45="",$F45&gt;=AJ$5)),$C45,0)</f>
        <v/>
      </c>
      <c r="AK88" s="13">
        <f>IF(AND($C45&lt;&gt;"",$E45&lt;&gt;"",AK$5&lt;&gt;"",$E45&lt;=AK$5,OR($F45="",$F45&gt;=AK$5)),$C45,0)</f>
        <v/>
      </c>
      <c r="AL88" s="13">
        <f>IF(AND($C45&lt;&gt;"",$E45&lt;&gt;"",AL$5&lt;&gt;"",$E45&lt;=AL$5,OR($F45="",$F45&gt;=AL$5)),$C45,0)</f>
        <v/>
      </c>
      <c r="AM88" s="13">
        <f>IF(AND($C45&lt;&gt;"",$E45&lt;&gt;"",AM$5&lt;&gt;"",$E45&lt;=AM$5,OR($F45="",$F45&gt;=AM$5)),$C45,0)</f>
        <v/>
      </c>
      <c r="AN88" s="13">
        <f>IF(AND($C45&lt;&gt;"",$E45&lt;&gt;"",AN$5&lt;&gt;"",$E45&lt;=AN$5,OR($F45="",$F45&gt;=AN$5)),$C45,0)</f>
        <v/>
      </c>
      <c r="AO88" s="13">
        <f>IF(AND($C45&lt;&gt;"",$E45&lt;&gt;"",AO$5&lt;&gt;"",$E45&lt;=AO$5,OR($F45="",$F45&gt;=AO$5)),$C45,0)</f>
        <v/>
      </c>
      <c r="AP88" s="13">
        <f>IF(AND($C45&lt;&gt;"",$E45&lt;&gt;"",AP$5&lt;&gt;"",$E45&lt;=AP$5,OR($F45="",$F45&gt;=AP$5)),$C45,0)</f>
        <v/>
      </c>
      <c r="AQ88" s="13">
        <f>IF(AND($C45&lt;&gt;"",$E45&lt;&gt;"",AQ$5&lt;&gt;"",$E45&lt;=AQ$5,OR($F45="",$F45&gt;=AQ$5)),$C45,0)</f>
        <v/>
      </c>
      <c r="AR88" s="13">
        <f>IF(AND($C45&lt;&gt;"",$E45&lt;&gt;"",AR$5&lt;&gt;"",$E45&lt;=AR$5,OR($F45="",$F45&gt;=AR$5)),$C45,0)</f>
        <v/>
      </c>
    </row>
    <row r="89">
      <c r="A89" s="2">
        <f>IF($A46="","",$A46)</f>
        <v/>
      </c>
      <c r="I89" s="13">
        <f>IF(AND($C46&lt;&gt;"",$E46&lt;&gt;"",I$5&lt;&gt;"",$E46&lt;=I$5,OR($F46="",$F46&gt;=I$5)),$C46,0)</f>
        <v/>
      </c>
      <c r="J89" s="13">
        <f>IF(AND($C46&lt;&gt;"",$E46&lt;&gt;"",J$5&lt;&gt;"",$E46&lt;=J$5,OR($F46="",$F46&gt;=J$5)),$C46,0)</f>
        <v/>
      </c>
      <c r="K89" s="13">
        <f>IF(AND($C46&lt;&gt;"",$E46&lt;&gt;"",K$5&lt;&gt;"",$E46&lt;=K$5,OR($F46="",$F46&gt;=K$5)),$C46,0)</f>
        <v/>
      </c>
      <c r="L89" s="13">
        <f>IF(AND($C46&lt;&gt;"",$E46&lt;&gt;"",L$5&lt;&gt;"",$E46&lt;=L$5,OR($F46="",$F46&gt;=L$5)),$C46,0)</f>
        <v/>
      </c>
      <c r="M89" s="13">
        <f>IF(AND($C46&lt;&gt;"",$E46&lt;&gt;"",M$5&lt;&gt;"",$E46&lt;=M$5,OR($F46="",$F46&gt;=M$5)),$C46,0)</f>
        <v/>
      </c>
      <c r="N89" s="13">
        <f>IF(AND($C46&lt;&gt;"",$E46&lt;&gt;"",N$5&lt;&gt;"",$E46&lt;=N$5,OR($F46="",$F46&gt;=N$5)),$C46,0)</f>
        <v/>
      </c>
      <c r="O89" s="13">
        <f>IF(AND($C46&lt;&gt;"",$E46&lt;&gt;"",O$5&lt;&gt;"",$E46&lt;=O$5,OR($F46="",$F46&gt;=O$5)),$C46,0)</f>
        <v/>
      </c>
      <c r="P89" s="13">
        <f>IF(AND($C46&lt;&gt;"",$E46&lt;&gt;"",P$5&lt;&gt;"",$E46&lt;=P$5,OR($F46="",$F46&gt;=P$5)),$C46,0)</f>
        <v/>
      </c>
      <c r="Q89" s="13">
        <f>IF(AND($C46&lt;&gt;"",$E46&lt;&gt;"",Q$5&lt;&gt;"",$E46&lt;=Q$5,OR($F46="",$F46&gt;=Q$5)),$C46,0)</f>
        <v/>
      </c>
      <c r="R89" s="13">
        <f>IF(AND($C46&lt;&gt;"",$E46&lt;&gt;"",R$5&lt;&gt;"",$E46&lt;=R$5,OR($F46="",$F46&gt;=R$5)),$C46,0)</f>
        <v/>
      </c>
      <c r="S89" s="13">
        <f>IF(AND($C46&lt;&gt;"",$E46&lt;&gt;"",S$5&lt;&gt;"",$E46&lt;=S$5,OR($F46="",$F46&gt;=S$5)),$C46,0)</f>
        <v/>
      </c>
      <c r="T89" s="13">
        <f>IF(AND($C46&lt;&gt;"",$E46&lt;&gt;"",T$5&lt;&gt;"",$E46&lt;=T$5,OR($F46="",$F46&gt;=T$5)),$C46,0)</f>
        <v/>
      </c>
      <c r="U89" s="13">
        <f>IF(AND($C46&lt;&gt;"",$E46&lt;&gt;"",U$5&lt;&gt;"",$E46&lt;=U$5,OR($F46="",$F46&gt;=U$5)),$C46,0)</f>
        <v/>
      </c>
      <c r="V89" s="13">
        <f>IF(AND($C46&lt;&gt;"",$E46&lt;&gt;"",V$5&lt;&gt;"",$E46&lt;=V$5,OR($F46="",$F46&gt;=V$5)),$C46,0)</f>
        <v/>
      </c>
      <c r="W89" s="13">
        <f>IF(AND($C46&lt;&gt;"",$E46&lt;&gt;"",W$5&lt;&gt;"",$E46&lt;=W$5,OR($F46="",$F46&gt;=W$5)),$C46,0)</f>
        <v/>
      </c>
      <c r="X89" s="13">
        <f>IF(AND($C46&lt;&gt;"",$E46&lt;&gt;"",X$5&lt;&gt;"",$E46&lt;=X$5,OR($F46="",$F46&gt;=X$5)),$C46,0)</f>
        <v/>
      </c>
      <c r="Y89" s="13">
        <f>IF(AND($C46&lt;&gt;"",$E46&lt;&gt;"",Y$5&lt;&gt;"",$E46&lt;=Y$5,OR($F46="",$F46&gt;=Y$5)),$C46,0)</f>
        <v/>
      </c>
      <c r="Z89" s="13">
        <f>IF(AND($C46&lt;&gt;"",$E46&lt;&gt;"",Z$5&lt;&gt;"",$E46&lt;=Z$5,OR($F46="",$F46&gt;=Z$5)),$C46,0)</f>
        <v/>
      </c>
      <c r="AA89" s="13">
        <f>IF(AND($C46&lt;&gt;"",$E46&lt;&gt;"",AA$5&lt;&gt;"",$E46&lt;=AA$5,OR($F46="",$F46&gt;=AA$5)),$C46,0)</f>
        <v/>
      </c>
      <c r="AB89" s="13">
        <f>IF(AND($C46&lt;&gt;"",$E46&lt;&gt;"",AB$5&lt;&gt;"",$E46&lt;=AB$5,OR($F46="",$F46&gt;=AB$5)),$C46,0)</f>
        <v/>
      </c>
      <c r="AC89" s="13">
        <f>IF(AND($C46&lt;&gt;"",$E46&lt;&gt;"",AC$5&lt;&gt;"",$E46&lt;=AC$5,OR($F46="",$F46&gt;=AC$5)),$C46,0)</f>
        <v/>
      </c>
      <c r="AD89" s="13">
        <f>IF(AND($C46&lt;&gt;"",$E46&lt;&gt;"",AD$5&lt;&gt;"",$E46&lt;=AD$5,OR($F46="",$F46&gt;=AD$5)),$C46,0)</f>
        <v/>
      </c>
      <c r="AE89" s="13">
        <f>IF(AND($C46&lt;&gt;"",$E46&lt;&gt;"",AE$5&lt;&gt;"",$E46&lt;=AE$5,OR($F46="",$F46&gt;=AE$5)),$C46,0)</f>
        <v/>
      </c>
      <c r="AF89" s="13">
        <f>IF(AND($C46&lt;&gt;"",$E46&lt;&gt;"",AF$5&lt;&gt;"",$E46&lt;=AF$5,OR($F46="",$F46&gt;=AF$5)),$C46,0)</f>
        <v/>
      </c>
      <c r="AG89" s="13">
        <f>IF(AND($C46&lt;&gt;"",$E46&lt;&gt;"",AG$5&lt;&gt;"",$E46&lt;=AG$5,OR($F46="",$F46&gt;=AG$5)),$C46,0)</f>
        <v/>
      </c>
      <c r="AH89" s="13">
        <f>IF(AND($C46&lt;&gt;"",$E46&lt;&gt;"",AH$5&lt;&gt;"",$E46&lt;=AH$5,OR($F46="",$F46&gt;=AH$5)),$C46,0)</f>
        <v/>
      </c>
      <c r="AI89" s="13">
        <f>IF(AND($C46&lt;&gt;"",$E46&lt;&gt;"",AI$5&lt;&gt;"",$E46&lt;=AI$5,OR($F46="",$F46&gt;=AI$5)),$C46,0)</f>
        <v/>
      </c>
      <c r="AJ89" s="13">
        <f>IF(AND($C46&lt;&gt;"",$E46&lt;&gt;"",AJ$5&lt;&gt;"",$E46&lt;=AJ$5,OR($F46="",$F46&gt;=AJ$5)),$C46,0)</f>
        <v/>
      </c>
      <c r="AK89" s="13">
        <f>IF(AND($C46&lt;&gt;"",$E46&lt;&gt;"",AK$5&lt;&gt;"",$E46&lt;=AK$5,OR($F46="",$F46&gt;=AK$5)),$C46,0)</f>
        <v/>
      </c>
      <c r="AL89" s="13">
        <f>IF(AND($C46&lt;&gt;"",$E46&lt;&gt;"",AL$5&lt;&gt;"",$E46&lt;=AL$5,OR($F46="",$F46&gt;=AL$5)),$C46,0)</f>
        <v/>
      </c>
      <c r="AM89" s="13">
        <f>IF(AND($C46&lt;&gt;"",$E46&lt;&gt;"",AM$5&lt;&gt;"",$E46&lt;=AM$5,OR($F46="",$F46&gt;=AM$5)),$C46,0)</f>
        <v/>
      </c>
      <c r="AN89" s="13">
        <f>IF(AND($C46&lt;&gt;"",$E46&lt;&gt;"",AN$5&lt;&gt;"",$E46&lt;=AN$5,OR($F46="",$F46&gt;=AN$5)),$C46,0)</f>
        <v/>
      </c>
      <c r="AO89" s="13">
        <f>IF(AND($C46&lt;&gt;"",$E46&lt;&gt;"",AO$5&lt;&gt;"",$E46&lt;=AO$5,OR($F46="",$F46&gt;=AO$5)),$C46,0)</f>
        <v/>
      </c>
      <c r="AP89" s="13">
        <f>IF(AND($C46&lt;&gt;"",$E46&lt;&gt;"",AP$5&lt;&gt;"",$E46&lt;=AP$5,OR($F46="",$F46&gt;=AP$5)),$C46,0)</f>
        <v/>
      </c>
      <c r="AQ89" s="13">
        <f>IF(AND($C46&lt;&gt;"",$E46&lt;&gt;"",AQ$5&lt;&gt;"",$E46&lt;=AQ$5,OR($F46="",$F46&gt;=AQ$5)),$C46,0)</f>
        <v/>
      </c>
      <c r="AR89" s="13">
        <f>IF(AND($C46&lt;&gt;"",$E46&lt;&gt;"",AR$5&lt;&gt;"",$E46&lt;=AR$5,OR($F46="",$F46&gt;=AR$5)),$C46,0)</f>
        <v/>
      </c>
    </row>
    <row r="90">
      <c r="A90" s="2">
        <f>IF($A47="","",$A47)</f>
        <v/>
      </c>
      <c r="I90" s="13">
        <f>IF(AND($C47&lt;&gt;"",$E47&lt;&gt;"",I$5&lt;&gt;"",$E47&lt;=I$5,OR($F47="",$F47&gt;=I$5)),$C47,0)</f>
        <v/>
      </c>
      <c r="J90" s="13">
        <f>IF(AND($C47&lt;&gt;"",$E47&lt;&gt;"",J$5&lt;&gt;"",$E47&lt;=J$5,OR($F47="",$F47&gt;=J$5)),$C47,0)</f>
        <v/>
      </c>
      <c r="K90" s="13">
        <f>IF(AND($C47&lt;&gt;"",$E47&lt;&gt;"",K$5&lt;&gt;"",$E47&lt;=K$5,OR($F47="",$F47&gt;=K$5)),$C47,0)</f>
        <v/>
      </c>
      <c r="L90" s="13">
        <f>IF(AND($C47&lt;&gt;"",$E47&lt;&gt;"",L$5&lt;&gt;"",$E47&lt;=L$5,OR($F47="",$F47&gt;=L$5)),$C47,0)</f>
        <v/>
      </c>
      <c r="M90" s="13">
        <f>IF(AND($C47&lt;&gt;"",$E47&lt;&gt;"",M$5&lt;&gt;"",$E47&lt;=M$5,OR($F47="",$F47&gt;=M$5)),$C47,0)</f>
        <v/>
      </c>
      <c r="N90" s="13">
        <f>IF(AND($C47&lt;&gt;"",$E47&lt;&gt;"",N$5&lt;&gt;"",$E47&lt;=N$5,OR($F47="",$F47&gt;=N$5)),$C47,0)</f>
        <v/>
      </c>
      <c r="O90" s="13">
        <f>IF(AND($C47&lt;&gt;"",$E47&lt;&gt;"",O$5&lt;&gt;"",$E47&lt;=O$5,OR($F47="",$F47&gt;=O$5)),$C47,0)</f>
        <v/>
      </c>
      <c r="P90" s="13">
        <f>IF(AND($C47&lt;&gt;"",$E47&lt;&gt;"",P$5&lt;&gt;"",$E47&lt;=P$5,OR($F47="",$F47&gt;=P$5)),$C47,0)</f>
        <v/>
      </c>
      <c r="Q90" s="13">
        <f>IF(AND($C47&lt;&gt;"",$E47&lt;&gt;"",Q$5&lt;&gt;"",$E47&lt;=Q$5,OR($F47="",$F47&gt;=Q$5)),$C47,0)</f>
        <v/>
      </c>
      <c r="R90" s="13">
        <f>IF(AND($C47&lt;&gt;"",$E47&lt;&gt;"",R$5&lt;&gt;"",$E47&lt;=R$5,OR($F47="",$F47&gt;=R$5)),$C47,0)</f>
        <v/>
      </c>
      <c r="S90" s="13">
        <f>IF(AND($C47&lt;&gt;"",$E47&lt;&gt;"",S$5&lt;&gt;"",$E47&lt;=S$5,OR($F47="",$F47&gt;=S$5)),$C47,0)</f>
        <v/>
      </c>
      <c r="T90" s="13">
        <f>IF(AND($C47&lt;&gt;"",$E47&lt;&gt;"",T$5&lt;&gt;"",$E47&lt;=T$5,OR($F47="",$F47&gt;=T$5)),$C47,0)</f>
        <v/>
      </c>
      <c r="U90" s="13">
        <f>IF(AND($C47&lt;&gt;"",$E47&lt;&gt;"",U$5&lt;&gt;"",$E47&lt;=U$5,OR($F47="",$F47&gt;=U$5)),$C47,0)</f>
        <v/>
      </c>
      <c r="V90" s="13">
        <f>IF(AND($C47&lt;&gt;"",$E47&lt;&gt;"",V$5&lt;&gt;"",$E47&lt;=V$5,OR($F47="",$F47&gt;=V$5)),$C47,0)</f>
        <v/>
      </c>
      <c r="W90" s="13">
        <f>IF(AND($C47&lt;&gt;"",$E47&lt;&gt;"",W$5&lt;&gt;"",$E47&lt;=W$5,OR($F47="",$F47&gt;=W$5)),$C47,0)</f>
        <v/>
      </c>
      <c r="X90" s="13">
        <f>IF(AND($C47&lt;&gt;"",$E47&lt;&gt;"",X$5&lt;&gt;"",$E47&lt;=X$5,OR($F47="",$F47&gt;=X$5)),$C47,0)</f>
        <v/>
      </c>
      <c r="Y90" s="13">
        <f>IF(AND($C47&lt;&gt;"",$E47&lt;&gt;"",Y$5&lt;&gt;"",$E47&lt;=Y$5,OR($F47="",$F47&gt;=Y$5)),$C47,0)</f>
        <v/>
      </c>
      <c r="Z90" s="13">
        <f>IF(AND($C47&lt;&gt;"",$E47&lt;&gt;"",Z$5&lt;&gt;"",$E47&lt;=Z$5,OR($F47="",$F47&gt;=Z$5)),$C47,0)</f>
        <v/>
      </c>
      <c r="AA90" s="13">
        <f>IF(AND($C47&lt;&gt;"",$E47&lt;&gt;"",AA$5&lt;&gt;"",$E47&lt;=AA$5,OR($F47="",$F47&gt;=AA$5)),$C47,0)</f>
        <v/>
      </c>
      <c r="AB90" s="13">
        <f>IF(AND($C47&lt;&gt;"",$E47&lt;&gt;"",AB$5&lt;&gt;"",$E47&lt;=AB$5,OR($F47="",$F47&gt;=AB$5)),$C47,0)</f>
        <v/>
      </c>
      <c r="AC90" s="13">
        <f>IF(AND($C47&lt;&gt;"",$E47&lt;&gt;"",AC$5&lt;&gt;"",$E47&lt;=AC$5,OR($F47="",$F47&gt;=AC$5)),$C47,0)</f>
        <v/>
      </c>
      <c r="AD90" s="13">
        <f>IF(AND($C47&lt;&gt;"",$E47&lt;&gt;"",AD$5&lt;&gt;"",$E47&lt;=AD$5,OR($F47="",$F47&gt;=AD$5)),$C47,0)</f>
        <v/>
      </c>
      <c r="AE90" s="13">
        <f>IF(AND($C47&lt;&gt;"",$E47&lt;&gt;"",AE$5&lt;&gt;"",$E47&lt;=AE$5,OR($F47="",$F47&gt;=AE$5)),$C47,0)</f>
        <v/>
      </c>
      <c r="AF90" s="13">
        <f>IF(AND($C47&lt;&gt;"",$E47&lt;&gt;"",AF$5&lt;&gt;"",$E47&lt;=AF$5,OR($F47="",$F47&gt;=AF$5)),$C47,0)</f>
        <v/>
      </c>
      <c r="AG90" s="13">
        <f>IF(AND($C47&lt;&gt;"",$E47&lt;&gt;"",AG$5&lt;&gt;"",$E47&lt;=AG$5,OR($F47="",$F47&gt;=AG$5)),$C47,0)</f>
        <v/>
      </c>
      <c r="AH90" s="13">
        <f>IF(AND($C47&lt;&gt;"",$E47&lt;&gt;"",AH$5&lt;&gt;"",$E47&lt;=AH$5,OR($F47="",$F47&gt;=AH$5)),$C47,0)</f>
        <v/>
      </c>
      <c r="AI90" s="13">
        <f>IF(AND($C47&lt;&gt;"",$E47&lt;&gt;"",AI$5&lt;&gt;"",$E47&lt;=AI$5,OR($F47="",$F47&gt;=AI$5)),$C47,0)</f>
        <v/>
      </c>
      <c r="AJ90" s="13">
        <f>IF(AND($C47&lt;&gt;"",$E47&lt;&gt;"",AJ$5&lt;&gt;"",$E47&lt;=AJ$5,OR($F47="",$F47&gt;=AJ$5)),$C47,0)</f>
        <v/>
      </c>
      <c r="AK90" s="13">
        <f>IF(AND($C47&lt;&gt;"",$E47&lt;&gt;"",AK$5&lt;&gt;"",$E47&lt;=AK$5,OR($F47="",$F47&gt;=AK$5)),$C47,0)</f>
        <v/>
      </c>
      <c r="AL90" s="13">
        <f>IF(AND($C47&lt;&gt;"",$E47&lt;&gt;"",AL$5&lt;&gt;"",$E47&lt;=AL$5,OR($F47="",$F47&gt;=AL$5)),$C47,0)</f>
        <v/>
      </c>
      <c r="AM90" s="13">
        <f>IF(AND($C47&lt;&gt;"",$E47&lt;&gt;"",AM$5&lt;&gt;"",$E47&lt;=AM$5,OR($F47="",$F47&gt;=AM$5)),$C47,0)</f>
        <v/>
      </c>
      <c r="AN90" s="13">
        <f>IF(AND($C47&lt;&gt;"",$E47&lt;&gt;"",AN$5&lt;&gt;"",$E47&lt;=AN$5,OR($F47="",$F47&gt;=AN$5)),$C47,0)</f>
        <v/>
      </c>
      <c r="AO90" s="13">
        <f>IF(AND($C47&lt;&gt;"",$E47&lt;&gt;"",AO$5&lt;&gt;"",$E47&lt;=AO$5,OR($F47="",$F47&gt;=AO$5)),$C47,0)</f>
        <v/>
      </c>
      <c r="AP90" s="13">
        <f>IF(AND($C47&lt;&gt;"",$E47&lt;&gt;"",AP$5&lt;&gt;"",$E47&lt;=AP$5,OR($F47="",$F47&gt;=AP$5)),$C47,0)</f>
        <v/>
      </c>
      <c r="AQ90" s="13">
        <f>IF(AND($C47&lt;&gt;"",$E47&lt;&gt;"",AQ$5&lt;&gt;"",$E47&lt;=AQ$5,OR($F47="",$F47&gt;=AQ$5)),$C47,0)</f>
        <v/>
      </c>
      <c r="AR90" s="13">
        <f>IF(AND($C47&lt;&gt;"",$E47&lt;&gt;"",AR$5&lt;&gt;"",$E47&lt;=AR$5,OR($F47="",$F47&gt;=AR$5)),$C47,0)</f>
        <v/>
      </c>
    </row>
    <row r="91">
      <c r="A91" s="2">
        <f>IF($A48="","",$A48)</f>
        <v/>
      </c>
      <c r="I91" s="13">
        <f>IF(AND($C48&lt;&gt;"",$E48&lt;&gt;"",I$5&lt;&gt;"",$E48&lt;=I$5,OR($F48="",$F48&gt;=I$5)),$C48,0)</f>
        <v/>
      </c>
      <c r="J91" s="13">
        <f>IF(AND($C48&lt;&gt;"",$E48&lt;&gt;"",J$5&lt;&gt;"",$E48&lt;=J$5,OR($F48="",$F48&gt;=J$5)),$C48,0)</f>
        <v/>
      </c>
      <c r="K91" s="13">
        <f>IF(AND($C48&lt;&gt;"",$E48&lt;&gt;"",K$5&lt;&gt;"",$E48&lt;=K$5,OR($F48="",$F48&gt;=K$5)),$C48,0)</f>
        <v/>
      </c>
      <c r="L91" s="13">
        <f>IF(AND($C48&lt;&gt;"",$E48&lt;&gt;"",L$5&lt;&gt;"",$E48&lt;=L$5,OR($F48="",$F48&gt;=L$5)),$C48,0)</f>
        <v/>
      </c>
      <c r="M91" s="13">
        <f>IF(AND($C48&lt;&gt;"",$E48&lt;&gt;"",M$5&lt;&gt;"",$E48&lt;=M$5,OR($F48="",$F48&gt;=M$5)),$C48,0)</f>
        <v/>
      </c>
      <c r="N91" s="13">
        <f>IF(AND($C48&lt;&gt;"",$E48&lt;&gt;"",N$5&lt;&gt;"",$E48&lt;=N$5,OR($F48="",$F48&gt;=N$5)),$C48,0)</f>
        <v/>
      </c>
      <c r="O91" s="13">
        <f>IF(AND($C48&lt;&gt;"",$E48&lt;&gt;"",O$5&lt;&gt;"",$E48&lt;=O$5,OR($F48="",$F48&gt;=O$5)),$C48,0)</f>
        <v/>
      </c>
      <c r="P91" s="13">
        <f>IF(AND($C48&lt;&gt;"",$E48&lt;&gt;"",P$5&lt;&gt;"",$E48&lt;=P$5,OR($F48="",$F48&gt;=P$5)),$C48,0)</f>
        <v/>
      </c>
      <c r="Q91" s="13">
        <f>IF(AND($C48&lt;&gt;"",$E48&lt;&gt;"",Q$5&lt;&gt;"",$E48&lt;=Q$5,OR($F48="",$F48&gt;=Q$5)),$C48,0)</f>
        <v/>
      </c>
      <c r="R91" s="13">
        <f>IF(AND($C48&lt;&gt;"",$E48&lt;&gt;"",R$5&lt;&gt;"",$E48&lt;=R$5,OR($F48="",$F48&gt;=R$5)),$C48,0)</f>
        <v/>
      </c>
      <c r="S91" s="13">
        <f>IF(AND($C48&lt;&gt;"",$E48&lt;&gt;"",S$5&lt;&gt;"",$E48&lt;=S$5,OR($F48="",$F48&gt;=S$5)),$C48,0)</f>
        <v/>
      </c>
      <c r="T91" s="13">
        <f>IF(AND($C48&lt;&gt;"",$E48&lt;&gt;"",T$5&lt;&gt;"",$E48&lt;=T$5,OR($F48="",$F48&gt;=T$5)),$C48,0)</f>
        <v/>
      </c>
      <c r="U91" s="13">
        <f>IF(AND($C48&lt;&gt;"",$E48&lt;&gt;"",U$5&lt;&gt;"",$E48&lt;=U$5,OR($F48="",$F48&gt;=U$5)),$C48,0)</f>
        <v/>
      </c>
      <c r="V91" s="13">
        <f>IF(AND($C48&lt;&gt;"",$E48&lt;&gt;"",V$5&lt;&gt;"",$E48&lt;=V$5,OR($F48="",$F48&gt;=V$5)),$C48,0)</f>
        <v/>
      </c>
      <c r="W91" s="13">
        <f>IF(AND($C48&lt;&gt;"",$E48&lt;&gt;"",W$5&lt;&gt;"",$E48&lt;=W$5,OR($F48="",$F48&gt;=W$5)),$C48,0)</f>
        <v/>
      </c>
      <c r="X91" s="13">
        <f>IF(AND($C48&lt;&gt;"",$E48&lt;&gt;"",X$5&lt;&gt;"",$E48&lt;=X$5,OR($F48="",$F48&gt;=X$5)),$C48,0)</f>
        <v/>
      </c>
      <c r="Y91" s="13">
        <f>IF(AND($C48&lt;&gt;"",$E48&lt;&gt;"",Y$5&lt;&gt;"",$E48&lt;=Y$5,OR($F48="",$F48&gt;=Y$5)),$C48,0)</f>
        <v/>
      </c>
      <c r="Z91" s="13">
        <f>IF(AND($C48&lt;&gt;"",$E48&lt;&gt;"",Z$5&lt;&gt;"",$E48&lt;=Z$5,OR($F48="",$F48&gt;=Z$5)),$C48,0)</f>
        <v/>
      </c>
      <c r="AA91" s="13">
        <f>IF(AND($C48&lt;&gt;"",$E48&lt;&gt;"",AA$5&lt;&gt;"",$E48&lt;=AA$5,OR($F48="",$F48&gt;=AA$5)),$C48,0)</f>
        <v/>
      </c>
      <c r="AB91" s="13">
        <f>IF(AND($C48&lt;&gt;"",$E48&lt;&gt;"",AB$5&lt;&gt;"",$E48&lt;=AB$5,OR($F48="",$F48&gt;=AB$5)),$C48,0)</f>
        <v/>
      </c>
      <c r="AC91" s="13">
        <f>IF(AND($C48&lt;&gt;"",$E48&lt;&gt;"",AC$5&lt;&gt;"",$E48&lt;=AC$5,OR($F48="",$F48&gt;=AC$5)),$C48,0)</f>
        <v/>
      </c>
      <c r="AD91" s="13">
        <f>IF(AND($C48&lt;&gt;"",$E48&lt;&gt;"",AD$5&lt;&gt;"",$E48&lt;=AD$5,OR($F48="",$F48&gt;=AD$5)),$C48,0)</f>
        <v/>
      </c>
      <c r="AE91" s="13">
        <f>IF(AND($C48&lt;&gt;"",$E48&lt;&gt;"",AE$5&lt;&gt;"",$E48&lt;=AE$5,OR($F48="",$F48&gt;=AE$5)),$C48,0)</f>
        <v/>
      </c>
      <c r="AF91" s="13">
        <f>IF(AND($C48&lt;&gt;"",$E48&lt;&gt;"",AF$5&lt;&gt;"",$E48&lt;=AF$5,OR($F48="",$F48&gt;=AF$5)),$C48,0)</f>
        <v/>
      </c>
      <c r="AG91" s="13">
        <f>IF(AND($C48&lt;&gt;"",$E48&lt;&gt;"",AG$5&lt;&gt;"",$E48&lt;=AG$5,OR($F48="",$F48&gt;=AG$5)),$C48,0)</f>
        <v/>
      </c>
      <c r="AH91" s="13">
        <f>IF(AND($C48&lt;&gt;"",$E48&lt;&gt;"",AH$5&lt;&gt;"",$E48&lt;=AH$5,OR($F48="",$F48&gt;=AH$5)),$C48,0)</f>
        <v/>
      </c>
      <c r="AI91" s="13">
        <f>IF(AND($C48&lt;&gt;"",$E48&lt;&gt;"",AI$5&lt;&gt;"",$E48&lt;=AI$5,OR($F48="",$F48&gt;=AI$5)),$C48,0)</f>
        <v/>
      </c>
      <c r="AJ91" s="13">
        <f>IF(AND($C48&lt;&gt;"",$E48&lt;&gt;"",AJ$5&lt;&gt;"",$E48&lt;=AJ$5,OR($F48="",$F48&gt;=AJ$5)),$C48,0)</f>
        <v/>
      </c>
      <c r="AK91" s="13">
        <f>IF(AND($C48&lt;&gt;"",$E48&lt;&gt;"",AK$5&lt;&gt;"",$E48&lt;=AK$5,OR($F48="",$F48&gt;=AK$5)),$C48,0)</f>
        <v/>
      </c>
      <c r="AL91" s="13">
        <f>IF(AND($C48&lt;&gt;"",$E48&lt;&gt;"",AL$5&lt;&gt;"",$E48&lt;=AL$5,OR($F48="",$F48&gt;=AL$5)),$C48,0)</f>
        <v/>
      </c>
      <c r="AM91" s="13">
        <f>IF(AND($C48&lt;&gt;"",$E48&lt;&gt;"",AM$5&lt;&gt;"",$E48&lt;=AM$5,OR($F48="",$F48&gt;=AM$5)),$C48,0)</f>
        <v/>
      </c>
      <c r="AN91" s="13">
        <f>IF(AND($C48&lt;&gt;"",$E48&lt;&gt;"",AN$5&lt;&gt;"",$E48&lt;=AN$5,OR($F48="",$F48&gt;=AN$5)),$C48,0)</f>
        <v/>
      </c>
      <c r="AO91" s="13">
        <f>IF(AND($C48&lt;&gt;"",$E48&lt;&gt;"",AO$5&lt;&gt;"",$E48&lt;=AO$5,OR($F48="",$F48&gt;=AO$5)),$C48,0)</f>
        <v/>
      </c>
      <c r="AP91" s="13">
        <f>IF(AND($C48&lt;&gt;"",$E48&lt;&gt;"",AP$5&lt;&gt;"",$E48&lt;=AP$5,OR($F48="",$F48&gt;=AP$5)),$C48,0)</f>
        <v/>
      </c>
      <c r="AQ91" s="13">
        <f>IF(AND($C48&lt;&gt;"",$E48&lt;&gt;"",AQ$5&lt;&gt;"",$E48&lt;=AQ$5,OR($F48="",$F48&gt;=AQ$5)),$C48,0)</f>
        <v/>
      </c>
      <c r="AR91" s="13">
        <f>IF(AND($C48&lt;&gt;"",$E48&lt;&gt;"",AR$5&lt;&gt;"",$E48&lt;=AR$5,OR($F48="",$F48&gt;=AR$5)),$C48,0)</f>
        <v/>
      </c>
    </row>
    <row r="95">
      <c r="A95" s="15" t="inlineStr">
        <is>
          <t>People cost by month, with tax, benefits and increases (calculated)</t>
        </is>
      </c>
    </row>
    <row r="96">
      <c r="A96" s="2">
        <f>IF($A9="","",$A9)</f>
        <v/>
      </c>
      <c r="I96" s="11">
        <f>IF(I52&gt;0,I52*$D9/12*(1+Assumptions!$B$14)*(1+Assumptions!$B$15)^(I$6-1),0)</f>
        <v/>
      </c>
      <c r="J96" s="11">
        <f>IF(J52&gt;0,J52*$D9/12*(1+Assumptions!$B$14)*(1+Assumptions!$B$15)^(J$6-1),0)</f>
        <v/>
      </c>
      <c r="K96" s="11">
        <f>IF(K52&gt;0,K52*$D9/12*(1+Assumptions!$B$14)*(1+Assumptions!$B$15)^(K$6-1),0)</f>
        <v/>
      </c>
      <c r="L96" s="11">
        <f>IF(L52&gt;0,L52*$D9/12*(1+Assumptions!$B$14)*(1+Assumptions!$B$15)^(L$6-1),0)</f>
        <v/>
      </c>
      <c r="M96" s="11">
        <f>IF(M52&gt;0,M52*$D9/12*(1+Assumptions!$B$14)*(1+Assumptions!$B$15)^(M$6-1),0)</f>
        <v/>
      </c>
      <c r="N96" s="11">
        <f>IF(N52&gt;0,N52*$D9/12*(1+Assumptions!$B$14)*(1+Assumptions!$B$15)^(N$6-1),0)</f>
        <v/>
      </c>
      <c r="O96" s="11">
        <f>IF(O52&gt;0,O52*$D9/12*(1+Assumptions!$B$14)*(1+Assumptions!$B$15)^(O$6-1),0)</f>
        <v/>
      </c>
      <c r="P96" s="11">
        <f>IF(P52&gt;0,P52*$D9/12*(1+Assumptions!$B$14)*(1+Assumptions!$B$15)^(P$6-1),0)</f>
        <v/>
      </c>
      <c r="Q96" s="11">
        <f>IF(Q52&gt;0,Q52*$D9/12*(1+Assumptions!$B$14)*(1+Assumptions!$B$15)^(Q$6-1),0)</f>
        <v/>
      </c>
      <c r="R96" s="11">
        <f>IF(R52&gt;0,R52*$D9/12*(1+Assumptions!$B$14)*(1+Assumptions!$B$15)^(R$6-1),0)</f>
        <v/>
      </c>
      <c r="S96" s="11">
        <f>IF(S52&gt;0,S52*$D9/12*(1+Assumptions!$B$14)*(1+Assumptions!$B$15)^(S$6-1),0)</f>
        <v/>
      </c>
      <c r="T96" s="11">
        <f>IF(T52&gt;0,T52*$D9/12*(1+Assumptions!$B$14)*(1+Assumptions!$B$15)^(T$6-1),0)</f>
        <v/>
      </c>
      <c r="U96" s="11">
        <f>IF(U52&gt;0,U52*$D9/12*(1+Assumptions!$B$14)*(1+Assumptions!$B$15)^(U$6-1),0)</f>
        <v/>
      </c>
      <c r="V96" s="11">
        <f>IF(V52&gt;0,V52*$D9/12*(1+Assumptions!$B$14)*(1+Assumptions!$B$15)^(V$6-1),0)</f>
        <v/>
      </c>
      <c r="W96" s="11">
        <f>IF(W52&gt;0,W52*$D9/12*(1+Assumptions!$B$14)*(1+Assumptions!$B$15)^(W$6-1),0)</f>
        <v/>
      </c>
      <c r="X96" s="11">
        <f>IF(X52&gt;0,X52*$D9/12*(1+Assumptions!$B$14)*(1+Assumptions!$B$15)^(X$6-1),0)</f>
        <v/>
      </c>
      <c r="Y96" s="11">
        <f>IF(Y52&gt;0,Y52*$D9/12*(1+Assumptions!$B$14)*(1+Assumptions!$B$15)^(Y$6-1),0)</f>
        <v/>
      </c>
      <c r="Z96" s="11">
        <f>IF(Z52&gt;0,Z52*$D9/12*(1+Assumptions!$B$14)*(1+Assumptions!$B$15)^(Z$6-1),0)</f>
        <v/>
      </c>
      <c r="AA96" s="11">
        <f>IF(AA52&gt;0,AA52*$D9/12*(1+Assumptions!$B$14)*(1+Assumptions!$B$15)^(AA$6-1),0)</f>
        <v/>
      </c>
      <c r="AB96" s="11">
        <f>IF(AB52&gt;0,AB52*$D9/12*(1+Assumptions!$B$14)*(1+Assumptions!$B$15)^(AB$6-1),0)</f>
        <v/>
      </c>
      <c r="AC96" s="11">
        <f>IF(AC52&gt;0,AC52*$D9/12*(1+Assumptions!$B$14)*(1+Assumptions!$B$15)^(AC$6-1),0)</f>
        <v/>
      </c>
      <c r="AD96" s="11">
        <f>IF(AD52&gt;0,AD52*$D9/12*(1+Assumptions!$B$14)*(1+Assumptions!$B$15)^(AD$6-1),0)</f>
        <v/>
      </c>
      <c r="AE96" s="11">
        <f>IF(AE52&gt;0,AE52*$D9/12*(1+Assumptions!$B$14)*(1+Assumptions!$B$15)^(AE$6-1),0)</f>
        <v/>
      </c>
      <c r="AF96" s="11">
        <f>IF(AF52&gt;0,AF52*$D9/12*(1+Assumptions!$B$14)*(1+Assumptions!$B$15)^(AF$6-1),0)</f>
        <v/>
      </c>
      <c r="AG96" s="11">
        <f>IF(AG52&gt;0,AG52*$D9/12*(1+Assumptions!$B$14)*(1+Assumptions!$B$15)^(AG$6-1),0)</f>
        <v/>
      </c>
      <c r="AH96" s="11">
        <f>IF(AH52&gt;0,AH52*$D9/12*(1+Assumptions!$B$14)*(1+Assumptions!$B$15)^(AH$6-1),0)</f>
        <v/>
      </c>
      <c r="AI96" s="11">
        <f>IF(AI52&gt;0,AI52*$D9/12*(1+Assumptions!$B$14)*(1+Assumptions!$B$15)^(AI$6-1),0)</f>
        <v/>
      </c>
      <c r="AJ96" s="11">
        <f>IF(AJ52&gt;0,AJ52*$D9/12*(1+Assumptions!$B$14)*(1+Assumptions!$B$15)^(AJ$6-1),0)</f>
        <v/>
      </c>
      <c r="AK96" s="11">
        <f>IF(AK52&gt;0,AK52*$D9/12*(1+Assumptions!$B$14)*(1+Assumptions!$B$15)^(AK$6-1),0)</f>
        <v/>
      </c>
      <c r="AL96" s="11">
        <f>IF(AL52&gt;0,AL52*$D9/12*(1+Assumptions!$B$14)*(1+Assumptions!$B$15)^(AL$6-1),0)</f>
        <v/>
      </c>
      <c r="AM96" s="11">
        <f>IF(AM52&gt;0,AM52*$D9/12*(1+Assumptions!$B$14)*(1+Assumptions!$B$15)^(AM$6-1),0)</f>
        <v/>
      </c>
      <c r="AN96" s="11">
        <f>IF(AN52&gt;0,AN52*$D9/12*(1+Assumptions!$B$14)*(1+Assumptions!$B$15)^(AN$6-1),0)</f>
        <v/>
      </c>
      <c r="AO96" s="11">
        <f>IF(AO52&gt;0,AO52*$D9/12*(1+Assumptions!$B$14)*(1+Assumptions!$B$15)^(AO$6-1),0)</f>
        <v/>
      </c>
      <c r="AP96" s="11">
        <f>IF(AP52&gt;0,AP52*$D9/12*(1+Assumptions!$B$14)*(1+Assumptions!$B$15)^(AP$6-1),0)</f>
        <v/>
      </c>
      <c r="AQ96" s="11">
        <f>IF(AQ52&gt;0,AQ52*$D9/12*(1+Assumptions!$B$14)*(1+Assumptions!$B$15)^(AQ$6-1),0)</f>
        <v/>
      </c>
      <c r="AR96" s="11">
        <f>IF(AR52&gt;0,AR52*$D9/12*(1+Assumptions!$B$14)*(1+Assumptions!$B$15)^(AR$6-1),0)</f>
        <v/>
      </c>
    </row>
    <row r="97">
      <c r="A97" s="2">
        <f>IF($A10="","",$A10)</f>
        <v/>
      </c>
      <c r="I97" s="11">
        <f>IF(I53&gt;0,I53*$D10/12*(1+Assumptions!$B$14)*(1+Assumptions!$B$15)^(I$6-1),0)</f>
        <v/>
      </c>
      <c r="J97" s="11">
        <f>IF(J53&gt;0,J53*$D10/12*(1+Assumptions!$B$14)*(1+Assumptions!$B$15)^(J$6-1),0)</f>
        <v/>
      </c>
      <c r="K97" s="11">
        <f>IF(K53&gt;0,K53*$D10/12*(1+Assumptions!$B$14)*(1+Assumptions!$B$15)^(K$6-1),0)</f>
        <v/>
      </c>
      <c r="L97" s="11">
        <f>IF(L53&gt;0,L53*$D10/12*(1+Assumptions!$B$14)*(1+Assumptions!$B$15)^(L$6-1),0)</f>
        <v/>
      </c>
      <c r="M97" s="11">
        <f>IF(M53&gt;0,M53*$D10/12*(1+Assumptions!$B$14)*(1+Assumptions!$B$15)^(M$6-1),0)</f>
        <v/>
      </c>
      <c r="N97" s="11">
        <f>IF(N53&gt;0,N53*$D10/12*(1+Assumptions!$B$14)*(1+Assumptions!$B$15)^(N$6-1),0)</f>
        <v/>
      </c>
      <c r="O97" s="11">
        <f>IF(O53&gt;0,O53*$D10/12*(1+Assumptions!$B$14)*(1+Assumptions!$B$15)^(O$6-1),0)</f>
        <v/>
      </c>
      <c r="P97" s="11">
        <f>IF(P53&gt;0,P53*$D10/12*(1+Assumptions!$B$14)*(1+Assumptions!$B$15)^(P$6-1),0)</f>
        <v/>
      </c>
      <c r="Q97" s="11">
        <f>IF(Q53&gt;0,Q53*$D10/12*(1+Assumptions!$B$14)*(1+Assumptions!$B$15)^(Q$6-1),0)</f>
        <v/>
      </c>
      <c r="R97" s="11">
        <f>IF(R53&gt;0,R53*$D10/12*(1+Assumptions!$B$14)*(1+Assumptions!$B$15)^(R$6-1),0)</f>
        <v/>
      </c>
      <c r="S97" s="11">
        <f>IF(S53&gt;0,S53*$D10/12*(1+Assumptions!$B$14)*(1+Assumptions!$B$15)^(S$6-1),0)</f>
        <v/>
      </c>
      <c r="T97" s="11">
        <f>IF(T53&gt;0,T53*$D10/12*(1+Assumptions!$B$14)*(1+Assumptions!$B$15)^(T$6-1),0)</f>
        <v/>
      </c>
      <c r="U97" s="11">
        <f>IF(U53&gt;0,U53*$D10/12*(1+Assumptions!$B$14)*(1+Assumptions!$B$15)^(U$6-1),0)</f>
        <v/>
      </c>
      <c r="V97" s="11">
        <f>IF(V53&gt;0,V53*$D10/12*(1+Assumptions!$B$14)*(1+Assumptions!$B$15)^(V$6-1),0)</f>
        <v/>
      </c>
      <c r="W97" s="11">
        <f>IF(W53&gt;0,W53*$D10/12*(1+Assumptions!$B$14)*(1+Assumptions!$B$15)^(W$6-1),0)</f>
        <v/>
      </c>
      <c r="X97" s="11">
        <f>IF(X53&gt;0,X53*$D10/12*(1+Assumptions!$B$14)*(1+Assumptions!$B$15)^(X$6-1),0)</f>
        <v/>
      </c>
      <c r="Y97" s="11">
        <f>IF(Y53&gt;0,Y53*$D10/12*(1+Assumptions!$B$14)*(1+Assumptions!$B$15)^(Y$6-1),0)</f>
        <v/>
      </c>
      <c r="Z97" s="11">
        <f>IF(Z53&gt;0,Z53*$D10/12*(1+Assumptions!$B$14)*(1+Assumptions!$B$15)^(Z$6-1),0)</f>
        <v/>
      </c>
      <c r="AA97" s="11">
        <f>IF(AA53&gt;0,AA53*$D10/12*(1+Assumptions!$B$14)*(1+Assumptions!$B$15)^(AA$6-1),0)</f>
        <v/>
      </c>
      <c r="AB97" s="11">
        <f>IF(AB53&gt;0,AB53*$D10/12*(1+Assumptions!$B$14)*(1+Assumptions!$B$15)^(AB$6-1),0)</f>
        <v/>
      </c>
      <c r="AC97" s="11">
        <f>IF(AC53&gt;0,AC53*$D10/12*(1+Assumptions!$B$14)*(1+Assumptions!$B$15)^(AC$6-1),0)</f>
        <v/>
      </c>
      <c r="AD97" s="11">
        <f>IF(AD53&gt;0,AD53*$D10/12*(1+Assumptions!$B$14)*(1+Assumptions!$B$15)^(AD$6-1),0)</f>
        <v/>
      </c>
      <c r="AE97" s="11">
        <f>IF(AE53&gt;0,AE53*$D10/12*(1+Assumptions!$B$14)*(1+Assumptions!$B$15)^(AE$6-1),0)</f>
        <v/>
      </c>
      <c r="AF97" s="11">
        <f>IF(AF53&gt;0,AF53*$D10/12*(1+Assumptions!$B$14)*(1+Assumptions!$B$15)^(AF$6-1),0)</f>
        <v/>
      </c>
      <c r="AG97" s="11">
        <f>IF(AG53&gt;0,AG53*$D10/12*(1+Assumptions!$B$14)*(1+Assumptions!$B$15)^(AG$6-1),0)</f>
        <v/>
      </c>
      <c r="AH97" s="11">
        <f>IF(AH53&gt;0,AH53*$D10/12*(1+Assumptions!$B$14)*(1+Assumptions!$B$15)^(AH$6-1),0)</f>
        <v/>
      </c>
      <c r="AI97" s="11">
        <f>IF(AI53&gt;0,AI53*$D10/12*(1+Assumptions!$B$14)*(1+Assumptions!$B$15)^(AI$6-1),0)</f>
        <v/>
      </c>
      <c r="AJ97" s="11">
        <f>IF(AJ53&gt;0,AJ53*$D10/12*(1+Assumptions!$B$14)*(1+Assumptions!$B$15)^(AJ$6-1),0)</f>
        <v/>
      </c>
      <c r="AK97" s="11">
        <f>IF(AK53&gt;0,AK53*$D10/12*(1+Assumptions!$B$14)*(1+Assumptions!$B$15)^(AK$6-1),0)</f>
        <v/>
      </c>
      <c r="AL97" s="11">
        <f>IF(AL53&gt;0,AL53*$D10/12*(1+Assumptions!$B$14)*(1+Assumptions!$B$15)^(AL$6-1),0)</f>
        <v/>
      </c>
      <c r="AM97" s="11">
        <f>IF(AM53&gt;0,AM53*$D10/12*(1+Assumptions!$B$14)*(1+Assumptions!$B$15)^(AM$6-1),0)</f>
        <v/>
      </c>
      <c r="AN97" s="11">
        <f>IF(AN53&gt;0,AN53*$D10/12*(1+Assumptions!$B$14)*(1+Assumptions!$B$15)^(AN$6-1),0)</f>
        <v/>
      </c>
      <c r="AO97" s="11">
        <f>IF(AO53&gt;0,AO53*$D10/12*(1+Assumptions!$B$14)*(1+Assumptions!$B$15)^(AO$6-1),0)</f>
        <v/>
      </c>
      <c r="AP97" s="11">
        <f>IF(AP53&gt;0,AP53*$D10/12*(1+Assumptions!$B$14)*(1+Assumptions!$B$15)^(AP$6-1),0)</f>
        <v/>
      </c>
      <c r="AQ97" s="11">
        <f>IF(AQ53&gt;0,AQ53*$D10/12*(1+Assumptions!$B$14)*(1+Assumptions!$B$15)^(AQ$6-1),0)</f>
        <v/>
      </c>
      <c r="AR97" s="11">
        <f>IF(AR53&gt;0,AR53*$D10/12*(1+Assumptions!$B$14)*(1+Assumptions!$B$15)^(AR$6-1),0)</f>
        <v/>
      </c>
    </row>
    <row r="98">
      <c r="A98" s="2">
        <f>IF($A11="","",$A11)</f>
        <v/>
      </c>
      <c r="I98" s="11">
        <f>IF(I54&gt;0,I54*$D11/12*(1+Assumptions!$B$14)*(1+Assumptions!$B$15)^(I$6-1),0)</f>
        <v/>
      </c>
      <c r="J98" s="11">
        <f>IF(J54&gt;0,J54*$D11/12*(1+Assumptions!$B$14)*(1+Assumptions!$B$15)^(J$6-1),0)</f>
        <v/>
      </c>
      <c r="K98" s="11">
        <f>IF(K54&gt;0,K54*$D11/12*(1+Assumptions!$B$14)*(1+Assumptions!$B$15)^(K$6-1),0)</f>
        <v/>
      </c>
      <c r="L98" s="11">
        <f>IF(L54&gt;0,L54*$D11/12*(1+Assumptions!$B$14)*(1+Assumptions!$B$15)^(L$6-1),0)</f>
        <v/>
      </c>
      <c r="M98" s="11">
        <f>IF(M54&gt;0,M54*$D11/12*(1+Assumptions!$B$14)*(1+Assumptions!$B$15)^(M$6-1),0)</f>
        <v/>
      </c>
      <c r="N98" s="11">
        <f>IF(N54&gt;0,N54*$D11/12*(1+Assumptions!$B$14)*(1+Assumptions!$B$15)^(N$6-1),0)</f>
        <v/>
      </c>
      <c r="O98" s="11">
        <f>IF(O54&gt;0,O54*$D11/12*(1+Assumptions!$B$14)*(1+Assumptions!$B$15)^(O$6-1),0)</f>
        <v/>
      </c>
      <c r="P98" s="11">
        <f>IF(P54&gt;0,P54*$D11/12*(1+Assumptions!$B$14)*(1+Assumptions!$B$15)^(P$6-1),0)</f>
        <v/>
      </c>
      <c r="Q98" s="11">
        <f>IF(Q54&gt;0,Q54*$D11/12*(1+Assumptions!$B$14)*(1+Assumptions!$B$15)^(Q$6-1),0)</f>
        <v/>
      </c>
      <c r="R98" s="11">
        <f>IF(R54&gt;0,R54*$D11/12*(1+Assumptions!$B$14)*(1+Assumptions!$B$15)^(R$6-1),0)</f>
        <v/>
      </c>
      <c r="S98" s="11">
        <f>IF(S54&gt;0,S54*$D11/12*(1+Assumptions!$B$14)*(1+Assumptions!$B$15)^(S$6-1),0)</f>
        <v/>
      </c>
      <c r="T98" s="11">
        <f>IF(T54&gt;0,T54*$D11/12*(1+Assumptions!$B$14)*(1+Assumptions!$B$15)^(T$6-1),0)</f>
        <v/>
      </c>
      <c r="U98" s="11">
        <f>IF(U54&gt;0,U54*$D11/12*(1+Assumptions!$B$14)*(1+Assumptions!$B$15)^(U$6-1),0)</f>
        <v/>
      </c>
      <c r="V98" s="11">
        <f>IF(V54&gt;0,V54*$D11/12*(1+Assumptions!$B$14)*(1+Assumptions!$B$15)^(V$6-1),0)</f>
        <v/>
      </c>
      <c r="W98" s="11">
        <f>IF(W54&gt;0,W54*$D11/12*(1+Assumptions!$B$14)*(1+Assumptions!$B$15)^(W$6-1),0)</f>
        <v/>
      </c>
      <c r="X98" s="11">
        <f>IF(X54&gt;0,X54*$D11/12*(1+Assumptions!$B$14)*(1+Assumptions!$B$15)^(X$6-1),0)</f>
        <v/>
      </c>
      <c r="Y98" s="11">
        <f>IF(Y54&gt;0,Y54*$D11/12*(1+Assumptions!$B$14)*(1+Assumptions!$B$15)^(Y$6-1),0)</f>
        <v/>
      </c>
      <c r="Z98" s="11">
        <f>IF(Z54&gt;0,Z54*$D11/12*(1+Assumptions!$B$14)*(1+Assumptions!$B$15)^(Z$6-1),0)</f>
        <v/>
      </c>
      <c r="AA98" s="11">
        <f>IF(AA54&gt;0,AA54*$D11/12*(1+Assumptions!$B$14)*(1+Assumptions!$B$15)^(AA$6-1),0)</f>
        <v/>
      </c>
      <c r="AB98" s="11">
        <f>IF(AB54&gt;0,AB54*$D11/12*(1+Assumptions!$B$14)*(1+Assumptions!$B$15)^(AB$6-1),0)</f>
        <v/>
      </c>
      <c r="AC98" s="11">
        <f>IF(AC54&gt;0,AC54*$D11/12*(1+Assumptions!$B$14)*(1+Assumptions!$B$15)^(AC$6-1),0)</f>
        <v/>
      </c>
      <c r="AD98" s="11">
        <f>IF(AD54&gt;0,AD54*$D11/12*(1+Assumptions!$B$14)*(1+Assumptions!$B$15)^(AD$6-1),0)</f>
        <v/>
      </c>
      <c r="AE98" s="11">
        <f>IF(AE54&gt;0,AE54*$D11/12*(1+Assumptions!$B$14)*(1+Assumptions!$B$15)^(AE$6-1),0)</f>
        <v/>
      </c>
      <c r="AF98" s="11">
        <f>IF(AF54&gt;0,AF54*$D11/12*(1+Assumptions!$B$14)*(1+Assumptions!$B$15)^(AF$6-1),0)</f>
        <v/>
      </c>
      <c r="AG98" s="11">
        <f>IF(AG54&gt;0,AG54*$D11/12*(1+Assumptions!$B$14)*(1+Assumptions!$B$15)^(AG$6-1),0)</f>
        <v/>
      </c>
      <c r="AH98" s="11">
        <f>IF(AH54&gt;0,AH54*$D11/12*(1+Assumptions!$B$14)*(1+Assumptions!$B$15)^(AH$6-1),0)</f>
        <v/>
      </c>
      <c r="AI98" s="11">
        <f>IF(AI54&gt;0,AI54*$D11/12*(1+Assumptions!$B$14)*(1+Assumptions!$B$15)^(AI$6-1),0)</f>
        <v/>
      </c>
      <c r="AJ98" s="11">
        <f>IF(AJ54&gt;0,AJ54*$D11/12*(1+Assumptions!$B$14)*(1+Assumptions!$B$15)^(AJ$6-1),0)</f>
        <v/>
      </c>
      <c r="AK98" s="11">
        <f>IF(AK54&gt;0,AK54*$D11/12*(1+Assumptions!$B$14)*(1+Assumptions!$B$15)^(AK$6-1),0)</f>
        <v/>
      </c>
      <c r="AL98" s="11">
        <f>IF(AL54&gt;0,AL54*$D11/12*(1+Assumptions!$B$14)*(1+Assumptions!$B$15)^(AL$6-1),0)</f>
        <v/>
      </c>
      <c r="AM98" s="11">
        <f>IF(AM54&gt;0,AM54*$D11/12*(1+Assumptions!$B$14)*(1+Assumptions!$B$15)^(AM$6-1),0)</f>
        <v/>
      </c>
      <c r="AN98" s="11">
        <f>IF(AN54&gt;0,AN54*$D11/12*(1+Assumptions!$B$14)*(1+Assumptions!$B$15)^(AN$6-1),0)</f>
        <v/>
      </c>
      <c r="AO98" s="11">
        <f>IF(AO54&gt;0,AO54*$D11/12*(1+Assumptions!$B$14)*(1+Assumptions!$B$15)^(AO$6-1),0)</f>
        <v/>
      </c>
      <c r="AP98" s="11">
        <f>IF(AP54&gt;0,AP54*$D11/12*(1+Assumptions!$B$14)*(1+Assumptions!$B$15)^(AP$6-1),0)</f>
        <v/>
      </c>
      <c r="AQ98" s="11">
        <f>IF(AQ54&gt;0,AQ54*$D11/12*(1+Assumptions!$B$14)*(1+Assumptions!$B$15)^(AQ$6-1),0)</f>
        <v/>
      </c>
      <c r="AR98" s="11">
        <f>IF(AR54&gt;0,AR54*$D11/12*(1+Assumptions!$B$14)*(1+Assumptions!$B$15)^(AR$6-1),0)</f>
        <v/>
      </c>
    </row>
    <row r="99">
      <c r="A99" s="2">
        <f>IF($A12="","",$A12)</f>
        <v/>
      </c>
      <c r="I99" s="11">
        <f>IF(I55&gt;0,I55*$D12/12*(1+Assumptions!$B$14)*(1+Assumptions!$B$15)^(I$6-1),0)</f>
        <v/>
      </c>
      <c r="J99" s="11">
        <f>IF(J55&gt;0,J55*$D12/12*(1+Assumptions!$B$14)*(1+Assumptions!$B$15)^(J$6-1),0)</f>
        <v/>
      </c>
      <c r="K99" s="11">
        <f>IF(K55&gt;0,K55*$D12/12*(1+Assumptions!$B$14)*(1+Assumptions!$B$15)^(K$6-1),0)</f>
        <v/>
      </c>
      <c r="L99" s="11">
        <f>IF(L55&gt;0,L55*$D12/12*(1+Assumptions!$B$14)*(1+Assumptions!$B$15)^(L$6-1),0)</f>
        <v/>
      </c>
      <c r="M99" s="11">
        <f>IF(M55&gt;0,M55*$D12/12*(1+Assumptions!$B$14)*(1+Assumptions!$B$15)^(M$6-1),0)</f>
        <v/>
      </c>
      <c r="N99" s="11">
        <f>IF(N55&gt;0,N55*$D12/12*(1+Assumptions!$B$14)*(1+Assumptions!$B$15)^(N$6-1),0)</f>
        <v/>
      </c>
      <c r="O99" s="11">
        <f>IF(O55&gt;0,O55*$D12/12*(1+Assumptions!$B$14)*(1+Assumptions!$B$15)^(O$6-1),0)</f>
        <v/>
      </c>
      <c r="P99" s="11">
        <f>IF(P55&gt;0,P55*$D12/12*(1+Assumptions!$B$14)*(1+Assumptions!$B$15)^(P$6-1),0)</f>
        <v/>
      </c>
      <c r="Q99" s="11">
        <f>IF(Q55&gt;0,Q55*$D12/12*(1+Assumptions!$B$14)*(1+Assumptions!$B$15)^(Q$6-1),0)</f>
        <v/>
      </c>
      <c r="R99" s="11">
        <f>IF(R55&gt;0,R55*$D12/12*(1+Assumptions!$B$14)*(1+Assumptions!$B$15)^(R$6-1),0)</f>
        <v/>
      </c>
      <c r="S99" s="11">
        <f>IF(S55&gt;0,S55*$D12/12*(1+Assumptions!$B$14)*(1+Assumptions!$B$15)^(S$6-1),0)</f>
        <v/>
      </c>
      <c r="T99" s="11">
        <f>IF(T55&gt;0,T55*$D12/12*(1+Assumptions!$B$14)*(1+Assumptions!$B$15)^(T$6-1),0)</f>
        <v/>
      </c>
      <c r="U99" s="11">
        <f>IF(U55&gt;0,U55*$D12/12*(1+Assumptions!$B$14)*(1+Assumptions!$B$15)^(U$6-1),0)</f>
        <v/>
      </c>
      <c r="V99" s="11">
        <f>IF(V55&gt;0,V55*$D12/12*(1+Assumptions!$B$14)*(1+Assumptions!$B$15)^(V$6-1),0)</f>
        <v/>
      </c>
      <c r="W99" s="11">
        <f>IF(W55&gt;0,W55*$D12/12*(1+Assumptions!$B$14)*(1+Assumptions!$B$15)^(W$6-1),0)</f>
        <v/>
      </c>
      <c r="X99" s="11">
        <f>IF(X55&gt;0,X55*$D12/12*(1+Assumptions!$B$14)*(1+Assumptions!$B$15)^(X$6-1),0)</f>
        <v/>
      </c>
      <c r="Y99" s="11">
        <f>IF(Y55&gt;0,Y55*$D12/12*(1+Assumptions!$B$14)*(1+Assumptions!$B$15)^(Y$6-1),0)</f>
        <v/>
      </c>
      <c r="Z99" s="11">
        <f>IF(Z55&gt;0,Z55*$D12/12*(1+Assumptions!$B$14)*(1+Assumptions!$B$15)^(Z$6-1),0)</f>
        <v/>
      </c>
      <c r="AA99" s="11">
        <f>IF(AA55&gt;0,AA55*$D12/12*(1+Assumptions!$B$14)*(1+Assumptions!$B$15)^(AA$6-1),0)</f>
        <v/>
      </c>
      <c r="AB99" s="11">
        <f>IF(AB55&gt;0,AB55*$D12/12*(1+Assumptions!$B$14)*(1+Assumptions!$B$15)^(AB$6-1),0)</f>
        <v/>
      </c>
      <c r="AC99" s="11">
        <f>IF(AC55&gt;0,AC55*$D12/12*(1+Assumptions!$B$14)*(1+Assumptions!$B$15)^(AC$6-1),0)</f>
        <v/>
      </c>
      <c r="AD99" s="11">
        <f>IF(AD55&gt;0,AD55*$D12/12*(1+Assumptions!$B$14)*(1+Assumptions!$B$15)^(AD$6-1),0)</f>
        <v/>
      </c>
      <c r="AE99" s="11">
        <f>IF(AE55&gt;0,AE55*$D12/12*(1+Assumptions!$B$14)*(1+Assumptions!$B$15)^(AE$6-1),0)</f>
        <v/>
      </c>
      <c r="AF99" s="11">
        <f>IF(AF55&gt;0,AF55*$D12/12*(1+Assumptions!$B$14)*(1+Assumptions!$B$15)^(AF$6-1),0)</f>
        <v/>
      </c>
      <c r="AG99" s="11">
        <f>IF(AG55&gt;0,AG55*$D12/12*(1+Assumptions!$B$14)*(1+Assumptions!$B$15)^(AG$6-1),0)</f>
        <v/>
      </c>
      <c r="AH99" s="11">
        <f>IF(AH55&gt;0,AH55*$D12/12*(1+Assumptions!$B$14)*(1+Assumptions!$B$15)^(AH$6-1),0)</f>
        <v/>
      </c>
      <c r="AI99" s="11">
        <f>IF(AI55&gt;0,AI55*$D12/12*(1+Assumptions!$B$14)*(1+Assumptions!$B$15)^(AI$6-1),0)</f>
        <v/>
      </c>
      <c r="AJ99" s="11">
        <f>IF(AJ55&gt;0,AJ55*$D12/12*(1+Assumptions!$B$14)*(1+Assumptions!$B$15)^(AJ$6-1),0)</f>
        <v/>
      </c>
      <c r="AK99" s="11">
        <f>IF(AK55&gt;0,AK55*$D12/12*(1+Assumptions!$B$14)*(1+Assumptions!$B$15)^(AK$6-1),0)</f>
        <v/>
      </c>
      <c r="AL99" s="11">
        <f>IF(AL55&gt;0,AL55*$D12/12*(1+Assumptions!$B$14)*(1+Assumptions!$B$15)^(AL$6-1),0)</f>
        <v/>
      </c>
      <c r="AM99" s="11">
        <f>IF(AM55&gt;0,AM55*$D12/12*(1+Assumptions!$B$14)*(1+Assumptions!$B$15)^(AM$6-1),0)</f>
        <v/>
      </c>
      <c r="AN99" s="11">
        <f>IF(AN55&gt;0,AN55*$D12/12*(1+Assumptions!$B$14)*(1+Assumptions!$B$15)^(AN$6-1),0)</f>
        <v/>
      </c>
      <c r="AO99" s="11">
        <f>IF(AO55&gt;0,AO55*$D12/12*(1+Assumptions!$B$14)*(1+Assumptions!$B$15)^(AO$6-1),0)</f>
        <v/>
      </c>
      <c r="AP99" s="11">
        <f>IF(AP55&gt;0,AP55*$D12/12*(1+Assumptions!$B$14)*(1+Assumptions!$B$15)^(AP$6-1),0)</f>
        <v/>
      </c>
      <c r="AQ99" s="11">
        <f>IF(AQ55&gt;0,AQ55*$D12/12*(1+Assumptions!$B$14)*(1+Assumptions!$B$15)^(AQ$6-1),0)</f>
        <v/>
      </c>
      <c r="AR99" s="11">
        <f>IF(AR55&gt;0,AR55*$D12/12*(1+Assumptions!$B$14)*(1+Assumptions!$B$15)^(AR$6-1),0)</f>
        <v/>
      </c>
    </row>
    <row r="100">
      <c r="A100" s="2">
        <f>IF($A13="","",$A13)</f>
        <v/>
      </c>
      <c r="I100" s="11">
        <f>IF(I56&gt;0,I56*$D13/12*(1+Assumptions!$B$14)*(1+Assumptions!$B$15)^(I$6-1),0)</f>
        <v/>
      </c>
      <c r="J100" s="11">
        <f>IF(J56&gt;0,J56*$D13/12*(1+Assumptions!$B$14)*(1+Assumptions!$B$15)^(J$6-1),0)</f>
        <v/>
      </c>
      <c r="K100" s="11">
        <f>IF(K56&gt;0,K56*$D13/12*(1+Assumptions!$B$14)*(1+Assumptions!$B$15)^(K$6-1),0)</f>
        <v/>
      </c>
      <c r="L100" s="11">
        <f>IF(L56&gt;0,L56*$D13/12*(1+Assumptions!$B$14)*(1+Assumptions!$B$15)^(L$6-1),0)</f>
        <v/>
      </c>
      <c r="M100" s="11">
        <f>IF(M56&gt;0,M56*$D13/12*(1+Assumptions!$B$14)*(1+Assumptions!$B$15)^(M$6-1),0)</f>
        <v/>
      </c>
      <c r="N100" s="11">
        <f>IF(N56&gt;0,N56*$D13/12*(1+Assumptions!$B$14)*(1+Assumptions!$B$15)^(N$6-1),0)</f>
        <v/>
      </c>
      <c r="O100" s="11">
        <f>IF(O56&gt;0,O56*$D13/12*(1+Assumptions!$B$14)*(1+Assumptions!$B$15)^(O$6-1),0)</f>
        <v/>
      </c>
      <c r="P100" s="11">
        <f>IF(P56&gt;0,P56*$D13/12*(1+Assumptions!$B$14)*(1+Assumptions!$B$15)^(P$6-1),0)</f>
        <v/>
      </c>
      <c r="Q100" s="11">
        <f>IF(Q56&gt;0,Q56*$D13/12*(1+Assumptions!$B$14)*(1+Assumptions!$B$15)^(Q$6-1),0)</f>
        <v/>
      </c>
      <c r="R100" s="11">
        <f>IF(R56&gt;0,R56*$D13/12*(1+Assumptions!$B$14)*(1+Assumptions!$B$15)^(R$6-1),0)</f>
        <v/>
      </c>
      <c r="S100" s="11">
        <f>IF(S56&gt;0,S56*$D13/12*(1+Assumptions!$B$14)*(1+Assumptions!$B$15)^(S$6-1),0)</f>
        <v/>
      </c>
      <c r="T100" s="11">
        <f>IF(T56&gt;0,T56*$D13/12*(1+Assumptions!$B$14)*(1+Assumptions!$B$15)^(T$6-1),0)</f>
        <v/>
      </c>
      <c r="U100" s="11">
        <f>IF(U56&gt;0,U56*$D13/12*(1+Assumptions!$B$14)*(1+Assumptions!$B$15)^(U$6-1),0)</f>
        <v/>
      </c>
      <c r="V100" s="11">
        <f>IF(V56&gt;0,V56*$D13/12*(1+Assumptions!$B$14)*(1+Assumptions!$B$15)^(V$6-1),0)</f>
        <v/>
      </c>
      <c r="W100" s="11">
        <f>IF(W56&gt;0,W56*$D13/12*(1+Assumptions!$B$14)*(1+Assumptions!$B$15)^(W$6-1),0)</f>
        <v/>
      </c>
      <c r="X100" s="11">
        <f>IF(X56&gt;0,X56*$D13/12*(1+Assumptions!$B$14)*(1+Assumptions!$B$15)^(X$6-1),0)</f>
        <v/>
      </c>
      <c r="Y100" s="11">
        <f>IF(Y56&gt;0,Y56*$D13/12*(1+Assumptions!$B$14)*(1+Assumptions!$B$15)^(Y$6-1),0)</f>
        <v/>
      </c>
      <c r="Z100" s="11">
        <f>IF(Z56&gt;0,Z56*$D13/12*(1+Assumptions!$B$14)*(1+Assumptions!$B$15)^(Z$6-1),0)</f>
        <v/>
      </c>
      <c r="AA100" s="11">
        <f>IF(AA56&gt;0,AA56*$D13/12*(1+Assumptions!$B$14)*(1+Assumptions!$B$15)^(AA$6-1),0)</f>
        <v/>
      </c>
      <c r="AB100" s="11">
        <f>IF(AB56&gt;0,AB56*$D13/12*(1+Assumptions!$B$14)*(1+Assumptions!$B$15)^(AB$6-1),0)</f>
        <v/>
      </c>
      <c r="AC100" s="11">
        <f>IF(AC56&gt;0,AC56*$D13/12*(1+Assumptions!$B$14)*(1+Assumptions!$B$15)^(AC$6-1),0)</f>
        <v/>
      </c>
      <c r="AD100" s="11">
        <f>IF(AD56&gt;0,AD56*$D13/12*(1+Assumptions!$B$14)*(1+Assumptions!$B$15)^(AD$6-1),0)</f>
        <v/>
      </c>
      <c r="AE100" s="11">
        <f>IF(AE56&gt;0,AE56*$D13/12*(1+Assumptions!$B$14)*(1+Assumptions!$B$15)^(AE$6-1),0)</f>
        <v/>
      </c>
      <c r="AF100" s="11">
        <f>IF(AF56&gt;0,AF56*$D13/12*(1+Assumptions!$B$14)*(1+Assumptions!$B$15)^(AF$6-1),0)</f>
        <v/>
      </c>
      <c r="AG100" s="11">
        <f>IF(AG56&gt;0,AG56*$D13/12*(1+Assumptions!$B$14)*(1+Assumptions!$B$15)^(AG$6-1),0)</f>
        <v/>
      </c>
      <c r="AH100" s="11">
        <f>IF(AH56&gt;0,AH56*$D13/12*(1+Assumptions!$B$14)*(1+Assumptions!$B$15)^(AH$6-1),0)</f>
        <v/>
      </c>
      <c r="AI100" s="11">
        <f>IF(AI56&gt;0,AI56*$D13/12*(1+Assumptions!$B$14)*(1+Assumptions!$B$15)^(AI$6-1),0)</f>
        <v/>
      </c>
      <c r="AJ100" s="11">
        <f>IF(AJ56&gt;0,AJ56*$D13/12*(1+Assumptions!$B$14)*(1+Assumptions!$B$15)^(AJ$6-1),0)</f>
        <v/>
      </c>
      <c r="AK100" s="11">
        <f>IF(AK56&gt;0,AK56*$D13/12*(1+Assumptions!$B$14)*(1+Assumptions!$B$15)^(AK$6-1),0)</f>
        <v/>
      </c>
      <c r="AL100" s="11">
        <f>IF(AL56&gt;0,AL56*$D13/12*(1+Assumptions!$B$14)*(1+Assumptions!$B$15)^(AL$6-1),0)</f>
        <v/>
      </c>
      <c r="AM100" s="11">
        <f>IF(AM56&gt;0,AM56*$D13/12*(1+Assumptions!$B$14)*(1+Assumptions!$B$15)^(AM$6-1),0)</f>
        <v/>
      </c>
      <c r="AN100" s="11">
        <f>IF(AN56&gt;0,AN56*$D13/12*(1+Assumptions!$B$14)*(1+Assumptions!$B$15)^(AN$6-1),0)</f>
        <v/>
      </c>
      <c r="AO100" s="11">
        <f>IF(AO56&gt;0,AO56*$D13/12*(1+Assumptions!$B$14)*(1+Assumptions!$B$15)^(AO$6-1),0)</f>
        <v/>
      </c>
      <c r="AP100" s="11">
        <f>IF(AP56&gt;0,AP56*$D13/12*(1+Assumptions!$B$14)*(1+Assumptions!$B$15)^(AP$6-1),0)</f>
        <v/>
      </c>
      <c r="AQ100" s="11">
        <f>IF(AQ56&gt;0,AQ56*$D13/12*(1+Assumptions!$B$14)*(1+Assumptions!$B$15)^(AQ$6-1),0)</f>
        <v/>
      </c>
      <c r="AR100" s="11">
        <f>IF(AR56&gt;0,AR56*$D13/12*(1+Assumptions!$B$14)*(1+Assumptions!$B$15)^(AR$6-1),0)</f>
        <v/>
      </c>
    </row>
    <row r="101">
      <c r="A101" s="2">
        <f>IF($A14="","",$A14)</f>
        <v/>
      </c>
      <c r="I101" s="11">
        <f>IF(I57&gt;0,I57*$D14/12*(1+Assumptions!$B$14)*(1+Assumptions!$B$15)^(I$6-1),0)</f>
        <v/>
      </c>
      <c r="J101" s="11">
        <f>IF(J57&gt;0,J57*$D14/12*(1+Assumptions!$B$14)*(1+Assumptions!$B$15)^(J$6-1),0)</f>
        <v/>
      </c>
      <c r="K101" s="11">
        <f>IF(K57&gt;0,K57*$D14/12*(1+Assumptions!$B$14)*(1+Assumptions!$B$15)^(K$6-1),0)</f>
        <v/>
      </c>
      <c r="L101" s="11">
        <f>IF(L57&gt;0,L57*$D14/12*(1+Assumptions!$B$14)*(1+Assumptions!$B$15)^(L$6-1),0)</f>
        <v/>
      </c>
      <c r="M101" s="11">
        <f>IF(M57&gt;0,M57*$D14/12*(1+Assumptions!$B$14)*(1+Assumptions!$B$15)^(M$6-1),0)</f>
        <v/>
      </c>
      <c r="N101" s="11">
        <f>IF(N57&gt;0,N57*$D14/12*(1+Assumptions!$B$14)*(1+Assumptions!$B$15)^(N$6-1),0)</f>
        <v/>
      </c>
      <c r="O101" s="11">
        <f>IF(O57&gt;0,O57*$D14/12*(1+Assumptions!$B$14)*(1+Assumptions!$B$15)^(O$6-1),0)</f>
        <v/>
      </c>
      <c r="P101" s="11">
        <f>IF(P57&gt;0,P57*$D14/12*(1+Assumptions!$B$14)*(1+Assumptions!$B$15)^(P$6-1),0)</f>
        <v/>
      </c>
      <c r="Q101" s="11">
        <f>IF(Q57&gt;0,Q57*$D14/12*(1+Assumptions!$B$14)*(1+Assumptions!$B$15)^(Q$6-1),0)</f>
        <v/>
      </c>
      <c r="R101" s="11">
        <f>IF(R57&gt;0,R57*$D14/12*(1+Assumptions!$B$14)*(1+Assumptions!$B$15)^(R$6-1),0)</f>
        <v/>
      </c>
      <c r="S101" s="11">
        <f>IF(S57&gt;0,S57*$D14/12*(1+Assumptions!$B$14)*(1+Assumptions!$B$15)^(S$6-1),0)</f>
        <v/>
      </c>
      <c r="T101" s="11">
        <f>IF(T57&gt;0,T57*$D14/12*(1+Assumptions!$B$14)*(1+Assumptions!$B$15)^(T$6-1),0)</f>
        <v/>
      </c>
      <c r="U101" s="11">
        <f>IF(U57&gt;0,U57*$D14/12*(1+Assumptions!$B$14)*(1+Assumptions!$B$15)^(U$6-1),0)</f>
        <v/>
      </c>
      <c r="V101" s="11">
        <f>IF(V57&gt;0,V57*$D14/12*(1+Assumptions!$B$14)*(1+Assumptions!$B$15)^(V$6-1),0)</f>
        <v/>
      </c>
      <c r="W101" s="11">
        <f>IF(W57&gt;0,W57*$D14/12*(1+Assumptions!$B$14)*(1+Assumptions!$B$15)^(W$6-1),0)</f>
        <v/>
      </c>
      <c r="X101" s="11">
        <f>IF(X57&gt;0,X57*$D14/12*(1+Assumptions!$B$14)*(1+Assumptions!$B$15)^(X$6-1),0)</f>
        <v/>
      </c>
      <c r="Y101" s="11">
        <f>IF(Y57&gt;0,Y57*$D14/12*(1+Assumptions!$B$14)*(1+Assumptions!$B$15)^(Y$6-1),0)</f>
        <v/>
      </c>
      <c r="Z101" s="11">
        <f>IF(Z57&gt;0,Z57*$D14/12*(1+Assumptions!$B$14)*(1+Assumptions!$B$15)^(Z$6-1),0)</f>
        <v/>
      </c>
      <c r="AA101" s="11">
        <f>IF(AA57&gt;0,AA57*$D14/12*(1+Assumptions!$B$14)*(1+Assumptions!$B$15)^(AA$6-1),0)</f>
        <v/>
      </c>
      <c r="AB101" s="11">
        <f>IF(AB57&gt;0,AB57*$D14/12*(1+Assumptions!$B$14)*(1+Assumptions!$B$15)^(AB$6-1),0)</f>
        <v/>
      </c>
      <c r="AC101" s="11">
        <f>IF(AC57&gt;0,AC57*$D14/12*(1+Assumptions!$B$14)*(1+Assumptions!$B$15)^(AC$6-1),0)</f>
        <v/>
      </c>
      <c r="AD101" s="11">
        <f>IF(AD57&gt;0,AD57*$D14/12*(1+Assumptions!$B$14)*(1+Assumptions!$B$15)^(AD$6-1),0)</f>
        <v/>
      </c>
      <c r="AE101" s="11">
        <f>IF(AE57&gt;0,AE57*$D14/12*(1+Assumptions!$B$14)*(1+Assumptions!$B$15)^(AE$6-1),0)</f>
        <v/>
      </c>
      <c r="AF101" s="11">
        <f>IF(AF57&gt;0,AF57*$D14/12*(1+Assumptions!$B$14)*(1+Assumptions!$B$15)^(AF$6-1),0)</f>
        <v/>
      </c>
      <c r="AG101" s="11">
        <f>IF(AG57&gt;0,AG57*$D14/12*(1+Assumptions!$B$14)*(1+Assumptions!$B$15)^(AG$6-1),0)</f>
        <v/>
      </c>
      <c r="AH101" s="11">
        <f>IF(AH57&gt;0,AH57*$D14/12*(1+Assumptions!$B$14)*(1+Assumptions!$B$15)^(AH$6-1),0)</f>
        <v/>
      </c>
      <c r="AI101" s="11">
        <f>IF(AI57&gt;0,AI57*$D14/12*(1+Assumptions!$B$14)*(1+Assumptions!$B$15)^(AI$6-1),0)</f>
        <v/>
      </c>
      <c r="AJ101" s="11">
        <f>IF(AJ57&gt;0,AJ57*$D14/12*(1+Assumptions!$B$14)*(1+Assumptions!$B$15)^(AJ$6-1),0)</f>
        <v/>
      </c>
      <c r="AK101" s="11">
        <f>IF(AK57&gt;0,AK57*$D14/12*(1+Assumptions!$B$14)*(1+Assumptions!$B$15)^(AK$6-1),0)</f>
        <v/>
      </c>
      <c r="AL101" s="11">
        <f>IF(AL57&gt;0,AL57*$D14/12*(1+Assumptions!$B$14)*(1+Assumptions!$B$15)^(AL$6-1),0)</f>
        <v/>
      </c>
      <c r="AM101" s="11">
        <f>IF(AM57&gt;0,AM57*$D14/12*(1+Assumptions!$B$14)*(1+Assumptions!$B$15)^(AM$6-1),0)</f>
        <v/>
      </c>
      <c r="AN101" s="11">
        <f>IF(AN57&gt;0,AN57*$D14/12*(1+Assumptions!$B$14)*(1+Assumptions!$B$15)^(AN$6-1),0)</f>
        <v/>
      </c>
      <c r="AO101" s="11">
        <f>IF(AO57&gt;0,AO57*$D14/12*(1+Assumptions!$B$14)*(1+Assumptions!$B$15)^(AO$6-1),0)</f>
        <v/>
      </c>
      <c r="AP101" s="11">
        <f>IF(AP57&gt;0,AP57*$D14/12*(1+Assumptions!$B$14)*(1+Assumptions!$B$15)^(AP$6-1),0)</f>
        <v/>
      </c>
      <c r="AQ101" s="11">
        <f>IF(AQ57&gt;0,AQ57*$D14/12*(1+Assumptions!$B$14)*(1+Assumptions!$B$15)^(AQ$6-1),0)</f>
        <v/>
      </c>
      <c r="AR101" s="11">
        <f>IF(AR57&gt;0,AR57*$D14/12*(1+Assumptions!$B$14)*(1+Assumptions!$B$15)^(AR$6-1),0)</f>
        <v/>
      </c>
    </row>
    <row r="102">
      <c r="A102" s="2">
        <f>IF($A15="","",$A15)</f>
        <v/>
      </c>
      <c r="I102" s="11">
        <f>IF(I58&gt;0,I58*$D15/12*(1+Assumptions!$B$14)*(1+Assumptions!$B$15)^(I$6-1),0)</f>
        <v/>
      </c>
      <c r="J102" s="11">
        <f>IF(J58&gt;0,J58*$D15/12*(1+Assumptions!$B$14)*(1+Assumptions!$B$15)^(J$6-1),0)</f>
        <v/>
      </c>
      <c r="K102" s="11">
        <f>IF(K58&gt;0,K58*$D15/12*(1+Assumptions!$B$14)*(1+Assumptions!$B$15)^(K$6-1),0)</f>
        <v/>
      </c>
      <c r="L102" s="11">
        <f>IF(L58&gt;0,L58*$D15/12*(1+Assumptions!$B$14)*(1+Assumptions!$B$15)^(L$6-1),0)</f>
        <v/>
      </c>
      <c r="M102" s="11">
        <f>IF(M58&gt;0,M58*$D15/12*(1+Assumptions!$B$14)*(1+Assumptions!$B$15)^(M$6-1),0)</f>
        <v/>
      </c>
      <c r="N102" s="11">
        <f>IF(N58&gt;0,N58*$D15/12*(1+Assumptions!$B$14)*(1+Assumptions!$B$15)^(N$6-1),0)</f>
        <v/>
      </c>
      <c r="O102" s="11">
        <f>IF(O58&gt;0,O58*$D15/12*(1+Assumptions!$B$14)*(1+Assumptions!$B$15)^(O$6-1),0)</f>
        <v/>
      </c>
      <c r="P102" s="11">
        <f>IF(P58&gt;0,P58*$D15/12*(1+Assumptions!$B$14)*(1+Assumptions!$B$15)^(P$6-1),0)</f>
        <v/>
      </c>
      <c r="Q102" s="11">
        <f>IF(Q58&gt;0,Q58*$D15/12*(1+Assumptions!$B$14)*(1+Assumptions!$B$15)^(Q$6-1),0)</f>
        <v/>
      </c>
      <c r="R102" s="11">
        <f>IF(R58&gt;0,R58*$D15/12*(1+Assumptions!$B$14)*(1+Assumptions!$B$15)^(R$6-1),0)</f>
        <v/>
      </c>
      <c r="S102" s="11">
        <f>IF(S58&gt;0,S58*$D15/12*(1+Assumptions!$B$14)*(1+Assumptions!$B$15)^(S$6-1),0)</f>
        <v/>
      </c>
      <c r="T102" s="11">
        <f>IF(T58&gt;0,T58*$D15/12*(1+Assumptions!$B$14)*(1+Assumptions!$B$15)^(T$6-1),0)</f>
        <v/>
      </c>
      <c r="U102" s="11">
        <f>IF(U58&gt;0,U58*$D15/12*(1+Assumptions!$B$14)*(1+Assumptions!$B$15)^(U$6-1),0)</f>
        <v/>
      </c>
      <c r="V102" s="11">
        <f>IF(V58&gt;0,V58*$D15/12*(1+Assumptions!$B$14)*(1+Assumptions!$B$15)^(V$6-1),0)</f>
        <v/>
      </c>
      <c r="W102" s="11">
        <f>IF(W58&gt;0,W58*$D15/12*(1+Assumptions!$B$14)*(1+Assumptions!$B$15)^(W$6-1),0)</f>
        <v/>
      </c>
      <c r="X102" s="11">
        <f>IF(X58&gt;0,X58*$D15/12*(1+Assumptions!$B$14)*(1+Assumptions!$B$15)^(X$6-1),0)</f>
        <v/>
      </c>
      <c r="Y102" s="11">
        <f>IF(Y58&gt;0,Y58*$D15/12*(1+Assumptions!$B$14)*(1+Assumptions!$B$15)^(Y$6-1),0)</f>
        <v/>
      </c>
      <c r="Z102" s="11">
        <f>IF(Z58&gt;0,Z58*$D15/12*(1+Assumptions!$B$14)*(1+Assumptions!$B$15)^(Z$6-1),0)</f>
        <v/>
      </c>
      <c r="AA102" s="11">
        <f>IF(AA58&gt;0,AA58*$D15/12*(1+Assumptions!$B$14)*(1+Assumptions!$B$15)^(AA$6-1),0)</f>
        <v/>
      </c>
      <c r="AB102" s="11">
        <f>IF(AB58&gt;0,AB58*$D15/12*(1+Assumptions!$B$14)*(1+Assumptions!$B$15)^(AB$6-1),0)</f>
        <v/>
      </c>
      <c r="AC102" s="11">
        <f>IF(AC58&gt;0,AC58*$D15/12*(1+Assumptions!$B$14)*(1+Assumptions!$B$15)^(AC$6-1),0)</f>
        <v/>
      </c>
      <c r="AD102" s="11">
        <f>IF(AD58&gt;0,AD58*$D15/12*(1+Assumptions!$B$14)*(1+Assumptions!$B$15)^(AD$6-1),0)</f>
        <v/>
      </c>
      <c r="AE102" s="11">
        <f>IF(AE58&gt;0,AE58*$D15/12*(1+Assumptions!$B$14)*(1+Assumptions!$B$15)^(AE$6-1),0)</f>
        <v/>
      </c>
      <c r="AF102" s="11">
        <f>IF(AF58&gt;0,AF58*$D15/12*(1+Assumptions!$B$14)*(1+Assumptions!$B$15)^(AF$6-1),0)</f>
        <v/>
      </c>
      <c r="AG102" s="11">
        <f>IF(AG58&gt;0,AG58*$D15/12*(1+Assumptions!$B$14)*(1+Assumptions!$B$15)^(AG$6-1),0)</f>
        <v/>
      </c>
      <c r="AH102" s="11">
        <f>IF(AH58&gt;0,AH58*$D15/12*(1+Assumptions!$B$14)*(1+Assumptions!$B$15)^(AH$6-1),0)</f>
        <v/>
      </c>
      <c r="AI102" s="11">
        <f>IF(AI58&gt;0,AI58*$D15/12*(1+Assumptions!$B$14)*(1+Assumptions!$B$15)^(AI$6-1),0)</f>
        <v/>
      </c>
      <c r="AJ102" s="11">
        <f>IF(AJ58&gt;0,AJ58*$D15/12*(1+Assumptions!$B$14)*(1+Assumptions!$B$15)^(AJ$6-1),0)</f>
        <v/>
      </c>
      <c r="AK102" s="11">
        <f>IF(AK58&gt;0,AK58*$D15/12*(1+Assumptions!$B$14)*(1+Assumptions!$B$15)^(AK$6-1),0)</f>
        <v/>
      </c>
      <c r="AL102" s="11">
        <f>IF(AL58&gt;0,AL58*$D15/12*(1+Assumptions!$B$14)*(1+Assumptions!$B$15)^(AL$6-1),0)</f>
        <v/>
      </c>
      <c r="AM102" s="11">
        <f>IF(AM58&gt;0,AM58*$D15/12*(1+Assumptions!$B$14)*(1+Assumptions!$B$15)^(AM$6-1),0)</f>
        <v/>
      </c>
      <c r="AN102" s="11">
        <f>IF(AN58&gt;0,AN58*$D15/12*(1+Assumptions!$B$14)*(1+Assumptions!$B$15)^(AN$6-1),0)</f>
        <v/>
      </c>
      <c r="AO102" s="11">
        <f>IF(AO58&gt;0,AO58*$D15/12*(1+Assumptions!$B$14)*(1+Assumptions!$B$15)^(AO$6-1),0)</f>
        <v/>
      </c>
      <c r="AP102" s="11">
        <f>IF(AP58&gt;0,AP58*$D15/12*(1+Assumptions!$B$14)*(1+Assumptions!$B$15)^(AP$6-1),0)</f>
        <v/>
      </c>
      <c r="AQ102" s="11">
        <f>IF(AQ58&gt;0,AQ58*$D15/12*(1+Assumptions!$B$14)*(1+Assumptions!$B$15)^(AQ$6-1),0)</f>
        <v/>
      </c>
      <c r="AR102" s="11">
        <f>IF(AR58&gt;0,AR58*$D15/12*(1+Assumptions!$B$14)*(1+Assumptions!$B$15)^(AR$6-1),0)</f>
        <v/>
      </c>
    </row>
    <row r="103">
      <c r="A103" s="2">
        <f>IF($A16="","",$A16)</f>
        <v/>
      </c>
      <c r="I103" s="11">
        <f>IF(I59&gt;0,I59*$D16/12*(1+Assumptions!$B$14)*(1+Assumptions!$B$15)^(I$6-1),0)</f>
        <v/>
      </c>
      <c r="J103" s="11">
        <f>IF(J59&gt;0,J59*$D16/12*(1+Assumptions!$B$14)*(1+Assumptions!$B$15)^(J$6-1),0)</f>
        <v/>
      </c>
      <c r="K103" s="11">
        <f>IF(K59&gt;0,K59*$D16/12*(1+Assumptions!$B$14)*(1+Assumptions!$B$15)^(K$6-1),0)</f>
        <v/>
      </c>
      <c r="L103" s="11">
        <f>IF(L59&gt;0,L59*$D16/12*(1+Assumptions!$B$14)*(1+Assumptions!$B$15)^(L$6-1),0)</f>
        <v/>
      </c>
      <c r="M103" s="11">
        <f>IF(M59&gt;0,M59*$D16/12*(1+Assumptions!$B$14)*(1+Assumptions!$B$15)^(M$6-1),0)</f>
        <v/>
      </c>
      <c r="N103" s="11">
        <f>IF(N59&gt;0,N59*$D16/12*(1+Assumptions!$B$14)*(1+Assumptions!$B$15)^(N$6-1),0)</f>
        <v/>
      </c>
      <c r="O103" s="11">
        <f>IF(O59&gt;0,O59*$D16/12*(1+Assumptions!$B$14)*(1+Assumptions!$B$15)^(O$6-1),0)</f>
        <v/>
      </c>
      <c r="P103" s="11">
        <f>IF(P59&gt;0,P59*$D16/12*(1+Assumptions!$B$14)*(1+Assumptions!$B$15)^(P$6-1),0)</f>
        <v/>
      </c>
      <c r="Q103" s="11">
        <f>IF(Q59&gt;0,Q59*$D16/12*(1+Assumptions!$B$14)*(1+Assumptions!$B$15)^(Q$6-1),0)</f>
        <v/>
      </c>
      <c r="R103" s="11">
        <f>IF(R59&gt;0,R59*$D16/12*(1+Assumptions!$B$14)*(1+Assumptions!$B$15)^(R$6-1),0)</f>
        <v/>
      </c>
      <c r="S103" s="11">
        <f>IF(S59&gt;0,S59*$D16/12*(1+Assumptions!$B$14)*(1+Assumptions!$B$15)^(S$6-1),0)</f>
        <v/>
      </c>
      <c r="T103" s="11">
        <f>IF(T59&gt;0,T59*$D16/12*(1+Assumptions!$B$14)*(1+Assumptions!$B$15)^(T$6-1),0)</f>
        <v/>
      </c>
      <c r="U103" s="11">
        <f>IF(U59&gt;0,U59*$D16/12*(1+Assumptions!$B$14)*(1+Assumptions!$B$15)^(U$6-1),0)</f>
        <v/>
      </c>
      <c r="V103" s="11">
        <f>IF(V59&gt;0,V59*$D16/12*(1+Assumptions!$B$14)*(1+Assumptions!$B$15)^(V$6-1),0)</f>
        <v/>
      </c>
      <c r="W103" s="11">
        <f>IF(W59&gt;0,W59*$D16/12*(1+Assumptions!$B$14)*(1+Assumptions!$B$15)^(W$6-1),0)</f>
        <v/>
      </c>
      <c r="X103" s="11">
        <f>IF(X59&gt;0,X59*$D16/12*(1+Assumptions!$B$14)*(1+Assumptions!$B$15)^(X$6-1),0)</f>
        <v/>
      </c>
      <c r="Y103" s="11">
        <f>IF(Y59&gt;0,Y59*$D16/12*(1+Assumptions!$B$14)*(1+Assumptions!$B$15)^(Y$6-1),0)</f>
        <v/>
      </c>
      <c r="Z103" s="11">
        <f>IF(Z59&gt;0,Z59*$D16/12*(1+Assumptions!$B$14)*(1+Assumptions!$B$15)^(Z$6-1),0)</f>
        <v/>
      </c>
      <c r="AA103" s="11">
        <f>IF(AA59&gt;0,AA59*$D16/12*(1+Assumptions!$B$14)*(1+Assumptions!$B$15)^(AA$6-1),0)</f>
        <v/>
      </c>
      <c r="AB103" s="11">
        <f>IF(AB59&gt;0,AB59*$D16/12*(1+Assumptions!$B$14)*(1+Assumptions!$B$15)^(AB$6-1),0)</f>
        <v/>
      </c>
      <c r="AC103" s="11">
        <f>IF(AC59&gt;0,AC59*$D16/12*(1+Assumptions!$B$14)*(1+Assumptions!$B$15)^(AC$6-1),0)</f>
        <v/>
      </c>
      <c r="AD103" s="11">
        <f>IF(AD59&gt;0,AD59*$D16/12*(1+Assumptions!$B$14)*(1+Assumptions!$B$15)^(AD$6-1),0)</f>
        <v/>
      </c>
      <c r="AE103" s="11">
        <f>IF(AE59&gt;0,AE59*$D16/12*(1+Assumptions!$B$14)*(1+Assumptions!$B$15)^(AE$6-1),0)</f>
        <v/>
      </c>
      <c r="AF103" s="11">
        <f>IF(AF59&gt;0,AF59*$D16/12*(1+Assumptions!$B$14)*(1+Assumptions!$B$15)^(AF$6-1),0)</f>
        <v/>
      </c>
      <c r="AG103" s="11">
        <f>IF(AG59&gt;0,AG59*$D16/12*(1+Assumptions!$B$14)*(1+Assumptions!$B$15)^(AG$6-1),0)</f>
        <v/>
      </c>
      <c r="AH103" s="11">
        <f>IF(AH59&gt;0,AH59*$D16/12*(1+Assumptions!$B$14)*(1+Assumptions!$B$15)^(AH$6-1),0)</f>
        <v/>
      </c>
      <c r="AI103" s="11">
        <f>IF(AI59&gt;0,AI59*$D16/12*(1+Assumptions!$B$14)*(1+Assumptions!$B$15)^(AI$6-1),0)</f>
        <v/>
      </c>
      <c r="AJ103" s="11">
        <f>IF(AJ59&gt;0,AJ59*$D16/12*(1+Assumptions!$B$14)*(1+Assumptions!$B$15)^(AJ$6-1),0)</f>
        <v/>
      </c>
      <c r="AK103" s="11">
        <f>IF(AK59&gt;0,AK59*$D16/12*(1+Assumptions!$B$14)*(1+Assumptions!$B$15)^(AK$6-1),0)</f>
        <v/>
      </c>
      <c r="AL103" s="11">
        <f>IF(AL59&gt;0,AL59*$D16/12*(1+Assumptions!$B$14)*(1+Assumptions!$B$15)^(AL$6-1),0)</f>
        <v/>
      </c>
      <c r="AM103" s="11">
        <f>IF(AM59&gt;0,AM59*$D16/12*(1+Assumptions!$B$14)*(1+Assumptions!$B$15)^(AM$6-1),0)</f>
        <v/>
      </c>
      <c r="AN103" s="11">
        <f>IF(AN59&gt;0,AN59*$D16/12*(1+Assumptions!$B$14)*(1+Assumptions!$B$15)^(AN$6-1),0)</f>
        <v/>
      </c>
      <c r="AO103" s="11">
        <f>IF(AO59&gt;0,AO59*$D16/12*(1+Assumptions!$B$14)*(1+Assumptions!$B$15)^(AO$6-1),0)</f>
        <v/>
      </c>
      <c r="AP103" s="11">
        <f>IF(AP59&gt;0,AP59*$D16/12*(1+Assumptions!$B$14)*(1+Assumptions!$B$15)^(AP$6-1),0)</f>
        <v/>
      </c>
      <c r="AQ103" s="11">
        <f>IF(AQ59&gt;0,AQ59*$D16/12*(1+Assumptions!$B$14)*(1+Assumptions!$B$15)^(AQ$6-1),0)</f>
        <v/>
      </c>
      <c r="AR103" s="11">
        <f>IF(AR59&gt;0,AR59*$D16/12*(1+Assumptions!$B$14)*(1+Assumptions!$B$15)^(AR$6-1),0)</f>
        <v/>
      </c>
    </row>
    <row r="104">
      <c r="A104" s="2">
        <f>IF($A17="","",$A17)</f>
        <v/>
      </c>
      <c r="I104" s="11">
        <f>IF(I60&gt;0,I60*$D17/12*(1+Assumptions!$B$14)*(1+Assumptions!$B$15)^(I$6-1),0)</f>
        <v/>
      </c>
      <c r="J104" s="11">
        <f>IF(J60&gt;0,J60*$D17/12*(1+Assumptions!$B$14)*(1+Assumptions!$B$15)^(J$6-1),0)</f>
        <v/>
      </c>
      <c r="K104" s="11">
        <f>IF(K60&gt;0,K60*$D17/12*(1+Assumptions!$B$14)*(1+Assumptions!$B$15)^(K$6-1),0)</f>
        <v/>
      </c>
      <c r="L104" s="11">
        <f>IF(L60&gt;0,L60*$D17/12*(1+Assumptions!$B$14)*(1+Assumptions!$B$15)^(L$6-1),0)</f>
        <v/>
      </c>
      <c r="M104" s="11">
        <f>IF(M60&gt;0,M60*$D17/12*(1+Assumptions!$B$14)*(1+Assumptions!$B$15)^(M$6-1),0)</f>
        <v/>
      </c>
      <c r="N104" s="11">
        <f>IF(N60&gt;0,N60*$D17/12*(1+Assumptions!$B$14)*(1+Assumptions!$B$15)^(N$6-1),0)</f>
        <v/>
      </c>
      <c r="O104" s="11">
        <f>IF(O60&gt;0,O60*$D17/12*(1+Assumptions!$B$14)*(1+Assumptions!$B$15)^(O$6-1),0)</f>
        <v/>
      </c>
      <c r="P104" s="11">
        <f>IF(P60&gt;0,P60*$D17/12*(1+Assumptions!$B$14)*(1+Assumptions!$B$15)^(P$6-1),0)</f>
        <v/>
      </c>
      <c r="Q104" s="11">
        <f>IF(Q60&gt;0,Q60*$D17/12*(1+Assumptions!$B$14)*(1+Assumptions!$B$15)^(Q$6-1),0)</f>
        <v/>
      </c>
      <c r="R104" s="11">
        <f>IF(R60&gt;0,R60*$D17/12*(1+Assumptions!$B$14)*(1+Assumptions!$B$15)^(R$6-1),0)</f>
        <v/>
      </c>
      <c r="S104" s="11">
        <f>IF(S60&gt;0,S60*$D17/12*(1+Assumptions!$B$14)*(1+Assumptions!$B$15)^(S$6-1),0)</f>
        <v/>
      </c>
      <c r="T104" s="11">
        <f>IF(T60&gt;0,T60*$D17/12*(1+Assumptions!$B$14)*(1+Assumptions!$B$15)^(T$6-1),0)</f>
        <v/>
      </c>
      <c r="U104" s="11">
        <f>IF(U60&gt;0,U60*$D17/12*(1+Assumptions!$B$14)*(1+Assumptions!$B$15)^(U$6-1),0)</f>
        <v/>
      </c>
      <c r="V104" s="11">
        <f>IF(V60&gt;0,V60*$D17/12*(1+Assumptions!$B$14)*(1+Assumptions!$B$15)^(V$6-1),0)</f>
        <v/>
      </c>
      <c r="W104" s="11">
        <f>IF(W60&gt;0,W60*$D17/12*(1+Assumptions!$B$14)*(1+Assumptions!$B$15)^(W$6-1),0)</f>
        <v/>
      </c>
      <c r="X104" s="11">
        <f>IF(X60&gt;0,X60*$D17/12*(1+Assumptions!$B$14)*(1+Assumptions!$B$15)^(X$6-1),0)</f>
        <v/>
      </c>
      <c r="Y104" s="11">
        <f>IF(Y60&gt;0,Y60*$D17/12*(1+Assumptions!$B$14)*(1+Assumptions!$B$15)^(Y$6-1),0)</f>
        <v/>
      </c>
      <c r="Z104" s="11">
        <f>IF(Z60&gt;0,Z60*$D17/12*(1+Assumptions!$B$14)*(1+Assumptions!$B$15)^(Z$6-1),0)</f>
        <v/>
      </c>
      <c r="AA104" s="11">
        <f>IF(AA60&gt;0,AA60*$D17/12*(1+Assumptions!$B$14)*(1+Assumptions!$B$15)^(AA$6-1),0)</f>
        <v/>
      </c>
      <c r="AB104" s="11">
        <f>IF(AB60&gt;0,AB60*$D17/12*(1+Assumptions!$B$14)*(1+Assumptions!$B$15)^(AB$6-1),0)</f>
        <v/>
      </c>
      <c r="AC104" s="11">
        <f>IF(AC60&gt;0,AC60*$D17/12*(1+Assumptions!$B$14)*(1+Assumptions!$B$15)^(AC$6-1),0)</f>
        <v/>
      </c>
      <c r="AD104" s="11">
        <f>IF(AD60&gt;0,AD60*$D17/12*(1+Assumptions!$B$14)*(1+Assumptions!$B$15)^(AD$6-1),0)</f>
        <v/>
      </c>
      <c r="AE104" s="11">
        <f>IF(AE60&gt;0,AE60*$D17/12*(1+Assumptions!$B$14)*(1+Assumptions!$B$15)^(AE$6-1),0)</f>
        <v/>
      </c>
      <c r="AF104" s="11">
        <f>IF(AF60&gt;0,AF60*$D17/12*(1+Assumptions!$B$14)*(1+Assumptions!$B$15)^(AF$6-1),0)</f>
        <v/>
      </c>
      <c r="AG104" s="11">
        <f>IF(AG60&gt;0,AG60*$D17/12*(1+Assumptions!$B$14)*(1+Assumptions!$B$15)^(AG$6-1),0)</f>
        <v/>
      </c>
      <c r="AH104" s="11">
        <f>IF(AH60&gt;0,AH60*$D17/12*(1+Assumptions!$B$14)*(1+Assumptions!$B$15)^(AH$6-1),0)</f>
        <v/>
      </c>
      <c r="AI104" s="11">
        <f>IF(AI60&gt;0,AI60*$D17/12*(1+Assumptions!$B$14)*(1+Assumptions!$B$15)^(AI$6-1),0)</f>
        <v/>
      </c>
      <c r="AJ104" s="11">
        <f>IF(AJ60&gt;0,AJ60*$D17/12*(1+Assumptions!$B$14)*(1+Assumptions!$B$15)^(AJ$6-1),0)</f>
        <v/>
      </c>
      <c r="AK104" s="11">
        <f>IF(AK60&gt;0,AK60*$D17/12*(1+Assumptions!$B$14)*(1+Assumptions!$B$15)^(AK$6-1),0)</f>
        <v/>
      </c>
      <c r="AL104" s="11">
        <f>IF(AL60&gt;0,AL60*$D17/12*(1+Assumptions!$B$14)*(1+Assumptions!$B$15)^(AL$6-1),0)</f>
        <v/>
      </c>
      <c r="AM104" s="11">
        <f>IF(AM60&gt;0,AM60*$D17/12*(1+Assumptions!$B$14)*(1+Assumptions!$B$15)^(AM$6-1),0)</f>
        <v/>
      </c>
      <c r="AN104" s="11">
        <f>IF(AN60&gt;0,AN60*$D17/12*(1+Assumptions!$B$14)*(1+Assumptions!$B$15)^(AN$6-1),0)</f>
        <v/>
      </c>
      <c r="AO104" s="11">
        <f>IF(AO60&gt;0,AO60*$D17/12*(1+Assumptions!$B$14)*(1+Assumptions!$B$15)^(AO$6-1),0)</f>
        <v/>
      </c>
      <c r="AP104" s="11">
        <f>IF(AP60&gt;0,AP60*$D17/12*(1+Assumptions!$B$14)*(1+Assumptions!$B$15)^(AP$6-1),0)</f>
        <v/>
      </c>
      <c r="AQ104" s="11">
        <f>IF(AQ60&gt;0,AQ60*$D17/12*(1+Assumptions!$B$14)*(1+Assumptions!$B$15)^(AQ$6-1),0)</f>
        <v/>
      </c>
      <c r="AR104" s="11">
        <f>IF(AR60&gt;0,AR60*$D17/12*(1+Assumptions!$B$14)*(1+Assumptions!$B$15)^(AR$6-1),0)</f>
        <v/>
      </c>
    </row>
    <row r="105">
      <c r="A105" s="2">
        <f>IF($A18="","",$A18)</f>
        <v/>
      </c>
      <c r="I105" s="11">
        <f>IF(I61&gt;0,I61*$D18/12*(1+Assumptions!$B$14)*(1+Assumptions!$B$15)^(I$6-1),0)</f>
        <v/>
      </c>
      <c r="J105" s="11">
        <f>IF(J61&gt;0,J61*$D18/12*(1+Assumptions!$B$14)*(1+Assumptions!$B$15)^(J$6-1),0)</f>
        <v/>
      </c>
      <c r="K105" s="11">
        <f>IF(K61&gt;0,K61*$D18/12*(1+Assumptions!$B$14)*(1+Assumptions!$B$15)^(K$6-1),0)</f>
        <v/>
      </c>
      <c r="L105" s="11">
        <f>IF(L61&gt;0,L61*$D18/12*(1+Assumptions!$B$14)*(1+Assumptions!$B$15)^(L$6-1),0)</f>
        <v/>
      </c>
      <c r="M105" s="11">
        <f>IF(M61&gt;0,M61*$D18/12*(1+Assumptions!$B$14)*(1+Assumptions!$B$15)^(M$6-1),0)</f>
        <v/>
      </c>
      <c r="N105" s="11">
        <f>IF(N61&gt;0,N61*$D18/12*(1+Assumptions!$B$14)*(1+Assumptions!$B$15)^(N$6-1),0)</f>
        <v/>
      </c>
      <c r="O105" s="11">
        <f>IF(O61&gt;0,O61*$D18/12*(1+Assumptions!$B$14)*(1+Assumptions!$B$15)^(O$6-1),0)</f>
        <v/>
      </c>
      <c r="P105" s="11">
        <f>IF(P61&gt;0,P61*$D18/12*(1+Assumptions!$B$14)*(1+Assumptions!$B$15)^(P$6-1),0)</f>
        <v/>
      </c>
      <c r="Q105" s="11">
        <f>IF(Q61&gt;0,Q61*$D18/12*(1+Assumptions!$B$14)*(1+Assumptions!$B$15)^(Q$6-1),0)</f>
        <v/>
      </c>
      <c r="R105" s="11">
        <f>IF(R61&gt;0,R61*$D18/12*(1+Assumptions!$B$14)*(1+Assumptions!$B$15)^(R$6-1),0)</f>
        <v/>
      </c>
      <c r="S105" s="11">
        <f>IF(S61&gt;0,S61*$D18/12*(1+Assumptions!$B$14)*(1+Assumptions!$B$15)^(S$6-1),0)</f>
        <v/>
      </c>
      <c r="T105" s="11">
        <f>IF(T61&gt;0,T61*$D18/12*(1+Assumptions!$B$14)*(1+Assumptions!$B$15)^(T$6-1),0)</f>
        <v/>
      </c>
      <c r="U105" s="11">
        <f>IF(U61&gt;0,U61*$D18/12*(1+Assumptions!$B$14)*(1+Assumptions!$B$15)^(U$6-1),0)</f>
        <v/>
      </c>
      <c r="V105" s="11">
        <f>IF(V61&gt;0,V61*$D18/12*(1+Assumptions!$B$14)*(1+Assumptions!$B$15)^(V$6-1),0)</f>
        <v/>
      </c>
      <c r="W105" s="11">
        <f>IF(W61&gt;0,W61*$D18/12*(1+Assumptions!$B$14)*(1+Assumptions!$B$15)^(W$6-1),0)</f>
        <v/>
      </c>
      <c r="X105" s="11">
        <f>IF(X61&gt;0,X61*$D18/12*(1+Assumptions!$B$14)*(1+Assumptions!$B$15)^(X$6-1),0)</f>
        <v/>
      </c>
      <c r="Y105" s="11">
        <f>IF(Y61&gt;0,Y61*$D18/12*(1+Assumptions!$B$14)*(1+Assumptions!$B$15)^(Y$6-1),0)</f>
        <v/>
      </c>
      <c r="Z105" s="11">
        <f>IF(Z61&gt;0,Z61*$D18/12*(1+Assumptions!$B$14)*(1+Assumptions!$B$15)^(Z$6-1),0)</f>
        <v/>
      </c>
      <c r="AA105" s="11">
        <f>IF(AA61&gt;0,AA61*$D18/12*(1+Assumptions!$B$14)*(1+Assumptions!$B$15)^(AA$6-1),0)</f>
        <v/>
      </c>
      <c r="AB105" s="11">
        <f>IF(AB61&gt;0,AB61*$D18/12*(1+Assumptions!$B$14)*(1+Assumptions!$B$15)^(AB$6-1),0)</f>
        <v/>
      </c>
      <c r="AC105" s="11">
        <f>IF(AC61&gt;0,AC61*$D18/12*(1+Assumptions!$B$14)*(1+Assumptions!$B$15)^(AC$6-1),0)</f>
        <v/>
      </c>
      <c r="AD105" s="11">
        <f>IF(AD61&gt;0,AD61*$D18/12*(1+Assumptions!$B$14)*(1+Assumptions!$B$15)^(AD$6-1),0)</f>
        <v/>
      </c>
      <c r="AE105" s="11">
        <f>IF(AE61&gt;0,AE61*$D18/12*(1+Assumptions!$B$14)*(1+Assumptions!$B$15)^(AE$6-1),0)</f>
        <v/>
      </c>
      <c r="AF105" s="11">
        <f>IF(AF61&gt;0,AF61*$D18/12*(1+Assumptions!$B$14)*(1+Assumptions!$B$15)^(AF$6-1),0)</f>
        <v/>
      </c>
      <c r="AG105" s="11">
        <f>IF(AG61&gt;0,AG61*$D18/12*(1+Assumptions!$B$14)*(1+Assumptions!$B$15)^(AG$6-1),0)</f>
        <v/>
      </c>
      <c r="AH105" s="11">
        <f>IF(AH61&gt;0,AH61*$D18/12*(1+Assumptions!$B$14)*(1+Assumptions!$B$15)^(AH$6-1),0)</f>
        <v/>
      </c>
      <c r="AI105" s="11">
        <f>IF(AI61&gt;0,AI61*$D18/12*(1+Assumptions!$B$14)*(1+Assumptions!$B$15)^(AI$6-1),0)</f>
        <v/>
      </c>
      <c r="AJ105" s="11">
        <f>IF(AJ61&gt;0,AJ61*$D18/12*(1+Assumptions!$B$14)*(1+Assumptions!$B$15)^(AJ$6-1),0)</f>
        <v/>
      </c>
      <c r="AK105" s="11">
        <f>IF(AK61&gt;0,AK61*$D18/12*(1+Assumptions!$B$14)*(1+Assumptions!$B$15)^(AK$6-1),0)</f>
        <v/>
      </c>
      <c r="AL105" s="11">
        <f>IF(AL61&gt;0,AL61*$D18/12*(1+Assumptions!$B$14)*(1+Assumptions!$B$15)^(AL$6-1),0)</f>
        <v/>
      </c>
      <c r="AM105" s="11">
        <f>IF(AM61&gt;0,AM61*$D18/12*(1+Assumptions!$B$14)*(1+Assumptions!$B$15)^(AM$6-1),0)</f>
        <v/>
      </c>
      <c r="AN105" s="11">
        <f>IF(AN61&gt;0,AN61*$D18/12*(1+Assumptions!$B$14)*(1+Assumptions!$B$15)^(AN$6-1),0)</f>
        <v/>
      </c>
      <c r="AO105" s="11">
        <f>IF(AO61&gt;0,AO61*$D18/12*(1+Assumptions!$B$14)*(1+Assumptions!$B$15)^(AO$6-1),0)</f>
        <v/>
      </c>
      <c r="AP105" s="11">
        <f>IF(AP61&gt;0,AP61*$D18/12*(1+Assumptions!$B$14)*(1+Assumptions!$B$15)^(AP$6-1),0)</f>
        <v/>
      </c>
      <c r="AQ105" s="11">
        <f>IF(AQ61&gt;0,AQ61*$D18/12*(1+Assumptions!$B$14)*(1+Assumptions!$B$15)^(AQ$6-1),0)</f>
        <v/>
      </c>
      <c r="AR105" s="11">
        <f>IF(AR61&gt;0,AR61*$D18/12*(1+Assumptions!$B$14)*(1+Assumptions!$B$15)^(AR$6-1),0)</f>
        <v/>
      </c>
    </row>
    <row r="106">
      <c r="A106" s="2">
        <f>IF($A19="","",$A19)</f>
        <v/>
      </c>
      <c r="I106" s="11">
        <f>IF(I62&gt;0,I62*$D19/12*(1+Assumptions!$B$14)*(1+Assumptions!$B$15)^(I$6-1),0)</f>
        <v/>
      </c>
      <c r="J106" s="11">
        <f>IF(J62&gt;0,J62*$D19/12*(1+Assumptions!$B$14)*(1+Assumptions!$B$15)^(J$6-1),0)</f>
        <v/>
      </c>
      <c r="K106" s="11">
        <f>IF(K62&gt;0,K62*$D19/12*(1+Assumptions!$B$14)*(1+Assumptions!$B$15)^(K$6-1),0)</f>
        <v/>
      </c>
      <c r="L106" s="11">
        <f>IF(L62&gt;0,L62*$D19/12*(1+Assumptions!$B$14)*(1+Assumptions!$B$15)^(L$6-1),0)</f>
        <v/>
      </c>
      <c r="M106" s="11">
        <f>IF(M62&gt;0,M62*$D19/12*(1+Assumptions!$B$14)*(1+Assumptions!$B$15)^(M$6-1),0)</f>
        <v/>
      </c>
      <c r="N106" s="11">
        <f>IF(N62&gt;0,N62*$D19/12*(1+Assumptions!$B$14)*(1+Assumptions!$B$15)^(N$6-1),0)</f>
        <v/>
      </c>
      <c r="O106" s="11">
        <f>IF(O62&gt;0,O62*$D19/12*(1+Assumptions!$B$14)*(1+Assumptions!$B$15)^(O$6-1),0)</f>
        <v/>
      </c>
      <c r="P106" s="11">
        <f>IF(P62&gt;0,P62*$D19/12*(1+Assumptions!$B$14)*(1+Assumptions!$B$15)^(P$6-1),0)</f>
        <v/>
      </c>
      <c r="Q106" s="11">
        <f>IF(Q62&gt;0,Q62*$D19/12*(1+Assumptions!$B$14)*(1+Assumptions!$B$15)^(Q$6-1),0)</f>
        <v/>
      </c>
      <c r="R106" s="11">
        <f>IF(R62&gt;0,R62*$D19/12*(1+Assumptions!$B$14)*(1+Assumptions!$B$15)^(R$6-1),0)</f>
        <v/>
      </c>
      <c r="S106" s="11">
        <f>IF(S62&gt;0,S62*$D19/12*(1+Assumptions!$B$14)*(1+Assumptions!$B$15)^(S$6-1),0)</f>
        <v/>
      </c>
      <c r="T106" s="11">
        <f>IF(T62&gt;0,T62*$D19/12*(1+Assumptions!$B$14)*(1+Assumptions!$B$15)^(T$6-1),0)</f>
        <v/>
      </c>
      <c r="U106" s="11">
        <f>IF(U62&gt;0,U62*$D19/12*(1+Assumptions!$B$14)*(1+Assumptions!$B$15)^(U$6-1),0)</f>
        <v/>
      </c>
      <c r="V106" s="11">
        <f>IF(V62&gt;0,V62*$D19/12*(1+Assumptions!$B$14)*(1+Assumptions!$B$15)^(V$6-1),0)</f>
        <v/>
      </c>
      <c r="W106" s="11">
        <f>IF(W62&gt;0,W62*$D19/12*(1+Assumptions!$B$14)*(1+Assumptions!$B$15)^(W$6-1),0)</f>
        <v/>
      </c>
      <c r="X106" s="11">
        <f>IF(X62&gt;0,X62*$D19/12*(1+Assumptions!$B$14)*(1+Assumptions!$B$15)^(X$6-1),0)</f>
        <v/>
      </c>
      <c r="Y106" s="11">
        <f>IF(Y62&gt;0,Y62*$D19/12*(1+Assumptions!$B$14)*(1+Assumptions!$B$15)^(Y$6-1),0)</f>
        <v/>
      </c>
      <c r="Z106" s="11">
        <f>IF(Z62&gt;0,Z62*$D19/12*(1+Assumptions!$B$14)*(1+Assumptions!$B$15)^(Z$6-1),0)</f>
        <v/>
      </c>
      <c r="AA106" s="11">
        <f>IF(AA62&gt;0,AA62*$D19/12*(1+Assumptions!$B$14)*(1+Assumptions!$B$15)^(AA$6-1),0)</f>
        <v/>
      </c>
      <c r="AB106" s="11">
        <f>IF(AB62&gt;0,AB62*$D19/12*(1+Assumptions!$B$14)*(1+Assumptions!$B$15)^(AB$6-1),0)</f>
        <v/>
      </c>
      <c r="AC106" s="11">
        <f>IF(AC62&gt;0,AC62*$D19/12*(1+Assumptions!$B$14)*(1+Assumptions!$B$15)^(AC$6-1),0)</f>
        <v/>
      </c>
      <c r="AD106" s="11">
        <f>IF(AD62&gt;0,AD62*$D19/12*(1+Assumptions!$B$14)*(1+Assumptions!$B$15)^(AD$6-1),0)</f>
        <v/>
      </c>
      <c r="AE106" s="11">
        <f>IF(AE62&gt;0,AE62*$D19/12*(1+Assumptions!$B$14)*(1+Assumptions!$B$15)^(AE$6-1),0)</f>
        <v/>
      </c>
      <c r="AF106" s="11">
        <f>IF(AF62&gt;0,AF62*$D19/12*(1+Assumptions!$B$14)*(1+Assumptions!$B$15)^(AF$6-1),0)</f>
        <v/>
      </c>
      <c r="AG106" s="11">
        <f>IF(AG62&gt;0,AG62*$D19/12*(1+Assumptions!$B$14)*(1+Assumptions!$B$15)^(AG$6-1),0)</f>
        <v/>
      </c>
      <c r="AH106" s="11">
        <f>IF(AH62&gt;0,AH62*$D19/12*(1+Assumptions!$B$14)*(1+Assumptions!$B$15)^(AH$6-1),0)</f>
        <v/>
      </c>
      <c r="AI106" s="11">
        <f>IF(AI62&gt;0,AI62*$D19/12*(1+Assumptions!$B$14)*(1+Assumptions!$B$15)^(AI$6-1),0)</f>
        <v/>
      </c>
      <c r="AJ106" s="11">
        <f>IF(AJ62&gt;0,AJ62*$D19/12*(1+Assumptions!$B$14)*(1+Assumptions!$B$15)^(AJ$6-1),0)</f>
        <v/>
      </c>
      <c r="AK106" s="11">
        <f>IF(AK62&gt;0,AK62*$D19/12*(1+Assumptions!$B$14)*(1+Assumptions!$B$15)^(AK$6-1),0)</f>
        <v/>
      </c>
      <c r="AL106" s="11">
        <f>IF(AL62&gt;0,AL62*$D19/12*(1+Assumptions!$B$14)*(1+Assumptions!$B$15)^(AL$6-1),0)</f>
        <v/>
      </c>
      <c r="AM106" s="11">
        <f>IF(AM62&gt;0,AM62*$D19/12*(1+Assumptions!$B$14)*(1+Assumptions!$B$15)^(AM$6-1),0)</f>
        <v/>
      </c>
      <c r="AN106" s="11">
        <f>IF(AN62&gt;0,AN62*$D19/12*(1+Assumptions!$B$14)*(1+Assumptions!$B$15)^(AN$6-1),0)</f>
        <v/>
      </c>
      <c r="AO106" s="11">
        <f>IF(AO62&gt;0,AO62*$D19/12*(1+Assumptions!$B$14)*(1+Assumptions!$B$15)^(AO$6-1),0)</f>
        <v/>
      </c>
      <c r="AP106" s="11">
        <f>IF(AP62&gt;0,AP62*$D19/12*(1+Assumptions!$B$14)*(1+Assumptions!$B$15)^(AP$6-1),0)</f>
        <v/>
      </c>
      <c r="AQ106" s="11">
        <f>IF(AQ62&gt;0,AQ62*$D19/12*(1+Assumptions!$B$14)*(1+Assumptions!$B$15)^(AQ$6-1),0)</f>
        <v/>
      </c>
      <c r="AR106" s="11">
        <f>IF(AR62&gt;0,AR62*$D19/12*(1+Assumptions!$B$14)*(1+Assumptions!$B$15)^(AR$6-1),0)</f>
        <v/>
      </c>
    </row>
    <row r="107">
      <c r="A107" s="2">
        <f>IF($A20="","",$A20)</f>
        <v/>
      </c>
      <c r="I107" s="11">
        <f>IF(I63&gt;0,I63*$D20/12*(1+Assumptions!$B$14)*(1+Assumptions!$B$15)^(I$6-1),0)</f>
        <v/>
      </c>
      <c r="J107" s="11">
        <f>IF(J63&gt;0,J63*$D20/12*(1+Assumptions!$B$14)*(1+Assumptions!$B$15)^(J$6-1),0)</f>
        <v/>
      </c>
      <c r="K107" s="11">
        <f>IF(K63&gt;0,K63*$D20/12*(1+Assumptions!$B$14)*(1+Assumptions!$B$15)^(K$6-1),0)</f>
        <v/>
      </c>
      <c r="L107" s="11">
        <f>IF(L63&gt;0,L63*$D20/12*(1+Assumptions!$B$14)*(1+Assumptions!$B$15)^(L$6-1),0)</f>
        <v/>
      </c>
      <c r="M107" s="11">
        <f>IF(M63&gt;0,M63*$D20/12*(1+Assumptions!$B$14)*(1+Assumptions!$B$15)^(M$6-1),0)</f>
        <v/>
      </c>
      <c r="N107" s="11">
        <f>IF(N63&gt;0,N63*$D20/12*(1+Assumptions!$B$14)*(1+Assumptions!$B$15)^(N$6-1),0)</f>
        <v/>
      </c>
      <c r="O107" s="11">
        <f>IF(O63&gt;0,O63*$D20/12*(1+Assumptions!$B$14)*(1+Assumptions!$B$15)^(O$6-1),0)</f>
        <v/>
      </c>
      <c r="P107" s="11">
        <f>IF(P63&gt;0,P63*$D20/12*(1+Assumptions!$B$14)*(1+Assumptions!$B$15)^(P$6-1),0)</f>
        <v/>
      </c>
      <c r="Q107" s="11">
        <f>IF(Q63&gt;0,Q63*$D20/12*(1+Assumptions!$B$14)*(1+Assumptions!$B$15)^(Q$6-1),0)</f>
        <v/>
      </c>
      <c r="R107" s="11">
        <f>IF(R63&gt;0,R63*$D20/12*(1+Assumptions!$B$14)*(1+Assumptions!$B$15)^(R$6-1),0)</f>
        <v/>
      </c>
      <c r="S107" s="11">
        <f>IF(S63&gt;0,S63*$D20/12*(1+Assumptions!$B$14)*(1+Assumptions!$B$15)^(S$6-1),0)</f>
        <v/>
      </c>
      <c r="T107" s="11">
        <f>IF(T63&gt;0,T63*$D20/12*(1+Assumptions!$B$14)*(1+Assumptions!$B$15)^(T$6-1),0)</f>
        <v/>
      </c>
      <c r="U107" s="11">
        <f>IF(U63&gt;0,U63*$D20/12*(1+Assumptions!$B$14)*(1+Assumptions!$B$15)^(U$6-1),0)</f>
        <v/>
      </c>
      <c r="V107" s="11">
        <f>IF(V63&gt;0,V63*$D20/12*(1+Assumptions!$B$14)*(1+Assumptions!$B$15)^(V$6-1),0)</f>
        <v/>
      </c>
      <c r="W107" s="11">
        <f>IF(W63&gt;0,W63*$D20/12*(1+Assumptions!$B$14)*(1+Assumptions!$B$15)^(W$6-1),0)</f>
        <v/>
      </c>
      <c r="X107" s="11">
        <f>IF(X63&gt;0,X63*$D20/12*(1+Assumptions!$B$14)*(1+Assumptions!$B$15)^(X$6-1),0)</f>
        <v/>
      </c>
      <c r="Y107" s="11">
        <f>IF(Y63&gt;0,Y63*$D20/12*(1+Assumptions!$B$14)*(1+Assumptions!$B$15)^(Y$6-1),0)</f>
        <v/>
      </c>
      <c r="Z107" s="11">
        <f>IF(Z63&gt;0,Z63*$D20/12*(1+Assumptions!$B$14)*(1+Assumptions!$B$15)^(Z$6-1),0)</f>
        <v/>
      </c>
      <c r="AA107" s="11">
        <f>IF(AA63&gt;0,AA63*$D20/12*(1+Assumptions!$B$14)*(1+Assumptions!$B$15)^(AA$6-1),0)</f>
        <v/>
      </c>
      <c r="AB107" s="11">
        <f>IF(AB63&gt;0,AB63*$D20/12*(1+Assumptions!$B$14)*(1+Assumptions!$B$15)^(AB$6-1),0)</f>
        <v/>
      </c>
      <c r="AC107" s="11">
        <f>IF(AC63&gt;0,AC63*$D20/12*(1+Assumptions!$B$14)*(1+Assumptions!$B$15)^(AC$6-1),0)</f>
        <v/>
      </c>
      <c r="AD107" s="11">
        <f>IF(AD63&gt;0,AD63*$D20/12*(1+Assumptions!$B$14)*(1+Assumptions!$B$15)^(AD$6-1),0)</f>
        <v/>
      </c>
      <c r="AE107" s="11">
        <f>IF(AE63&gt;0,AE63*$D20/12*(1+Assumptions!$B$14)*(1+Assumptions!$B$15)^(AE$6-1),0)</f>
        <v/>
      </c>
      <c r="AF107" s="11">
        <f>IF(AF63&gt;0,AF63*$D20/12*(1+Assumptions!$B$14)*(1+Assumptions!$B$15)^(AF$6-1),0)</f>
        <v/>
      </c>
      <c r="AG107" s="11">
        <f>IF(AG63&gt;0,AG63*$D20/12*(1+Assumptions!$B$14)*(1+Assumptions!$B$15)^(AG$6-1),0)</f>
        <v/>
      </c>
      <c r="AH107" s="11">
        <f>IF(AH63&gt;0,AH63*$D20/12*(1+Assumptions!$B$14)*(1+Assumptions!$B$15)^(AH$6-1),0)</f>
        <v/>
      </c>
      <c r="AI107" s="11">
        <f>IF(AI63&gt;0,AI63*$D20/12*(1+Assumptions!$B$14)*(1+Assumptions!$B$15)^(AI$6-1),0)</f>
        <v/>
      </c>
      <c r="AJ107" s="11">
        <f>IF(AJ63&gt;0,AJ63*$D20/12*(1+Assumptions!$B$14)*(1+Assumptions!$B$15)^(AJ$6-1),0)</f>
        <v/>
      </c>
      <c r="AK107" s="11">
        <f>IF(AK63&gt;0,AK63*$D20/12*(1+Assumptions!$B$14)*(1+Assumptions!$B$15)^(AK$6-1),0)</f>
        <v/>
      </c>
      <c r="AL107" s="11">
        <f>IF(AL63&gt;0,AL63*$D20/12*(1+Assumptions!$B$14)*(1+Assumptions!$B$15)^(AL$6-1),0)</f>
        <v/>
      </c>
      <c r="AM107" s="11">
        <f>IF(AM63&gt;0,AM63*$D20/12*(1+Assumptions!$B$14)*(1+Assumptions!$B$15)^(AM$6-1),0)</f>
        <v/>
      </c>
      <c r="AN107" s="11">
        <f>IF(AN63&gt;0,AN63*$D20/12*(1+Assumptions!$B$14)*(1+Assumptions!$B$15)^(AN$6-1),0)</f>
        <v/>
      </c>
      <c r="AO107" s="11">
        <f>IF(AO63&gt;0,AO63*$D20/12*(1+Assumptions!$B$14)*(1+Assumptions!$B$15)^(AO$6-1),0)</f>
        <v/>
      </c>
      <c r="AP107" s="11">
        <f>IF(AP63&gt;0,AP63*$D20/12*(1+Assumptions!$B$14)*(1+Assumptions!$B$15)^(AP$6-1),0)</f>
        <v/>
      </c>
      <c r="AQ107" s="11">
        <f>IF(AQ63&gt;0,AQ63*$D20/12*(1+Assumptions!$B$14)*(1+Assumptions!$B$15)^(AQ$6-1),0)</f>
        <v/>
      </c>
      <c r="AR107" s="11">
        <f>IF(AR63&gt;0,AR63*$D20/12*(1+Assumptions!$B$14)*(1+Assumptions!$B$15)^(AR$6-1),0)</f>
        <v/>
      </c>
    </row>
    <row r="108">
      <c r="A108" s="2">
        <f>IF($A21="","",$A21)</f>
        <v/>
      </c>
      <c r="I108" s="11">
        <f>IF(I64&gt;0,I64*$D21/12*(1+Assumptions!$B$14)*(1+Assumptions!$B$15)^(I$6-1),0)</f>
        <v/>
      </c>
      <c r="J108" s="11">
        <f>IF(J64&gt;0,J64*$D21/12*(1+Assumptions!$B$14)*(1+Assumptions!$B$15)^(J$6-1),0)</f>
        <v/>
      </c>
      <c r="K108" s="11">
        <f>IF(K64&gt;0,K64*$D21/12*(1+Assumptions!$B$14)*(1+Assumptions!$B$15)^(K$6-1),0)</f>
        <v/>
      </c>
      <c r="L108" s="11">
        <f>IF(L64&gt;0,L64*$D21/12*(1+Assumptions!$B$14)*(1+Assumptions!$B$15)^(L$6-1),0)</f>
        <v/>
      </c>
      <c r="M108" s="11">
        <f>IF(M64&gt;0,M64*$D21/12*(1+Assumptions!$B$14)*(1+Assumptions!$B$15)^(M$6-1),0)</f>
        <v/>
      </c>
      <c r="N108" s="11">
        <f>IF(N64&gt;0,N64*$D21/12*(1+Assumptions!$B$14)*(1+Assumptions!$B$15)^(N$6-1),0)</f>
        <v/>
      </c>
      <c r="O108" s="11">
        <f>IF(O64&gt;0,O64*$D21/12*(1+Assumptions!$B$14)*(1+Assumptions!$B$15)^(O$6-1),0)</f>
        <v/>
      </c>
      <c r="P108" s="11">
        <f>IF(P64&gt;0,P64*$D21/12*(1+Assumptions!$B$14)*(1+Assumptions!$B$15)^(P$6-1),0)</f>
        <v/>
      </c>
      <c r="Q108" s="11">
        <f>IF(Q64&gt;0,Q64*$D21/12*(1+Assumptions!$B$14)*(1+Assumptions!$B$15)^(Q$6-1),0)</f>
        <v/>
      </c>
      <c r="R108" s="11">
        <f>IF(R64&gt;0,R64*$D21/12*(1+Assumptions!$B$14)*(1+Assumptions!$B$15)^(R$6-1),0)</f>
        <v/>
      </c>
      <c r="S108" s="11">
        <f>IF(S64&gt;0,S64*$D21/12*(1+Assumptions!$B$14)*(1+Assumptions!$B$15)^(S$6-1),0)</f>
        <v/>
      </c>
      <c r="T108" s="11">
        <f>IF(T64&gt;0,T64*$D21/12*(1+Assumptions!$B$14)*(1+Assumptions!$B$15)^(T$6-1),0)</f>
        <v/>
      </c>
      <c r="U108" s="11">
        <f>IF(U64&gt;0,U64*$D21/12*(1+Assumptions!$B$14)*(1+Assumptions!$B$15)^(U$6-1),0)</f>
        <v/>
      </c>
      <c r="V108" s="11">
        <f>IF(V64&gt;0,V64*$D21/12*(1+Assumptions!$B$14)*(1+Assumptions!$B$15)^(V$6-1),0)</f>
        <v/>
      </c>
      <c r="W108" s="11">
        <f>IF(W64&gt;0,W64*$D21/12*(1+Assumptions!$B$14)*(1+Assumptions!$B$15)^(W$6-1),0)</f>
        <v/>
      </c>
      <c r="X108" s="11">
        <f>IF(X64&gt;0,X64*$D21/12*(1+Assumptions!$B$14)*(1+Assumptions!$B$15)^(X$6-1),0)</f>
        <v/>
      </c>
      <c r="Y108" s="11">
        <f>IF(Y64&gt;0,Y64*$D21/12*(1+Assumptions!$B$14)*(1+Assumptions!$B$15)^(Y$6-1),0)</f>
        <v/>
      </c>
      <c r="Z108" s="11">
        <f>IF(Z64&gt;0,Z64*$D21/12*(1+Assumptions!$B$14)*(1+Assumptions!$B$15)^(Z$6-1),0)</f>
        <v/>
      </c>
      <c r="AA108" s="11">
        <f>IF(AA64&gt;0,AA64*$D21/12*(1+Assumptions!$B$14)*(1+Assumptions!$B$15)^(AA$6-1),0)</f>
        <v/>
      </c>
      <c r="AB108" s="11">
        <f>IF(AB64&gt;0,AB64*$D21/12*(1+Assumptions!$B$14)*(1+Assumptions!$B$15)^(AB$6-1),0)</f>
        <v/>
      </c>
      <c r="AC108" s="11">
        <f>IF(AC64&gt;0,AC64*$D21/12*(1+Assumptions!$B$14)*(1+Assumptions!$B$15)^(AC$6-1),0)</f>
        <v/>
      </c>
      <c r="AD108" s="11">
        <f>IF(AD64&gt;0,AD64*$D21/12*(1+Assumptions!$B$14)*(1+Assumptions!$B$15)^(AD$6-1),0)</f>
        <v/>
      </c>
      <c r="AE108" s="11">
        <f>IF(AE64&gt;0,AE64*$D21/12*(1+Assumptions!$B$14)*(1+Assumptions!$B$15)^(AE$6-1),0)</f>
        <v/>
      </c>
      <c r="AF108" s="11">
        <f>IF(AF64&gt;0,AF64*$D21/12*(1+Assumptions!$B$14)*(1+Assumptions!$B$15)^(AF$6-1),0)</f>
        <v/>
      </c>
      <c r="AG108" s="11">
        <f>IF(AG64&gt;0,AG64*$D21/12*(1+Assumptions!$B$14)*(1+Assumptions!$B$15)^(AG$6-1),0)</f>
        <v/>
      </c>
      <c r="AH108" s="11">
        <f>IF(AH64&gt;0,AH64*$D21/12*(1+Assumptions!$B$14)*(1+Assumptions!$B$15)^(AH$6-1),0)</f>
        <v/>
      </c>
      <c r="AI108" s="11">
        <f>IF(AI64&gt;0,AI64*$D21/12*(1+Assumptions!$B$14)*(1+Assumptions!$B$15)^(AI$6-1),0)</f>
        <v/>
      </c>
      <c r="AJ108" s="11">
        <f>IF(AJ64&gt;0,AJ64*$D21/12*(1+Assumptions!$B$14)*(1+Assumptions!$B$15)^(AJ$6-1),0)</f>
        <v/>
      </c>
      <c r="AK108" s="11">
        <f>IF(AK64&gt;0,AK64*$D21/12*(1+Assumptions!$B$14)*(1+Assumptions!$B$15)^(AK$6-1),0)</f>
        <v/>
      </c>
      <c r="AL108" s="11">
        <f>IF(AL64&gt;0,AL64*$D21/12*(1+Assumptions!$B$14)*(1+Assumptions!$B$15)^(AL$6-1),0)</f>
        <v/>
      </c>
      <c r="AM108" s="11">
        <f>IF(AM64&gt;0,AM64*$D21/12*(1+Assumptions!$B$14)*(1+Assumptions!$B$15)^(AM$6-1),0)</f>
        <v/>
      </c>
      <c r="AN108" s="11">
        <f>IF(AN64&gt;0,AN64*$D21/12*(1+Assumptions!$B$14)*(1+Assumptions!$B$15)^(AN$6-1),0)</f>
        <v/>
      </c>
      <c r="AO108" s="11">
        <f>IF(AO64&gt;0,AO64*$D21/12*(1+Assumptions!$B$14)*(1+Assumptions!$B$15)^(AO$6-1),0)</f>
        <v/>
      </c>
      <c r="AP108" s="11">
        <f>IF(AP64&gt;0,AP64*$D21/12*(1+Assumptions!$B$14)*(1+Assumptions!$B$15)^(AP$6-1),0)</f>
        <v/>
      </c>
      <c r="AQ108" s="11">
        <f>IF(AQ64&gt;0,AQ64*$D21/12*(1+Assumptions!$B$14)*(1+Assumptions!$B$15)^(AQ$6-1),0)</f>
        <v/>
      </c>
      <c r="AR108" s="11">
        <f>IF(AR64&gt;0,AR64*$D21/12*(1+Assumptions!$B$14)*(1+Assumptions!$B$15)^(AR$6-1),0)</f>
        <v/>
      </c>
    </row>
    <row r="109">
      <c r="A109" s="2">
        <f>IF($A22="","",$A22)</f>
        <v/>
      </c>
      <c r="I109" s="11">
        <f>IF(I65&gt;0,I65*$D22/12*(1+Assumptions!$B$14)*(1+Assumptions!$B$15)^(I$6-1),0)</f>
        <v/>
      </c>
      <c r="J109" s="11">
        <f>IF(J65&gt;0,J65*$D22/12*(1+Assumptions!$B$14)*(1+Assumptions!$B$15)^(J$6-1),0)</f>
        <v/>
      </c>
      <c r="K109" s="11">
        <f>IF(K65&gt;0,K65*$D22/12*(1+Assumptions!$B$14)*(1+Assumptions!$B$15)^(K$6-1),0)</f>
        <v/>
      </c>
      <c r="L109" s="11">
        <f>IF(L65&gt;0,L65*$D22/12*(1+Assumptions!$B$14)*(1+Assumptions!$B$15)^(L$6-1),0)</f>
        <v/>
      </c>
      <c r="M109" s="11">
        <f>IF(M65&gt;0,M65*$D22/12*(1+Assumptions!$B$14)*(1+Assumptions!$B$15)^(M$6-1),0)</f>
        <v/>
      </c>
      <c r="N109" s="11">
        <f>IF(N65&gt;0,N65*$D22/12*(1+Assumptions!$B$14)*(1+Assumptions!$B$15)^(N$6-1),0)</f>
        <v/>
      </c>
      <c r="O109" s="11">
        <f>IF(O65&gt;0,O65*$D22/12*(1+Assumptions!$B$14)*(1+Assumptions!$B$15)^(O$6-1),0)</f>
        <v/>
      </c>
      <c r="P109" s="11">
        <f>IF(P65&gt;0,P65*$D22/12*(1+Assumptions!$B$14)*(1+Assumptions!$B$15)^(P$6-1),0)</f>
        <v/>
      </c>
      <c r="Q109" s="11">
        <f>IF(Q65&gt;0,Q65*$D22/12*(1+Assumptions!$B$14)*(1+Assumptions!$B$15)^(Q$6-1),0)</f>
        <v/>
      </c>
      <c r="R109" s="11">
        <f>IF(R65&gt;0,R65*$D22/12*(1+Assumptions!$B$14)*(1+Assumptions!$B$15)^(R$6-1),0)</f>
        <v/>
      </c>
      <c r="S109" s="11">
        <f>IF(S65&gt;0,S65*$D22/12*(1+Assumptions!$B$14)*(1+Assumptions!$B$15)^(S$6-1),0)</f>
        <v/>
      </c>
      <c r="T109" s="11">
        <f>IF(T65&gt;0,T65*$D22/12*(1+Assumptions!$B$14)*(1+Assumptions!$B$15)^(T$6-1),0)</f>
        <v/>
      </c>
      <c r="U109" s="11">
        <f>IF(U65&gt;0,U65*$D22/12*(1+Assumptions!$B$14)*(1+Assumptions!$B$15)^(U$6-1),0)</f>
        <v/>
      </c>
      <c r="V109" s="11">
        <f>IF(V65&gt;0,V65*$D22/12*(1+Assumptions!$B$14)*(1+Assumptions!$B$15)^(V$6-1),0)</f>
        <v/>
      </c>
      <c r="W109" s="11">
        <f>IF(W65&gt;0,W65*$D22/12*(1+Assumptions!$B$14)*(1+Assumptions!$B$15)^(W$6-1),0)</f>
        <v/>
      </c>
      <c r="X109" s="11">
        <f>IF(X65&gt;0,X65*$D22/12*(1+Assumptions!$B$14)*(1+Assumptions!$B$15)^(X$6-1),0)</f>
        <v/>
      </c>
      <c r="Y109" s="11">
        <f>IF(Y65&gt;0,Y65*$D22/12*(1+Assumptions!$B$14)*(1+Assumptions!$B$15)^(Y$6-1),0)</f>
        <v/>
      </c>
      <c r="Z109" s="11">
        <f>IF(Z65&gt;0,Z65*$D22/12*(1+Assumptions!$B$14)*(1+Assumptions!$B$15)^(Z$6-1),0)</f>
        <v/>
      </c>
      <c r="AA109" s="11">
        <f>IF(AA65&gt;0,AA65*$D22/12*(1+Assumptions!$B$14)*(1+Assumptions!$B$15)^(AA$6-1),0)</f>
        <v/>
      </c>
      <c r="AB109" s="11">
        <f>IF(AB65&gt;0,AB65*$D22/12*(1+Assumptions!$B$14)*(1+Assumptions!$B$15)^(AB$6-1),0)</f>
        <v/>
      </c>
      <c r="AC109" s="11">
        <f>IF(AC65&gt;0,AC65*$D22/12*(1+Assumptions!$B$14)*(1+Assumptions!$B$15)^(AC$6-1),0)</f>
        <v/>
      </c>
      <c r="AD109" s="11">
        <f>IF(AD65&gt;0,AD65*$D22/12*(1+Assumptions!$B$14)*(1+Assumptions!$B$15)^(AD$6-1),0)</f>
        <v/>
      </c>
      <c r="AE109" s="11">
        <f>IF(AE65&gt;0,AE65*$D22/12*(1+Assumptions!$B$14)*(1+Assumptions!$B$15)^(AE$6-1),0)</f>
        <v/>
      </c>
      <c r="AF109" s="11">
        <f>IF(AF65&gt;0,AF65*$D22/12*(1+Assumptions!$B$14)*(1+Assumptions!$B$15)^(AF$6-1),0)</f>
        <v/>
      </c>
      <c r="AG109" s="11">
        <f>IF(AG65&gt;0,AG65*$D22/12*(1+Assumptions!$B$14)*(1+Assumptions!$B$15)^(AG$6-1),0)</f>
        <v/>
      </c>
      <c r="AH109" s="11">
        <f>IF(AH65&gt;0,AH65*$D22/12*(1+Assumptions!$B$14)*(1+Assumptions!$B$15)^(AH$6-1),0)</f>
        <v/>
      </c>
      <c r="AI109" s="11">
        <f>IF(AI65&gt;0,AI65*$D22/12*(1+Assumptions!$B$14)*(1+Assumptions!$B$15)^(AI$6-1),0)</f>
        <v/>
      </c>
      <c r="AJ109" s="11">
        <f>IF(AJ65&gt;0,AJ65*$D22/12*(1+Assumptions!$B$14)*(1+Assumptions!$B$15)^(AJ$6-1),0)</f>
        <v/>
      </c>
      <c r="AK109" s="11">
        <f>IF(AK65&gt;0,AK65*$D22/12*(1+Assumptions!$B$14)*(1+Assumptions!$B$15)^(AK$6-1),0)</f>
        <v/>
      </c>
      <c r="AL109" s="11">
        <f>IF(AL65&gt;0,AL65*$D22/12*(1+Assumptions!$B$14)*(1+Assumptions!$B$15)^(AL$6-1),0)</f>
        <v/>
      </c>
      <c r="AM109" s="11">
        <f>IF(AM65&gt;0,AM65*$D22/12*(1+Assumptions!$B$14)*(1+Assumptions!$B$15)^(AM$6-1),0)</f>
        <v/>
      </c>
      <c r="AN109" s="11">
        <f>IF(AN65&gt;0,AN65*$D22/12*(1+Assumptions!$B$14)*(1+Assumptions!$B$15)^(AN$6-1),0)</f>
        <v/>
      </c>
      <c r="AO109" s="11">
        <f>IF(AO65&gt;0,AO65*$D22/12*(1+Assumptions!$B$14)*(1+Assumptions!$B$15)^(AO$6-1),0)</f>
        <v/>
      </c>
      <c r="AP109" s="11">
        <f>IF(AP65&gt;0,AP65*$D22/12*(1+Assumptions!$B$14)*(1+Assumptions!$B$15)^(AP$6-1),0)</f>
        <v/>
      </c>
      <c r="AQ109" s="11">
        <f>IF(AQ65&gt;0,AQ65*$D22/12*(1+Assumptions!$B$14)*(1+Assumptions!$B$15)^(AQ$6-1),0)</f>
        <v/>
      </c>
      <c r="AR109" s="11">
        <f>IF(AR65&gt;0,AR65*$D22/12*(1+Assumptions!$B$14)*(1+Assumptions!$B$15)^(AR$6-1),0)</f>
        <v/>
      </c>
    </row>
    <row r="110">
      <c r="A110" s="2">
        <f>IF($A23="","",$A23)</f>
        <v/>
      </c>
      <c r="I110" s="11">
        <f>IF(I66&gt;0,I66*$D23/12*(1+Assumptions!$B$14)*(1+Assumptions!$B$15)^(I$6-1),0)</f>
        <v/>
      </c>
      <c r="J110" s="11">
        <f>IF(J66&gt;0,J66*$D23/12*(1+Assumptions!$B$14)*(1+Assumptions!$B$15)^(J$6-1),0)</f>
        <v/>
      </c>
      <c r="K110" s="11">
        <f>IF(K66&gt;0,K66*$D23/12*(1+Assumptions!$B$14)*(1+Assumptions!$B$15)^(K$6-1),0)</f>
        <v/>
      </c>
      <c r="L110" s="11">
        <f>IF(L66&gt;0,L66*$D23/12*(1+Assumptions!$B$14)*(1+Assumptions!$B$15)^(L$6-1),0)</f>
        <v/>
      </c>
      <c r="M110" s="11">
        <f>IF(M66&gt;0,M66*$D23/12*(1+Assumptions!$B$14)*(1+Assumptions!$B$15)^(M$6-1),0)</f>
        <v/>
      </c>
      <c r="N110" s="11">
        <f>IF(N66&gt;0,N66*$D23/12*(1+Assumptions!$B$14)*(1+Assumptions!$B$15)^(N$6-1),0)</f>
        <v/>
      </c>
      <c r="O110" s="11">
        <f>IF(O66&gt;0,O66*$D23/12*(1+Assumptions!$B$14)*(1+Assumptions!$B$15)^(O$6-1),0)</f>
        <v/>
      </c>
      <c r="P110" s="11">
        <f>IF(P66&gt;0,P66*$D23/12*(1+Assumptions!$B$14)*(1+Assumptions!$B$15)^(P$6-1),0)</f>
        <v/>
      </c>
      <c r="Q110" s="11">
        <f>IF(Q66&gt;0,Q66*$D23/12*(1+Assumptions!$B$14)*(1+Assumptions!$B$15)^(Q$6-1),0)</f>
        <v/>
      </c>
      <c r="R110" s="11">
        <f>IF(R66&gt;0,R66*$D23/12*(1+Assumptions!$B$14)*(1+Assumptions!$B$15)^(R$6-1),0)</f>
        <v/>
      </c>
      <c r="S110" s="11">
        <f>IF(S66&gt;0,S66*$D23/12*(1+Assumptions!$B$14)*(1+Assumptions!$B$15)^(S$6-1),0)</f>
        <v/>
      </c>
      <c r="T110" s="11">
        <f>IF(T66&gt;0,T66*$D23/12*(1+Assumptions!$B$14)*(1+Assumptions!$B$15)^(T$6-1),0)</f>
        <v/>
      </c>
      <c r="U110" s="11">
        <f>IF(U66&gt;0,U66*$D23/12*(1+Assumptions!$B$14)*(1+Assumptions!$B$15)^(U$6-1),0)</f>
        <v/>
      </c>
      <c r="V110" s="11">
        <f>IF(V66&gt;0,V66*$D23/12*(1+Assumptions!$B$14)*(1+Assumptions!$B$15)^(V$6-1),0)</f>
        <v/>
      </c>
      <c r="W110" s="11">
        <f>IF(W66&gt;0,W66*$D23/12*(1+Assumptions!$B$14)*(1+Assumptions!$B$15)^(W$6-1),0)</f>
        <v/>
      </c>
      <c r="X110" s="11">
        <f>IF(X66&gt;0,X66*$D23/12*(1+Assumptions!$B$14)*(1+Assumptions!$B$15)^(X$6-1),0)</f>
        <v/>
      </c>
      <c r="Y110" s="11">
        <f>IF(Y66&gt;0,Y66*$D23/12*(1+Assumptions!$B$14)*(1+Assumptions!$B$15)^(Y$6-1),0)</f>
        <v/>
      </c>
      <c r="Z110" s="11">
        <f>IF(Z66&gt;0,Z66*$D23/12*(1+Assumptions!$B$14)*(1+Assumptions!$B$15)^(Z$6-1),0)</f>
        <v/>
      </c>
      <c r="AA110" s="11">
        <f>IF(AA66&gt;0,AA66*$D23/12*(1+Assumptions!$B$14)*(1+Assumptions!$B$15)^(AA$6-1),0)</f>
        <v/>
      </c>
      <c r="AB110" s="11">
        <f>IF(AB66&gt;0,AB66*$D23/12*(1+Assumptions!$B$14)*(1+Assumptions!$B$15)^(AB$6-1),0)</f>
        <v/>
      </c>
      <c r="AC110" s="11">
        <f>IF(AC66&gt;0,AC66*$D23/12*(1+Assumptions!$B$14)*(1+Assumptions!$B$15)^(AC$6-1),0)</f>
        <v/>
      </c>
      <c r="AD110" s="11">
        <f>IF(AD66&gt;0,AD66*$D23/12*(1+Assumptions!$B$14)*(1+Assumptions!$B$15)^(AD$6-1),0)</f>
        <v/>
      </c>
      <c r="AE110" s="11">
        <f>IF(AE66&gt;0,AE66*$D23/12*(1+Assumptions!$B$14)*(1+Assumptions!$B$15)^(AE$6-1),0)</f>
        <v/>
      </c>
      <c r="AF110" s="11">
        <f>IF(AF66&gt;0,AF66*$D23/12*(1+Assumptions!$B$14)*(1+Assumptions!$B$15)^(AF$6-1),0)</f>
        <v/>
      </c>
      <c r="AG110" s="11">
        <f>IF(AG66&gt;0,AG66*$D23/12*(1+Assumptions!$B$14)*(1+Assumptions!$B$15)^(AG$6-1),0)</f>
        <v/>
      </c>
      <c r="AH110" s="11">
        <f>IF(AH66&gt;0,AH66*$D23/12*(1+Assumptions!$B$14)*(1+Assumptions!$B$15)^(AH$6-1),0)</f>
        <v/>
      </c>
      <c r="AI110" s="11">
        <f>IF(AI66&gt;0,AI66*$D23/12*(1+Assumptions!$B$14)*(1+Assumptions!$B$15)^(AI$6-1),0)</f>
        <v/>
      </c>
      <c r="AJ110" s="11">
        <f>IF(AJ66&gt;0,AJ66*$D23/12*(1+Assumptions!$B$14)*(1+Assumptions!$B$15)^(AJ$6-1),0)</f>
        <v/>
      </c>
      <c r="AK110" s="11">
        <f>IF(AK66&gt;0,AK66*$D23/12*(1+Assumptions!$B$14)*(1+Assumptions!$B$15)^(AK$6-1),0)</f>
        <v/>
      </c>
      <c r="AL110" s="11">
        <f>IF(AL66&gt;0,AL66*$D23/12*(1+Assumptions!$B$14)*(1+Assumptions!$B$15)^(AL$6-1),0)</f>
        <v/>
      </c>
      <c r="AM110" s="11">
        <f>IF(AM66&gt;0,AM66*$D23/12*(1+Assumptions!$B$14)*(1+Assumptions!$B$15)^(AM$6-1),0)</f>
        <v/>
      </c>
      <c r="AN110" s="11">
        <f>IF(AN66&gt;0,AN66*$D23/12*(1+Assumptions!$B$14)*(1+Assumptions!$B$15)^(AN$6-1),0)</f>
        <v/>
      </c>
      <c r="AO110" s="11">
        <f>IF(AO66&gt;0,AO66*$D23/12*(1+Assumptions!$B$14)*(1+Assumptions!$B$15)^(AO$6-1),0)</f>
        <v/>
      </c>
      <c r="AP110" s="11">
        <f>IF(AP66&gt;0,AP66*$D23/12*(1+Assumptions!$B$14)*(1+Assumptions!$B$15)^(AP$6-1),0)</f>
        <v/>
      </c>
      <c r="AQ110" s="11">
        <f>IF(AQ66&gt;0,AQ66*$D23/12*(1+Assumptions!$B$14)*(1+Assumptions!$B$15)^(AQ$6-1),0)</f>
        <v/>
      </c>
      <c r="AR110" s="11">
        <f>IF(AR66&gt;0,AR66*$D23/12*(1+Assumptions!$B$14)*(1+Assumptions!$B$15)^(AR$6-1),0)</f>
        <v/>
      </c>
    </row>
    <row r="111">
      <c r="A111" s="2">
        <f>IF($A24="","",$A24)</f>
        <v/>
      </c>
      <c r="I111" s="11">
        <f>IF(I67&gt;0,I67*$D24/12*(1+Assumptions!$B$14)*(1+Assumptions!$B$15)^(I$6-1),0)</f>
        <v/>
      </c>
      <c r="J111" s="11">
        <f>IF(J67&gt;0,J67*$D24/12*(1+Assumptions!$B$14)*(1+Assumptions!$B$15)^(J$6-1),0)</f>
        <v/>
      </c>
      <c r="K111" s="11">
        <f>IF(K67&gt;0,K67*$D24/12*(1+Assumptions!$B$14)*(1+Assumptions!$B$15)^(K$6-1),0)</f>
        <v/>
      </c>
      <c r="L111" s="11">
        <f>IF(L67&gt;0,L67*$D24/12*(1+Assumptions!$B$14)*(1+Assumptions!$B$15)^(L$6-1),0)</f>
        <v/>
      </c>
      <c r="M111" s="11">
        <f>IF(M67&gt;0,M67*$D24/12*(1+Assumptions!$B$14)*(1+Assumptions!$B$15)^(M$6-1),0)</f>
        <v/>
      </c>
      <c r="N111" s="11">
        <f>IF(N67&gt;0,N67*$D24/12*(1+Assumptions!$B$14)*(1+Assumptions!$B$15)^(N$6-1),0)</f>
        <v/>
      </c>
      <c r="O111" s="11">
        <f>IF(O67&gt;0,O67*$D24/12*(1+Assumptions!$B$14)*(1+Assumptions!$B$15)^(O$6-1),0)</f>
        <v/>
      </c>
      <c r="P111" s="11">
        <f>IF(P67&gt;0,P67*$D24/12*(1+Assumptions!$B$14)*(1+Assumptions!$B$15)^(P$6-1),0)</f>
        <v/>
      </c>
      <c r="Q111" s="11">
        <f>IF(Q67&gt;0,Q67*$D24/12*(1+Assumptions!$B$14)*(1+Assumptions!$B$15)^(Q$6-1),0)</f>
        <v/>
      </c>
      <c r="R111" s="11">
        <f>IF(R67&gt;0,R67*$D24/12*(1+Assumptions!$B$14)*(1+Assumptions!$B$15)^(R$6-1),0)</f>
        <v/>
      </c>
      <c r="S111" s="11">
        <f>IF(S67&gt;0,S67*$D24/12*(1+Assumptions!$B$14)*(1+Assumptions!$B$15)^(S$6-1),0)</f>
        <v/>
      </c>
      <c r="T111" s="11">
        <f>IF(T67&gt;0,T67*$D24/12*(1+Assumptions!$B$14)*(1+Assumptions!$B$15)^(T$6-1),0)</f>
        <v/>
      </c>
      <c r="U111" s="11">
        <f>IF(U67&gt;0,U67*$D24/12*(1+Assumptions!$B$14)*(1+Assumptions!$B$15)^(U$6-1),0)</f>
        <v/>
      </c>
      <c r="V111" s="11">
        <f>IF(V67&gt;0,V67*$D24/12*(1+Assumptions!$B$14)*(1+Assumptions!$B$15)^(V$6-1),0)</f>
        <v/>
      </c>
      <c r="W111" s="11">
        <f>IF(W67&gt;0,W67*$D24/12*(1+Assumptions!$B$14)*(1+Assumptions!$B$15)^(W$6-1),0)</f>
        <v/>
      </c>
      <c r="X111" s="11">
        <f>IF(X67&gt;0,X67*$D24/12*(1+Assumptions!$B$14)*(1+Assumptions!$B$15)^(X$6-1),0)</f>
        <v/>
      </c>
      <c r="Y111" s="11">
        <f>IF(Y67&gt;0,Y67*$D24/12*(1+Assumptions!$B$14)*(1+Assumptions!$B$15)^(Y$6-1),0)</f>
        <v/>
      </c>
      <c r="Z111" s="11">
        <f>IF(Z67&gt;0,Z67*$D24/12*(1+Assumptions!$B$14)*(1+Assumptions!$B$15)^(Z$6-1),0)</f>
        <v/>
      </c>
      <c r="AA111" s="11">
        <f>IF(AA67&gt;0,AA67*$D24/12*(1+Assumptions!$B$14)*(1+Assumptions!$B$15)^(AA$6-1),0)</f>
        <v/>
      </c>
      <c r="AB111" s="11">
        <f>IF(AB67&gt;0,AB67*$D24/12*(1+Assumptions!$B$14)*(1+Assumptions!$B$15)^(AB$6-1),0)</f>
        <v/>
      </c>
      <c r="AC111" s="11">
        <f>IF(AC67&gt;0,AC67*$D24/12*(1+Assumptions!$B$14)*(1+Assumptions!$B$15)^(AC$6-1),0)</f>
        <v/>
      </c>
      <c r="AD111" s="11">
        <f>IF(AD67&gt;0,AD67*$D24/12*(1+Assumptions!$B$14)*(1+Assumptions!$B$15)^(AD$6-1),0)</f>
        <v/>
      </c>
      <c r="AE111" s="11">
        <f>IF(AE67&gt;0,AE67*$D24/12*(1+Assumptions!$B$14)*(1+Assumptions!$B$15)^(AE$6-1),0)</f>
        <v/>
      </c>
      <c r="AF111" s="11">
        <f>IF(AF67&gt;0,AF67*$D24/12*(1+Assumptions!$B$14)*(1+Assumptions!$B$15)^(AF$6-1),0)</f>
        <v/>
      </c>
      <c r="AG111" s="11">
        <f>IF(AG67&gt;0,AG67*$D24/12*(1+Assumptions!$B$14)*(1+Assumptions!$B$15)^(AG$6-1),0)</f>
        <v/>
      </c>
      <c r="AH111" s="11">
        <f>IF(AH67&gt;0,AH67*$D24/12*(1+Assumptions!$B$14)*(1+Assumptions!$B$15)^(AH$6-1),0)</f>
        <v/>
      </c>
      <c r="AI111" s="11">
        <f>IF(AI67&gt;0,AI67*$D24/12*(1+Assumptions!$B$14)*(1+Assumptions!$B$15)^(AI$6-1),0)</f>
        <v/>
      </c>
      <c r="AJ111" s="11">
        <f>IF(AJ67&gt;0,AJ67*$D24/12*(1+Assumptions!$B$14)*(1+Assumptions!$B$15)^(AJ$6-1),0)</f>
        <v/>
      </c>
      <c r="AK111" s="11">
        <f>IF(AK67&gt;0,AK67*$D24/12*(1+Assumptions!$B$14)*(1+Assumptions!$B$15)^(AK$6-1),0)</f>
        <v/>
      </c>
      <c r="AL111" s="11">
        <f>IF(AL67&gt;0,AL67*$D24/12*(1+Assumptions!$B$14)*(1+Assumptions!$B$15)^(AL$6-1),0)</f>
        <v/>
      </c>
      <c r="AM111" s="11">
        <f>IF(AM67&gt;0,AM67*$D24/12*(1+Assumptions!$B$14)*(1+Assumptions!$B$15)^(AM$6-1),0)</f>
        <v/>
      </c>
      <c r="AN111" s="11">
        <f>IF(AN67&gt;0,AN67*$D24/12*(1+Assumptions!$B$14)*(1+Assumptions!$B$15)^(AN$6-1),0)</f>
        <v/>
      </c>
      <c r="AO111" s="11">
        <f>IF(AO67&gt;0,AO67*$D24/12*(1+Assumptions!$B$14)*(1+Assumptions!$B$15)^(AO$6-1),0)</f>
        <v/>
      </c>
      <c r="AP111" s="11">
        <f>IF(AP67&gt;0,AP67*$D24/12*(1+Assumptions!$B$14)*(1+Assumptions!$B$15)^(AP$6-1),0)</f>
        <v/>
      </c>
      <c r="AQ111" s="11">
        <f>IF(AQ67&gt;0,AQ67*$D24/12*(1+Assumptions!$B$14)*(1+Assumptions!$B$15)^(AQ$6-1),0)</f>
        <v/>
      </c>
      <c r="AR111" s="11">
        <f>IF(AR67&gt;0,AR67*$D24/12*(1+Assumptions!$B$14)*(1+Assumptions!$B$15)^(AR$6-1),0)</f>
        <v/>
      </c>
    </row>
    <row r="112">
      <c r="A112" s="2">
        <f>IF($A25="","",$A25)</f>
        <v/>
      </c>
      <c r="I112" s="11">
        <f>IF(I68&gt;0,I68*$D25/12*(1+Assumptions!$B$14)*(1+Assumptions!$B$15)^(I$6-1),0)</f>
        <v/>
      </c>
      <c r="J112" s="11">
        <f>IF(J68&gt;0,J68*$D25/12*(1+Assumptions!$B$14)*(1+Assumptions!$B$15)^(J$6-1),0)</f>
        <v/>
      </c>
      <c r="K112" s="11">
        <f>IF(K68&gt;0,K68*$D25/12*(1+Assumptions!$B$14)*(1+Assumptions!$B$15)^(K$6-1),0)</f>
        <v/>
      </c>
      <c r="L112" s="11">
        <f>IF(L68&gt;0,L68*$D25/12*(1+Assumptions!$B$14)*(1+Assumptions!$B$15)^(L$6-1),0)</f>
        <v/>
      </c>
      <c r="M112" s="11">
        <f>IF(M68&gt;0,M68*$D25/12*(1+Assumptions!$B$14)*(1+Assumptions!$B$15)^(M$6-1),0)</f>
        <v/>
      </c>
      <c r="N112" s="11">
        <f>IF(N68&gt;0,N68*$D25/12*(1+Assumptions!$B$14)*(1+Assumptions!$B$15)^(N$6-1),0)</f>
        <v/>
      </c>
      <c r="O112" s="11">
        <f>IF(O68&gt;0,O68*$D25/12*(1+Assumptions!$B$14)*(1+Assumptions!$B$15)^(O$6-1),0)</f>
        <v/>
      </c>
      <c r="P112" s="11">
        <f>IF(P68&gt;0,P68*$D25/12*(1+Assumptions!$B$14)*(1+Assumptions!$B$15)^(P$6-1),0)</f>
        <v/>
      </c>
      <c r="Q112" s="11">
        <f>IF(Q68&gt;0,Q68*$D25/12*(1+Assumptions!$B$14)*(1+Assumptions!$B$15)^(Q$6-1),0)</f>
        <v/>
      </c>
      <c r="R112" s="11">
        <f>IF(R68&gt;0,R68*$D25/12*(1+Assumptions!$B$14)*(1+Assumptions!$B$15)^(R$6-1),0)</f>
        <v/>
      </c>
      <c r="S112" s="11">
        <f>IF(S68&gt;0,S68*$D25/12*(1+Assumptions!$B$14)*(1+Assumptions!$B$15)^(S$6-1),0)</f>
        <v/>
      </c>
      <c r="T112" s="11">
        <f>IF(T68&gt;0,T68*$D25/12*(1+Assumptions!$B$14)*(1+Assumptions!$B$15)^(T$6-1),0)</f>
        <v/>
      </c>
      <c r="U112" s="11">
        <f>IF(U68&gt;0,U68*$D25/12*(1+Assumptions!$B$14)*(1+Assumptions!$B$15)^(U$6-1),0)</f>
        <v/>
      </c>
      <c r="V112" s="11">
        <f>IF(V68&gt;0,V68*$D25/12*(1+Assumptions!$B$14)*(1+Assumptions!$B$15)^(V$6-1),0)</f>
        <v/>
      </c>
      <c r="W112" s="11">
        <f>IF(W68&gt;0,W68*$D25/12*(1+Assumptions!$B$14)*(1+Assumptions!$B$15)^(W$6-1),0)</f>
        <v/>
      </c>
      <c r="X112" s="11">
        <f>IF(X68&gt;0,X68*$D25/12*(1+Assumptions!$B$14)*(1+Assumptions!$B$15)^(X$6-1),0)</f>
        <v/>
      </c>
      <c r="Y112" s="11">
        <f>IF(Y68&gt;0,Y68*$D25/12*(1+Assumptions!$B$14)*(1+Assumptions!$B$15)^(Y$6-1),0)</f>
        <v/>
      </c>
      <c r="Z112" s="11">
        <f>IF(Z68&gt;0,Z68*$D25/12*(1+Assumptions!$B$14)*(1+Assumptions!$B$15)^(Z$6-1),0)</f>
        <v/>
      </c>
      <c r="AA112" s="11">
        <f>IF(AA68&gt;0,AA68*$D25/12*(1+Assumptions!$B$14)*(1+Assumptions!$B$15)^(AA$6-1),0)</f>
        <v/>
      </c>
      <c r="AB112" s="11">
        <f>IF(AB68&gt;0,AB68*$D25/12*(1+Assumptions!$B$14)*(1+Assumptions!$B$15)^(AB$6-1),0)</f>
        <v/>
      </c>
      <c r="AC112" s="11">
        <f>IF(AC68&gt;0,AC68*$D25/12*(1+Assumptions!$B$14)*(1+Assumptions!$B$15)^(AC$6-1),0)</f>
        <v/>
      </c>
      <c r="AD112" s="11">
        <f>IF(AD68&gt;0,AD68*$D25/12*(1+Assumptions!$B$14)*(1+Assumptions!$B$15)^(AD$6-1),0)</f>
        <v/>
      </c>
      <c r="AE112" s="11">
        <f>IF(AE68&gt;0,AE68*$D25/12*(1+Assumptions!$B$14)*(1+Assumptions!$B$15)^(AE$6-1),0)</f>
        <v/>
      </c>
      <c r="AF112" s="11">
        <f>IF(AF68&gt;0,AF68*$D25/12*(1+Assumptions!$B$14)*(1+Assumptions!$B$15)^(AF$6-1),0)</f>
        <v/>
      </c>
      <c r="AG112" s="11">
        <f>IF(AG68&gt;0,AG68*$D25/12*(1+Assumptions!$B$14)*(1+Assumptions!$B$15)^(AG$6-1),0)</f>
        <v/>
      </c>
      <c r="AH112" s="11">
        <f>IF(AH68&gt;0,AH68*$D25/12*(1+Assumptions!$B$14)*(1+Assumptions!$B$15)^(AH$6-1),0)</f>
        <v/>
      </c>
      <c r="AI112" s="11">
        <f>IF(AI68&gt;0,AI68*$D25/12*(1+Assumptions!$B$14)*(1+Assumptions!$B$15)^(AI$6-1),0)</f>
        <v/>
      </c>
      <c r="AJ112" s="11">
        <f>IF(AJ68&gt;0,AJ68*$D25/12*(1+Assumptions!$B$14)*(1+Assumptions!$B$15)^(AJ$6-1),0)</f>
        <v/>
      </c>
      <c r="AK112" s="11">
        <f>IF(AK68&gt;0,AK68*$D25/12*(1+Assumptions!$B$14)*(1+Assumptions!$B$15)^(AK$6-1),0)</f>
        <v/>
      </c>
      <c r="AL112" s="11">
        <f>IF(AL68&gt;0,AL68*$D25/12*(1+Assumptions!$B$14)*(1+Assumptions!$B$15)^(AL$6-1),0)</f>
        <v/>
      </c>
      <c r="AM112" s="11">
        <f>IF(AM68&gt;0,AM68*$D25/12*(1+Assumptions!$B$14)*(1+Assumptions!$B$15)^(AM$6-1),0)</f>
        <v/>
      </c>
      <c r="AN112" s="11">
        <f>IF(AN68&gt;0,AN68*$D25/12*(1+Assumptions!$B$14)*(1+Assumptions!$B$15)^(AN$6-1),0)</f>
        <v/>
      </c>
      <c r="AO112" s="11">
        <f>IF(AO68&gt;0,AO68*$D25/12*(1+Assumptions!$B$14)*(1+Assumptions!$B$15)^(AO$6-1),0)</f>
        <v/>
      </c>
      <c r="AP112" s="11">
        <f>IF(AP68&gt;0,AP68*$D25/12*(1+Assumptions!$B$14)*(1+Assumptions!$B$15)^(AP$6-1),0)</f>
        <v/>
      </c>
      <c r="AQ112" s="11">
        <f>IF(AQ68&gt;0,AQ68*$D25/12*(1+Assumptions!$B$14)*(1+Assumptions!$B$15)^(AQ$6-1),0)</f>
        <v/>
      </c>
      <c r="AR112" s="11">
        <f>IF(AR68&gt;0,AR68*$D25/12*(1+Assumptions!$B$14)*(1+Assumptions!$B$15)^(AR$6-1),0)</f>
        <v/>
      </c>
    </row>
    <row r="113">
      <c r="A113" s="2">
        <f>IF($A26="","",$A26)</f>
        <v/>
      </c>
      <c r="I113" s="11">
        <f>IF(I69&gt;0,I69*$D26/12*(1+Assumptions!$B$14)*(1+Assumptions!$B$15)^(I$6-1),0)</f>
        <v/>
      </c>
      <c r="J113" s="11">
        <f>IF(J69&gt;0,J69*$D26/12*(1+Assumptions!$B$14)*(1+Assumptions!$B$15)^(J$6-1),0)</f>
        <v/>
      </c>
      <c r="K113" s="11">
        <f>IF(K69&gt;0,K69*$D26/12*(1+Assumptions!$B$14)*(1+Assumptions!$B$15)^(K$6-1),0)</f>
        <v/>
      </c>
      <c r="L113" s="11">
        <f>IF(L69&gt;0,L69*$D26/12*(1+Assumptions!$B$14)*(1+Assumptions!$B$15)^(L$6-1),0)</f>
        <v/>
      </c>
      <c r="M113" s="11">
        <f>IF(M69&gt;0,M69*$D26/12*(1+Assumptions!$B$14)*(1+Assumptions!$B$15)^(M$6-1),0)</f>
        <v/>
      </c>
      <c r="N113" s="11">
        <f>IF(N69&gt;0,N69*$D26/12*(1+Assumptions!$B$14)*(1+Assumptions!$B$15)^(N$6-1),0)</f>
        <v/>
      </c>
      <c r="O113" s="11">
        <f>IF(O69&gt;0,O69*$D26/12*(1+Assumptions!$B$14)*(1+Assumptions!$B$15)^(O$6-1),0)</f>
        <v/>
      </c>
      <c r="P113" s="11">
        <f>IF(P69&gt;0,P69*$D26/12*(1+Assumptions!$B$14)*(1+Assumptions!$B$15)^(P$6-1),0)</f>
        <v/>
      </c>
      <c r="Q113" s="11">
        <f>IF(Q69&gt;0,Q69*$D26/12*(1+Assumptions!$B$14)*(1+Assumptions!$B$15)^(Q$6-1),0)</f>
        <v/>
      </c>
      <c r="R113" s="11">
        <f>IF(R69&gt;0,R69*$D26/12*(1+Assumptions!$B$14)*(1+Assumptions!$B$15)^(R$6-1),0)</f>
        <v/>
      </c>
      <c r="S113" s="11">
        <f>IF(S69&gt;0,S69*$D26/12*(1+Assumptions!$B$14)*(1+Assumptions!$B$15)^(S$6-1),0)</f>
        <v/>
      </c>
      <c r="T113" s="11">
        <f>IF(T69&gt;0,T69*$D26/12*(1+Assumptions!$B$14)*(1+Assumptions!$B$15)^(T$6-1),0)</f>
        <v/>
      </c>
      <c r="U113" s="11">
        <f>IF(U69&gt;0,U69*$D26/12*(1+Assumptions!$B$14)*(1+Assumptions!$B$15)^(U$6-1),0)</f>
        <v/>
      </c>
      <c r="V113" s="11">
        <f>IF(V69&gt;0,V69*$D26/12*(1+Assumptions!$B$14)*(1+Assumptions!$B$15)^(V$6-1),0)</f>
        <v/>
      </c>
      <c r="W113" s="11">
        <f>IF(W69&gt;0,W69*$D26/12*(1+Assumptions!$B$14)*(1+Assumptions!$B$15)^(W$6-1),0)</f>
        <v/>
      </c>
      <c r="X113" s="11">
        <f>IF(X69&gt;0,X69*$D26/12*(1+Assumptions!$B$14)*(1+Assumptions!$B$15)^(X$6-1),0)</f>
        <v/>
      </c>
      <c r="Y113" s="11">
        <f>IF(Y69&gt;0,Y69*$D26/12*(1+Assumptions!$B$14)*(1+Assumptions!$B$15)^(Y$6-1),0)</f>
        <v/>
      </c>
      <c r="Z113" s="11">
        <f>IF(Z69&gt;0,Z69*$D26/12*(1+Assumptions!$B$14)*(1+Assumptions!$B$15)^(Z$6-1),0)</f>
        <v/>
      </c>
      <c r="AA113" s="11">
        <f>IF(AA69&gt;0,AA69*$D26/12*(1+Assumptions!$B$14)*(1+Assumptions!$B$15)^(AA$6-1),0)</f>
        <v/>
      </c>
      <c r="AB113" s="11">
        <f>IF(AB69&gt;0,AB69*$D26/12*(1+Assumptions!$B$14)*(1+Assumptions!$B$15)^(AB$6-1),0)</f>
        <v/>
      </c>
      <c r="AC113" s="11">
        <f>IF(AC69&gt;0,AC69*$D26/12*(1+Assumptions!$B$14)*(1+Assumptions!$B$15)^(AC$6-1),0)</f>
        <v/>
      </c>
      <c r="AD113" s="11">
        <f>IF(AD69&gt;0,AD69*$D26/12*(1+Assumptions!$B$14)*(1+Assumptions!$B$15)^(AD$6-1),0)</f>
        <v/>
      </c>
      <c r="AE113" s="11">
        <f>IF(AE69&gt;0,AE69*$D26/12*(1+Assumptions!$B$14)*(1+Assumptions!$B$15)^(AE$6-1),0)</f>
        <v/>
      </c>
      <c r="AF113" s="11">
        <f>IF(AF69&gt;0,AF69*$D26/12*(1+Assumptions!$B$14)*(1+Assumptions!$B$15)^(AF$6-1),0)</f>
        <v/>
      </c>
      <c r="AG113" s="11">
        <f>IF(AG69&gt;0,AG69*$D26/12*(1+Assumptions!$B$14)*(1+Assumptions!$B$15)^(AG$6-1),0)</f>
        <v/>
      </c>
      <c r="AH113" s="11">
        <f>IF(AH69&gt;0,AH69*$D26/12*(1+Assumptions!$B$14)*(1+Assumptions!$B$15)^(AH$6-1),0)</f>
        <v/>
      </c>
      <c r="AI113" s="11">
        <f>IF(AI69&gt;0,AI69*$D26/12*(1+Assumptions!$B$14)*(1+Assumptions!$B$15)^(AI$6-1),0)</f>
        <v/>
      </c>
      <c r="AJ113" s="11">
        <f>IF(AJ69&gt;0,AJ69*$D26/12*(1+Assumptions!$B$14)*(1+Assumptions!$B$15)^(AJ$6-1),0)</f>
        <v/>
      </c>
      <c r="AK113" s="11">
        <f>IF(AK69&gt;0,AK69*$D26/12*(1+Assumptions!$B$14)*(1+Assumptions!$B$15)^(AK$6-1),0)</f>
        <v/>
      </c>
      <c r="AL113" s="11">
        <f>IF(AL69&gt;0,AL69*$D26/12*(1+Assumptions!$B$14)*(1+Assumptions!$B$15)^(AL$6-1),0)</f>
        <v/>
      </c>
      <c r="AM113" s="11">
        <f>IF(AM69&gt;0,AM69*$D26/12*(1+Assumptions!$B$14)*(1+Assumptions!$B$15)^(AM$6-1),0)</f>
        <v/>
      </c>
      <c r="AN113" s="11">
        <f>IF(AN69&gt;0,AN69*$D26/12*(1+Assumptions!$B$14)*(1+Assumptions!$B$15)^(AN$6-1),0)</f>
        <v/>
      </c>
      <c r="AO113" s="11">
        <f>IF(AO69&gt;0,AO69*$D26/12*(1+Assumptions!$B$14)*(1+Assumptions!$B$15)^(AO$6-1),0)</f>
        <v/>
      </c>
      <c r="AP113" s="11">
        <f>IF(AP69&gt;0,AP69*$D26/12*(1+Assumptions!$B$14)*(1+Assumptions!$B$15)^(AP$6-1),0)</f>
        <v/>
      </c>
      <c r="AQ113" s="11">
        <f>IF(AQ69&gt;0,AQ69*$D26/12*(1+Assumptions!$B$14)*(1+Assumptions!$B$15)^(AQ$6-1),0)</f>
        <v/>
      </c>
      <c r="AR113" s="11">
        <f>IF(AR69&gt;0,AR69*$D26/12*(1+Assumptions!$B$14)*(1+Assumptions!$B$15)^(AR$6-1),0)</f>
        <v/>
      </c>
    </row>
    <row r="114">
      <c r="A114" s="2">
        <f>IF($A27="","",$A27)</f>
        <v/>
      </c>
      <c r="I114" s="11">
        <f>IF(I70&gt;0,I70*$D27/12*(1+Assumptions!$B$14)*(1+Assumptions!$B$15)^(I$6-1),0)</f>
        <v/>
      </c>
      <c r="J114" s="11">
        <f>IF(J70&gt;0,J70*$D27/12*(1+Assumptions!$B$14)*(1+Assumptions!$B$15)^(J$6-1),0)</f>
        <v/>
      </c>
      <c r="K114" s="11">
        <f>IF(K70&gt;0,K70*$D27/12*(1+Assumptions!$B$14)*(1+Assumptions!$B$15)^(K$6-1),0)</f>
        <v/>
      </c>
      <c r="L114" s="11">
        <f>IF(L70&gt;0,L70*$D27/12*(1+Assumptions!$B$14)*(1+Assumptions!$B$15)^(L$6-1),0)</f>
        <v/>
      </c>
      <c r="M114" s="11">
        <f>IF(M70&gt;0,M70*$D27/12*(1+Assumptions!$B$14)*(1+Assumptions!$B$15)^(M$6-1),0)</f>
        <v/>
      </c>
      <c r="N114" s="11">
        <f>IF(N70&gt;0,N70*$D27/12*(1+Assumptions!$B$14)*(1+Assumptions!$B$15)^(N$6-1),0)</f>
        <v/>
      </c>
      <c r="O114" s="11">
        <f>IF(O70&gt;0,O70*$D27/12*(1+Assumptions!$B$14)*(1+Assumptions!$B$15)^(O$6-1),0)</f>
        <v/>
      </c>
      <c r="P114" s="11">
        <f>IF(P70&gt;0,P70*$D27/12*(1+Assumptions!$B$14)*(1+Assumptions!$B$15)^(P$6-1),0)</f>
        <v/>
      </c>
      <c r="Q114" s="11">
        <f>IF(Q70&gt;0,Q70*$D27/12*(1+Assumptions!$B$14)*(1+Assumptions!$B$15)^(Q$6-1),0)</f>
        <v/>
      </c>
      <c r="R114" s="11">
        <f>IF(R70&gt;0,R70*$D27/12*(1+Assumptions!$B$14)*(1+Assumptions!$B$15)^(R$6-1),0)</f>
        <v/>
      </c>
      <c r="S114" s="11">
        <f>IF(S70&gt;0,S70*$D27/12*(1+Assumptions!$B$14)*(1+Assumptions!$B$15)^(S$6-1),0)</f>
        <v/>
      </c>
      <c r="T114" s="11">
        <f>IF(T70&gt;0,T70*$D27/12*(1+Assumptions!$B$14)*(1+Assumptions!$B$15)^(T$6-1),0)</f>
        <v/>
      </c>
      <c r="U114" s="11">
        <f>IF(U70&gt;0,U70*$D27/12*(1+Assumptions!$B$14)*(1+Assumptions!$B$15)^(U$6-1),0)</f>
        <v/>
      </c>
      <c r="V114" s="11">
        <f>IF(V70&gt;0,V70*$D27/12*(1+Assumptions!$B$14)*(1+Assumptions!$B$15)^(V$6-1),0)</f>
        <v/>
      </c>
      <c r="W114" s="11">
        <f>IF(W70&gt;0,W70*$D27/12*(1+Assumptions!$B$14)*(1+Assumptions!$B$15)^(W$6-1),0)</f>
        <v/>
      </c>
      <c r="X114" s="11">
        <f>IF(X70&gt;0,X70*$D27/12*(1+Assumptions!$B$14)*(1+Assumptions!$B$15)^(X$6-1),0)</f>
        <v/>
      </c>
      <c r="Y114" s="11">
        <f>IF(Y70&gt;0,Y70*$D27/12*(1+Assumptions!$B$14)*(1+Assumptions!$B$15)^(Y$6-1),0)</f>
        <v/>
      </c>
      <c r="Z114" s="11">
        <f>IF(Z70&gt;0,Z70*$D27/12*(1+Assumptions!$B$14)*(1+Assumptions!$B$15)^(Z$6-1),0)</f>
        <v/>
      </c>
      <c r="AA114" s="11">
        <f>IF(AA70&gt;0,AA70*$D27/12*(1+Assumptions!$B$14)*(1+Assumptions!$B$15)^(AA$6-1),0)</f>
        <v/>
      </c>
      <c r="AB114" s="11">
        <f>IF(AB70&gt;0,AB70*$D27/12*(1+Assumptions!$B$14)*(1+Assumptions!$B$15)^(AB$6-1),0)</f>
        <v/>
      </c>
      <c r="AC114" s="11">
        <f>IF(AC70&gt;0,AC70*$D27/12*(1+Assumptions!$B$14)*(1+Assumptions!$B$15)^(AC$6-1),0)</f>
        <v/>
      </c>
      <c r="AD114" s="11">
        <f>IF(AD70&gt;0,AD70*$D27/12*(1+Assumptions!$B$14)*(1+Assumptions!$B$15)^(AD$6-1),0)</f>
        <v/>
      </c>
      <c r="AE114" s="11">
        <f>IF(AE70&gt;0,AE70*$D27/12*(1+Assumptions!$B$14)*(1+Assumptions!$B$15)^(AE$6-1),0)</f>
        <v/>
      </c>
      <c r="AF114" s="11">
        <f>IF(AF70&gt;0,AF70*$D27/12*(1+Assumptions!$B$14)*(1+Assumptions!$B$15)^(AF$6-1),0)</f>
        <v/>
      </c>
      <c r="AG114" s="11">
        <f>IF(AG70&gt;0,AG70*$D27/12*(1+Assumptions!$B$14)*(1+Assumptions!$B$15)^(AG$6-1),0)</f>
        <v/>
      </c>
      <c r="AH114" s="11">
        <f>IF(AH70&gt;0,AH70*$D27/12*(1+Assumptions!$B$14)*(1+Assumptions!$B$15)^(AH$6-1),0)</f>
        <v/>
      </c>
      <c r="AI114" s="11">
        <f>IF(AI70&gt;0,AI70*$D27/12*(1+Assumptions!$B$14)*(1+Assumptions!$B$15)^(AI$6-1),0)</f>
        <v/>
      </c>
      <c r="AJ114" s="11">
        <f>IF(AJ70&gt;0,AJ70*$D27/12*(1+Assumptions!$B$14)*(1+Assumptions!$B$15)^(AJ$6-1),0)</f>
        <v/>
      </c>
      <c r="AK114" s="11">
        <f>IF(AK70&gt;0,AK70*$D27/12*(1+Assumptions!$B$14)*(1+Assumptions!$B$15)^(AK$6-1),0)</f>
        <v/>
      </c>
      <c r="AL114" s="11">
        <f>IF(AL70&gt;0,AL70*$D27/12*(1+Assumptions!$B$14)*(1+Assumptions!$B$15)^(AL$6-1),0)</f>
        <v/>
      </c>
      <c r="AM114" s="11">
        <f>IF(AM70&gt;0,AM70*$D27/12*(1+Assumptions!$B$14)*(1+Assumptions!$B$15)^(AM$6-1),0)</f>
        <v/>
      </c>
      <c r="AN114" s="11">
        <f>IF(AN70&gt;0,AN70*$D27/12*(1+Assumptions!$B$14)*(1+Assumptions!$B$15)^(AN$6-1),0)</f>
        <v/>
      </c>
      <c r="AO114" s="11">
        <f>IF(AO70&gt;0,AO70*$D27/12*(1+Assumptions!$B$14)*(1+Assumptions!$B$15)^(AO$6-1),0)</f>
        <v/>
      </c>
      <c r="AP114" s="11">
        <f>IF(AP70&gt;0,AP70*$D27/12*(1+Assumptions!$B$14)*(1+Assumptions!$B$15)^(AP$6-1),0)</f>
        <v/>
      </c>
      <c r="AQ114" s="11">
        <f>IF(AQ70&gt;0,AQ70*$D27/12*(1+Assumptions!$B$14)*(1+Assumptions!$B$15)^(AQ$6-1),0)</f>
        <v/>
      </c>
      <c r="AR114" s="11">
        <f>IF(AR70&gt;0,AR70*$D27/12*(1+Assumptions!$B$14)*(1+Assumptions!$B$15)^(AR$6-1),0)</f>
        <v/>
      </c>
    </row>
    <row r="115">
      <c r="A115" s="2">
        <f>IF($A28="","",$A28)</f>
        <v/>
      </c>
      <c r="I115" s="11">
        <f>IF(I71&gt;0,I71*$D28/12*(1+Assumptions!$B$14)*(1+Assumptions!$B$15)^(I$6-1),0)</f>
        <v/>
      </c>
      <c r="J115" s="11">
        <f>IF(J71&gt;0,J71*$D28/12*(1+Assumptions!$B$14)*(1+Assumptions!$B$15)^(J$6-1),0)</f>
        <v/>
      </c>
      <c r="K115" s="11">
        <f>IF(K71&gt;0,K71*$D28/12*(1+Assumptions!$B$14)*(1+Assumptions!$B$15)^(K$6-1),0)</f>
        <v/>
      </c>
      <c r="L115" s="11">
        <f>IF(L71&gt;0,L71*$D28/12*(1+Assumptions!$B$14)*(1+Assumptions!$B$15)^(L$6-1),0)</f>
        <v/>
      </c>
      <c r="M115" s="11">
        <f>IF(M71&gt;0,M71*$D28/12*(1+Assumptions!$B$14)*(1+Assumptions!$B$15)^(M$6-1),0)</f>
        <v/>
      </c>
      <c r="N115" s="11">
        <f>IF(N71&gt;0,N71*$D28/12*(1+Assumptions!$B$14)*(1+Assumptions!$B$15)^(N$6-1),0)</f>
        <v/>
      </c>
      <c r="O115" s="11">
        <f>IF(O71&gt;0,O71*$D28/12*(1+Assumptions!$B$14)*(1+Assumptions!$B$15)^(O$6-1),0)</f>
        <v/>
      </c>
      <c r="P115" s="11">
        <f>IF(P71&gt;0,P71*$D28/12*(1+Assumptions!$B$14)*(1+Assumptions!$B$15)^(P$6-1),0)</f>
        <v/>
      </c>
      <c r="Q115" s="11">
        <f>IF(Q71&gt;0,Q71*$D28/12*(1+Assumptions!$B$14)*(1+Assumptions!$B$15)^(Q$6-1),0)</f>
        <v/>
      </c>
      <c r="R115" s="11">
        <f>IF(R71&gt;0,R71*$D28/12*(1+Assumptions!$B$14)*(1+Assumptions!$B$15)^(R$6-1),0)</f>
        <v/>
      </c>
      <c r="S115" s="11">
        <f>IF(S71&gt;0,S71*$D28/12*(1+Assumptions!$B$14)*(1+Assumptions!$B$15)^(S$6-1),0)</f>
        <v/>
      </c>
      <c r="T115" s="11">
        <f>IF(T71&gt;0,T71*$D28/12*(1+Assumptions!$B$14)*(1+Assumptions!$B$15)^(T$6-1),0)</f>
        <v/>
      </c>
      <c r="U115" s="11">
        <f>IF(U71&gt;0,U71*$D28/12*(1+Assumptions!$B$14)*(1+Assumptions!$B$15)^(U$6-1),0)</f>
        <v/>
      </c>
      <c r="V115" s="11">
        <f>IF(V71&gt;0,V71*$D28/12*(1+Assumptions!$B$14)*(1+Assumptions!$B$15)^(V$6-1),0)</f>
        <v/>
      </c>
      <c r="W115" s="11">
        <f>IF(W71&gt;0,W71*$D28/12*(1+Assumptions!$B$14)*(1+Assumptions!$B$15)^(W$6-1),0)</f>
        <v/>
      </c>
      <c r="X115" s="11">
        <f>IF(X71&gt;0,X71*$D28/12*(1+Assumptions!$B$14)*(1+Assumptions!$B$15)^(X$6-1),0)</f>
        <v/>
      </c>
      <c r="Y115" s="11">
        <f>IF(Y71&gt;0,Y71*$D28/12*(1+Assumptions!$B$14)*(1+Assumptions!$B$15)^(Y$6-1),0)</f>
        <v/>
      </c>
      <c r="Z115" s="11">
        <f>IF(Z71&gt;0,Z71*$D28/12*(1+Assumptions!$B$14)*(1+Assumptions!$B$15)^(Z$6-1),0)</f>
        <v/>
      </c>
      <c r="AA115" s="11">
        <f>IF(AA71&gt;0,AA71*$D28/12*(1+Assumptions!$B$14)*(1+Assumptions!$B$15)^(AA$6-1),0)</f>
        <v/>
      </c>
      <c r="AB115" s="11">
        <f>IF(AB71&gt;0,AB71*$D28/12*(1+Assumptions!$B$14)*(1+Assumptions!$B$15)^(AB$6-1),0)</f>
        <v/>
      </c>
      <c r="AC115" s="11">
        <f>IF(AC71&gt;0,AC71*$D28/12*(1+Assumptions!$B$14)*(1+Assumptions!$B$15)^(AC$6-1),0)</f>
        <v/>
      </c>
      <c r="AD115" s="11">
        <f>IF(AD71&gt;0,AD71*$D28/12*(1+Assumptions!$B$14)*(1+Assumptions!$B$15)^(AD$6-1),0)</f>
        <v/>
      </c>
      <c r="AE115" s="11">
        <f>IF(AE71&gt;0,AE71*$D28/12*(1+Assumptions!$B$14)*(1+Assumptions!$B$15)^(AE$6-1),0)</f>
        <v/>
      </c>
      <c r="AF115" s="11">
        <f>IF(AF71&gt;0,AF71*$D28/12*(1+Assumptions!$B$14)*(1+Assumptions!$B$15)^(AF$6-1),0)</f>
        <v/>
      </c>
      <c r="AG115" s="11">
        <f>IF(AG71&gt;0,AG71*$D28/12*(1+Assumptions!$B$14)*(1+Assumptions!$B$15)^(AG$6-1),0)</f>
        <v/>
      </c>
      <c r="AH115" s="11">
        <f>IF(AH71&gt;0,AH71*$D28/12*(1+Assumptions!$B$14)*(1+Assumptions!$B$15)^(AH$6-1),0)</f>
        <v/>
      </c>
      <c r="AI115" s="11">
        <f>IF(AI71&gt;0,AI71*$D28/12*(1+Assumptions!$B$14)*(1+Assumptions!$B$15)^(AI$6-1),0)</f>
        <v/>
      </c>
      <c r="AJ115" s="11">
        <f>IF(AJ71&gt;0,AJ71*$D28/12*(1+Assumptions!$B$14)*(1+Assumptions!$B$15)^(AJ$6-1),0)</f>
        <v/>
      </c>
      <c r="AK115" s="11">
        <f>IF(AK71&gt;0,AK71*$D28/12*(1+Assumptions!$B$14)*(1+Assumptions!$B$15)^(AK$6-1),0)</f>
        <v/>
      </c>
      <c r="AL115" s="11">
        <f>IF(AL71&gt;0,AL71*$D28/12*(1+Assumptions!$B$14)*(1+Assumptions!$B$15)^(AL$6-1),0)</f>
        <v/>
      </c>
      <c r="AM115" s="11">
        <f>IF(AM71&gt;0,AM71*$D28/12*(1+Assumptions!$B$14)*(1+Assumptions!$B$15)^(AM$6-1),0)</f>
        <v/>
      </c>
      <c r="AN115" s="11">
        <f>IF(AN71&gt;0,AN71*$D28/12*(1+Assumptions!$B$14)*(1+Assumptions!$B$15)^(AN$6-1),0)</f>
        <v/>
      </c>
      <c r="AO115" s="11">
        <f>IF(AO71&gt;0,AO71*$D28/12*(1+Assumptions!$B$14)*(1+Assumptions!$B$15)^(AO$6-1),0)</f>
        <v/>
      </c>
      <c r="AP115" s="11">
        <f>IF(AP71&gt;0,AP71*$D28/12*(1+Assumptions!$B$14)*(1+Assumptions!$B$15)^(AP$6-1),0)</f>
        <v/>
      </c>
      <c r="AQ115" s="11">
        <f>IF(AQ71&gt;0,AQ71*$D28/12*(1+Assumptions!$B$14)*(1+Assumptions!$B$15)^(AQ$6-1),0)</f>
        <v/>
      </c>
      <c r="AR115" s="11">
        <f>IF(AR71&gt;0,AR71*$D28/12*(1+Assumptions!$B$14)*(1+Assumptions!$B$15)^(AR$6-1),0)</f>
        <v/>
      </c>
    </row>
    <row r="116">
      <c r="A116" s="2">
        <f>IF($A29="","",$A29)</f>
        <v/>
      </c>
      <c r="I116" s="11">
        <f>IF(I72&gt;0,I72*$D29/12*(1+Assumptions!$B$14)*(1+Assumptions!$B$15)^(I$6-1),0)</f>
        <v/>
      </c>
      <c r="J116" s="11">
        <f>IF(J72&gt;0,J72*$D29/12*(1+Assumptions!$B$14)*(1+Assumptions!$B$15)^(J$6-1),0)</f>
        <v/>
      </c>
      <c r="K116" s="11">
        <f>IF(K72&gt;0,K72*$D29/12*(1+Assumptions!$B$14)*(1+Assumptions!$B$15)^(K$6-1),0)</f>
        <v/>
      </c>
      <c r="L116" s="11">
        <f>IF(L72&gt;0,L72*$D29/12*(1+Assumptions!$B$14)*(1+Assumptions!$B$15)^(L$6-1),0)</f>
        <v/>
      </c>
      <c r="M116" s="11">
        <f>IF(M72&gt;0,M72*$D29/12*(1+Assumptions!$B$14)*(1+Assumptions!$B$15)^(M$6-1),0)</f>
        <v/>
      </c>
      <c r="N116" s="11">
        <f>IF(N72&gt;0,N72*$D29/12*(1+Assumptions!$B$14)*(1+Assumptions!$B$15)^(N$6-1),0)</f>
        <v/>
      </c>
      <c r="O116" s="11">
        <f>IF(O72&gt;0,O72*$D29/12*(1+Assumptions!$B$14)*(1+Assumptions!$B$15)^(O$6-1),0)</f>
        <v/>
      </c>
      <c r="P116" s="11">
        <f>IF(P72&gt;0,P72*$D29/12*(1+Assumptions!$B$14)*(1+Assumptions!$B$15)^(P$6-1),0)</f>
        <v/>
      </c>
      <c r="Q116" s="11">
        <f>IF(Q72&gt;0,Q72*$D29/12*(1+Assumptions!$B$14)*(1+Assumptions!$B$15)^(Q$6-1),0)</f>
        <v/>
      </c>
      <c r="R116" s="11">
        <f>IF(R72&gt;0,R72*$D29/12*(1+Assumptions!$B$14)*(1+Assumptions!$B$15)^(R$6-1),0)</f>
        <v/>
      </c>
      <c r="S116" s="11">
        <f>IF(S72&gt;0,S72*$D29/12*(1+Assumptions!$B$14)*(1+Assumptions!$B$15)^(S$6-1),0)</f>
        <v/>
      </c>
      <c r="T116" s="11">
        <f>IF(T72&gt;0,T72*$D29/12*(1+Assumptions!$B$14)*(1+Assumptions!$B$15)^(T$6-1),0)</f>
        <v/>
      </c>
      <c r="U116" s="11">
        <f>IF(U72&gt;0,U72*$D29/12*(1+Assumptions!$B$14)*(1+Assumptions!$B$15)^(U$6-1),0)</f>
        <v/>
      </c>
      <c r="V116" s="11">
        <f>IF(V72&gt;0,V72*$D29/12*(1+Assumptions!$B$14)*(1+Assumptions!$B$15)^(V$6-1),0)</f>
        <v/>
      </c>
      <c r="W116" s="11">
        <f>IF(W72&gt;0,W72*$D29/12*(1+Assumptions!$B$14)*(1+Assumptions!$B$15)^(W$6-1),0)</f>
        <v/>
      </c>
      <c r="X116" s="11">
        <f>IF(X72&gt;0,X72*$D29/12*(1+Assumptions!$B$14)*(1+Assumptions!$B$15)^(X$6-1),0)</f>
        <v/>
      </c>
      <c r="Y116" s="11">
        <f>IF(Y72&gt;0,Y72*$D29/12*(1+Assumptions!$B$14)*(1+Assumptions!$B$15)^(Y$6-1),0)</f>
        <v/>
      </c>
      <c r="Z116" s="11">
        <f>IF(Z72&gt;0,Z72*$D29/12*(1+Assumptions!$B$14)*(1+Assumptions!$B$15)^(Z$6-1),0)</f>
        <v/>
      </c>
      <c r="AA116" s="11">
        <f>IF(AA72&gt;0,AA72*$D29/12*(1+Assumptions!$B$14)*(1+Assumptions!$B$15)^(AA$6-1),0)</f>
        <v/>
      </c>
      <c r="AB116" s="11">
        <f>IF(AB72&gt;0,AB72*$D29/12*(1+Assumptions!$B$14)*(1+Assumptions!$B$15)^(AB$6-1),0)</f>
        <v/>
      </c>
      <c r="AC116" s="11">
        <f>IF(AC72&gt;0,AC72*$D29/12*(1+Assumptions!$B$14)*(1+Assumptions!$B$15)^(AC$6-1),0)</f>
        <v/>
      </c>
      <c r="AD116" s="11">
        <f>IF(AD72&gt;0,AD72*$D29/12*(1+Assumptions!$B$14)*(1+Assumptions!$B$15)^(AD$6-1),0)</f>
        <v/>
      </c>
      <c r="AE116" s="11">
        <f>IF(AE72&gt;0,AE72*$D29/12*(1+Assumptions!$B$14)*(1+Assumptions!$B$15)^(AE$6-1),0)</f>
        <v/>
      </c>
      <c r="AF116" s="11">
        <f>IF(AF72&gt;0,AF72*$D29/12*(1+Assumptions!$B$14)*(1+Assumptions!$B$15)^(AF$6-1),0)</f>
        <v/>
      </c>
      <c r="AG116" s="11">
        <f>IF(AG72&gt;0,AG72*$D29/12*(1+Assumptions!$B$14)*(1+Assumptions!$B$15)^(AG$6-1),0)</f>
        <v/>
      </c>
      <c r="AH116" s="11">
        <f>IF(AH72&gt;0,AH72*$D29/12*(1+Assumptions!$B$14)*(1+Assumptions!$B$15)^(AH$6-1),0)</f>
        <v/>
      </c>
      <c r="AI116" s="11">
        <f>IF(AI72&gt;0,AI72*$D29/12*(1+Assumptions!$B$14)*(1+Assumptions!$B$15)^(AI$6-1),0)</f>
        <v/>
      </c>
      <c r="AJ116" s="11">
        <f>IF(AJ72&gt;0,AJ72*$D29/12*(1+Assumptions!$B$14)*(1+Assumptions!$B$15)^(AJ$6-1),0)</f>
        <v/>
      </c>
      <c r="AK116" s="11">
        <f>IF(AK72&gt;0,AK72*$D29/12*(1+Assumptions!$B$14)*(1+Assumptions!$B$15)^(AK$6-1),0)</f>
        <v/>
      </c>
      <c r="AL116" s="11">
        <f>IF(AL72&gt;0,AL72*$D29/12*(1+Assumptions!$B$14)*(1+Assumptions!$B$15)^(AL$6-1),0)</f>
        <v/>
      </c>
      <c r="AM116" s="11">
        <f>IF(AM72&gt;0,AM72*$D29/12*(1+Assumptions!$B$14)*(1+Assumptions!$B$15)^(AM$6-1),0)</f>
        <v/>
      </c>
      <c r="AN116" s="11">
        <f>IF(AN72&gt;0,AN72*$D29/12*(1+Assumptions!$B$14)*(1+Assumptions!$B$15)^(AN$6-1),0)</f>
        <v/>
      </c>
      <c r="AO116" s="11">
        <f>IF(AO72&gt;0,AO72*$D29/12*(1+Assumptions!$B$14)*(1+Assumptions!$B$15)^(AO$6-1),0)</f>
        <v/>
      </c>
      <c r="AP116" s="11">
        <f>IF(AP72&gt;0,AP72*$D29/12*(1+Assumptions!$B$14)*(1+Assumptions!$B$15)^(AP$6-1),0)</f>
        <v/>
      </c>
      <c r="AQ116" s="11">
        <f>IF(AQ72&gt;0,AQ72*$D29/12*(1+Assumptions!$B$14)*(1+Assumptions!$B$15)^(AQ$6-1),0)</f>
        <v/>
      </c>
      <c r="AR116" s="11">
        <f>IF(AR72&gt;0,AR72*$D29/12*(1+Assumptions!$B$14)*(1+Assumptions!$B$15)^(AR$6-1),0)</f>
        <v/>
      </c>
    </row>
    <row r="117">
      <c r="A117" s="2">
        <f>IF($A30="","",$A30)</f>
        <v/>
      </c>
      <c r="I117" s="11">
        <f>IF(I73&gt;0,I73*$D30/12*(1+Assumptions!$B$14)*(1+Assumptions!$B$15)^(I$6-1),0)</f>
        <v/>
      </c>
      <c r="J117" s="11">
        <f>IF(J73&gt;0,J73*$D30/12*(1+Assumptions!$B$14)*(1+Assumptions!$B$15)^(J$6-1),0)</f>
        <v/>
      </c>
      <c r="K117" s="11">
        <f>IF(K73&gt;0,K73*$D30/12*(1+Assumptions!$B$14)*(1+Assumptions!$B$15)^(K$6-1),0)</f>
        <v/>
      </c>
      <c r="L117" s="11">
        <f>IF(L73&gt;0,L73*$D30/12*(1+Assumptions!$B$14)*(1+Assumptions!$B$15)^(L$6-1),0)</f>
        <v/>
      </c>
      <c r="M117" s="11">
        <f>IF(M73&gt;0,M73*$D30/12*(1+Assumptions!$B$14)*(1+Assumptions!$B$15)^(M$6-1),0)</f>
        <v/>
      </c>
      <c r="N117" s="11">
        <f>IF(N73&gt;0,N73*$D30/12*(1+Assumptions!$B$14)*(1+Assumptions!$B$15)^(N$6-1),0)</f>
        <v/>
      </c>
      <c r="O117" s="11">
        <f>IF(O73&gt;0,O73*$D30/12*(1+Assumptions!$B$14)*(1+Assumptions!$B$15)^(O$6-1),0)</f>
        <v/>
      </c>
      <c r="P117" s="11">
        <f>IF(P73&gt;0,P73*$D30/12*(1+Assumptions!$B$14)*(1+Assumptions!$B$15)^(P$6-1),0)</f>
        <v/>
      </c>
      <c r="Q117" s="11">
        <f>IF(Q73&gt;0,Q73*$D30/12*(1+Assumptions!$B$14)*(1+Assumptions!$B$15)^(Q$6-1),0)</f>
        <v/>
      </c>
      <c r="R117" s="11">
        <f>IF(R73&gt;0,R73*$D30/12*(1+Assumptions!$B$14)*(1+Assumptions!$B$15)^(R$6-1),0)</f>
        <v/>
      </c>
      <c r="S117" s="11">
        <f>IF(S73&gt;0,S73*$D30/12*(1+Assumptions!$B$14)*(1+Assumptions!$B$15)^(S$6-1),0)</f>
        <v/>
      </c>
      <c r="T117" s="11">
        <f>IF(T73&gt;0,T73*$D30/12*(1+Assumptions!$B$14)*(1+Assumptions!$B$15)^(T$6-1),0)</f>
        <v/>
      </c>
      <c r="U117" s="11">
        <f>IF(U73&gt;0,U73*$D30/12*(1+Assumptions!$B$14)*(1+Assumptions!$B$15)^(U$6-1),0)</f>
        <v/>
      </c>
      <c r="V117" s="11">
        <f>IF(V73&gt;0,V73*$D30/12*(1+Assumptions!$B$14)*(1+Assumptions!$B$15)^(V$6-1),0)</f>
        <v/>
      </c>
      <c r="W117" s="11">
        <f>IF(W73&gt;0,W73*$D30/12*(1+Assumptions!$B$14)*(1+Assumptions!$B$15)^(W$6-1),0)</f>
        <v/>
      </c>
      <c r="X117" s="11">
        <f>IF(X73&gt;0,X73*$D30/12*(1+Assumptions!$B$14)*(1+Assumptions!$B$15)^(X$6-1),0)</f>
        <v/>
      </c>
      <c r="Y117" s="11">
        <f>IF(Y73&gt;0,Y73*$D30/12*(1+Assumptions!$B$14)*(1+Assumptions!$B$15)^(Y$6-1),0)</f>
        <v/>
      </c>
      <c r="Z117" s="11">
        <f>IF(Z73&gt;0,Z73*$D30/12*(1+Assumptions!$B$14)*(1+Assumptions!$B$15)^(Z$6-1),0)</f>
        <v/>
      </c>
      <c r="AA117" s="11">
        <f>IF(AA73&gt;0,AA73*$D30/12*(1+Assumptions!$B$14)*(1+Assumptions!$B$15)^(AA$6-1),0)</f>
        <v/>
      </c>
      <c r="AB117" s="11">
        <f>IF(AB73&gt;0,AB73*$D30/12*(1+Assumptions!$B$14)*(1+Assumptions!$B$15)^(AB$6-1),0)</f>
        <v/>
      </c>
      <c r="AC117" s="11">
        <f>IF(AC73&gt;0,AC73*$D30/12*(1+Assumptions!$B$14)*(1+Assumptions!$B$15)^(AC$6-1),0)</f>
        <v/>
      </c>
      <c r="AD117" s="11">
        <f>IF(AD73&gt;0,AD73*$D30/12*(1+Assumptions!$B$14)*(1+Assumptions!$B$15)^(AD$6-1),0)</f>
        <v/>
      </c>
      <c r="AE117" s="11">
        <f>IF(AE73&gt;0,AE73*$D30/12*(1+Assumptions!$B$14)*(1+Assumptions!$B$15)^(AE$6-1),0)</f>
        <v/>
      </c>
      <c r="AF117" s="11">
        <f>IF(AF73&gt;0,AF73*$D30/12*(1+Assumptions!$B$14)*(1+Assumptions!$B$15)^(AF$6-1),0)</f>
        <v/>
      </c>
      <c r="AG117" s="11">
        <f>IF(AG73&gt;0,AG73*$D30/12*(1+Assumptions!$B$14)*(1+Assumptions!$B$15)^(AG$6-1),0)</f>
        <v/>
      </c>
      <c r="AH117" s="11">
        <f>IF(AH73&gt;0,AH73*$D30/12*(1+Assumptions!$B$14)*(1+Assumptions!$B$15)^(AH$6-1),0)</f>
        <v/>
      </c>
      <c r="AI117" s="11">
        <f>IF(AI73&gt;0,AI73*$D30/12*(1+Assumptions!$B$14)*(1+Assumptions!$B$15)^(AI$6-1),0)</f>
        <v/>
      </c>
      <c r="AJ117" s="11">
        <f>IF(AJ73&gt;0,AJ73*$D30/12*(1+Assumptions!$B$14)*(1+Assumptions!$B$15)^(AJ$6-1),0)</f>
        <v/>
      </c>
      <c r="AK117" s="11">
        <f>IF(AK73&gt;0,AK73*$D30/12*(1+Assumptions!$B$14)*(1+Assumptions!$B$15)^(AK$6-1),0)</f>
        <v/>
      </c>
      <c r="AL117" s="11">
        <f>IF(AL73&gt;0,AL73*$D30/12*(1+Assumptions!$B$14)*(1+Assumptions!$B$15)^(AL$6-1),0)</f>
        <v/>
      </c>
      <c r="AM117" s="11">
        <f>IF(AM73&gt;0,AM73*$D30/12*(1+Assumptions!$B$14)*(1+Assumptions!$B$15)^(AM$6-1),0)</f>
        <v/>
      </c>
      <c r="AN117" s="11">
        <f>IF(AN73&gt;0,AN73*$D30/12*(1+Assumptions!$B$14)*(1+Assumptions!$B$15)^(AN$6-1),0)</f>
        <v/>
      </c>
      <c r="AO117" s="11">
        <f>IF(AO73&gt;0,AO73*$D30/12*(1+Assumptions!$B$14)*(1+Assumptions!$B$15)^(AO$6-1),0)</f>
        <v/>
      </c>
      <c r="AP117" s="11">
        <f>IF(AP73&gt;0,AP73*$D30/12*(1+Assumptions!$B$14)*(1+Assumptions!$B$15)^(AP$6-1),0)</f>
        <v/>
      </c>
      <c r="AQ117" s="11">
        <f>IF(AQ73&gt;0,AQ73*$D30/12*(1+Assumptions!$B$14)*(1+Assumptions!$B$15)^(AQ$6-1),0)</f>
        <v/>
      </c>
      <c r="AR117" s="11">
        <f>IF(AR73&gt;0,AR73*$D30/12*(1+Assumptions!$B$14)*(1+Assumptions!$B$15)^(AR$6-1),0)</f>
        <v/>
      </c>
    </row>
    <row r="118">
      <c r="A118" s="2">
        <f>IF($A31="","",$A31)</f>
        <v/>
      </c>
      <c r="I118" s="11">
        <f>IF(I74&gt;0,I74*$D31/12*(1+Assumptions!$B$14)*(1+Assumptions!$B$15)^(I$6-1),0)</f>
        <v/>
      </c>
      <c r="J118" s="11">
        <f>IF(J74&gt;0,J74*$D31/12*(1+Assumptions!$B$14)*(1+Assumptions!$B$15)^(J$6-1),0)</f>
        <v/>
      </c>
      <c r="K118" s="11">
        <f>IF(K74&gt;0,K74*$D31/12*(1+Assumptions!$B$14)*(1+Assumptions!$B$15)^(K$6-1),0)</f>
        <v/>
      </c>
      <c r="L118" s="11">
        <f>IF(L74&gt;0,L74*$D31/12*(1+Assumptions!$B$14)*(1+Assumptions!$B$15)^(L$6-1),0)</f>
        <v/>
      </c>
      <c r="M118" s="11">
        <f>IF(M74&gt;0,M74*$D31/12*(1+Assumptions!$B$14)*(1+Assumptions!$B$15)^(M$6-1),0)</f>
        <v/>
      </c>
      <c r="N118" s="11">
        <f>IF(N74&gt;0,N74*$D31/12*(1+Assumptions!$B$14)*(1+Assumptions!$B$15)^(N$6-1),0)</f>
        <v/>
      </c>
      <c r="O118" s="11">
        <f>IF(O74&gt;0,O74*$D31/12*(1+Assumptions!$B$14)*(1+Assumptions!$B$15)^(O$6-1),0)</f>
        <v/>
      </c>
      <c r="P118" s="11">
        <f>IF(P74&gt;0,P74*$D31/12*(1+Assumptions!$B$14)*(1+Assumptions!$B$15)^(P$6-1),0)</f>
        <v/>
      </c>
      <c r="Q118" s="11">
        <f>IF(Q74&gt;0,Q74*$D31/12*(1+Assumptions!$B$14)*(1+Assumptions!$B$15)^(Q$6-1),0)</f>
        <v/>
      </c>
      <c r="R118" s="11">
        <f>IF(R74&gt;0,R74*$D31/12*(1+Assumptions!$B$14)*(1+Assumptions!$B$15)^(R$6-1),0)</f>
        <v/>
      </c>
      <c r="S118" s="11">
        <f>IF(S74&gt;0,S74*$D31/12*(1+Assumptions!$B$14)*(1+Assumptions!$B$15)^(S$6-1),0)</f>
        <v/>
      </c>
      <c r="T118" s="11">
        <f>IF(T74&gt;0,T74*$D31/12*(1+Assumptions!$B$14)*(1+Assumptions!$B$15)^(T$6-1),0)</f>
        <v/>
      </c>
      <c r="U118" s="11">
        <f>IF(U74&gt;0,U74*$D31/12*(1+Assumptions!$B$14)*(1+Assumptions!$B$15)^(U$6-1),0)</f>
        <v/>
      </c>
      <c r="V118" s="11">
        <f>IF(V74&gt;0,V74*$D31/12*(1+Assumptions!$B$14)*(1+Assumptions!$B$15)^(V$6-1),0)</f>
        <v/>
      </c>
      <c r="W118" s="11">
        <f>IF(W74&gt;0,W74*$D31/12*(1+Assumptions!$B$14)*(1+Assumptions!$B$15)^(W$6-1),0)</f>
        <v/>
      </c>
      <c r="X118" s="11">
        <f>IF(X74&gt;0,X74*$D31/12*(1+Assumptions!$B$14)*(1+Assumptions!$B$15)^(X$6-1),0)</f>
        <v/>
      </c>
      <c r="Y118" s="11">
        <f>IF(Y74&gt;0,Y74*$D31/12*(1+Assumptions!$B$14)*(1+Assumptions!$B$15)^(Y$6-1),0)</f>
        <v/>
      </c>
      <c r="Z118" s="11">
        <f>IF(Z74&gt;0,Z74*$D31/12*(1+Assumptions!$B$14)*(1+Assumptions!$B$15)^(Z$6-1),0)</f>
        <v/>
      </c>
      <c r="AA118" s="11">
        <f>IF(AA74&gt;0,AA74*$D31/12*(1+Assumptions!$B$14)*(1+Assumptions!$B$15)^(AA$6-1),0)</f>
        <v/>
      </c>
      <c r="AB118" s="11">
        <f>IF(AB74&gt;0,AB74*$D31/12*(1+Assumptions!$B$14)*(1+Assumptions!$B$15)^(AB$6-1),0)</f>
        <v/>
      </c>
      <c r="AC118" s="11">
        <f>IF(AC74&gt;0,AC74*$D31/12*(1+Assumptions!$B$14)*(1+Assumptions!$B$15)^(AC$6-1),0)</f>
        <v/>
      </c>
      <c r="AD118" s="11">
        <f>IF(AD74&gt;0,AD74*$D31/12*(1+Assumptions!$B$14)*(1+Assumptions!$B$15)^(AD$6-1),0)</f>
        <v/>
      </c>
      <c r="AE118" s="11">
        <f>IF(AE74&gt;0,AE74*$D31/12*(1+Assumptions!$B$14)*(1+Assumptions!$B$15)^(AE$6-1),0)</f>
        <v/>
      </c>
      <c r="AF118" s="11">
        <f>IF(AF74&gt;0,AF74*$D31/12*(1+Assumptions!$B$14)*(1+Assumptions!$B$15)^(AF$6-1),0)</f>
        <v/>
      </c>
      <c r="AG118" s="11">
        <f>IF(AG74&gt;0,AG74*$D31/12*(1+Assumptions!$B$14)*(1+Assumptions!$B$15)^(AG$6-1),0)</f>
        <v/>
      </c>
      <c r="AH118" s="11">
        <f>IF(AH74&gt;0,AH74*$D31/12*(1+Assumptions!$B$14)*(1+Assumptions!$B$15)^(AH$6-1),0)</f>
        <v/>
      </c>
      <c r="AI118" s="11">
        <f>IF(AI74&gt;0,AI74*$D31/12*(1+Assumptions!$B$14)*(1+Assumptions!$B$15)^(AI$6-1),0)</f>
        <v/>
      </c>
      <c r="AJ118" s="11">
        <f>IF(AJ74&gt;0,AJ74*$D31/12*(1+Assumptions!$B$14)*(1+Assumptions!$B$15)^(AJ$6-1),0)</f>
        <v/>
      </c>
      <c r="AK118" s="11">
        <f>IF(AK74&gt;0,AK74*$D31/12*(1+Assumptions!$B$14)*(1+Assumptions!$B$15)^(AK$6-1),0)</f>
        <v/>
      </c>
      <c r="AL118" s="11">
        <f>IF(AL74&gt;0,AL74*$D31/12*(1+Assumptions!$B$14)*(1+Assumptions!$B$15)^(AL$6-1),0)</f>
        <v/>
      </c>
      <c r="AM118" s="11">
        <f>IF(AM74&gt;0,AM74*$D31/12*(1+Assumptions!$B$14)*(1+Assumptions!$B$15)^(AM$6-1),0)</f>
        <v/>
      </c>
      <c r="AN118" s="11">
        <f>IF(AN74&gt;0,AN74*$D31/12*(1+Assumptions!$B$14)*(1+Assumptions!$B$15)^(AN$6-1),0)</f>
        <v/>
      </c>
      <c r="AO118" s="11">
        <f>IF(AO74&gt;0,AO74*$D31/12*(1+Assumptions!$B$14)*(1+Assumptions!$B$15)^(AO$6-1),0)</f>
        <v/>
      </c>
      <c r="AP118" s="11">
        <f>IF(AP74&gt;0,AP74*$D31/12*(1+Assumptions!$B$14)*(1+Assumptions!$B$15)^(AP$6-1),0)</f>
        <v/>
      </c>
      <c r="AQ118" s="11">
        <f>IF(AQ74&gt;0,AQ74*$D31/12*(1+Assumptions!$B$14)*(1+Assumptions!$B$15)^(AQ$6-1),0)</f>
        <v/>
      </c>
      <c r="AR118" s="11">
        <f>IF(AR74&gt;0,AR74*$D31/12*(1+Assumptions!$B$14)*(1+Assumptions!$B$15)^(AR$6-1),0)</f>
        <v/>
      </c>
    </row>
    <row r="119">
      <c r="A119" s="2">
        <f>IF($A32="","",$A32)</f>
        <v/>
      </c>
      <c r="I119" s="11">
        <f>IF(I75&gt;0,I75*$D32/12*(1+Assumptions!$B$14)*(1+Assumptions!$B$15)^(I$6-1),0)</f>
        <v/>
      </c>
      <c r="J119" s="11">
        <f>IF(J75&gt;0,J75*$D32/12*(1+Assumptions!$B$14)*(1+Assumptions!$B$15)^(J$6-1),0)</f>
        <v/>
      </c>
      <c r="K119" s="11">
        <f>IF(K75&gt;0,K75*$D32/12*(1+Assumptions!$B$14)*(1+Assumptions!$B$15)^(K$6-1),0)</f>
        <v/>
      </c>
      <c r="L119" s="11">
        <f>IF(L75&gt;0,L75*$D32/12*(1+Assumptions!$B$14)*(1+Assumptions!$B$15)^(L$6-1),0)</f>
        <v/>
      </c>
      <c r="M119" s="11">
        <f>IF(M75&gt;0,M75*$D32/12*(1+Assumptions!$B$14)*(1+Assumptions!$B$15)^(M$6-1),0)</f>
        <v/>
      </c>
      <c r="N119" s="11">
        <f>IF(N75&gt;0,N75*$D32/12*(1+Assumptions!$B$14)*(1+Assumptions!$B$15)^(N$6-1),0)</f>
        <v/>
      </c>
      <c r="O119" s="11">
        <f>IF(O75&gt;0,O75*$D32/12*(1+Assumptions!$B$14)*(1+Assumptions!$B$15)^(O$6-1),0)</f>
        <v/>
      </c>
      <c r="P119" s="11">
        <f>IF(P75&gt;0,P75*$D32/12*(1+Assumptions!$B$14)*(1+Assumptions!$B$15)^(P$6-1),0)</f>
        <v/>
      </c>
      <c r="Q119" s="11">
        <f>IF(Q75&gt;0,Q75*$D32/12*(1+Assumptions!$B$14)*(1+Assumptions!$B$15)^(Q$6-1),0)</f>
        <v/>
      </c>
      <c r="R119" s="11">
        <f>IF(R75&gt;0,R75*$D32/12*(1+Assumptions!$B$14)*(1+Assumptions!$B$15)^(R$6-1),0)</f>
        <v/>
      </c>
      <c r="S119" s="11">
        <f>IF(S75&gt;0,S75*$D32/12*(1+Assumptions!$B$14)*(1+Assumptions!$B$15)^(S$6-1),0)</f>
        <v/>
      </c>
      <c r="T119" s="11">
        <f>IF(T75&gt;0,T75*$D32/12*(1+Assumptions!$B$14)*(1+Assumptions!$B$15)^(T$6-1),0)</f>
        <v/>
      </c>
      <c r="U119" s="11">
        <f>IF(U75&gt;0,U75*$D32/12*(1+Assumptions!$B$14)*(1+Assumptions!$B$15)^(U$6-1),0)</f>
        <v/>
      </c>
      <c r="V119" s="11">
        <f>IF(V75&gt;0,V75*$D32/12*(1+Assumptions!$B$14)*(1+Assumptions!$B$15)^(V$6-1),0)</f>
        <v/>
      </c>
      <c r="W119" s="11">
        <f>IF(W75&gt;0,W75*$D32/12*(1+Assumptions!$B$14)*(1+Assumptions!$B$15)^(W$6-1),0)</f>
        <v/>
      </c>
      <c r="X119" s="11">
        <f>IF(X75&gt;0,X75*$D32/12*(1+Assumptions!$B$14)*(1+Assumptions!$B$15)^(X$6-1),0)</f>
        <v/>
      </c>
      <c r="Y119" s="11">
        <f>IF(Y75&gt;0,Y75*$D32/12*(1+Assumptions!$B$14)*(1+Assumptions!$B$15)^(Y$6-1),0)</f>
        <v/>
      </c>
      <c r="Z119" s="11">
        <f>IF(Z75&gt;0,Z75*$D32/12*(1+Assumptions!$B$14)*(1+Assumptions!$B$15)^(Z$6-1),0)</f>
        <v/>
      </c>
      <c r="AA119" s="11">
        <f>IF(AA75&gt;0,AA75*$D32/12*(1+Assumptions!$B$14)*(1+Assumptions!$B$15)^(AA$6-1),0)</f>
        <v/>
      </c>
      <c r="AB119" s="11">
        <f>IF(AB75&gt;0,AB75*$D32/12*(1+Assumptions!$B$14)*(1+Assumptions!$B$15)^(AB$6-1),0)</f>
        <v/>
      </c>
      <c r="AC119" s="11">
        <f>IF(AC75&gt;0,AC75*$D32/12*(1+Assumptions!$B$14)*(1+Assumptions!$B$15)^(AC$6-1),0)</f>
        <v/>
      </c>
      <c r="AD119" s="11">
        <f>IF(AD75&gt;0,AD75*$D32/12*(1+Assumptions!$B$14)*(1+Assumptions!$B$15)^(AD$6-1),0)</f>
        <v/>
      </c>
      <c r="AE119" s="11">
        <f>IF(AE75&gt;0,AE75*$D32/12*(1+Assumptions!$B$14)*(1+Assumptions!$B$15)^(AE$6-1),0)</f>
        <v/>
      </c>
      <c r="AF119" s="11">
        <f>IF(AF75&gt;0,AF75*$D32/12*(1+Assumptions!$B$14)*(1+Assumptions!$B$15)^(AF$6-1),0)</f>
        <v/>
      </c>
      <c r="AG119" s="11">
        <f>IF(AG75&gt;0,AG75*$D32/12*(1+Assumptions!$B$14)*(1+Assumptions!$B$15)^(AG$6-1),0)</f>
        <v/>
      </c>
      <c r="AH119" s="11">
        <f>IF(AH75&gt;0,AH75*$D32/12*(1+Assumptions!$B$14)*(1+Assumptions!$B$15)^(AH$6-1),0)</f>
        <v/>
      </c>
      <c r="AI119" s="11">
        <f>IF(AI75&gt;0,AI75*$D32/12*(1+Assumptions!$B$14)*(1+Assumptions!$B$15)^(AI$6-1),0)</f>
        <v/>
      </c>
      <c r="AJ119" s="11">
        <f>IF(AJ75&gt;0,AJ75*$D32/12*(1+Assumptions!$B$14)*(1+Assumptions!$B$15)^(AJ$6-1),0)</f>
        <v/>
      </c>
      <c r="AK119" s="11">
        <f>IF(AK75&gt;0,AK75*$D32/12*(1+Assumptions!$B$14)*(1+Assumptions!$B$15)^(AK$6-1),0)</f>
        <v/>
      </c>
      <c r="AL119" s="11">
        <f>IF(AL75&gt;0,AL75*$D32/12*(1+Assumptions!$B$14)*(1+Assumptions!$B$15)^(AL$6-1),0)</f>
        <v/>
      </c>
      <c r="AM119" s="11">
        <f>IF(AM75&gt;0,AM75*$D32/12*(1+Assumptions!$B$14)*(1+Assumptions!$B$15)^(AM$6-1),0)</f>
        <v/>
      </c>
      <c r="AN119" s="11">
        <f>IF(AN75&gt;0,AN75*$D32/12*(1+Assumptions!$B$14)*(1+Assumptions!$B$15)^(AN$6-1),0)</f>
        <v/>
      </c>
      <c r="AO119" s="11">
        <f>IF(AO75&gt;0,AO75*$D32/12*(1+Assumptions!$B$14)*(1+Assumptions!$B$15)^(AO$6-1),0)</f>
        <v/>
      </c>
      <c r="AP119" s="11">
        <f>IF(AP75&gt;0,AP75*$D32/12*(1+Assumptions!$B$14)*(1+Assumptions!$B$15)^(AP$6-1),0)</f>
        <v/>
      </c>
      <c r="AQ119" s="11">
        <f>IF(AQ75&gt;0,AQ75*$D32/12*(1+Assumptions!$B$14)*(1+Assumptions!$B$15)^(AQ$6-1),0)</f>
        <v/>
      </c>
      <c r="AR119" s="11">
        <f>IF(AR75&gt;0,AR75*$D32/12*(1+Assumptions!$B$14)*(1+Assumptions!$B$15)^(AR$6-1),0)</f>
        <v/>
      </c>
    </row>
    <row r="120">
      <c r="A120" s="2">
        <f>IF($A33="","",$A33)</f>
        <v/>
      </c>
      <c r="I120" s="11">
        <f>IF(I76&gt;0,I76*$D33/12*(1+Assumptions!$B$14)*(1+Assumptions!$B$15)^(I$6-1),0)</f>
        <v/>
      </c>
      <c r="J120" s="11">
        <f>IF(J76&gt;0,J76*$D33/12*(1+Assumptions!$B$14)*(1+Assumptions!$B$15)^(J$6-1),0)</f>
        <v/>
      </c>
      <c r="K120" s="11">
        <f>IF(K76&gt;0,K76*$D33/12*(1+Assumptions!$B$14)*(1+Assumptions!$B$15)^(K$6-1),0)</f>
        <v/>
      </c>
      <c r="L120" s="11">
        <f>IF(L76&gt;0,L76*$D33/12*(1+Assumptions!$B$14)*(1+Assumptions!$B$15)^(L$6-1),0)</f>
        <v/>
      </c>
      <c r="M120" s="11">
        <f>IF(M76&gt;0,M76*$D33/12*(1+Assumptions!$B$14)*(1+Assumptions!$B$15)^(M$6-1),0)</f>
        <v/>
      </c>
      <c r="N120" s="11">
        <f>IF(N76&gt;0,N76*$D33/12*(1+Assumptions!$B$14)*(1+Assumptions!$B$15)^(N$6-1),0)</f>
        <v/>
      </c>
      <c r="O120" s="11">
        <f>IF(O76&gt;0,O76*$D33/12*(1+Assumptions!$B$14)*(1+Assumptions!$B$15)^(O$6-1),0)</f>
        <v/>
      </c>
      <c r="P120" s="11">
        <f>IF(P76&gt;0,P76*$D33/12*(1+Assumptions!$B$14)*(1+Assumptions!$B$15)^(P$6-1),0)</f>
        <v/>
      </c>
      <c r="Q120" s="11">
        <f>IF(Q76&gt;0,Q76*$D33/12*(1+Assumptions!$B$14)*(1+Assumptions!$B$15)^(Q$6-1),0)</f>
        <v/>
      </c>
      <c r="R120" s="11">
        <f>IF(R76&gt;0,R76*$D33/12*(1+Assumptions!$B$14)*(1+Assumptions!$B$15)^(R$6-1),0)</f>
        <v/>
      </c>
      <c r="S120" s="11">
        <f>IF(S76&gt;0,S76*$D33/12*(1+Assumptions!$B$14)*(1+Assumptions!$B$15)^(S$6-1),0)</f>
        <v/>
      </c>
      <c r="T120" s="11">
        <f>IF(T76&gt;0,T76*$D33/12*(1+Assumptions!$B$14)*(1+Assumptions!$B$15)^(T$6-1),0)</f>
        <v/>
      </c>
      <c r="U120" s="11">
        <f>IF(U76&gt;0,U76*$D33/12*(1+Assumptions!$B$14)*(1+Assumptions!$B$15)^(U$6-1),0)</f>
        <v/>
      </c>
      <c r="V120" s="11">
        <f>IF(V76&gt;0,V76*$D33/12*(1+Assumptions!$B$14)*(1+Assumptions!$B$15)^(V$6-1),0)</f>
        <v/>
      </c>
      <c r="W120" s="11">
        <f>IF(W76&gt;0,W76*$D33/12*(1+Assumptions!$B$14)*(1+Assumptions!$B$15)^(W$6-1),0)</f>
        <v/>
      </c>
      <c r="X120" s="11">
        <f>IF(X76&gt;0,X76*$D33/12*(1+Assumptions!$B$14)*(1+Assumptions!$B$15)^(X$6-1),0)</f>
        <v/>
      </c>
      <c r="Y120" s="11">
        <f>IF(Y76&gt;0,Y76*$D33/12*(1+Assumptions!$B$14)*(1+Assumptions!$B$15)^(Y$6-1),0)</f>
        <v/>
      </c>
      <c r="Z120" s="11">
        <f>IF(Z76&gt;0,Z76*$D33/12*(1+Assumptions!$B$14)*(1+Assumptions!$B$15)^(Z$6-1),0)</f>
        <v/>
      </c>
      <c r="AA120" s="11">
        <f>IF(AA76&gt;0,AA76*$D33/12*(1+Assumptions!$B$14)*(1+Assumptions!$B$15)^(AA$6-1),0)</f>
        <v/>
      </c>
      <c r="AB120" s="11">
        <f>IF(AB76&gt;0,AB76*$D33/12*(1+Assumptions!$B$14)*(1+Assumptions!$B$15)^(AB$6-1),0)</f>
        <v/>
      </c>
      <c r="AC120" s="11">
        <f>IF(AC76&gt;0,AC76*$D33/12*(1+Assumptions!$B$14)*(1+Assumptions!$B$15)^(AC$6-1),0)</f>
        <v/>
      </c>
      <c r="AD120" s="11">
        <f>IF(AD76&gt;0,AD76*$D33/12*(1+Assumptions!$B$14)*(1+Assumptions!$B$15)^(AD$6-1),0)</f>
        <v/>
      </c>
      <c r="AE120" s="11">
        <f>IF(AE76&gt;0,AE76*$D33/12*(1+Assumptions!$B$14)*(1+Assumptions!$B$15)^(AE$6-1),0)</f>
        <v/>
      </c>
      <c r="AF120" s="11">
        <f>IF(AF76&gt;0,AF76*$D33/12*(1+Assumptions!$B$14)*(1+Assumptions!$B$15)^(AF$6-1),0)</f>
        <v/>
      </c>
      <c r="AG120" s="11">
        <f>IF(AG76&gt;0,AG76*$D33/12*(1+Assumptions!$B$14)*(1+Assumptions!$B$15)^(AG$6-1),0)</f>
        <v/>
      </c>
      <c r="AH120" s="11">
        <f>IF(AH76&gt;0,AH76*$D33/12*(1+Assumptions!$B$14)*(1+Assumptions!$B$15)^(AH$6-1),0)</f>
        <v/>
      </c>
      <c r="AI120" s="11">
        <f>IF(AI76&gt;0,AI76*$D33/12*(1+Assumptions!$B$14)*(1+Assumptions!$B$15)^(AI$6-1),0)</f>
        <v/>
      </c>
      <c r="AJ120" s="11">
        <f>IF(AJ76&gt;0,AJ76*$D33/12*(1+Assumptions!$B$14)*(1+Assumptions!$B$15)^(AJ$6-1),0)</f>
        <v/>
      </c>
      <c r="AK120" s="11">
        <f>IF(AK76&gt;0,AK76*$D33/12*(1+Assumptions!$B$14)*(1+Assumptions!$B$15)^(AK$6-1),0)</f>
        <v/>
      </c>
      <c r="AL120" s="11">
        <f>IF(AL76&gt;0,AL76*$D33/12*(1+Assumptions!$B$14)*(1+Assumptions!$B$15)^(AL$6-1),0)</f>
        <v/>
      </c>
      <c r="AM120" s="11">
        <f>IF(AM76&gt;0,AM76*$D33/12*(1+Assumptions!$B$14)*(1+Assumptions!$B$15)^(AM$6-1),0)</f>
        <v/>
      </c>
      <c r="AN120" s="11">
        <f>IF(AN76&gt;0,AN76*$D33/12*(1+Assumptions!$B$14)*(1+Assumptions!$B$15)^(AN$6-1),0)</f>
        <v/>
      </c>
      <c r="AO120" s="11">
        <f>IF(AO76&gt;0,AO76*$D33/12*(1+Assumptions!$B$14)*(1+Assumptions!$B$15)^(AO$6-1),0)</f>
        <v/>
      </c>
      <c r="AP120" s="11">
        <f>IF(AP76&gt;0,AP76*$D33/12*(1+Assumptions!$B$14)*(1+Assumptions!$B$15)^(AP$6-1),0)</f>
        <v/>
      </c>
      <c r="AQ120" s="11">
        <f>IF(AQ76&gt;0,AQ76*$D33/12*(1+Assumptions!$B$14)*(1+Assumptions!$B$15)^(AQ$6-1),0)</f>
        <v/>
      </c>
      <c r="AR120" s="11">
        <f>IF(AR76&gt;0,AR76*$D33/12*(1+Assumptions!$B$14)*(1+Assumptions!$B$15)^(AR$6-1),0)</f>
        <v/>
      </c>
    </row>
    <row r="121">
      <c r="A121" s="2">
        <f>IF($A34="","",$A34)</f>
        <v/>
      </c>
      <c r="I121" s="11">
        <f>IF(I77&gt;0,I77*$D34/12*(1+Assumptions!$B$14)*(1+Assumptions!$B$15)^(I$6-1),0)</f>
        <v/>
      </c>
      <c r="J121" s="11">
        <f>IF(J77&gt;0,J77*$D34/12*(1+Assumptions!$B$14)*(1+Assumptions!$B$15)^(J$6-1),0)</f>
        <v/>
      </c>
      <c r="K121" s="11">
        <f>IF(K77&gt;0,K77*$D34/12*(1+Assumptions!$B$14)*(1+Assumptions!$B$15)^(K$6-1),0)</f>
        <v/>
      </c>
      <c r="L121" s="11">
        <f>IF(L77&gt;0,L77*$D34/12*(1+Assumptions!$B$14)*(1+Assumptions!$B$15)^(L$6-1),0)</f>
        <v/>
      </c>
      <c r="M121" s="11">
        <f>IF(M77&gt;0,M77*$D34/12*(1+Assumptions!$B$14)*(1+Assumptions!$B$15)^(M$6-1),0)</f>
        <v/>
      </c>
      <c r="N121" s="11">
        <f>IF(N77&gt;0,N77*$D34/12*(1+Assumptions!$B$14)*(1+Assumptions!$B$15)^(N$6-1),0)</f>
        <v/>
      </c>
      <c r="O121" s="11">
        <f>IF(O77&gt;0,O77*$D34/12*(1+Assumptions!$B$14)*(1+Assumptions!$B$15)^(O$6-1),0)</f>
        <v/>
      </c>
      <c r="P121" s="11">
        <f>IF(P77&gt;0,P77*$D34/12*(1+Assumptions!$B$14)*(1+Assumptions!$B$15)^(P$6-1),0)</f>
        <v/>
      </c>
      <c r="Q121" s="11">
        <f>IF(Q77&gt;0,Q77*$D34/12*(1+Assumptions!$B$14)*(1+Assumptions!$B$15)^(Q$6-1),0)</f>
        <v/>
      </c>
      <c r="R121" s="11">
        <f>IF(R77&gt;0,R77*$D34/12*(1+Assumptions!$B$14)*(1+Assumptions!$B$15)^(R$6-1),0)</f>
        <v/>
      </c>
      <c r="S121" s="11">
        <f>IF(S77&gt;0,S77*$D34/12*(1+Assumptions!$B$14)*(1+Assumptions!$B$15)^(S$6-1),0)</f>
        <v/>
      </c>
      <c r="T121" s="11">
        <f>IF(T77&gt;0,T77*$D34/12*(1+Assumptions!$B$14)*(1+Assumptions!$B$15)^(T$6-1),0)</f>
        <v/>
      </c>
      <c r="U121" s="11">
        <f>IF(U77&gt;0,U77*$D34/12*(1+Assumptions!$B$14)*(1+Assumptions!$B$15)^(U$6-1),0)</f>
        <v/>
      </c>
      <c r="V121" s="11">
        <f>IF(V77&gt;0,V77*$D34/12*(1+Assumptions!$B$14)*(1+Assumptions!$B$15)^(V$6-1),0)</f>
        <v/>
      </c>
      <c r="W121" s="11">
        <f>IF(W77&gt;0,W77*$D34/12*(1+Assumptions!$B$14)*(1+Assumptions!$B$15)^(W$6-1),0)</f>
        <v/>
      </c>
      <c r="X121" s="11">
        <f>IF(X77&gt;0,X77*$D34/12*(1+Assumptions!$B$14)*(1+Assumptions!$B$15)^(X$6-1),0)</f>
        <v/>
      </c>
      <c r="Y121" s="11">
        <f>IF(Y77&gt;0,Y77*$D34/12*(1+Assumptions!$B$14)*(1+Assumptions!$B$15)^(Y$6-1),0)</f>
        <v/>
      </c>
      <c r="Z121" s="11">
        <f>IF(Z77&gt;0,Z77*$D34/12*(1+Assumptions!$B$14)*(1+Assumptions!$B$15)^(Z$6-1),0)</f>
        <v/>
      </c>
      <c r="AA121" s="11">
        <f>IF(AA77&gt;0,AA77*$D34/12*(1+Assumptions!$B$14)*(1+Assumptions!$B$15)^(AA$6-1),0)</f>
        <v/>
      </c>
      <c r="AB121" s="11">
        <f>IF(AB77&gt;0,AB77*$D34/12*(1+Assumptions!$B$14)*(1+Assumptions!$B$15)^(AB$6-1),0)</f>
        <v/>
      </c>
      <c r="AC121" s="11">
        <f>IF(AC77&gt;0,AC77*$D34/12*(1+Assumptions!$B$14)*(1+Assumptions!$B$15)^(AC$6-1),0)</f>
        <v/>
      </c>
      <c r="AD121" s="11">
        <f>IF(AD77&gt;0,AD77*$D34/12*(1+Assumptions!$B$14)*(1+Assumptions!$B$15)^(AD$6-1),0)</f>
        <v/>
      </c>
      <c r="AE121" s="11">
        <f>IF(AE77&gt;0,AE77*$D34/12*(1+Assumptions!$B$14)*(1+Assumptions!$B$15)^(AE$6-1),0)</f>
        <v/>
      </c>
      <c r="AF121" s="11">
        <f>IF(AF77&gt;0,AF77*$D34/12*(1+Assumptions!$B$14)*(1+Assumptions!$B$15)^(AF$6-1),0)</f>
        <v/>
      </c>
      <c r="AG121" s="11">
        <f>IF(AG77&gt;0,AG77*$D34/12*(1+Assumptions!$B$14)*(1+Assumptions!$B$15)^(AG$6-1),0)</f>
        <v/>
      </c>
      <c r="AH121" s="11">
        <f>IF(AH77&gt;0,AH77*$D34/12*(1+Assumptions!$B$14)*(1+Assumptions!$B$15)^(AH$6-1),0)</f>
        <v/>
      </c>
      <c r="AI121" s="11">
        <f>IF(AI77&gt;0,AI77*$D34/12*(1+Assumptions!$B$14)*(1+Assumptions!$B$15)^(AI$6-1),0)</f>
        <v/>
      </c>
      <c r="AJ121" s="11">
        <f>IF(AJ77&gt;0,AJ77*$D34/12*(1+Assumptions!$B$14)*(1+Assumptions!$B$15)^(AJ$6-1),0)</f>
        <v/>
      </c>
      <c r="AK121" s="11">
        <f>IF(AK77&gt;0,AK77*$D34/12*(1+Assumptions!$B$14)*(1+Assumptions!$B$15)^(AK$6-1),0)</f>
        <v/>
      </c>
      <c r="AL121" s="11">
        <f>IF(AL77&gt;0,AL77*$D34/12*(1+Assumptions!$B$14)*(1+Assumptions!$B$15)^(AL$6-1),0)</f>
        <v/>
      </c>
      <c r="AM121" s="11">
        <f>IF(AM77&gt;0,AM77*$D34/12*(1+Assumptions!$B$14)*(1+Assumptions!$B$15)^(AM$6-1),0)</f>
        <v/>
      </c>
      <c r="AN121" s="11">
        <f>IF(AN77&gt;0,AN77*$D34/12*(1+Assumptions!$B$14)*(1+Assumptions!$B$15)^(AN$6-1),0)</f>
        <v/>
      </c>
      <c r="AO121" s="11">
        <f>IF(AO77&gt;0,AO77*$D34/12*(1+Assumptions!$B$14)*(1+Assumptions!$B$15)^(AO$6-1),0)</f>
        <v/>
      </c>
      <c r="AP121" s="11">
        <f>IF(AP77&gt;0,AP77*$D34/12*(1+Assumptions!$B$14)*(1+Assumptions!$B$15)^(AP$6-1),0)</f>
        <v/>
      </c>
      <c r="AQ121" s="11">
        <f>IF(AQ77&gt;0,AQ77*$D34/12*(1+Assumptions!$B$14)*(1+Assumptions!$B$15)^(AQ$6-1),0)</f>
        <v/>
      </c>
      <c r="AR121" s="11">
        <f>IF(AR77&gt;0,AR77*$D34/12*(1+Assumptions!$B$14)*(1+Assumptions!$B$15)^(AR$6-1),0)</f>
        <v/>
      </c>
    </row>
    <row r="122">
      <c r="A122" s="2">
        <f>IF($A35="","",$A35)</f>
        <v/>
      </c>
      <c r="I122" s="11">
        <f>IF(I78&gt;0,I78*$D35/12*(1+Assumptions!$B$14)*(1+Assumptions!$B$15)^(I$6-1),0)</f>
        <v/>
      </c>
      <c r="J122" s="11">
        <f>IF(J78&gt;0,J78*$D35/12*(1+Assumptions!$B$14)*(1+Assumptions!$B$15)^(J$6-1),0)</f>
        <v/>
      </c>
      <c r="K122" s="11">
        <f>IF(K78&gt;0,K78*$D35/12*(1+Assumptions!$B$14)*(1+Assumptions!$B$15)^(K$6-1),0)</f>
        <v/>
      </c>
      <c r="L122" s="11">
        <f>IF(L78&gt;0,L78*$D35/12*(1+Assumptions!$B$14)*(1+Assumptions!$B$15)^(L$6-1),0)</f>
        <v/>
      </c>
      <c r="M122" s="11">
        <f>IF(M78&gt;0,M78*$D35/12*(1+Assumptions!$B$14)*(1+Assumptions!$B$15)^(M$6-1),0)</f>
        <v/>
      </c>
      <c r="N122" s="11">
        <f>IF(N78&gt;0,N78*$D35/12*(1+Assumptions!$B$14)*(1+Assumptions!$B$15)^(N$6-1),0)</f>
        <v/>
      </c>
      <c r="O122" s="11">
        <f>IF(O78&gt;0,O78*$D35/12*(1+Assumptions!$B$14)*(1+Assumptions!$B$15)^(O$6-1),0)</f>
        <v/>
      </c>
      <c r="P122" s="11">
        <f>IF(P78&gt;0,P78*$D35/12*(1+Assumptions!$B$14)*(1+Assumptions!$B$15)^(P$6-1),0)</f>
        <v/>
      </c>
      <c r="Q122" s="11">
        <f>IF(Q78&gt;0,Q78*$D35/12*(1+Assumptions!$B$14)*(1+Assumptions!$B$15)^(Q$6-1),0)</f>
        <v/>
      </c>
      <c r="R122" s="11">
        <f>IF(R78&gt;0,R78*$D35/12*(1+Assumptions!$B$14)*(1+Assumptions!$B$15)^(R$6-1),0)</f>
        <v/>
      </c>
      <c r="S122" s="11">
        <f>IF(S78&gt;0,S78*$D35/12*(1+Assumptions!$B$14)*(1+Assumptions!$B$15)^(S$6-1),0)</f>
        <v/>
      </c>
      <c r="T122" s="11">
        <f>IF(T78&gt;0,T78*$D35/12*(1+Assumptions!$B$14)*(1+Assumptions!$B$15)^(T$6-1),0)</f>
        <v/>
      </c>
      <c r="U122" s="11">
        <f>IF(U78&gt;0,U78*$D35/12*(1+Assumptions!$B$14)*(1+Assumptions!$B$15)^(U$6-1),0)</f>
        <v/>
      </c>
      <c r="V122" s="11">
        <f>IF(V78&gt;0,V78*$D35/12*(1+Assumptions!$B$14)*(1+Assumptions!$B$15)^(V$6-1),0)</f>
        <v/>
      </c>
      <c r="W122" s="11">
        <f>IF(W78&gt;0,W78*$D35/12*(1+Assumptions!$B$14)*(1+Assumptions!$B$15)^(W$6-1),0)</f>
        <v/>
      </c>
      <c r="X122" s="11">
        <f>IF(X78&gt;0,X78*$D35/12*(1+Assumptions!$B$14)*(1+Assumptions!$B$15)^(X$6-1),0)</f>
        <v/>
      </c>
      <c r="Y122" s="11">
        <f>IF(Y78&gt;0,Y78*$D35/12*(1+Assumptions!$B$14)*(1+Assumptions!$B$15)^(Y$6-1),0)</f>
        <v/>
      </c>
      <c r="Z122" s="11">
        <f>IF(Z78&gt;0,Z78*$D35/12*(1+Assumptions!$B$14)*(1+Assumptions!$B$15)^(Z$6-1),0)</f>
        <v/>
      </c>
      <c r="AA122" s="11">
        <f>IF(AA78&gt;0,AA78*$D35/12*(1+Assumptions!$B$14)*(1+Assumptions!$B$15)^(AA$6-1),0)</f>
        <v/>
      </c>
      <c r="AB122" s="11">
        <f>IF(AB78&gt;0,AB78*$D35/12*(1+Assumptions!$B$14)*(1+Assumptions!$B$15)^(AB$6-1),0)</f>
        <v/>
      </c>
      <c r="AC122" s="11">
        <f>IF(AC78&gt;0,AC78*$D35/12*(1+Assumptions!$B$14)*(1+Assumptions!$B$15)^(AC$6-1),0)</f>
        <v/>
      </c>
      <c r="AD122" s="11">
        <f>IF(AD78&gt;0,AD78*$D35/12*(1+Assumptions!$B$14)*(1+Assumptions!$B$15)^(AD$6-1),0)</f>
        <v/>
      </c>
      <c r="AE122" s="11">
        <f>IF(AE78&gt;0,AE78*$D35/12*(1+Assumptions!$B$14)*(1+Assumptions!$B$15)^(AE$6-1),0)</f>
        <v/>
      </c>
      <c r="AF122" s="11">
        <f>IF(AF78&gt;0,AF78*$D35/12*(1+Assumptions!$B$14)*(1+Assumptions!$B$15)^(AF$6-1),0)</f>
        <v/>
      </c>
      <c r="AG122" s="11">
        <f>IF(AG78&gt;0,AG78*$D35/12*(1+Assumptions!$B$14)*(1+Assumptions!$B$15)^(AG$6-1),0)</f>
        <v/>
      </c>
      <c r="AH122" s="11">
        <f>IF(AH78&gt;0,AH78*$D35/12*(1+Assumptions!$B$14)*(1+Assumptions!$B$15)^(AH$6-1),0)</f>
        <v/>
      </c>
      <c r="AI122" s="11">
        <f>IF(AI78&gt;0,AI78*$D35/12*(1+Assumptions!$B$14)*(1+Assumptions!$B$15)^(AI$6-1),0)</f>
        <v/>
      </c>
      <c r="AJ122" s="11">
        <f>IF(AJ78&gt;0,AJ78*$D35/12*(1+Assumptions!$B$14)*(1+Assumptions!$B$15)^(AJ$6-1),0)</f>
        <v/>
      </c>
      <c r="AK122" s="11">
        <f>IF(AK78&gt;0,AK78*$D35/12*(1+Assumptions!$B$14)*(1+Assumptions!$B$15)^(AK$6-1),0)</f>
        <v/>
      </c>
      <c r="AL122" s="11">
        <f>IF(AL78&gt;0,AL78*$D35/12*(1+Assumptions!$B$14)*(1+Assumptions!$B$15)^(AL$6-1),0)</f>
        <v/>
      </c>
      <c r="AM122" s="11">
        <f>IF(AM78&gt;0,AM78*$D35/12*(1+Assumptions!$B$14)*(1+Assumptions!$B$15)^(AM$6-1),0)</f>
        <v/>
      </c>
      <c r="AN122" s="11">
        <f>IF(AN78&gt;0,AN78*$D35/12*(1+Assumptions!$B$14)*(1+Assumptions!$B$15)^(AN$6-1),0)</f>
        <v/>
      </c>
      <c r="AO122" s="11">
        <f>IF(AO78&gt;0,AO78*$D35/12*(1+Assumptions!$B$14)*(1+Assumptions!$B$15)^(AO$6-1),0)</f>
        <v/>
      </c>
      <c r="AP122" s="11">
        <f>IF(AP78&gt;0,AP78*$D35/12*(1+Assumptions!$B$14)*(1+Assumptions!$B$15)^(AP$6-1),0)</f>
        <v/>
      </c>
      <c r="AQ122" s="11">
        <f>IF(AQ78&gt;0,AQ78*$D35/12*(1+Assumptions!$B$14)*(1+Assumptions!$B$15)^(AQ$6-1),0)</f>
        <v/>
      </c>
      <c r="AR122" s="11">
        <f>IF(AR78&gt;0,AR78*$D35/12*(1+Assumptions!$B$14)*(1+Assumptions!$B$15)^(AR$6-1),0)</f>
        <v/>
      </c>
    </row>
    <row r="123">
      <c r="A123" s="2">
        <f>IF($A36="","",$A36)</f>
        <v/>
      </c>
      <c r="I123" s="11">
        <f>IF(I79&gt;0,I79*$D36/12*(1+Assumptions!$B$14)*(1+Assumptions!$B$15)^(I$6-1),0)</f>
        <v/>
      </c>
      <c r="J123" s="11">
        <f>IF(J79&gt;0,J79*$D36/12*(1+Assumptions!$B$14)*(1+Assumptions!$B$15)^(J$6-1),0)</f>
        <v/>
      </c>
      <c r="K123" s="11">
        <f>IF(K79&gt;0,K79*$D36/12*(1+Assumptions!$B$14)*(1+Assumptions!$B$15)^(K$6-1),0)</f>
        <v/>
      </c>
      <c r="L123" s="11">
        <f>IF(L79&gt;0,L79*$D36/12*(1+Assumptions!$B$14)*(1+Assumptions!$B$15)^(L$6-1),0)</f>
        <v/>
      </c>
      <c r="M123" s="11">
        <f>IF(M79&gt;0,M79*$D36/12*(1+Assumptions!$B$14)*(1+Assumptions!$B$15)^(M$6-1),0)</f>
        <v/>
      </c>
      <c r="N123" s="11">
        <f>IF(N79&gt;0,N79*$D36/12*(1+Assumptions!$B$14)*(1+Assumptions!$B$15)^(N$6-1),0)</f>
        <v/>
      </c>
      <c r="O123" s="11">
        <f>IF(O79&gt;0,O79*$D36/12*(1+Assumptions!$B$14)*(1+Assumptions!$B$15)^(O$6-1),0)</f>
        <v/>
      </c>
      <c r="P123" s="11">
        <f>IF(P79&gt;0,P79*$D36/12*(1+Assumptions!$B$14)*(1+Assumptions!$B$15)^(P$6-1),0)</f>
        <v/>
      </c>
      <c r="Q123" s="11">
        <f>IF(Q79&gt;0,Q79*$D36/12*(1+Assumptions!$B$14)*(1+Assumptions!$B$15)^(Q$6-1),0)</f>
        <v/>
      </c>
      <c r="R123" s="11">
        <f>IF(R79&gt;0,R79*$D36/12*(1+Assumptions!$B$14)*(1+Assumptions!$B$15)^(R$6-1),0)</f>
        <v/>
      </c>
      <c r="S123" s="11">
        <f>IF(S79&gt;0,S79*$D36/12*(1+Assumptions!$B$14)*(1+Assumptions!$B$15)^(S$6-1),0)</f>
        <v/>
      </c>
      <c r="T123" s="11">
        <f>IF(T79&gt;0,T79*$D36/12*(1+Assumptions!$B$14)*(1+Assumptions!$B$15)^(T$6-1),0)</f>
        <v/>
      </c>
      <c r="U123" s="11">
        <f>IF(U79&gt;0,U79*$D36/12*(1+Assumptions!$B$14)*(1+Assumptions!$B$15)^(U$6-1),0)</f>
        <v/>
      </c>
      <c r="V123" s="11">
        <f>IF(V79&gt;0,V79*$D36/12*(1+Assumptions!$B$14)*(1+Assumptions!$B$15)^(V$6-1),0)</f>
        <v/>
      </c>
      <c r="W123" s="11">
        <f>IF(W79&gt;0,W79*$D36/12*(1+Assumptions!$B$14)*(1+Assumptions!$B$15)^(W$6-1),0)</f>
        <v/>
      </c>
      <c r="X123" s="11">
        <f>IF(X79&gt;0,X79*$D36/12*(1+Assumptions!$B$14)*(1+Assumptions!$B$15)^(X$6-1),0)</f>
        <v/>
      </c>
      <c r="Y123" s="11">
        <f>IF(Y79&gt;0,Y79*$D36/12*(1+Assumptions!$B$14)*(1+Assumptions!$B$15)^(Y$6-1),0)</f>
        <v/>
      </c>
      <c r="Z123" s="11">
        <f>IF(Z79&gt;0,Z79*$D36/12*(1+Assumptions!$B$14)*(1+Assumptions!$B$15)^(Z$6-1),0)</f>
        <v/>
      </c>
      <c r="AA123" s="11">
        <f>IF(AA79&gt;0,AA79*$D36/12*(1+Assumptions!$B$14)*(1+Assumptions!$B$15)^(AA$6-1),0)</f>
        <v/>
      </c>
      <c r="AB123" s="11">
        <f>IF(AB79&gt;0,AB79*$D36/12*(1+Assumptions!$B$14)*(1+Assumptions!$B$15)^(AB$6-1),0)</f>
        <v/>
      </c>
      <c r="AC123" s="11">
        <f>IF(AC79&gt;0,AC79*$D36/12*(1+Assumptions!$B$14)*(1+Assumptions!$B$15)^(AC$6-1),0)</f>
        <v/>
      </c>
      <c r="AD123" s="11">
        <f>IF(AD79&gt;0,AD79*$D36/12*(1+Assumptions!$B$14)*(1+Assumptions!$B$15)^(AD$6-1),0)</f>
        <v/>
      </c>
      <c r="AE123" s="11">
        <f>IF(AE79&gt;0,AE79*$D36/12*(1+Assumptions!$B$14)*(1+Assumptions!$B$15)^(AE$6-1),0)</f>
        <v/>
      </c>
      <c r="AF123" s="11">
        <f>IF(AF79&gt;0,AF79*$D36/12*(1+Assumptions!$B$14)*(1+Assumptions!$B$15)^(AF$6-1),0)</f>
        <v/>
      </c>
      <c r="AG123" s="11">
        <f>IF(AG79&gt;0,AG79*$D36/12*(1+Assumptions!$B$14)*(1+Assumptions!$B$15)^(AG$6-1),0)</f>
        <v/>
      </c>
      <c r="AH123" s="11">
        <f>IF(AH79&gt;0,AH79*$D36/12*(1+Assumptions!$B$14)*(1+Assumptions!$B$15)^(AH$6-1),0)</f>
        <v/>
      </c>
      <c r="AI123" s="11">
        <f>IF(AI79&gt;0,AI79*$D36/12*(1+Assumptions!$B$14)*(1+Assumptions!$B$15)^(AI$6-1),0)</f>
        <v/>
      </c>
      <c r="AJ123" s="11">
        <f>IF(AJ79&gt;0,AJ79*$D36/12*(1+Assumptions!$B$14)*(1+Assumptions!$B$15)^(AJ$6-1),0)</f>
        <v/>
      </c>
      <c r="AK123" s="11">
        <f>IF(AK79&gt;0,AK79*$D36/12*(1+Assumptions!$B$14)*(1+Assumptions!$B$15)^(AK$6-1),0)</f>
        <v/>
      </c>
      <c r="AL123" s="11">
        <f>IF(AL79&gt;0,AL79*$D36/12*(1+Assumptions!$B$14)*(1+Assumptions!$B$15)^(AL$6-1),0)</f>
        <v/>
      </c>
      <c r="AM123" s="11">
        <f>IF(AM79&gt;0,AM79*$D36/12*(1+Assumptions!$B$14)*(1+Assumptions!$B$15)^(AM$6-1),0)</f>
        <v/>
      </c>
      <c r="AN123" s="11">
        <f>IF(AN79&gt;0,AN79*$D36/12*(1+Assumptions!$B$14)*(1+Assumptions!$B$15)^(AN$6-1),0)</f>
        <v/>
      </c>
      <c r="AO123" s="11">
        <f>IF(AO79&gt;0,AO79*$D36/12*(1+Assumptions!$B$14)*(1+Assumptions!$B$15)^(AO$6-1),0)</f>
        <v/>
      </c>
      <c r="AP123" s="11">
        <f>IF(AP79&gt;0,AP79*$D36/12*(1+Assumptions!$B$14)*(1+Assumptions!$B$15)^(AP$6-1),0)</f>
        <v/>
      </c>
      <c r="AQ123" s="11">
        <f>IF(AQ79&gt;0,AQ79*$D36/12*(1+Assumptions!$B$14)*(1+Assumptions!$B$15)^(AQ$6-1),0)</f>
        <v/>
      </c>
      <c r="AR123" s="11">
        <f>IF(AR79&gt;0,AR79*$D36/12*(1+Assumptions!$B$14)*(1+Assumptions!$B$15)^(AR$6-1),0)</f>
        <v/>
      </c>
    </row>
    <row r="124">
      <c r="A124" s="2">
        <f>IF($A37="","",$A37)</f>
        <v/>
      </c>
      <c r="I124" s="11">
        <f>IF(I80&gt;0,I80*$D37/12*(1+Assumptions!$B$14)*(1+Assumptions!$B$15)^(I$6-1),0)</f>
        <v/>
      </c>
      <c r="J124" s="11">
        <f>IF(J80&gt;0,J80*$D37/12*(1+Assumptions!$B$14)*(1+Assumptions!$B$15)^(J$6-1),0)</f>
        <v/>
      </c>
      <c r="K124" s="11">
        <f>IF(K80&gt;0,K80*$D37/12*(1+Assumptions!$B$14)*(1+Assumptions!$B$15)^(K$6-1),0)</f>
        <v/>
      </c>
      <c r="L124" s="11">
        <f>IF(L80&gt;0,L80*$D37/12*(1+Assumptions!$B$14)*(1+Assumptions!$B$15)^(L$6-1),0)</f>
        <v/>
      </c>
      <c r="M124" s="11">
        <f>IF(M80&gt;0,M80*$D37/12*(1+Assumptions!$B$14)*(1+Assumptions!$B$15)^(M$6-1),0)</f>
        <v/>
      </c>
      <c r="N124" s="11">
        <f>IF(N80&gt;0,N80*$D37/12*(1+Assumptions!$B$14)*(1+Assumptions!$B$15)^(N$6-1),0)</f>
        <v/>
      </c>
      <c r="O124" s="11">
        <f>IF(O80&gt;0,O80*$D37/12*(1+Assumptions!$B$14)*(1+Assumptions!$B$15)^(O$6-1),0)</f>
        <v/>
      </c>
      <c r="P124" s="11">
        <f>IF(P80&gt;0,P80*$D37/12*(1+Assumptions!$B$14)*(1+Assumptions!$B$15)^(P$6-1),0)</f>
        <v/>
      </c>
      <c r="Q124" s="11">
        <f>IF(Q80&gt;0,Q80*$D37/12*(1+Assumptions!$B$14)*(1+Assumptions!$B$15)^(Q$6-1),0)</f>
        <v/>
      </c>
      <c r="R124" s="11">
        <f>IF(R80&gt;0,R80*$D37/12*(1+Assumptions!$B$14)*(1+Assumptions!$B$15)^(R$6-1),0)</f>
        <v/>
      </c>
      <c r="S124" s="11">
        <f>IF(S80&gt;0,S80*$D37/12*(1+Assumptions!$B$14)*(1+Assumptions!$B$15)^(S$6-1),0)</f>
        <v/>
      </c>
      <c r="T124" s="11">
        <f>IF(T80&gt;0,T80*$D37/12*(1+Assumptions!$B$14)*(1+Assumptions!$B$15)^(T$6-1),0)</f>
        <v/>
      </c>
      <c r="U124" s="11">
        <f>IF(U80&gt;0,U80*$D37/12*(1+Assumptions!$B$14)*(1+Assumptions!$B$15)^(U$6-1),0)</f>
        <v/>
      </c>
      <c r="V124" s="11">
        <f>IF(V80&gt;0,V80*$D37/12*(1+Assumptions!$B$14)*(1+Assumptions!$B$15)^(V$6-1),0)</f>
        <v/>
      </c>
      <c r="W124" s="11">
        <f>IF(W80&gt;0,W80*$D37/12*(1+Assumptions!$B$14)*(1+Assumptions!$B$15)^(W$6-1),0)</f>
        <v/>
      </c>
      <c r="X124" s="11">
        <f>IF(X80&gt;0,X80*$D37/12*(1+Assumptions!$B$14)*(1+Assumptions!$B$15)^(X$6-1),0)</f>
        <v/>
      </c>
      <c r="Y124" s="11">
        <f>IF(Y80&gt;0,Y80*$D37/12*(1+Assumptions!$B$14)*(1+Assumptions!$B$15)^(Y$6-1),0)</f>
        <v/>
      </c>
      <c r="Z124" s="11">
        <f>IF(Z80&gt;0,Z80*$D37/12*(1+Assumptions!$B$14)*(1+Assumptions!$B$15)^(Z$6-1),0)</f>
        <v/>
      </c>
      <c r="AA124" s="11">
        <f>IF(AA80&gt;0,AA80*$D37/12*(1+Assumptions!$B$14)*(1+Assumptions!$B$15)^(AA$6-1),0)</f>
        <v/>
      </c>
      <c r="AB124" s="11">
        <f>IF(AB80&gt;0,AB80*$D37/12*(1+Assumptions!$B$14)*(1+Assumptions!$B$15)^(AB$6-1),0)</f>
        <v/>
      </c>
      <c r="AC124" s="11">
        <f>IF(AC80&gt;0,AC80*$D37/12*(1+Assumptions!$B$14)*(1+Assumptions!$B$15)^(AC$6-1),0)</f>
        <v/>
      </c>
      <c r="AD124" s="11">
        <f>IF(AD80&gt;0,AD80*$D37/12*(1+Assumptions!$B$14)*(1+Assumptions!$B$15)^(AD$6-1),0)</f>
        <v/>
      </c>
      <c r="AE124" s="11">
        <f>IF(AE80&gt;0,AE80*$D37/12*(1+Assumptions!$B$14)*(1+Assumptions!$B$15)^(AE$6-1),0)</f>
        <v/>
      </c>
      <c r="AF124" s="11">
        <f>IF(AF80&gt;0,AF80*$D37/12*(1+Assumptions!$B$14)*(1+Assumptions!$B$15)^(AF$6-1),0)</f>
        <v/>
      </c>
      <c r="AG124" s="11">
        <f>IF(AG80&gt;0,AG80*$D37/12*(1+Assumptions!$B$14)*(1+Assumptions!$B$15)^(AG$6-1),0)</f>
        <v/>
      </c>
      <c r="AH124" s="11">
        <f>IF(AH80&gt;0,AH80*$D37/12*(1+Assumptions!$B$14)*(1+Assumptions!$B$15)^(AH$6-1),0)</f>
        <v/>
      </c>
      <c r="AI124" s="11">
        <f>IF(AI80&gt;0,AI80*$D37/12*(1+Assumptions!$B$14)*(1+Assumptions!$B$15)^(AI$6-1),0)</f>
        <v/>
      </c>
      <c r="AJ124" s="11">
        <f>IF(AJ80&gt;0,AJ80*$D37/12*(1+Assumptions!$B$14)*(1+Assumptions!$B$15)^(AJ$6-1),0)</f>
        <v/>
      </c>
      <c r="AK124" s="11">
        <f>IF(AK80&gt;0,AK80*$D37/12*(1+Assumptions!$B$14)*(1+Assumptions!$B$15)^(AK$6-1),0)</f>
        <v/>
      </c>
      <c r="AL124" s="11">
        <f>IF(AL80&gt;0,AL80*$D37/12*(1+Assumptions!$B$14)*(1+Assumptions!$B$15)^(AL$6-1),0)</f>
        <v/>
      </c>
      <c r="AM124" s="11">
        <f>IF(AM80&gt;0,AM80*$D37/12*(1+Assumptions!$B$14)*(1+Assumptions!$B$15)^(AM$6-1),0)</f>
        <v/>
      </c>
      <c r="AN124" s="11">
        <f>IF(AN80&gt;0,AN80*$D37/12*(1+Assumptions!$B$14)*(1+Assumptions!$B$15)^(AN$6-1),0)</f>
        <v/>
      </c>
      <c r="AO124" s="11">
        <f>IF(AO80&gt;0,AO80*$D37/12*(1+Assumptions!$B$14)*(1+Assumptions!$B$15)^(AO$6-1),0)</f>
        <v/>
      </c>
      <c r="AP124" s="11">
        <f>IF(AP80&gt;0,AP80*$D37/12*(1+Assumptions!$B$14)*(1+Assumptions!$B$15)^(AP$6-1),0)</f>
        <v/>
      </c>
      <c r="AQ124" s="11">
        <f>IF(AQ80&gt;0,AQ80*$D37/12*(1+Assumptions!$B$14)*(1+Assumptions!$B$15)^(AQ$6-1),0)</f>
        <v/>
      </c>
      <c r="AR124" s="11">
        <f>IF(AR80&gt;0,AR80*$D37/12*(1+Assumptions!$B$14)*(1+Assumptions!$B$15)^(AR$6-1),0)</f>
        <v/>
      </c>
    </row>
    <row r="125">
      <c r="A125" s="2">
        <f>IF($A38="","",$A38)</f>
        <v/>
      </c>
      <c r="I125" s="11">
        <f>IF(I81&gt;0,I81*$D38/12*(1+Assumptions!$B$14)*(1+Assumptions!$B$15)^(I$6-1),0)</f>
        <v/>
      </c>
      <c r="J125" s="11">
        <f>IF(J81&gt;0,J81*$D38/12*(1+Assumptions!$B$14)*(1+Assumptions!$B$15)^(J$6-1),0)</f>
        <v/>
      </c>
      <c r="K125" s="11">
        <f>IF(K81&gt;0,K81*$D38/12*(1+Assumptions!$B$14)*(1+Assumptions!$B$15)^(K$6-1),0)</f>
        <v/>
      </c>
      <c r="L125" s="11">
        <f>IF(L81&gt;0,L81*$D38/12*(1+Assumptions!$B$14)*(1+Assumptions!$B$15)^(L$6-1),0)</f>
        <v/>
      </c>
      <c r="M125" s="11">
        <f>IF(M81&gt;0,M81*$D38/12*(1+Assumptions!$B$14)*(1+Assumptions!$B$15)^(M$6-1),0)</f>
        <v/>
      </c>
      <c r="N125" s="11">
        <f>IF(N81&gt;0,N81*$D38/12*(1+Assumptions!$B$14)*(1+Assumptions!$B$15)^(N$6-1),0)</f>
        <v/>
      </c>
      <c r="O125" s="11">
        <f>IF(O81&gt;0,O81*$D38/12*(1+Assumptions!$B$14)*(1+Assumptions!$B$15)^(O$6-1),0)</f>
        <v/>
      </c>
      <c r="P125" s="11">
        <f>IF(P81&gt;0,P81*$D38/12*(1+Assumptions!$B$14)*(1+Assumptions!$B$15)^(P$6-1),0)</f>
        <v/>
      </c>
      <c r="Q125" s="11">
        <f>IF(Q81&gt;0,Q81*$D38/12*(1+Assumptions!$B$14)*(1+Assumptions!$B$15)^(Q$6-1),0)</f>
        <v/>
      </c>
      <c r="R125" s="11">
        <f>IF(R81&gt;0,R81*$D38/12*(1+Assumptions!$B$14)*(1+Assumptions!$B$15)^(R$6-1),0)</f>
        <v/>
      </c>
      <c r="S125" s="11">
        <f>IF(S81&gt;0,S81*$D38/12*(1+Assumptions!$B$14)*(1+Assumptions!$B$15)^(S$6-1),0)</f>
        <v/>
      </c>
      <c r="T125" s="11">
        <f>IF(T81&gt;0,T81*$D38/12*(1+Assumptions!$B$14)*(1+Assumptions!$B$15)^(T$6-1),0)</f>
        <v/>
      </c>
      <c r="U125" s="11">
        <f>IF(U81&gt;0,U81*$D38/12*(1+Assumptions!$B$14)*(1+Assumptions!$B$15)^(U$6-1),0)</f>
        <v/>
      </c>
      <c r="V125" s="11">
        <f>IF(V81&gt;0,V81*$D38/12*(1+Assumptions!$B$14)*(1+Assumptions!$B$15)^(V$6-1),0)</f>
        <v/>
      </c>
      <c r="W125" s="11">
        <f>IF(W81&gt;0,W81*$D38/12*(1+Assumptions!$B$14)*(1+Assumptions!$B$15)^(W$6-1),0)</f>
        <v/>
      </c>
      <c r="X125" s="11">
        <f>IF(X81&gt;0,X81*$D38/12*(1+Assumptions!$B$14)*(1+Assumptions!$B$15)^(X$6-1),0)</f>
        <v/>
      </c>
      <c r="Y125" s="11">
        <f>IF(Y81&gt;0,Y81*$D38/12*(1+Assumptions!$B$14)*(1+Assumptions!$B$15)^(Y$6-1),0)</f>
        <v/>
      </c>
      <c r="Z125" s="11">
        <f>IF(Z81&gt;0,Z81*$D38/12*(1+Assumptions!$B$14)*(1+Assumptions!$B$15)^(Z$6-1),0)</f>
        <v/>
      </c>
      <c r="AA125" s="11">
        <f>IF(AA81&gt;0,AA81*$D38/12*(1+Assumptions!$B$14)*(1+Assumptions!$B$15)^(AA$6-1),0)</f>
        <v/>
      </c>
      <c r="AB125" s="11">
        <f>IF(AB81&gt;0,AB81*$D38/12*(1+Assumptions!$B$14)*(1+Assumptions!$B$15)^(AB$6-1),0)</f>
        <v/>
      </c>
      <c r="AC125" s="11">
        <f>IF(AC81&gt;0,AC81*$D38/12*(1+Assumptions!$B$14)*(1+Assumptions!$B$15)^(AC$6-1),0)</f>
        <v/>
      </c>
      <c r="AD125" s="11">
        <f>IF(AD81&gt;0,AD81*$D38/12*(1+Assumptions!$B$14)*(1+Assumptions!$B$15)^(AD$6-1),0)</f>
        <v/>
      </c>
      <c r="AE125" s="11">
        <f>IF(AE81&gt;0,AE81*$D38/12*(1+Assumptions!$B$14)*(1+Assumptions!$B$15)^(AE$6-1),0)</f>
        <v/>
      </c>
      <c r="AF125" s="11">
        <f>IF(AF81&gt;0,AF81*$D38/12*(1+Assumptions!$B$14)*(1+Assumptions!$B$15)^(AF$6-1),0)</f>
        <v/>
      </c>
      <c r="AG125" s="11">
        <f>IF(AG81&gt;0,AG81*$D38/12*(1+Assumptions!$B$14)*(1+Assumptions!$B$15)^(AG$6-1),0)</f>
        <v/>
      </c>
      <c r="AH125" s="11">
        <f>IF(AH81&gt;0,AH81*$D38/12*(1+Assumptions!$B$14)*(1+Assumptions!$B$15)^(AH$6-1),0)</f>
        <v/>
      </c>
      <c r="AI125" s="11">
        <f>IF(AI81&gt;0,AI81*$D38/12*(1+Assumptions!$B$14)*(1+Assumptions!$B$15)^(AI$6-1),0)</f>
        <v/>
      </c>
      <c r="AJ125" s="11">
        <f>IF(AJ81&gt;0,AJ81*$D38/12*(1+Assumptions!$B$14)*(1+Assumptions!$B$15)^(AJ$6-1),0)</f>
        <v/>
      </c>
      <c r="AK125" s="11">
        <f>IF(AK81&gt;0,AK81*$D38/12*(1+Assumptions!$B$14)*(1+Assumptions!$B$15)^(AK$6-1),0)</f>
        <v/>
      </c>
      <c r="AL125" s="11">
        <f>IF(AL81&gt;0,AL81*$D38/12*(1+Assumptions!$B$14)*(1+Assumptions!$B$15)^(AL$6-1),0)</f>
        <v/>
      </c>
      <c r="AM125" s="11">
        <f>IF(AM81&gt;0,AM81*$D38/12*(1+Assumptions!$B$14)*(1+Assumptions!$B$15)^(AM$6-1),0)</f>
        <v/>
      </c>
      <c r="AN125" s="11">
        <f>IF(AN81&gt;0,AN81*$D38/12*(1+Assumptions!$B$14)*(1+Assumptions!$B$15)^(AN$6-1),0)</f>
        <v/>
      </c>
      <c r="AO125" s="11">
        <f>IF(AO81&gt;0,AO81*$D38/12*(1+Assumptions!$B$14)*(1+Assumptions!$B$15)^(AO$6-1),0)</f>
        <v/>
      </c>
      <c r="AP125" s="11">
        <f>IF(AP81&gt;0,AP81*$D38/12*(1+Assumptions!$B$14)*(1+Assumptions!$B$15)^(AP$6-1),0)</f>
        <v/>
      </c>
      <c r="AQ125" s="11">
        <f>IF(AQ81&gt;0,AQ81*$D38/12*(1+Assumptions!$B$14)*(1+Assumptions!$B$15)^(AQ$6-1),0)</f>
        <v/>
      </c>
      <c r="AR125" s="11">
        <f>IF(AR81&gt;0,AR81*$D38/12*(1+Assumptions!$B$14)*(1+Assumptions!$B$15)^(AR$6-1),0)</f>
        <v/>
      </c>
    </row>
    <row r="126">
      <c r="A126" s="2">
        <f>IF($A39="","",$A39)</f>
        <v/>
      </c>
      <c r="I126" s="11">
        <f>IF(I82&gt;0,I82*$D39/12*(1+Assumptions!$B$14)*(1+Assumptions!$B$15)^(I$6-1),0)</f>
        <v/>
      </c>
      <c r="J126" s="11">
        <f>IF(J82&gt;0,J82*$D39/12*(1+Assumptions!$B$14)*(1+Assumptions!$B$15)^(J$6-1),0)</f>
        <v/>
      </c>
      <c r="K126" s="11">
        <f>IF(K82&gt;0,K82*$D39/12*(1+Assumptions!$B$14)*(1+Assumptions!$B$15)^(K$6-1),0)</f>
        <v/>
      </c>
      <c r="L126" s="11">
        <f>IF(L82&gt;0,L82*$D39/12*(1+Assumptions!$B$14)*(1+Assumptions!$B$15)^(L$6-1),0)</f>
        <v/>
      </c>
      <c r="M126" s="11">
        <f>IF(M82&gt;0,M82*$D39/12*(1+Assumptions!$B$14)*(1+Assumptions!$B$15)^(M$6-1),0)</f>
        <v/>
      </c>
      <c r="N126" s="11">
        <f>IF(N82&gt;0,N82*$D39/12*(1+Assumptions!$B$14)*(1+Assumptions!$B$15)^(N$6-1),0)</f>
        <v/>
      </c>
      <c r="O126" s="11">
        <f>IF(O82&gt;0,O82*$D39/12*(1+Assumptions!$B$14)*(1+Assumptions!$B$15)^(O$6-1),0)</f>
        <v/>
      </c>
      <c r="P126" s="11">
        <f>IF(P82&gt;0,P82*$D39/12*(1+Assumptions!$B$14)*(1+Assumptions!$B$15)^(P$6-1),0)</f>
        <v/>
      </c>
      <c r="Q126" s="11">
        <f>IF(Q82&gt;0,Q82*$D39/12*(1+Assumptions!$B$14)*(1+Assumptions!$B$15)^(Q$6-1),0)</f>
        <v/>
      </c>
      <c r="R126" s="11">
        <f>IF(R82&gt;0,R82*$D39/12*(1+Assumptions!$B$14)*(1+Assumptions!$B$15)^(R$6-1),0)</f>
        <v/>
      </c>
      <c r="S126" s="11">
        <f>IF(S82&gt;0,S82*$D39/12*(1+Assumptions!$B$14)*(1+Assumptions!$B$15)^(S$6-1),0)</f>
        <v/>
      </c>
      <c r="T126" s="11">
        <f>IF(T82&gt;0,T82*$D39/12*(1+Assumptions!$B$14)*(1+Assumptions!$B$15)^(T$6-1),0)</f>
        <v/>
      </c>
      <c r="U126" s="11">
        <f>IF(U82&gt;0,U82*$D39/12*(1+Assumptions!$B$14)*(1+Assumptions!$B$15)^(U$6-1),0)</f>
        <v/>
      </c>
      <c r="V126" s="11">
        <f>IF(V82&gt;0,V82*$D39/12*(1+Assumptions!$B$14)*(1+Assumptions!$B$15)^(V$6-1),0)</f>
        <v/>
      </c>
      <c r="W126" s="11">
        <f>IF(W82&gt;0,W82*$D39/12*(1+Assumptions!$B$14)*(1+Assumptions!$B$15)^(W$6-1),0)</f>
        <v/>
      </c>
      <c r="X126" s="11">
        <f>IF(X82&gt;0,X82*$D39/12*(1+Assumptions!$B$14)*(1+Assumptions!$B$15)^(X$6-1),0)</f>
        <v/>
      </c>
      <c r="Y126" s="11">
        <f>IF(Y82&gt;0,Y82*$D39/12*(1+Assumptions!$B$14)*(1+Assumptions!$B$15)^(Y$6-1),0)</f>
        <v/>
      </c>
      <c r="Z126" s="11">
        <f>IF(Z82&gt;0,Z82*$D39/12*(1+Assumptions!$B$14)*(1+Assumptions!$B$15)^(Z$6-1),0)</f>
        <v/>
      </c>
      <c r="AA126" s="11">
        <f>IF(AA82&gt;0,AA82*$D39/12*(1+Assumptions!$B$14)*(1+Assumptions!$B$15)^(AA$6-1),0)</f>
        <v/>
      </c>
      <c r="AB126" s="11">
        <f>IF(AB82&gt;0,AB82*$D39/12*(1+Assumptions!$B$14)*(1+Assumptions!$B$15)^(AB$6-1),0)</f>
        <v/>
      </c>
      <c r="AC126" s="11">
        <f>IF(AC82&gt;0,AC82*$D39/12*(1+Assumptions!$B$14)*(1+Assumptions!$B$15)^(AC$6-1),0)</f>
        <v/>
      </c>
      <c r="AD126" s="11">
        <f>IF(AD82&gt;0,AD82*$D39/12*(1+Assumptions!$B$14)*(1+Assumptions!$B$15)^(AD$6-1),0)</f>
        <v/>
      </c>
      <c r="AE126" s="11">
        <f>IF(AE82&gt;0,AE82*$D39/12*(1+Assumptions!$B$14)*(1+Assumptions!$B$15)^(AE$6-1),0)</f>
        <v/>
      </c>
      <c r="AF126" s="11">
        <f>IF(AF82&gt;0,AF82*$D39/12*(1+Assumptions!$B$14)*(1+Assumptions!$B$15)^(AF$6-1),0)</f>
        <v/>
      </c>
      <c r="AG126" s="11">
        <f>IF(AG82&gt;0,AG82*$D39/12*(1+Assumptions!$B$14)*(1+Assumptions!$B$15)^(AG$6-1),0)</f>
        <v/>
      </c>
      <c r="AH126" s="11">
        <f>IF(AH82&gt;0,AH82*$D39/12*(1+Assumptions!$B$14)*(1+Assumptions!$B$15)^(AH$6-1),0)</f>
        <v/>
      </c>
      <c r="AI126" s="11">
        <f>IF(AI82&gt;0,AI82*$D39/12*(1+Assumptions!$B$14)*(1+Assumptions!$B$15)^(AI$6-1),0)</f>
        <v/>
      </c>
      <c r="AJ126" s="11">
        <f>IF(AJ82&gt;0,AJ82*$D39/12*(1+Assumptions!$B$14)*(1+Assumptions!$B$15)^(AJ$6-1),0)</f>
        <v/>
      </c>
      <c r="AK126" s="11">
        <f>IF(AK82&gt;0,AK82*$D39/12*(1+Assumptions!$B$14)*(1+Assumptions!$B$15)^(AK$6-1),0)</f>
        <v/>
      </c>
      <c r="AL126" s="11">
        <f>IF(AL82&gt;0,AL82*$D39/12*(1+Assumptions!$B$14)*(1+Assumptions!$B$15)^(AL$6-1),0)</f>
        <v/>
      </c>
      <c r="AM126" s="11">
        <f>IF(AM82&gt;0,AM82*$D39/12*(1+Assumptions!$B$14)*(1+Assumptions!$B$15)^(AM$6-1),0)</f>
        <v/>
      </c>
      <c r="AN126" s="11">
        <f>IF(AN82&gt;0,AN82*$D39/12*(1+Assumptions!$B$14)*(1+Assumptions!$B$15)^(AN$6-1),0)</f>
        <v/>
      </c>
      <c r="AO126" s="11">
        <f>IF(AO82&gt;0,AO82*$D39/12*(1+Assumptions!$B$14)*(1+Assumptions!$B$15)^(AO$6-1),0)</f>
        <v/>
      </c>
      <c r="AP126" s="11">
        <f>IF(AP82&gt;0,AP82*$D39/12*(1+Assumptions!$B$14)*(1+Assumptions!$B$15)^(AP$6-1),0)</f>
        <v/>
      </c>
      <c r="AQ126" s="11">
        <f>IF(AQ82&gt;0,AQ82*$D39/12*(1+Assumptions!$B$14)*(1+Assumptions!$B$15)^(AQ$6-1),0)</f>
        <v/>
      </c>
      <c r="AR126" s="11">
        <f>IF(AR82&gt;0,AR82*$D39/12*(1+Assumptions!$B$14)*(1+Assumptions!$B$15)^(AR$6-1),0)</f>
        <v/>
      </c>
    </row>
    <row r="127">
      <c r="A127" s="2">
        <f>IF($A40="","",$A40)</f>
        <v/>
      </c>
      <c r="I127" s="11">
        <f>IF(I83&gt;0,I83*$D40/12*(1+Assumptions!$B$14)*(1+Assumptions!$B$15)^(I$6-1),0)</f>
        <v/>
      </c>
      <c r="J127" s="11">
        <f>IF(J83&gt;0,J83*$D40/12*(1+Assumptions!$B$14)*(1+Assumptions!$B$15)^(J$6-1),0)</f>
        <v/>
      </c>
      <c r="K127" s="11">
        <f>IF(K83&gt;0,K83*$D40/12*(1+Assumptions!$B$14)*(1+Assumptions!$B$15)^(K$6-1),0)</f>
        <v/>
      </c>
      <c r="L127" s="11">
        <f>IF(L83&gt;0,L83*$D40/12*(1+Assumptions!$B$14)*(1+Assumptions!$B$15)^(L$6-1),0)</f>
        <v/>
      </c>
      <c r="M127" s="11">
        <f>IF(M83&gt;0,M83*$D40/12*(1+Assumptions!$B$14)*(1+Assumptions!$B$15)^(M$6-1),0)</f>
        <v/>
      </c>
      <c r="N127" s="11">
        <f>IF(N83&gt;0,N83*$D40/12*(1+Assumptions!$B$14)*(1+Assumptions!$B$15)^(N$6-1),0)</f>
        <v/>
      </c>
      <c r="O127" s="11">
        <f>IF(O83&gt;0,O83*$D40/12*(1+Assumptions!$B$14)*(1+Assumptions!$B$15)^(O$6-1),0)</f>
        <v/>
      </c>
      <c r="P127" s="11">
        <f>IF(P83&gt;0,P83*$D40/12*(1+Assumptions!$B$14)*(1+Assumptions!$B$15)^(P$6-1),0)</f>
        <v/>
      </c>
      <c r="Q127" s="11">
        <f>IF(Q83&gt;0,Q83*$D40/12*(1+Assumptions!$B$14)*(1+Assumptions!$B$15)^(Q$6-1),0)</f>
        <v/>
      </c>
      <c r="R127" s="11">
        <f>IF(R83&gt;0,R83*$D40/12*(1+Assumptions!$B$14)*(1+Assumptions!$B$15)^(R$6-1),0)</f>
        <v/>
      </c>
      <c r="S127" s="11">
        <f>IF(S83&gt;0,S83*$D40/12*(1+Assumptions!$B$14)*(1+Assumptions!$B$15)^(S$6-1),0)</f>
        <v/>
      </c>
      <c r="T127" s="11">
        <f>IF(T83&gt;0,T83*$D40/12*(1+Assumptions!$B$14)*(1+Assumptions!$B$15)^(T$6-1),0)</f>
        <v/>
      </c>
      <c r="U127" s="11">
        <f>IF(U83&gt;0,U83*$D40/12*(1+Assumptions!$B$14)*(1+Assumptions!$B$15)^(U$6-1),0)</f>
        <v/>
      </c>
      <c r="V127" s="11">
        <f>IF(V83&gt;0,V83*$D40/12*(1+Assumptions!$B$14)*(1+Assumptions!$B$15)^(V$6-1),0)</f>
        <v/>
      </c>
      <c r="W127" s="11">
        <f>IF(W83&gt;0,W83*$D40/12*(1+Assumptions!$B$14)*(1+Assumptions!$B$15)^(W$6-1),0)</f>
        <v/>
      </c>
      <c r="X127" s="11">
        <f>IF(X83&gt;0,X83*$D40/12*(1+Assumptions!$B$14)*(1+Assumptions!$B$15)^(X$6-1),0)</f>
        <v/>
      </c>
      <c r="Y127" s="11">
        <f>IF(Y83&gt;0,Y83*$D40/12*(1+Assumptions!$B$14)*(1+Assumptions!$B$15)^(Y$6-1),0)</f>
        <v/>
      </c>
      <c r="Z127" s="11">
        <f>IF(Z83&gt;0,Z83*$D40/12*(1+Assumptions!$B$14)*(1+Assumptions!$B$15)^(Z$6-1),0)</f>
        <v/>
      </c>
      <c r="AA127" s="11">
        <f>IF(AA83&gt;0,AA83*$D40/12*(1+Assumptions!$B$14)*(1+Assumptions!$B$15)^(AA$6-1),0)</f>
        <v/>
      </c>
      <c r="AB127" s="11">
        <f>IF(AB83&gt;0,AB83*$D40/12*(1+Assumptions!$B$14)*(1+Assumptions!$B$15)^(AB$6-1),0)</f>
        <v/>
      </c>
      <c r="AC127" s="11">
        <f>IF(AC83&gt;0,AC83*$D40/12*(1+Assumptions!$B$14)*(1+Assumptions!$B$15)^(AC$6-1),0)</f>
        <v/>
      </c>
      <c r="AD127" s="11">
        <f>IF(AD83&gt;0,AD83*$D40/12*(1+Assumptions!$B$14)*(1+Assumptions!$B$15)^(AD$6-1),0)</f>
        <v/>
      </c>
      <c r="AE127" s="11">
        <f>IF(AE83&gt;0,AE83*$D40/12*(1+Assumptions!$B$14)*(1+Assumptions!$B$15)^(AE$6-1),0)</f>
        <v/>
      </c>
      <c r="AF127" s="11">
        <f>IF(AF83&gt;0,AF83*$D40/12*(1+Assumptions!$B$14)*(1+Assumptions!$B$15)^(AF$6-1),0)</f>
        <v/>
      </c>
      <c r="AG127" s="11">
        <f>IF(AG83&gt;0,AG83*$D40/12*(1+Assumptions!$B$14)*(1+Assumptions!$B$15)^(AG$6-1),0)</f>
        <v/>
      </c>
      <c r="AH127" s="11">
        <f>IF(AH83&gt;0,AH83*$D40/12*(1+Assumptions!$B$14)*(1+Assumptions!$B$15)^(AH$6-1),0)</f>
        <v/>
      </c>
      <c r="AI127" s="11">
        <f>IF(AI83&gt;0,AI83*$D40/12*(1+Assumptions!$B$14)*(1+Assumptions!$B$15)^(AI$6-1),0)</f>
        <v/>
      </c>
      <c r="AJ127" s="11">
        <f>IF(AJ83&gt;0,AJ83*$D40/12*(1+Assumptions!$B$14)*(1+Assumptions!$B$15)^(AJ$6-1),0)</f>
        <v/>
      </c>
      <c r="AK127" s="11">
        <f>IF(AK83&gt;0,AK83*$D40/12*(1+Assumptions!$B$14)*(1+Assumptions!$B$15)^(AK$6-1),0)</f>
        <v/>
      </c>
      <c r="AL127" s="11">
        <f>IF(AL83&gt;0,AL83*$D40/12*(1+Assumptions!$B$14)*(1+Assumptions!$B$15)^(AL$6-1),0)</f>
        <v/>
      </c>
      <c r="AM127" s="11">
        <f>IF(AM83&gt;0,AM83*$D40/12*(1+Assumptions!$B$14)*(1+Assumptions!$B$15)^(AM$6-1),0)</f>
        <v/>
      </c>
      <c r="AN127" s="11">
        <f>IF(AN83&gt;0,AN83*$D40/12*(1+Assumptions!$B$14)*(1+Assumptions!$B$15)^(AN$6-1),0)</f>
        <v/>
      </c>
      <c r="AO127" s="11">
        <f>IF(AO83&gt;0,AO83*$D40/12*(1+Assumptions!$B$14)*(1+Assumptions!$B$15)^(AO$6-1),0)</f>
        <v/>
      </c>
      <c r="AP127" s="11">
        <f>IF(AP83&gt;0,AP83*$D40/12*(1+Assumptions!$B$14)*(1+Assumptions!$B$15)^(AP$6-1),0)</f>
        <v/>
      </c>
      <c r="AQ127" s="11">
        <f>IF(AQ83&gt;0,AQ83*$D40/12*(1+Assumptions!$B$14)*(1+Assumptions!$B$15)^(AQ$6-1),0)</f>
        <v/>
      </c>
      <c r="AR127" s="11">
        <f>IF(AR83&gt;0,AR83*$D40/12*(1+Assumptions!$B$14)*(1+Assumptions!$B$15)^(AR$6-1),0)</f>
        <v/>
      </c>
    </row>
    <row r="128">
      <c r="A128" s="2">
        <f>IF($A41="","",$A41)</f>
        <v/>
      </c>
      <c r="I128" s="11">
        <f>IF(I84&gt;0,I84*$D41/12*(1+Assumptions!$B$14)*(1+Assumptions!$B$15)^(I$6-1),0)</f>
        <v/>
      </c>
      <c r="J128" s="11">
        <f>IF(J84&gt;0,J84*$D41/12*(1+Assumptions!$B$14)*(1+Assumptions!$B$15)^(J$6-1),0)</f>
        <v/>
      </c>
      <c r="K128" s="11">
        <f>IF(K84&gt;0,K84*$D41/12*(1+Assumptions!$B$14)*(1+Assumptions!$B$15)^(K$6-1),0)</f>
        <v/>
      </c>
      <c r="L128" s="11">
        <f>IF(L84&gt;0,L84*$D41/12*(1+Assumptions!$B$14)*(1+Assumptions!$B$15)^(L$6-1),0)</f>
        <v/>
      </c>
      <c r="M128" s="11">
        <f>IF(M84&gt;0,M84*$D41/12*(1+Assumptions!$B$14)*(1+Assumptions!$B$15)^(M$6-1),0)</f>
        <v/>
      </c>
      <c r="N128" s="11">
        <f>IF(N84&gt;0,N84*$D41/12*(1+Assumptions!$B$14)*(1+Assumptions!$B$15)^(N$6-1),0)</f>
        <v/>
      </c>
      <c r="O128" s="11">
        <f>IF(O84&gt;0,O84*$D41/12*(1+Assumptions!$B$14)*(1+Assumptions!$B$15)^(O$6-1),0)</f>
        <v/>
      </c>
      <c r="P128" s="11">
        <f>IF(P84&gt;0,P84*$D41/12*(1+Assumptions!$B$14)*(1+Assumptions!$B$15)^(P$6-1),0)</f>
        <v/>
      </c>
      <c r="Q128" s="11">
        <f>IF(Q84&gt;0,Q84*$D41/12*(1+Assumptions!$B$14)*(1+Assumptions!$B$15)^(Q$6-1),0)</f>
        <v/>
      </c>
      <c r="R128" s="11">
        <f>IF(R84&gt;0,R84*$D41/12*(1+Assumptions!$B$14)*(1+Assumptions!$B$15)^(R$6-1),0)</f>
        <v/>
      </c>
      <c r="S128" s="11">
        <f>IF(S84&gt;0,S84*$D41/12*(1+Assumptions!$B$14)*(1+Assumptions!$B$15)^(S$6-1),0)</f>
        <v/>
      </c>
      <c r="T128" s="11">
        <f>IF(T84&gt;0,T84*$D41/12*(1+Assumptions!$B$14)*(1+Assumptions!$B$15)^(T$6-1),0)</f>
        <v/>
      </c>
      <c r="U128" s="11">
        <f>IF(U84&gt;0,U84*$D41/12*(1+Assumptions!$B$14)*(1+Assumptions!$B$15)^(U$6-1),0)</f>
        <v/>
      </c>
      <c r="V128" s="11">
        <f>IF(V84&gt;0,V84*$D41/12*(1+Assumptions!$B$14)*(1+Assumptions!$B$15)^(V$6-1),0)</f>
        <v/>
      </c>
      <c r="W128" s="11">
        <f>IF(W84&gt;0,W84*$D41/12*(1+Assumptions!$B$14)*(1+Assumptions!$B$15)^(W$6-1),0)</f>
        <v/>
      </c>
      <c r="X128" s="11">
        <f>IF(X84&gt;0,X84*$D41/12*(1+Assumptions!$B$14)*(1+Assumptions!$B$15)^(X$6-1),0)</f>
        <v/>
      </c>
      <c r="Y128" s="11">
        <f>IF(Y84&gt;0,Y84*$D41/12*(1+Assumptions!$B$14)*(1+Assumptions!$B$15)^(Y$6-1),0)</f>
        <v/>
      </c>
      <c r="Z128" s="11">
        <f>IF(Z84&gt;0,Z84*$D41/12*(1+Assumptions!$B$14)*(1+Assumptions!$B$15)^(Z$6-1),0)</f>
        <v/>
      </c>
      <c r="AA128" s="11">
        <f>IF(AA84&gt;0,AA84*$D41/12*(1+Assumptions!$B$14)*(1+Assumptions!$B$15)^(AA$6-1),0)</f>
        <v/>
      </c>
      <c r="AB128" s="11">
        <f>IF(AB84&gt;0,AB84*$D41/12*(1+Assumptions!$B$14)*(1+Assumptions!$B$15)^(AB$6-1),0)</f>
        <v/>
      </c>
      <c r="AC128" s="11">
        <f>IF(AC84&gt;0,AC84*$D41/12*(1+Assumptions!$B$14)*(1+Assumptions!$B$15)^(AC$6-1),0)</f>
        <v/>
      </c>
      <c r="AD128" s="11">
        <f>IF(AD84&gt;0,AD84*$D41/12*(1+Assumptions!$B$14)*(1+Assumptions!$B$15)^(AD$6-1),0)</f>
        <v/>
      </c>
      <c r="AE128" s="11">
        <f>IF(AE84&gt;0,AE84*$D41/12*(1+Assumptions!$B$14)*(1+Assumptions!$B$15)^(AE$6-1),0)</f>
        <v/>
      </c>
      <c r="AF128" s="11">
        <f>IF(AF84&gt;0,AF84*$D41/12*(1+Assumptions!$B$14)*(1+Assumptions!$B$15)^(AF$6-1),0)</f>
        <v/>
      </c>
      <c r="AG128" s="11">
        <f>IF(AG84&gt;0,AG84*$D41/12*(1+Assumptions!$B$14)*(1+Assumptions!$B$15)^(AG$6-1),0)</f>
        <v/>
      </c>
      <c r="AH128" s="11">
        <f>IF(AH84&gt;0,AH84*$D41/12*(1+Assumptions!$B$14)*(1+Assumptions!$B$15)^(AH$6-1),0)</f>
        <v/>
      </c>
      <c r="AI128" s="11">
        <f>IF(AI84&gt;0,AI84*$D41/12*(1+Assumptions!$B$14)*(1+Assumptions!$B$15)^(AI$6-1),0)</f>
        <v/>
      </c>
      <c r="AJ128" s="11">
        <f>IF(AJ84&gt;0,AJ84*$D41/12*(1+Assumptions!$B$14)*(1+Assumptions!$B$15)^(AJ$6-1),0)</f>
        <v/>
      </c>
      <c r="AK128" s="11">
        <f>IF(AK84&gt;0,AK84*$D41/12*(1+Assumptions!$B$14)*(1+Assumptions!$B$15)^(AK$6-1),0)</f>
        <v/>
      </c>
      <c r="AL128" s="11">
        <f>IF(AL84&gt;0,AL84*$D41/12*(1+Assumptions!$B$14)*(1+Assumptions!$B$15)^(AL$6-1),0)</f>
        <v/>
      </c>
      <c r="AM128" s="11">
        <f>IF(AM84&gt;0,AM84*$D41/12*(1+Assumptions!$B$14)*(1+Assumptions!$B$15)^(AM$6-1),0)</f>
        <v/>
      </c>
      <c r="AN128" s="11">
        <f>IF(AN84&gt;0,AN84*$D41/12*(1+Assumptions!$B$14)*(1+Assumptions!$B$15)^(AN$6-1),0)</f>
        <v/>
      </c>
      <c r="AO128" s="11">
        <f>IF(AO84&gt;0,AO84*$D41/12*(1+Assumptions!$B$14)*(1+Assumptions!$B$15)^(AO$6-1),0)</f>
        <v/>
      </c>
      <c r="AP128" s="11">
        <f>IF(AP84&gt;0,AP84*$D41/12*(1+Assumptions!$B$14)*(1+Assumptions!$B$15)^(AP$6-1),0)</f>
        <v/>
      </c>
      <c r="AQ128" s="11">
        <f>IF(AQ84&gt;0,AQ84*$D41/12*(1+Assumptions!$B$14)*(1+Assumptions!$B$15)^(AQ$6-1),0)</f>
        <v/>
      </c>
      <c r="AR128" s="11">
        <f>IF(AR84&gt;0,AR84*$D41/12*(1+Assumptions!$B$14)*(1+Assumptions!$B$15)^(AR$6-1),0)</f>
        <v/>
      </c>
    </row>
    <row r="129">
      <c r="A129" s="2">
        <f>IF($A42="","",$A42)</f>
        <v/>
      </c>
      <c r="I129" s="11">
        <f>IF(I85&gt;0,I85*$D42/12*(1+Assumptions!$B$14)*(1+Assumptions!$B$15)^(I$6-1),0)</f>
        <v/>
      </c>
      <c r="J129" s="11">
        <f>IF(J85&gt;0,J85*$D42/12*(1+Assumptions!$B$14)*(1+Assumptions!$B$15)^(J$6-1),0)</f>
        <v/>
      </c>
      <c r="K129" s="11">
        <f>IF(K85&gt;0,K85*$D42/12*(1+Assumptions!$B$14)*(1+Assumptions!$B$15)^(K$6-1),0)</f>
        <v/>
      </c>
      <c r="L129" s="11">
        <f>IF(L85&gt;0,L85*$D42/12*(1+Assumptions!$B$14)*(1+Assumptions!$B$15)^(L$6-1),0)</f>
        <v/>
      </c>
      <c r="M129" s="11">
        <f>IF(M85&gt;0,M85*$D42/12*(1+Assumptions!$B$14)*(1+Assumptions!$B$15)^(M$6-1),0)</f>
        <v/>
      </c>
      <c r="N129" s="11">
        <f>IF(N85&gt;0,N85*$D42/12*(1+Assumptions!$B$14)*(1+Assumptions!$B$15)^(N$6-1),0)</f>
        <v/>
      </c>
      <c r="O129" s="11">
        <f>IF(O85&gt;0,O85*$D42/12*(1+Assumptions!$B$14)*(1+Assumptions!$B$15)^(O$6-1),0)</f>
        <v/>
      </c>
      <c r="P129" s="11">
        <f>IF(P85&gt;0,P85*$D42/12*(1+Assumptions!$B$14)*(1+Assumptions!$B$15)^(P$6-1),0)</f>
        <v/>
      </c>
      <c r="Q129" s="11">
        <f>IF(Q85&gt;0,Q85*$D42/12*(1+Assumptions!$B$14)*(1+Assumptions!$B$15)^(Q$6-1),0)</f>
        <v/>
      </c>
      <c r="R129" s="11">
        <f>IF(R85&gt;0,R85*$D42/12*(1+Assumptions!$B$14)*(1+Assumptions!$B$15)^(R$6-1),0)</f>
        <v/>
      </c>
      <c r="S129" s="11">
        <f>IF(S85&gt;0,S85*$D42/12*(1+Assumptions!$B$14)*(1+Assumptions!$B$15)^(S$6-1),0)</f>
        <v/>
      </c>
      <c r="T129" s="11">
        <f>IF(T85&gt;0,T85*$D42/12*(1+Assumptions!$B$14)*(1+Assumptions!$B$15)^(T$6-1),0)</f>
        <v/>
      </c>
      <c r="U129" s="11">
        <f>IF(U85&gt;0,U85*$D42/12*(1+Assumptions!$B$14)*(1+Assumptions!$B$15)^(U$6-1),0)</f>
        <v/>
      </c>
      <c r="V129" s="11">
        <f>IF(V85&gt;0,V85*$D42/12*(1+Assumptions!$B$14)*(1+Assumptions!$B$15)^(V$6-1),0)</f>
        <v/>
      </c>
      <c r="W129" s="11">
        <f>IF(W85&gt;0,W85*$D42/12*(1+Assumptions!$B$14)*(1+Assumptions!$B$15)^(W$6-1),0)</f>
        <v/>
      </c>
      <c r="X129" s="11">
        <f>IF(X85&gt;0,X85*$D42/12*(1+Assumptions!$B$14)*(1+Assumptions!$B$15)^(X$6-1),0)</f>
        <v/>
      </c>
      <c r="Y129" s="11">
        <f>IF(Y85&gt;0,Y85*$D42/12*(1+Assumptions!$B$14)*(1+Assumptions!$B$15)^(Y$6-1),0)</f>
        <v/>
      </c>
      <c r="Z129" s="11">
        <f>IF(Z85&gt;0,Z85*$D42/12*(1+Assumptions!$B$14)*(1+Assumptions!$B$15)^(Z$6-1),0)</f>
        <v/>
      </c>
      <c r="AA129" s="11">
        <f>IF(AA85&gt;0,AA85*$D42/12*(1+Assumptions!$B$14)*(1+Assumptions!$B$15)^(AA$6-1),0)</f>
        <v/>
      </c>
      <c r="AB129" s="11">
        <f>IF(AB85&gt;0,AB85*$D42/12*(1+Assumptions!$B$14)*(1+Assumptions!$B$15)^(AB$6-1),0)</f>
        <v/>
      </c>
      <c r="AC129" s="11">
        <f>IF(AC85&gt;0,AC85*$D42/12*(1+Assumptions!$B$14)*(1+Assumptions!$B$15)^(AC$6-1),0)</f>
        <v/>
      </c>
      <c r="AD129" s="11">
        <f>IF(AD85&gt;0,AD85*$D42/12*(1+Assumptions!$B$14)*(1+Assumptions!$B$15)^(AD$6-1),0)</f>
        <v/>
      </c>
      <c r="AE129" s="11">
        <f>IF(AE85&gt;0,AE85*$D42/12*(1+Assumptions!$B$14)*(1+Assumptions!$B$15)^(AE$6-1),0)</f>
        <v/>
      </c>
      <c r="AF129" s="11">
        <f>IF(AF85&gt;0,AF85*$D42/12*(1+Assumptions!$B$14)*(1+Assumptions!$B$15)^(AF$6-1),0)</f>
        <v/>
      </c>
      <c r="AG129" s="11">
        <f>IF(AG85&gt;0,AG85*$D42/12*(1+Assumptions!$B$14)*(1+Assumptions!$B$15)^(AG$6-1),0)</f>
        <v/>
      </c>
      <c r="AH129" s="11">
        <f>IF(AH85&gt;0,AH85*$D42/12*(1+Assumptions!$B$14)*(1+Assumptions!$B$15)^(AH$6-1),0)</f>
        <v/>
      </c>
      <c r="AI129" s="11">
        <f>IF(AI85&gt;0,AI85*$D42/12*(1+Assumptions!$B$14)*(1+Assumptions!$B$15)^(AI$6-1),0)</f>
        <v/>
      </c>
      <c r="AJ129" s="11">
        <f>IF(AJ85&gt;0,AJ85*$D42/12*(1+Assumptions!$B$14)*(1+Assumptions!$B$15)^(AJ$6-1),0)</f>
        <v/>
      </c>
      <c r="AK129" s="11">
        <f>IF(AK85&gt;0,AK85*$D42/12*(1+Assumptions!$B$14)*(1+Assumptions!$B$15)^(AK$6-1),0)</f>
        <v/>
      </c>
      <c r="AL129" s="11">
        <f>IF(AL85&gt;0,AL85*$D42/12*(1+Assumptions!$B$14)*(1+Assumptions!$B$15)^(AL$6-1),0)</f>
        <v/>
      </c>
      <c r="AM129" s="11">
        <f>IF(AM85&gt;0,AM85*$D42/12*(1+Assumptions!$B$14)*(1+Assumptions!$B$15)^(AM$6-1),0)</f>
        <v/>
      </c>
      <c r="AN129" s="11">
        <f>IF(AN85&gt;0,AN85*$D42/12*(1+Assumptions!$B$14)*(1+Assumptions!$B$15)^(AN$6-1),0)</f>
        <v/>
      </c>
      <c r="AO129" s="11">
        <f>IF(AO85&gt;0,AO85*$D42/12*(1+Assumptions!$B$14)*(1+Assumptions!$B$15)^(AO$6-1),0)</f>
        <v/>
      </c>
      <c r="AP129" s="11">
        <f>IF(AP85&gt;0,AP85*$D42/12*(1+Assumptions!$B$14)*(1+Assumptions!$B$15)^(AP$6-1),0)</f>
        <v/>
      </c>
      <c r="AQ129" s="11">
        <f>IF(AQ85&gt;0,AQ85*$D42/12*(1+Assumptions!$B$14)*(1+Assumptions!$B$15)^(AQ$6-1),0)</f>
        <v/>
      </c>
      <c r="AR129" s="11">
        <f>IF(AR85&gt;0,AR85*$D42/12*(1+Assumptions!$B$14)*(1+Assumptions!$B$15)^(AR$6-1),0)</f>
        <v/>
      </c>
    </row>
    <row r="130">
      <c r="A130" s="2">
        <f>IF($A43="","",$A43)</f>
        <v/>
      </c>
      <c r="I130" s="11">
        <f>IF(I86&gt;0,I86*$D43/12*(1+Assumptions!$B$14)*(1+Assumptions!$B$15)^(I$6-1),0)</f>
        <v/>
      </c>
      <c r="J130" s="11">
        <f>IF(J86&gt;0,J86*$D43/12*(1+Assumptions!$B$14)*(1+Assumptions!$B$15)^(J$6-1),0)</f>
        <v/>
      </c>
      <c r="K130" s="11">
        <f>IF(K86&gt;0,K86*$D43/12*(1+Assumptions!$B$14)*(1+Assumptions!$B$15)^(K$6-1),0)</f>
        <v/>
      </c>
      <c r="L130" s="11">
        <f>IF(L86&gt;0,L86*$D43/12*(1+Assumptions!$B$14)*(1+Assumptions!$B$15)^(L$6-1),0)</f>
        <v/>
      </c>
      <c r="M130" s="11">
        <f>IF(M86&gt;0,M86*$D43/12*(1+Assumptions!$B$14)*(1+Assumptions!$B$15)^(M$6-1),0)</f>
        <v/>
      </c>
      <c r="N130" s="11">
        <f>IF(N86&gt;0,N86*$D43/12*(1+Assumptions!$B$14)*(1+Assumptions!$B$15)^(N$6-1),0)</f>
        <v/>
      </c>
      <c r="O130" s="11">
        <f>IF(O86&gt;0,O86*$D43/12*(1+Assumptions!$B$14)*(1+Assumptions!$B$15)^(O$6-1),0)</f>
        <v/>
      </c>
      <c r="P130" s="11">
        <f>IF(P86&gt;0,P86*$D43/12*(1+Assumptions!$B$14)*(1+Assumptions!$B$15)^(P$6-1),0)</f>
        <v/>
      </c>
      <c r="Q130" s="11">
        <f>IF(Q86&gt;0,Q86*$D43/12*(1+Assumptions!$B$14)*(1+Assumptions!$B$15)^(Q$6-1),0)</f>
        <v/>
      </c>
      <c r="R130" s="11">
        <f>IF(R86&gt;0,R86*$D43/12*(1+Assumptions!$B$14)*(1+Assumptions!$B$15)^(R$6-1),0)</f>
        <v/>
      </c>
      <c r="S130" s="11">
        <f>IF(S86&gt;0,S86*$D43/12*(1+Assumptions!$B$14)*(1+Assumptions!$B$15)^(S$6-1),0)</f>
        <v/>
      </c>
      <c r="T130" s="11">
        <f>IF(T86&gt;0,T86*$D43/12*(1+Assumptions!$B$14)*(1+Assumptions!$B$15)^(T$6-1),0)</f>
        <v/>
      </c>
      <c r="U130" s="11">
        <f>IF(U86&gt;0,U86*$D43/12*(1+Assumptions!$B$14)*(1+Assumptions!$B$15)^(U$6-1),0)</f>
        <v/>
      </c>
      <c r="V130" s="11">
        <f>IF(V86&gt;0,V86*$D43/12*(1+Assumptions!$B$14)*(1+Assumptions!$B$15)^(V$6-1),0)</f>
        <v/>
      </c>
      <c r="W130" s="11">
        <f>IF(W86&gt;0,W86*$D43/12*(1+Assumptions!$B$14)*(1+Assumptions!$B$15)^(W$6-1),0)</f>
        <v/>
      </c>
      <c r="X130" s="11">
        <f>IF(X86&gt;0,X86*$D43/12*(1+Assumptions!$B$14)*(1+Assumptions!$B$15)^(X$6-1),0)</f>
        <v/>
      </c>
      <c r="Y130" s="11">
        <f>IF(Y86&gt;0,Y86*$D43/12*(1+Assumptions!$B$14)*(1+Assumptions!$B$15)^(Y$6-1),0)</f>
        <v/>
      </c>
      <c r="Z130" s="11">
        <f>IF(Z86&gt;0,Z86*$D43/12*(1+Assumptions!$B$14)*(1+Assumptions!$B$15)^(Z$6-1),0)</f>
        <v/>
      </c>
      <c r="AA130" s="11">
        <f>IF(AA86&gt;0,AA86*$D43/12*(1+Assumptions!$B$14)*(1+Assumptions!$B$15)^(AA$6-1),0)</f>
        <v/>
      </c>
      <c r="AB130" s="11">
        <f>IF(AB86&gt;0,AB86*$D43/12*(1+Assumptions!$B$14)*(1+Assumptions!$B$15)^(AB$6-1),0)</f>
        <v/>
      </c>
      <c r="AC130" s="11">
        <f>IF(AC86&gt;0,AC86*$D43/12*(1+Assumptions!$B$14)*(1+Assumptions!$B$15)^(AC$6-1),0)</f>
        <v/>
      </c>
      <c r="AD130" s="11">
        <f>IF(AD86&gt;0,AD86*$D43/12*(1+Assumptions!$B$14)*(1+Assumptions!$B$15)^(AD$6-1),0)</f>
        <v/>
      </c>
      <c r="AE130" s="11">
        <f>IF(AE86&gt;0,AE86*$D43/12*(1+Assumptions!$B$14)*(1+Assumptions!$B$15)^(AE$6-1),0)</f>
        <v/>
      </c>
      <c r="AF130" s="11">
        <f>IF(AF86&gt;0,AF86*$D43/12*(1+Assumptions!$B$14)*(1+Assumptions!$B$15)^(AF$6-1),0)</f>
        <v/>
      </c>
      <c r="AG130" s="11">
        <f>IF(AG86&gt;0,AG86*$D43/12*(1+Assumptions!$B$14)*(1+Assumptions!$B$15)^(AG$6-1),0)</f>
        <v/>
      </c>
      <c r="AH130" s="11">
        <f>IF(AH86&gt;0,AH86*$D43/12*(1+Assumptions!$B$14)*(1+Assumptions!$B$15)^(AH$6-1),0)</f>
        <v/>
      </c>
      <c r="AI130" s="11">
        <f>IF(AI86&gt;0,AI86*$D43/12*(1+Assumptions!$B$14)*(1+Assumptions!$B$15)^(AI$6-1),0)</f>
        <v/>
      </c>
      <c r="AJ130" s="11">
        <f>IF(AJ86&gt;0,AJ86*$D43/12*(1+Assumptions!$B$14)*(1+Assumptions!$B$15)^(AJ$6-1),0)</f>
        <v/>
      </c>
      <c r="AK130" s="11">
        <f>IF(AK86&gt;0,AK86*$D43/12*(1+Assumptions!$B$14)*(1+Assumptions!$B$15)^(AK$6-1),0)</f>
        <v/>
      </c>
      <c r="AL130" s="11">
        <f>IF(AL86&gt;0,AL86*$D43/12*(1+Assumptions!$B$14)*(1+Assumptions!$B$15)^(AL$6-1),0)</f>
        <v/>
      </c>
      <c r="AM130" s="11">
        <f>IF(AM86&gt;0,AM86*$D43/12*(1+Assumptions!$B$14)*(1+Assumptions!$B$15)^(AM$6-1),0)</f>
        <v/>
      </c>
      <c r="AN130" s="11">
        <f>IF(AN86&gt;0,AN86*$D43/12*(1+Assumptions!$B$14)*(1+Assumptions!$B$15)^(AN$6-1),0)</f>
        <v/>
      </c>
      <c r="AO130" s="11">
        <f>IF(AO86&gt;0,AO86*$D43/12*(1+Assumptions!$B$14)*(1+Assumptions!$B$15)^(AO$6-1),0)</f>
        <v/>
      </c>
      <c r="AP130" s="11">
        <f>IF(AP86&gt;0,AP86*$D43/12*(1+Assumptions!$B$14)*(1+Assumptions!$B$15)^(AP$6-1),0)</f>
        <v/>
      </c>
      <c r="AQ130" s="11">
        <f>IF(AQ86&gt;0,AQ86*$D43/12*(1+Assumptions!$B$14)*(1+Assumptions!$B$15)^(AQ$6-1),0)</f>
        <v/>
      </c>
      <c r="AR130" s="11">
        <f>IF(AR86&gt;0,AR86*$D43/12*(1+Assumptions!$B$14)*(1+Assumptions!$B$15)^(AR$6-1),0)</f>
        <v/>
      </c>
    </row>
    <row r="131">
      <c r="A131" s="2">
        <f>IF($A44="","",$A44)</f>
        <v/>
      </c>
      <c r="I131" s="11">
        <f>IF(I87&gt;0,I87*$D44/12*(1+Assumptions!$B$14)*(1+Assumptions!$B$15)^(I$6-1),0)</f>
        <v/>
      </c>
      <c r="J131" s="11">
        <f>IF(J87&gt;0,J87*$D44/12*(1+Assumptions!$B$14)*(1+Assumptions!$B$15)^(J$6-1),0)</f>
        <v/>
      </c>
      <c r="K131" s="11">
        <f>IF(K87&gt;0,K87*$D44/12*(1+Assumptions!$B$14)*(1+Assumptions!$B$15)^(K$6-1),0)</f>
        <v/>
      </c>
      <c r="L131" s="11">
        <f>IF(L87&gt;0,L87*$D44/12*(1+Assumptions!$B$14)*(1+Assumptions!$B$15)^(L$6-1),0)</f>
        <v/>
      </c>
      <c r="M131" s="11">
        <f>IF(M87&gt;0,M87*$D44/12*(1+Assumptions!$B$14)*(1+Assumptions!$B$15)^(M$6-1),0)</f>
        <v/>
      </c>
      <c r="N131" s="11">
        <f>IF(N87&gt;0,N87*$D44/12*(1+Assumptions!$B$14)*(1+Assumptions!$B$15)^(N$6-1),0)</f>
        <v/>
      </c>
      <c r="O131" s="11">
        <f>IF(O87&gt;0,O87*$D44/12*(1+Assumptions!$B$14)*(1+Assumptions!$B$15)^(O$6-1),0)</f>
        <v/>
      </c>
      <c r="P131" s="11">
        <f>IF(P87&gt;0,P87*$D44/12*(1+Assumptions!$B$14)*(1+Assumptions!$B$15)^(P$6-1),0)</f>
        <v/>
      </c>
      <c r="Q131" s="11">
        <f>IF(Q87&gt;0,Q87*$D44/12*(1+Assumptions!$B$14)*(1+Assumptions!$B$15)^(Q$6-1),0)</f>
        <v/>
      </c>
      <c r="R131" s="11">
        <f>IF(R87&gt;0,R87*$D44/12*(1+Assumptions!$B$14)*(1+Assumptions!$B$15)^(R$6-1),0)</f>
        <v/>
      </c>
      <c r="S131" s="11">
        <f>IF(S87&gt;0,S87*$D44/12*(1+Assumptions!$B$14)*(1+Assumptions!$B$15)^(S$6-1),0)</f>
        <v/>
      </c>
      <c r="T131" s="11">
        <f>IF(T87&gt;0,T87*$D44/12*(1+Assumptions!$B$14)*(1+Assumptions!$B$15)^(T$6-1),0)</f>
        <v/>
      </c>
      <c r="U131" s="11">
        <f>IF(U87&gt;0,U87*$D44/12*(1+Assumptions!$B$14)*(1+Assumptions!$B$15)^(U$6-1),0)</f>
        <v/>
      </c>
      <c r="V131" s="11">
        <f>IF(V87&gt;0,V87*$D44/12*(1+Assumptions!$B$14)*(1+Assumptions!$B$15)^(V$6-1),0)</f>
        <v/>
      </c>
      <c r="W131" s="11">
        <f>IF(W87&gt;0,W87*$D44/12*(1+Assumptions!$B$14)*(1+Assumptions!$B$15)^(W$6-1),0)</f>
        <v/>
      </c>
      <c r="X131" s="11">
        <f>IF(X87&gt;0,X87*$D44/12*(1+Assumptions!$B$14)*(1+Assumptions!$B$15)^(X$6-1),0)</f>
        <v/>
      </c>
      <c r="Y131" s="11">
        <f>IF(Y87&gt;0,Y87*$D44/12*(1+Assumptions!$B$14)*(1+Assumptions!$B$15)^(Y$6-1),0)</f>
        <v/>
      </c>
      <c r="Z131" s="11">
        <f>IF(Z87&gt;0,Z87*$D44/12*(1+Assumptions!$B$14)*(1+Assumptions!$B$15)^(Z$6-1),0)</f>
        <v/>
      </c>
      <c r="AA131" s="11">
        <f>IF(AA87&gt;0,AA87*$D44/12*(1+Assumptions!$B$14)*(1+Assumptions!$B$15)^(AA$6-1),0)</f>
        <v/>
      </c>
      <c r="AB131" s="11">
        <f>IF(AB87&gt;0,AB87*$D44/12*(1+Assumptions!$B$14)*(1+Assumptions!$B$15)^(AB$6-1),0)</f>
        <v/>
      </c>
      <c r="AC131" s="11">
        <f>IF(AC87&gt;0,AC87*$D44/12*(1+Assumptions!$B$14)*(1+Assumptions!$B$15)^(AC$6-1),0)</f>
        <v/>
      </c>
      <c r="AD131" s="11">
        <f>IF(AD87&gt;0,AD87*$D44/12*(1+Assumptions!$B$14)*(1+Assumptions!$B$15)^(AD$6-1),0)</f>
        <v/>
      </c>
      <c r="AE131" s="11">
        <f>IF(AE87&gt;0,AE87*$D44/12*(1+Assumptions!$B$14)*(1+Assumptions!$B$15)^(AE$6-1),0)</f>
        <v/>
      </c>
      <c r="AF131" s="11">
        <f>IF(AF87&gt;0,AF87*$D44/12*(1+Assumptions!$B$14)*(1+Assumptions!$B$15)^(AF$6-1),0)</f>
        <v/>
      </c>
      <c r="AG131" s="11">
        <f>IF(AG87&gt;0,AG87*$D44/12*(1+Assumptions!$B$14)*(1+Assumptions!$B$15)^(AG$6-1),0)</f>
        <v/>
      </c>
      <c r="AH131" s="11">
        <f>IF(AH87&gt;0,AH87*$D44/12*(1+Assumptions!$B$14)*(1+Assumptions!$B$15)^(AH$6-1),0)</f>
        <v/>
      </c>
      <c r="AI131" s="11">
        <f>IF(AI87&gt;0,AI87*$D44/12*(1+Assumptions!$B$14)*(1+Assumptions!$B$15)^(AI$6-1),0)</f>
        <v/>
      </c>
      <c r="AJ131" s="11">
        <f>IF(AJ87&gt;0,AJ87*$D44/12*(1+Assumptions!$B$14)*(1+Assumptions!$B$15)^(AJ$6-1),0)</f>
        <v/>
      </c>
      <c r="AK131" s="11">
        <f>IF(AK87&gt;0,AK87*$D44/12*(1+Assumptions!$B$14)*(1+Assumptions!$B$15)^(AK$6-1),0)</f>
        <v/>
      </c>
      <c r="AL131" s="11">
        <f>IF(AL87&gt;0,AL87*$D44/12*(1+Assumptions!$B$14)*(1+Assumptions!$B$15)^(AL$6-1),0)</f>
        <v/>
      </c>
      <c r="AM131" s="11">
        <f>IF(AM87&gt;0,AM87*$D44/12*(1+Assumptions!$B$14)*(1+Assumptions!$B$15)^(AM$6-1),0)</f>
        <v/>
      </c>
      <c r="AN131" s="11">
        <f>IF(AN87&gt;0,AN87*$D44/12*(1+Assumptions!$B$14)*(1+Assumptions!$B$15)^(AN$6-1),0)</f>
        <v/>
      </c>
      <c r="AO131" s="11">
        <f>IF(AO87&gt;0,AO87*$D44/12*(1+Assumptions!$B$14)*(1+Assumptions!$B$15)^(AO$6-1),0)</f>
        <v/>
      </c>
      <c r="AP131" s="11">
        <f>IF(AP87&gt;0,AP87*$D44/12*(1+Assumptions!$B$14)*(1+Assumptions!$B$15)^(AP$6-1),0)</f>
        <v/>
      </c>
      <c r="AQ131" s="11">
        <f>IF(AQ87&gt;0,AQ87*$D44/12*(1+Assumptions!$B$14)*(1+Assumptions!$B$15)^(AQ$6-1),0)</f>
        <v/>
      </c>
      <c r="AR131" s="11">
        <f>IF(AR87&gt;0,AR87*$D44/12*(1+Assumptions!$B$14)*(1+Assumptions!$B$15)^(AR$6-1),0)</f>
        <v/>
      </c>
    </row>
    <row r="132">
      <c r="A132" s="2">
        <f>IF($A45="","",$A45)</f>
        <v/>
      </c>
      <c r="I132" s="11">
        <f>IF(I88&gt;0,I88*$D45/12*(1+Assumptions!$B$14)*(1+Assumptions!$B$15)^(I$6-1),0)</f>
        <v/>
      </c>
      <c r="J132" s="11">
        <f>IF(J88&gt;0,J88*$D45/12*(1+Assumptions!$B$14)*(1+Assumptions!$B$15)^(J$6-1),0)</f>
        <v/>
      </c>
      <c r="K132" s="11">
        <f>IF(K88&gt;0,K88*$D45/12*(1+Assumptions!$B$14)*(1+Assumptions!$B$15)^(K$6-1),0)</f>
        <v/>
      </c>
      <c r="L132" s="11">
        <f>IF(L88&gt;0,L88*$D45/12*(1+Assumptions!$B$14)*(1+Assumptions!$B$15)^(L$6-1),0)</f>
        <v/>
      </c>
      <c r="M132" s="11">
        <f>IF(M88&gt;0,M88*$D45/12*(1+Assumptions!$B$14)*(1+Assumptions!$B$15)^(M$6-1),0)</f>
        <v/>
      </c>
      <c r="N132" s="11">
        <f>IF(N88&gt;0,N88*$D45/12*(1+Assumptions!$B$14)*(1+Assumptions!$B$15)^(N$6-1),0)</f>
        <v/>
      </c>
      <c r="O132" s="11">
        <f>IF(O88&gt;0,O88*$D45/12*(1+Assumptions!$B$14)*(1+Assumptions!$B$15)^(O$6-1),0)</f>
        <v/>
      </c>
      <c r="P132" s="11">
        <f>IF(P88&gt;0,P88*$D45/12*(1+Assumptions!$B$14)*(1+Assumptions!$B$15)^(P$6-1),0)</f>
        <v/>
      </c>
      <c r="Q132" s="11">
        <f>IF(Q88&gt;0,Q88*$D45/12*(1+Assumptions!$B$14)*(1+Assumptions!$B$15)^(Q$6-1),0)</f>
        <v/>
      </c>
      <c r="R132" s="11">
        <f>IF(R88&gt;0,R88*$D45/12*(1+Assumptions!$B$14)*(1+Assumptions!$B$15)^(R$6-1),0)</f>
        <v/>
      </c>
      <c r="S132" s="11">
        <f>IF(S88&gt;0,S88*$D45/12*(1+Assumptions!$B$14)*(1+Assumptions!$B$15)^(S$6-1),0)</f>
        <v/>
      </c>
      <c r="T132" s="11">
        <f>IF(T88&gt;0,T88*$D45/12*(1+Assumptions!$B$14)*(1+Assumptions!$B$15)^(T$6-1),0)</f>
        <v/>
      </c>
      <c r="U132" s="11">
        <f>IF(U88&gt;0,U88*$D45/12*(1+Assumptions!$B$14)*(1+Assumptions!$B$15)^(U$6-1),0)</f>
        <v/>
      </c>
      <c r="V132" s="11">
        <f>IF(V88&gt;0,V88*$D45/12*(1+Assumptions!$B$14)*(1+Assumptions!$B$15)^(V$6-1),0)</f>
        <v/>
      </c>
      <c r="W132" s="11">
        <f>IF(W88&gt;0,W88*$D45/12*(1+Assumptions!$B$14)*(1+Assumptions!$B$15)^(W$6-1),0)</f>
        <v/>
      </c>
      <c r="X132" s="11">
        <f>IF(X88&gt;0,X88*$D45/12*(1+Assumptions!$B$14)*(1+Assumptions!$B$15)^(X$6-1),0)</f>
        <v/>
      </c>
      <c r="Y132" s="11">
        <f>IF(Y88&gt;0,Y88*$D45/12*(1+Assumptions!$B$14)*(1+Assumptions!$B$15)^(Y$6-1),0)</f>
        <v/>
      </c>
      <c r="Z132" s="11">
        <f>IF(Z88&gt;0,Z88*$D45/12*(1+Assumptions!$B$14)*(1+Assumptions!$B$15)^(Z$6-1),0)</f>
        <v/>
      </c>
      <c r="AA132" s="11">
        <f>IF(AA88&gt;0,AA88*$D45/12*(1+Assumptions!$B$14)*(1+Assumptions!$B$15)^(AA$6-1),0)</f>
        <v/>
      </c>
      <c r="AB132" s="11">
        <f>IF(AB88&gt;0,AB88*$D45/12*(1+Assumptions!$B$14)*(1+Assumptions!$B$15)^(AB$6-1),0)</f>
        <v/>
      </c>
      <c r="AC132" s="11">
        <f>IF(AC88&gt;0,AC88*$D45/12*(1+Assumptions!$B$14)*(1+Assumptions!$B$15)^(AC$6-1),0)</f>
        <v/>
      </c>
      <c r="AD132" s="11">
        <f>IF(AD88&gt;0,AD88*$D45/12*(1+Assumptions!$B$14)*(1+Assumptions!$B$15)^(AD$6-1),0)</f>
        <v/>
      </c>
      <c r="AE132" s="11">
        <f>IF(AE88&gt;0,AE88*$D45/12*(1+Assumptions!$B$14)*(1+Assumptions!$B$15)^(AE$6-1),0)</f>
        <v/>
      </c>
      <c r="AF132" s="11">
        <f>IF(AF88&gt;0,AF88*$D45/12*(1+Assumptions!$B$14)*(1+Assumptions!$B$15)^(AF$6-1),0)</f>
        <v/>
      </c>
      <c r="AG132" s="11">
        <f>IF(AG88&gt;0,AG88*$D45/12*(1+Assumptions!$B$14)*(1+Assumptions!$B$15)^(AG$6-1),0)</f>
        <v/>
      </c>
      <c r="AH132" s="11">
        <f>IF(AH88&gt;0,AH88*$D45/12*(1+Assumptions!$B$14)*(1+Assumptions!$B$15)^(AH$6-1),0)</f>
        <v/>
      </c>
      <c r="AI132" s="11">
        <f>IF(AI88&gt;0,AI88*$D45/12*(1+Assumptions!$B$14)*(1+Assumptions!$B$15)^(AI$6-1),0)</f>
        <v/>
      </c>
      <c r="AJ132" s="11">
        <f>IF(AJ88&gt;0,AJ88*$D45/12*(1+Assumptions!$B$14)*(1+Assumptions!$B$15)^(AJ$6-1),0)</f>
        <v/>
      </c>
      <c r="AK132" s="11">
        <f>IF(AK88&gt;0,AK88*$D45/12*(1+Assumptions!$B$14)*(1+Assumptions!$B$15)^(AK$6-1),0)</f>
        <v/>
      </c>
      <c r="AL132" s="11">
        <f>IF(AL88&gt;0,AL88*$D45/12*(1+Assumptions!$B$14)*(1+Assumptions!$B$15)^(AL$6-1),0)</f>
        <v/>
      </c>
      <c r="AM132" s="11">
        <f>IF(AM88&gt;0,AM88*$D45/12*(1+Assumptions!$B$14)*(1+Assumptions!$B$15)^(AM$6-1),0)</f>
        <v/>
      </c>
      <c r="AN132" s="11">
        <f>IF(AN88&gt;0,AN88*$D45/12*(1+Assumptions!$B$14)*(1+Assumptions!$B$15)^(AN$6-1),0)</f>
        <v/>
      </c>
      <c r="AO132" s="11">
        <f>IF(AO88&gt;0,AO88*$D45/12*(1+Assumptions!$B$14)*(1+Assumptions!$B$15)^(AO$6-1),0)</f>
        <v/>
      </c>
      <c r="AP132" s="11">
        <f>IF(AP88&gt;0,AP88*$D45/12*(1+Assumptions!$B$14)*(1+Assumptions!$B$15)^(AP$6-1),0)</f>
        <v/>
      </c>
      <c r="AQ132" s="11">
        <f>IF(AQ88&gt;0,AQ88*$D45/12*(1+Assumptions!$B$14)*(1+Assumptions!$B$15)^(AQ$6-1),0)</f>
        <v/>
      </c>
      <c r="AR132" s="11">
        <f>IF(AR88&gt;0,AR88*$D45/12*(1+Assumptions!$B$14)*(1+Assumptions!$B$15)^(AR$6-1),0)</f>
        <v/>
      </c>
    </row>
    <row r="133">
      <c r="A133" s="2">
        <f>IF($A46="","",$A46)</f>
        <v/>
      </c>
      <c r="I133" s="11">
        <f>IF(I89&gt;0,I89*$D46/12*(1+Assumptions!$B$14)*(1+Assumptions!$B$15)^(I$6-1),0)</f>
        <v/>
      </c>
      <c r="J133" s="11">
        <f>IF(J89&gt;0,J89*$D46/12*(1+Assumptions!$B$14)*(1+Assumptions!$B$15)^(J$6-1),0)</f>
        <v/>
      </c>
      <c r="K133" s="11">
        <f>IF(K89&gt;0,K89*$D46/12*(1+Assumptions!$B$14)*(1+Assumptions!$B$15)^(K$6-1),0)</f>
        <v/>
      </c>
      <c r="L133" s="11">
        <f>IF(L89&gt;0,L89*$D46/12*(1+Assumptions!$B$14)*(1+Assumptions!$B$15)^(L$6-1),0)</f>
        <v/>
      </c>
      <c r="M133" s="11">
        <f>IF(M89&gt;0,M89*$D46/12*(1+Assumptions!$B$14)*(1+Assumptions!$B$15)^(M$6-1),0)</f>
        <v/>
      </c>
      <c r="N133" s="11">
        <f>IF(N89&gt;0,N89*$D46/12*(1+Assumptions!$B$14)*(1+Assumptions!$B$15)^(N$6-1),0)</f>
        <v/>
      </c>
      <c r="O133" s="11">
        <f>IF(O89&gt;0,O89*$D46/12*(1+Assumptions!$B$14)*(1+Assumptions!$B$15)^(O$6-1),0)</f>
        <v/>
      </c>
      <c r="P133" s="11">
        <f>IF(P89&gt;0,P89*$D46/12*(1+Assumptions!$B$14)*(1+Assumptions!$B$15)^(P$6-1),0)</f>
        <v/>
      </c>
      <c r="Q133" s="11">
        <f>IF(Q89&gt;0,Q89*$D46/12*(1+Assumptions!$B$14)*(1+Assumptions!$B$15)^(Q$6-1),0)</f>
        <v/>
      </c>
      <c r="R133" s="11">
        <f>IF(R89&gt;0,R89*$D46/12*(1+Assumptions!$B$14)*(1+Assumptions!$B$15)^(R$6-1),0)</f>
        <v/>
      </c>
      <c r="S133" s="11">
        <f>IF(S89&gt;0,S89*$D46/12*(1+Assumptions!$B$14)*(1+Assumptions!$B$15)^(S$6-1),0)</f>
        <v/>
      </c>
      <c r="T133" s="11">
        <f>IF(T89&gt;0,T89*$D46/12*(1+Assumptions!$B$14)*(1+Assumptions!$B$15)^(T$6-1),0)</f>
        <v/>
      </c>
      <c r="U133" s="11">
        <f>IF(U89&gt;0,U89*$D46/12*(1+Assumptions!$B$14)*(1+Assumptions!$B$15)^(U$6-1),0)</f>
        <v/>
      </c>
      <c r="V133" s="11">
        <f>IF(V89&gt;0,V89*$D46/12*(1+Assumptions!$B$14)*(1+Assumptions!$B$15)^(V$6-1),0)</f>
        <v/>
      </c>
      <c r="W133" s="11">
        <f>IF(W89&gt;0,W89*$D46/12*(1+Assumptions!$B$14)*(1+Assumptions!$B$15)^(W$6-1),0)</f>
        <v/>
      </c>
      <c r="X133" s="11">
        <f>IF(X89&gt;0,X89*$D46/12*(1+Assumptions!$B$14)*(1+Assumptions!$B$15)^(X$6-1),0)</f>
        <v/>
      </c>
      <c r="Y133" s="11">
        <f>IF(Y89&gt;0,Y89*$D46/12*(1+Assumptions!$B$14)*(1+Assumptions!$B$15)^(Y$6-1),0)</f>
        <v/>
      </c>
      <c r="Z133" s="11">
        <f>IF(Z89&gt;0,Z89*$D46/12*(1+Assumptions!$B$14)*(1+Assumptions!$B$15)^(Z$6-1),0)</f>
        <v/>
      </c>
      <c r="AA133" s="11">
        <f>IF(AA89&gt;0,AA89*$D46/12*(1+Assumptions!$B$14)*(1+Assumptions!$B$15)^(AA$6-1),0)</f>
        <v/>
      </c>
      <c r="AB133" s="11">
        <f>IF(AB89&gt;0,AB89*$D46/12*(1+Assumptions!$B$14)*(1+Assumptions!$B$15)^(AB$6-1),0)</f>
        <v/>
      </c>
      <c r="AC133" s="11">
        <f>IF(AC89&gt;0,AC89*$D46/12*(1+Assumptions!$B$14)*(1+Assumptions!$B$15)^(AC$6-1),0)</f>
        <v/>
      </c>
      <c r="AD133" s="11">
        <f>IF(AD89&gt;0,AD89*$D46/12*(1+Assumptions!$B$14)*(1+Assumptions!$B$15)^(AD$6-1),0)</f>
        <v/>
      </c>
      <c r="AE133" s="11">
        <f>IF(AE89&gt;0,AE89*$D46/12*(1+Assumptions!$B$14)*(1+Assumptions!$B$15)^(AE$6-1),0)</f>
        <v/>
      </c>
      <c r="AF133" s="11">
        <f>IF(AF89&gt;0,AF89*$D46/12*(1+Assumptions!$B$14)*(1+Assumptions!$B$15)^(AF$6-1),0)</f>
        <v/>
      </c>
      <c r="AG133" s="11">
        <f>IF(AG89&gt;0,AG89*$D46/12*(1+Assumptions!$B$14)*(1+Assumptions!$B$15)^(AG$6-1),0)</f>
        <v/>
      </c>
      <c r="AH133" s="11">
        <f>IF(AH89&gt;0,AH89*$D46/12*(1+Assumptions!$B$14)*(1+Assumptions!$B$15)^(AH$6-1),0)</f>
        <v/>
      </c>
      <c r="AI133" s="11">
        <f>IF(AI89&gt;0,AI89*$D46/12*(1+Assumptions!$B$14)*(1+Assumptions!$B$15)^(AI$6-1),0)</f>
        <v/>
      </c>
      <c r="AJ133" s="11">
        <f>IF(AJ89&gt;0,AJ89*$D46/12*(1+Assumptions!$B$14)*(1+Assumptions!$B$15)^(AJ$6-1),0)</f>
        <v/>
      </c>
      <c r="AK133" s="11">
        <f>IF(AK89&gt;0,AK89*$D46/12*(1+Assumptions!$B$14)*(1+Assumptions!$B$15)^(AK$6-1),0)</f>
        <v/>
      </c>
      <c r="AL133" s="11">
        <f>IF(AL89&gt;0,AL89*$D46/12*(1+Assumptions!$B$14)*(1+Assumptions!$B$15)^(AL$6-1),0)</f>
        <v/>
      </c>
      <c r="AM133" s="11">
        <f>IF(AM89&gt;0,AM89*$D46/12*(1+Assumptions!$B$14)*(1+Assumptions!$B$15)^(AM$6-1),0)</f>
        <v/>
      </c>
      <c r="AN133" s="11">
        <f>IF(AN89&gt;0,AN89*$D46/12*(1+Assumptions!$B$14)*(1+Assumptions!$B$15)^(AN$6-1),0)</f>
        <v/>
      </c>
      <c r="AO133" s="11">
        <f>IF(AO89&gt;0,AO89*$D46/12*(1+Assumptions!$B$14)*(1+Assumptions!$B$15)^(AO$6-1),0)</f>
        <v/>
      </c>
      <c r="AP133" s="11">
        <f>IF(AP89&gt;0,AP89*$D46/12*(1+Assumptions!$B$14)*(1+Assumptions!$B$15)^(AP$6-1),0)</f>
        <v/>
      </c>
      <c r="AQ133" s="11">
        <f>IF(AQ89&gt;0,AQ89*$D46/12*(1+Assumptions!$B$14)*(1+Assumptions!$B$15)^(AQ$6-1),0)</f>
        <v/>
      </c>
      <c r="AR133" s="11">
        <f>IF(AR89&gt;0,AR89*$D46/12*(1+Assumptions!$B$14)*(1+Assumptions!$B$15)^(AR$6-1),0)</f>
        <v/>
      </c>
    </row>
    <row r="134">
      <c r="A134" s="2">
        <f>IF($A47="","",$A47)</f>
        <v/>
      </c>
      <c r="I134" s="11">
        <f>IF(I90&gt;0,I90*$D47/12*(1+Assumptions!$B$14)*(1+Assumptions!$B$15)^(I$6-1),0)</f>
        <v/>
      </c>
      <c r="J134" s="11">
        <f>IF(J90&gt;0,J90*$D47/12*(1+Assumptions!$B$14)*(1+Assumptions!$B$15)^(J$6-1),0)</f>
        <v/>
      </c>
      <c r="K134" s="11">
        <f>IF(K90&gt;0,K90*$D47/12*(1+Assumptions!$B$14)*(1+Assumptions!$B$15)^(K$6-1),0)</f>
        <v/>
      </c>
      <c r="L134" s="11">
        <f>IF(L90&gt;0,L90*$D47/12*(1+Assumptions!$B$14)*(1+Assumptions!$B$15)^(L$6-1),0)</f>
        <v/>
      </c>
      <c r="M134" s="11">
        <f>IF(M90&gt;0,M90*$D47/12*(1+Assumptions!$B$14)*(1+Assumptions!$B$15)^(M$6-1),0)</f>
        <v/>
      </c>
      <c r="N134" s="11">
        <f>IF(N90&gt;0,N90*$D47/12*(1+Assumptions!$B$14)*(1+Assumptions!$B$15)^(N$6-1),0)</f>
        <v/>
      </c>
      <c r="O134" s="11">
        <f>IF(O90&gt;0,O90*$D47/12*(1+Assumptions!$B$14)*(1+Assumptions!$B$15)^(O$6-1),0)</f>
        <v/>
      </c>
      <c r="P134" s="11">
        <f>IF(P90&gt;0,P90*$D47/12*(1+Assumptions!$B$14)*(1+Assumptions!$B$15)^(P$6-1),0)</f>
        <v/>
      </c>
      <c r="Q134" s="11">
        <f>IF(Q90&gt;0,Q90*$D47/12*(1+Assumptions!$B$14)*(1+Assumptions!$B$15)^(Q$6-1),0)</f>
        <v/>
      </c>
      <c r="R134" s="11">
        <f>IF(R90&gt;0,R90*$D47/12*(1+Assumptions!$B$14)*(1+Assumptions!$B$15)^(R$6-1),0)</f>
        <v/>
      </c>
      <c r="S134" s="11">
        <f>IF(S90&gt;0,S90*$D47/12*(1+Assumptions!$B$14)*(1+Assumptions!$B$15)^(S$6-1),0)</f>
        <v/>
      </c>
      <c r="T134" s="11">
        <f>IF(T90&gt;0,T90*$D47/12*(1+Assumptions!$B$14)*(1+Assumptions!$B$15)^(T$6-1),0)</f>
        <v/>
      </c>
      <c r="U134" s="11">
        <f>IF(U90&gt;0,U90*$D47/12*(1+Assumptions!$B$14)*(1+Assumptions!$B$15)^(U$6-1),0)</f>
        <v/>
      </c>
      <c r="V134" s="11">
        <f>IF(V90&gt;0,V90*$D47/12*(1+Assumptions!$B$14)*(1+Assumptions!$B$15)^(V$6-1),0)</f>
        <v/>
      </c>
      <c r="W134" s="11">
        <f>IF(W90&gt;0,W90*$D47/12*(1+Assumptions!$B$14)*(1+Assumptions!$B$15)^(W$6-1),0)</f>
        <v/>
      </c>
      <c r="X134" s="11">
        <f>IF(X90&gt;0,X90*$D47/12*(1+Assumptions!$B$14)*(1+Assumptions!$B$15)^(X$6-1),0)</f>
        <v/>
      </c>
      <c r="Y134" s="11">
        <f>IF(Y90&gt;0,Y90*$D47/12*(1+Assumptions!$B$14)*(1+Assumptions!$B$15)^(Y$6-1),0)</f>
        <v/>
      </c>
      <c r="Z134" s="11">
        <f>IF(Z90&gt;0,Z90*$D47/12*(1+Assumptions!$B$14)*(1+Assumptions!$B$15)^(Z$6-1),0)</f>
        <v/>
      </c>
      <c r="AA134" s="11">
        <f>IF(AA90&gt;0,AA90*$D47/12*(1+Assumptions!$B$14)*(1+Assumptions!$B$15)^(AA$6-1),0)</f>
        <v/>
      </c>
      <c r="AB134" s="11">
        <f>IF(AB90&gt;0,AB90*$D47/12*(1+Assumptions!$B$14)*(1+Assumptions!$B$15)^(AB$6-1),0)</f>
        <v/>
      </c>
      <c r="AC134" s="11">
        <f>IF(AC90&gt;0,AC90*$D47/12*(1+Assumptions!$B$14)*(1+Assumptions!$B$15)^(AC$6-1),0)</f>
        <v/>
      </c>
      <c r="AD134" s="11">
        <f>IF(AD90&gt;0,AD90*$D47/12*(1+Assumptions!$B$14)*(1+Assumptions!$B$15)^(AD$6-1),0)</f>
        <v/>
      </c>
      <c r="AE134" s="11">
        <f>IF(AE90&gt;0,AE90*$D47/12*(1+Assumptions!$B$14)*(1+Assumptions!$B$15)^(AE$6-1),0)</f>
        <v/>
      </c>
      <c r="AF134" s="11">
        <f>IF(AF90&gt;0,AF90*$D47/12*(1+Assumptions!$B$14)*(1+Assumptions!$B$15)^(AF$6-1),0)</f>
        <v/>
      </c>
      <c r="AG134" s="11">
        <f>IF(AG90&gt;0,AG90*$D47/12*(1+Assumptions!$B$14)*(1+Assumptions!$B$15)^(AG$6-1),0)</f>
        <v/>
      </c>
      <c r="AH134" s="11">
        <f>IF(AH90&gt;0,AH90*$D47/12*(1+Assumptions!$B$14)*(1+Assumptions!$B$15)^(AH$6-1),0)</f>
        <v/>
      </c>
      <c r="AI134" s="11">
        <f>IF(AI90&gt;0,AI90*$D47/12*(1+Assumptions!$B$14)*(1+Assumptions!$B$15)^(AI$6-1),0)</f>
        <v/>
      </c>
      <c r="AJ134" s="11">
        <f>IF(AJ90&gt;0,AJ90*$D47/12*(1+Assumptions!$B$14)*(1+Assumptions!$B$15)^(AJ$6-1),0)</f>
        <v/>
      </c>
      <c r="AK134" s="11">
        <f>IF(AK90&gt;0,AK90*$D47/12*(1+Assumptions!$B$14)*(1+Assumptions!$B$15)^(AK$6-1),0)</f>
        <v/>
      </c>
      <c r="AL134" s="11">
        <f>IF(AL90&gt;0,AL90*$D47/12*(1+Assumptions!$B$14)*(1+Assumptions!$B$15)^(AL$6-1),0)</f>
        <v/>
      </c>
      <c r="AM134" s="11">
        <f>IF(AM90&gt;0,AM90*$D47/12*(1+Assumptions!$B$14)*(1+Assumptions!$B$15)^(AM$6-1),0)</f>
        <v/>
      </c>
      <c r="AN134" s="11">
        <f>IF(AN90&gt;0,AN90*$D47/12*(1+Assumptions!$B$14)*(1+Assumptions!$B$15)^(AN$6-1),0)</f>
        <v/>
      </c>
      <c r="AO134" s="11">
        <f>IF(AO90&gt;0,AO90*$D47/12*(1+Assumptions!$B$14)*(1+Assumptions!$B$15)^(AO$6-1),0)</f>
        <v/>
      </c>
      <c r="AP134" s="11">
        <f>IF(AP90&gt;0,AP90*$D47/12*(1+Assumptions!$B$14)*(1+Assumptions!$B$15)^(AP$6-1),0)</f>
        <v/>
      </c>
      <c r="AQ134" s="11">
        <f>IF(AQ90&gt;0,AQ90*$D47/12*(1+Assumptions!$B$14)*(1+Assumptions!$B$15)^(AQ$6-1),0)</f>
        <v/>
      </c>
      <c r="AR134" s="11">
        <f>IF(AR90&gt;0,AR90*$D47/12*(1+Assumptions!$B$14)*(1+Assumptions!$B$15)^(AR$6-1),0)</f>
        <v/>
      </c>
    </row>
    <row r="135">
      <c r="A135" s="2">
        <f>IF($A48="","",$A48)</f>
        <v/>
      </c>
      <c r="I135" s="11">
        <f>IF(I91&gt;0,I91*$D48/12*(1+Assumptions!$B$14)*(1+Assumptions!$B$15)^(I$6-1),0)</f>
        <v/>
      </c>
      <c r="J135" s="11">
        <f>IF(J91&gt;0,J91*$D48/12*(1+Assumptions!$B$14)*(1+Assumptions!$B$15)^(J$6-1),0)</f>
        <v/>
      </c>
      <c r="K135" s="11">
        <f>IF(K91&gt;0,K91*$D48/12*(1+Assumptions!$B$14)*(1+Assumptions!$B$15)^(K$6-1),0)</f>
        <v/>
      </c>
      <c r="L135" s="11">
        <f>IF(L91&gt;0,L91*$D48/12*(1+Assumptions!$B$14)*(1+Assumptions!$B$15)^(L$6-1),0)</f>
        <v/>
      </c>
      <c r="M135" s="11">
        <f>IF(M91&gt;0,M91*$D48/12*(1+Assumptions!$B$14)*(1+Assumptions!$B$15)^(M$6-1),0)</f>
        <v/>
      </c>
      <c r="N135" s="11">
        <f>IF(N91&gt;0,N91*$D48/12*(1+Assumptions!$B$14)*(1+Assumptions!$B$15)^(N$6-1),0)</f>
        <v/>
      </c>
      <c r="O135" s="11">
        <f>IF(O91&gt;0,O91*$D48/12*(1+Assumptions!$B$14)*(1+Assumptions!$B$15)^(O$6-1),0)</f>
        <v/>
      </c>
      <c r="P135" s="11">
        <f>IF(P91&gt;0,P91*$D48/12*(1+Assumptions!$B$14)*(1+Assumptions!$B$15)^(P$6-1),0)</f>
        <v/>
      </c>
      <c r="Q135" s="11">
        <f>IF(Q91&gt;0,Q91*$D48/12*(1+Assumptions!$B$14)*(1+Assumptions!$B$15)^(Q$6-1),0)</f>
        <v/>
      </c>
      <c r="R135" s="11">
        <f>IF(R91&gt;0,R91*$D48/12*(1+Assumptions!$B$14)*(1+Assumptions!$B$15)^(R$6-1),0)</f>
        <v/>
      </c>
      <c r="S135" s="11">
        <f>IF(S91&gt;0,S91*$D48/12*(1+Assumptions!$B$14)*(1+Assumptions!$B$15)^(S$6-1),0)</f>
        <v/>
      </c>
      <c r="T135" s="11">
        <f>IF(T91&gt;0,T91*$D48/12*(1+Assumptions!$B$14)*(1+Assumptions!$B$15)^(T$6-1),0)</f>
        <v/>
      </c>
      <c r="U135" s="11">
        <f>IF(U91&gt;0,U91*$D48/12*(1+Assumptions!$B$14)*(1+Assumptions!$B$15)^(U$6-1),0)</f>
        <v/>
      </c>
      <c r="V135" s="11">
        <f>IF(V91&gt;0,V91*$D48/12*(1+Assumptions!$B$14)*(1+Assumptions!$B$15)^(V$6-1),0)</f>
        <v/>
      </c>
      <c r="W135" s="11">
        <f>IF(W91&gt;0,W91*$D48/12*(1+Assumptions!$B$14)*(1+Assumptions!$B$15)^(W$6-1),0)</f>
        <v/>
      </c>
      <c r="X135" s="11">
        <f>IF(X91&gt;0,X91*$D48/12*(1+Assumptions!$B$14)*(1+Assumptions!$B$15)^(X$6-1),0)</f>
        <v/>
      </c>
      <c r="Y135" s="11">
        <f>IF(Y91&gt;0,Y91*$D48/12*(1+Assumptions!$B$14)*(1+Assumptions!$B$15)^(Y$6-1),0)</f>
        <v/>
      </c>
      <c r="Z135" s="11">
        <f>IF(Z91&gt;0,Z91*$D48/12*(1+Assumptions!$B$14)*(1+Assumptions!$B$15)^(Z$6-1),0)</f>
        <v/>
      </c>
      <c r="AA135" s="11">
        <f>IF(AA91&gt;0,AA91*$D48/12*(1+Assumptions!$B$14)*(1+Assumptions!$B$15)^(AA$6-1),0)</f>
        <v/>
      </c>
      <c r="AB135" s="11">
        <f>IF(AB91&gt;0,AB91*$D48/12*(1+Assumptions!$B$14)*(1+Assumptions!$B$15)^(AB$6-1),0)</f>
        <v/>
      </c>
      <c r="AC135" s="11">
        <f>IF(AC91&gt;0,AC91*$D48/12*(1+Assumptions!$B$14)*(1+Assumptions!$B$15)^(AC$6-1),0)</f>
        <v/>
      </c>
      <c r="AD135" s="11">
        <f>IF(AD91&gt;0,AD91*$D48/12*(1+Assumptions!$B$14)*(1+Assumptions!$B$15)^(AD$6-1),0)</f>
        <v/>
      </c>
      <c r="AE135" s="11">
        <f>IF(AE91&gt;0,AE91*$D48/12*(1+Assumptions!$B$14)*(1+Assumptions!$B$15)^(AE$6-1),0)</f>
        <v/>
      </c>
      <c r="AF135" s="11">
        <f>IF(AF91&gt;0,AF91*$D48/12*(1+Assumptions!$B$14)*(1+Assumptions!$B$15)^(AF$6-1),0)</f>
        <v/>
      </c>
      <c r="AG135" s="11">
        <f>IF(AG91&gt;0,AG91*$D48/12*(1+Assumptions!$B$14)*(1+Assumptions!$B$15)^(AG$6-1),0)</f>
        <v/>
      </c>
      <c r="AH135" s="11">
        <f>IF(AH91&gt;0,AH91*$D48/12*(1+Assumptions!$B$14)*(1+Assumptions!$B$15)^(AH$6-1),0)</f>
        <v/>
      </c>
      <c r="AI135" s="11">
        <f>IF(AI91&gt;0,AI91*$D48/12*(1+Assumptions!$B$14)*(1+Assumptions!$B$15)^(AI$6-1),0)</f>
        <v/>
      </c>
      <c r="AJ135" s="11">
        <f>IF(AJ91&gt;0,AJ91*$D48/12*(1+Assumptions!$B$14)*(1+Assumptions!$B$15)^(AJ$6-1),0)</f>
        <v/>
      </c>
      <c r="AK135" s="11">
        <f>IF(AK91&gt;0,AK91*$D48/12*(1+Assumptions!$B$14)*(1+Assumptions!$B$15)^(AK$6-1),0)</f>
        <v/>
      </c>
      <c r="AL135" s="11">
        <f>IF(AL91&gt;0,AL91*$D48/12*(1+Assumptions!$B$14)*(1+Assumptions!$B$15)^(AL$6-1),0)</f>
        <v/>
      </c>
      <c r="AM135" s="11">
        <f>IF(AM91&gt;0,AM91*$D48/12*(1+Assumptions!$B$14)*(1+Assumptions!$B$15)^(AM$6-1),0)</f>
        <v/>
      </c>
      <c r="AN135" s="11">
        <f>IF(AN91&gt;0,AN91*$D48/12*(1+Assumptions!$B$14)*(1+Assumptions!$B$15)^(AN$6-1),0)</f>
        <v/>
      </c>
      <c r="AO135" s="11">
        <f>IF(AO91&gt;0,AO91*$D48/12*(1+Assumptions!$B$14)*(1+Assumptions!$B$15)^(AO$6-1),0)</f>
        <v/>
      </c>
      <c r="AP135" s="11">
        <f>IF(AP91&gt;0,AP91*$D48/12*(1+Assumptions!$B$14)*(1+Assumptions!$B$15)^(AP$6-1),0)</f>
        <v/>
      </c>
      <c r="AQ135" s="11">
        <f>IF(AQ91&gt;0,AQ91*$D48/12*(1+Assumptions!$B$14)*(1+Assumptions!$B$15)^(AQ$6-1),0)</f>
        <v/>
      </c>
      <c r="AR135" s="11">
        <f>IF(AR91&gt;0,AR91*$D48/12*(1+Assumptions!$B$14)*(1+Assumptions!$B$15)^(AR$6-1),0)</f>
        <v/>
      </c>
    </row>
    <row r="139">
      <c r="A139" s="15" t="inlineStr">
        <is>
          <t>AE capacity: expected new ARR from quota-carrying AEs (calculated)</t>
        </is>
      </c>
    </row>
    <row r="140">
      <c r="A140" s="2">
        <f>IF($A9="","",$A9)</f>
        <v/>
      </c>
      <c r="I140" s="11">
        <f>IF(AND($G9="Y",I52&gt;0),I52*Assumptions!$B$16/12*Assumptions!$B$17*IF(Assumptions!$B$18&gt;0,MIN(1,((YEAR(I$5)-YEAR($E9))*12+MONTH(I$5)-MONTH($E9)+1)/Assumptions!$B$18),1),0)</f>
        <v/>
      </c>
      <c r="J140" s="11">
        <f>IF(AND($G9="Y",J52&gt;0),J52*Assumptions!$B$16/12*Assumptions!$B$17*IF(Assumptions!$B$18&gt;0,MIN(1,((YEAR(J$5)-YEAR($E9))*12+MONTH(J$5)-MONTH($E9)+1)/Assumptions!$B$18),1),0)</f>
        <v/>
      </c>
      <c r="K140" s="11">
        <f>IF(AND($G9="Y",K52&gt;0),K52*Assumptions!$B$16/12*Assumptions!$B$17*IF(Assumptions!$B$18&gt;0,MIN(1,((YEAR(K$5)-YEAR($E9))*12+MONTH(K$5)-MONTH($E9)+1)/Assumptions!$B$18),1),0)</f>
        <v/>
      </c>
      <c r="L140" s="11">
        <f>IF(AND($G9="Y",L52&gt;0),L52*Assumptions!$B$16/12*Assumptions!$B$17*IF(Assumptions!$B$18&gt;0,MIN(1,((YEAR(L$5)-YEAR($E9))*12+MONTH(L$5)-MONTH($E9)+1)/Assumptions!$B$18),1),0)</f>
        <v/>
      </c>
      <c r="M140" s="11">
        <f>IF(AND($G9="Y",M52&gt;0),M52*Assumptions!$B$16/12*Assumptions!$B$17*IF(Assumptions!$B$18&gt;0,MIN(1,((YEAR(M$5)-YEAR($E9))*12+MONTH(M$5)-MONTH($E9)+1)/Assumptions!$B$18),1),0)</f>
        <v/>
      </c>
      <c r="N140" s="11">
        <f>IF(AND($G9="Y",N52&gt;0),N52*Assumptions!$B$16/12*Assumptions!$B$17*IF(Assumptions!$B$18&gt;0,MIN(1,((YEAR(N$5)-YEAR($E9))*12+MONTH(N$5)-MONTH($E9)+1)/Assumptions!$B$18),1),0)</f>
        <v/>
      </c>
      <c r="O140" s="11">
        <f>IF(AND($G9="Y",O52&gt;0),O52*Assumptions!$B$16/12*Assumptions!$B$17*IF(Assumptions!$B$18&gt;0,MIN(1,((YEAR(O$5)-YEAR($E9))*12+MONTH(O$5)-MONTH($E9)+1)/Assumptions!$B$18),1),0)</f>
        <v/>
      </c>
      <c r="P140" s="11">
        <f>IF(AND($G9="Y",P52&gt;0),P52*Assumptions!$B$16/12*Assumptions!$B$17*IF(Assumptions!$B$18&gt;0,MIN(1,((YEAR(P$5)-YEAR($E9))*12+MONTH(P$5)-MONTH($E9)+1)/Assumptions!$B$18),1),0)</f>
        <v/>
      </c>
      <c r="Q140" s="11">
        <f>IF(AND($G9="Y",Q52&gt;0),Q52*Assumptions!$B$16/12*Assumptions!$B$17*IF(Assumptions!$B$18&gt;0,MIN(1,((YEAR(Q$5)-YEAR($E9))*12+MONTH(Q$5)-MONTH($E9)+1)/Assumptions!$B$18),1),0)</f>
        <v/>
      </c>
      <c r="R140" s="11">
        <f>IF(AND($G9="Y",R52&gt;0),R52*Assumptions!$B$16/12*Assumptions!$B$17*IF(Assumptions!$B$18&gt;0,MIN(1,((YEAR(R$5)-YEAR($E9))*12+MONTH(R$5)-MONTH($E9)+1)/Assumptions!$B$18),1),0)</f>
        <v/>
      </c>
      <c r="S140" s="11">
        <f>IF(AND($G9="Y",S52&gt;0),S52*Assumptions!$B$16/12*Assumptions!$B$17*IF(Assumptions!$B$18&gt;0,MIN(1,((YEAR(S$5)-YEAR($E9))*12+MONTH(S$5)-MONTH($E9)+1)/Assumptions!$B$18),1),0)</f>
        <v/>
      </c>
      <c r="T140" s="11">
        <f>IF(AND($G9="Y",T52&gt;0),T52*Assumptions!$B$16/12*Assumptions!$B$17*IF(Assumptions!$B$18&gt;0,MIN(1,((YEAR(T$5)-YEAR($E9))*12+MONTH(T$5)-MONTH($E9)+1)/Assumptions!$B$18),1),0)</f>
        <v/>
      </c>
      <c r="U140" s="11">
        <f>IF(AND($G9="Y",U52&gt;0),U52*Assumptions!$B$16/12*Assumptions!$B$17*IF(Assumptions!$B$18&gt;0,MIN(1,((YEAR(U$5)-YEAR($E9))*12+MONTH(U$5)-MONTH($E9)+1)/Assumptions!$B$18),1),0)</f>
        <v/>
      </c>
      <c r="V140" s="11">
        <f>IF(AND($G9="Y",V52&gt;0),V52*Assumptions!$B$16/12*Assumptions!$B$17*IF(Assumptions!$B$18&gt;0,MIN(1,((YEAR(V$5)-YEAR($E9))*12+MONTH(V$5)-MONTH($E9)+1)/Assumptions!$B$18),1),0)</f>
        <v/>
      </c>
      <c r="W140" s="11">
        <f>IF(AND($G9="Y",W52&gt;0),W52*Assumptions!$B$16/12*Assumptions!$B$17*IF(Assumptions!$B$18&gt;0,MIN(1,((YEAR(W$5)-YEAR($E9))*12+MONTH(W$5)-MONTH($E9)+1)/Assumptions!$B$18),1),0)</f>
        <v/>
      </c>
      <c r="X140" s="11">
        <f>IF(AND($G9="Y",X52&gt;0),X52*Assumptions!$B$16/12*Assumptions!$B$17*IF(Assumptions!$B$18&gt;0,MIN(1,((YEAR(X$5)-YEAR($E9))*12+MONTH(X$5)-MONTH($E9)+1)/Assumptions!$B$18),1),0)</f>
        <v/>
      </c>
      <c r="Y140" s="11">
        <f>IF(AND($G9="Y",Y52&gt;0),Y52*Assumptions!$B$16/12*Assumptions!$B$17*IF(Assumptions!$B$18&gt;0,MIN(1,((YEAR(Y$5)-YEAR($E9))*12+MONTH(Y$5)-MONTH($E9)+1)/Assumptions!$B$18),1),0)</f>
        <v/>
      </c>
      <c r="Z140" s="11">
        <f>IF(AND($G9="Y",Z52&gt;0),Z52*Assumptions!$B$16/12*Assumptions!$B$17*IF(Assumptions!$B$18&gt;0,MIN(1,((YEAR(Z$5)-YEAR($E9))*12+MONTH(Z$5)-MONTH($E9)+1)/Assumptions!$B$18),1),0)</f>
        <v/>
      </c>
      <c r="AA140" s="11">
        <f>IF(AND($G9="Y",AA52&gt;0),AA52*Assumptions!$B$16/12*Assumptions!$B$17*IF(Assumptions!$B$18&gt;0,MIN(1,((YEAR(AA$5)-YEAR($E9))*12+MONTH(AA$5)-MONTH($E9)+1)/Assumptions!$B$18),1),0)</f>
        <v/>
      </c>
      <c r="AB140" s="11">
        <f>IF(AND($G9="Y",AB52&gt;0),AB52*Assumptions!$B$16/12*Assumptions!$B$17*IF(Assumptions!$B$18&gt;0,MIN(1,((YEAR(AB$5)-YEAR($E9))*12+MONTH(AB$5)-MONTH($E9)+1)/Assumptions!$B$18),1),0)</f>
        <v/>
      </c>
      <c r="AC140" s="11">
        <f>IF(AND($G9="Y",AC52&gt;0),AC52*Assumptions!$B$16/12*Assumptions!$B$17*IF(Assumptions!$B$18&gt;0,MIN(1,((YEAR(AC$5)-YEAR($E9))*12+MONTH(AC$5)-MONTH($E9)+1)/Assumptions!$B$18),1),0)</f>
        <v/>
      </c>
      <c r="AD140" s="11">
        <f>IF(AND($G9="Y",AD52&gt;0),AD52*Assumptions!$B$16/12*Assumptions!$B$17*IF(Assumptions!$B$18&gt;0,MIN(1,((YEAR(AD$5)-YEAR($E9))*12+MONTH(AD$5)-MONTH($E9)+1)/Assumptions!$B$18),1),0)</f>
        <v/>
      </c>
      <c r="AE140" s="11">
        <f>IF(AND($G9="Y",AE52&gt;0),AE52*Assumptions!$B$16/12*Assumptions!$B$17*IF(Assumptions!$B$18&gt;0,MIN(1,((YEAR(AE$5)-YEAR($E9))*12+MONTH(AE$5)-MONTH($E9)+1)/Assumptions!$B$18),1),0)</f>
        <v/>
      </c>
      <c r="AF140" s="11">
        <f>IF(AND($G9="Y",AF52&gt;0),AF52*Assumptions!$B$16/12*Assumptions!$B$17*IF(Assumptions!$B$18&gt;0,MIN(1,((YEAR(AF$5)-YEAR($E9))*12+MONTH(AF$5)-MONTH($E9)+1)/Assumptions!$B$18),1),0)</f>
        <v/>
      </c>
      <c r="AG140" s="11">
        <f>IF(AND($G9="Y",AG52&gt;0),AG52*Assumptions!$B$16/12*Assumptions!$B$17*IF(Assumptions!$B$18&gt;0,MIN(1,((YEAR(AG$5)-YEAR($E9))*12+MONTH(AG$5)-MONTH($E9)+1)/Assumptions!$B$18),1),0)</f>
        <v/>
      </c>
      <c r="AH140" s="11">
        <f>IF(AND($G9="Y",AH52&gt;0),AH52*Assumptions!$B$16/12*Assumptions!$B$17*IF(Assumptions!$B$18&gt;0,MIN(1,((YEAR(AH$5)-YEAR($E9))*12+MONTH(AH$5)-MONTH($E9)+1)/Assumptions!$B$18),1),0)</f>
        <v/>
      </c>
      <c r="AI140" s="11">
        <f>IF(AND($G9="Y",AI52&gt;0),AI52*Assumptions!$B$16/12*Assumptions!$B$17*IF(Assumptions!$B$18&gt;0,MIN(1,((YEAR(AI$5)-YEAR($E9))*12+MONTH(AI$5)-MONTH($E9)+1)/Assumptions!$B$18),1),0)</f>
        <v/>
      </c>
      <c r="AJ140" s="11">
        <f>IF(AND($G9="Y",AJ52&gt;0),AJ52*Assumptions!$B$16/12*Assumptions!$B$17*IF(Assumptions!$B$18&gt;0,MIN(1,((YEAR(AJ$5)-YEAR($E9))*12+MONTH(AJ$5)-MONTH($E9)+1)/Assumptions!$B$18),1),0)</f>
        <v/>
      </c>
      <c r="AK140" s="11">
        <f>IF(AND($G9="Y",AK52&gt;0),AK52*Assumptions!$B$16/12*Assumptions!$B$17*IF(Assumptions!$B$18&gt;0,MIN(1,((YEAR(AK$5)-YEAR($E9))*12+MONTH(AK$5)-MONTH($E9)+1)/Assumptions!$B$18),1),0)</f>
        <v/>
      </c>
      <c r="AL140" s="11">
        <f>IF(AND($G9="Y",AL52&gt;0),AL52*Assumptions!$B$16/12*Assumptions!$B$17*IF(Assumptions!$B$18&gt;0,MIN(1,((YEAR(AL$5)-YEAR($E9))*12+MONTH(AL$5)-MONTH($E9)+1)/Assumptions!$B$18),1),0)</f>
        <v/>
      </c>
      <c r="AM140" s="11">
        <f>IF(AND($G9="Y",AM52&gt;0),AM52*Assumptions!$B$16/12*Assumptions!$B$17*IF(Assumptions!$B$18&gt;0,MIN(1,((YEAR(AM$5)-YEAR($E9))*12+MONTH(AM$5)-MONTH($E9)+1)/Assumptions!$B$18),1),0)</f>
        <v/>
      </c>
      <c r="AN140" s="11">
        <f>IF(AND($G9="Y",AN52&gt;0),AN52*Assumptions!$B$16/12*Assumptions!$B$17*IF(Assumptions!$B$18&gt;0,MIN(1,((YEAR(AN$5)-YEAR($E9))*12+MONTH(AN$5)-MONTH($E9)+1)/Assumptions!$B$18),1),0)</f>
        <v/>
      </c>
      <c r="AO140" s="11">
        <f>IF(AND($G9="Y",AO52&gt;0),AO52*Assumptions!$B$16/12*Assumptions!$B$17*IF(Assumptions!$B$18&gt;0,MIN(1,((YEAR(AO$5)-YEAR($E9))*12+MONTH(AO$5)-MONTH($E9)+1)/Assumptions!$B$18),1),0)</f>
        <v/>
      </c>
      <c r="AP140" s="11">
        <f>IF(AND($G9="Y",AP52&gt;0),AP52*Assumptions!$B$16/12*Assumptions!$B$17*IF(Assumptions!$B$18&gt;0,MIN(1,((YEAR(AP$5)-YEAR($E9))*12+MONTH(AP$5)-MONTH($E9)+1)/Assumptions!$B$18),1),0)</f>
        <v/>
      </c>
      <c r="AQ140" s="11">
        <f>IF(AND($G9="Y",AQ52&gt;0),AQ52*Assumptions!$B$16/12*Assumptions!$B$17*IF(Assumptions!$B$18&gt;0,MIN(1,((YEAR(AQ$5)-YEAR($E9))*12+MONTH(AQ$5)-MONTH($E9)+1)/Assumptions!$B$18),1),0)</f>
        <v/>
      </c>
      <c r="AR140" s="11">
        <f>IF(AND($G9="Y",AR52&gt;0),AR52*Assumptions!$B$16/12*Assumptions!$B$17*IF(Assumptions!$B$18&gt;0,MIN(1,((YEAR(AR$5)-YEAR($E9))*12+MONTH(AR$5)-MONTH($E9)+1)/Assumptions!$B$18),1),0)</f>
        <v/>
      </c>
    </row>
    <row r="141">
      <c r="A141" s="2">
        <f>IF($A10="","",$A10)</f>
        <v/>
      </c>
      <c r="I141" s="11">
        <f>IF(AND($G10="Y",I53&gt;0),I53*Assumptions!$B$16/12*Assumptions!$B$17*IF(Assumptions!$B$18&gt;0,MIN(1,((YEAR(I$5)-YEAR($E10))*12+MONTH(I$5)-MONTH($E10)+1)/Assumptions!$B$18),1),0)</f>
        <v/>
      </c>
      <c r="J141" s="11">
        <f>IF(AND($G10="Y",J53&gt;0),J53*Assumptions!$B$16/12*Assumptions!$B$17*IF(Assumptions!$B$18&gt;0,MIN(1,((YEAR(J$5)-YEAR($E10))*12+MONTH(J$5)-MONTH($E10)+1)/Assumptions!$B$18),1),0)</f>
        <v/>
      </c>
      <c r="K141" s="11">
        <f>IF(AND($G10="Y",K53&gt;0),K53*Assumptions!$B$16/12*Assumptions!$B$17*IF(Assumptions!$B$18&gt;0,MIN(1,((YEAR(K$5)-YEAR($E10))*12+MONTH(K$5)-MONTH($E10)+1)/Assumptions!$B$18),1),0)</f>
        <v/>
      </c>
      <c r="L141" s="11">
        <f>IF(AND($G10="Y",L53&gt;0),L53*Assumptions!$B$16/12*Assumptions!$B$17*IF(Assumptions!$B$18&gt;0,MIN(1,((YEAR(L$5)-YEAR($E10))*12+MONTH(L$5)-MONTH($E10)+1)/Assumptions!$B$18),1),0)</f>
        <v/>
      </c>
      <c r="M141" s="11">
        <f>IF(AND($G10="Y",M53&gt;0),M53*Assumptions!$B$16/12*Assumptions!$B$17*IF(Assumptions!$B$18&gt;0,MIN(1,((YEAR(M$5)-YEAR($E10))*12+MONTH(M$5)-MONTH($E10)+1)/Assumptions!$B$18),1),0)</f>
        <v/>
      </c>
      <c r="N141" s="11">
        <f>IF(AND($G10="Y",N53&gt;0),N53*Assumptions!$B$16/12*Assumptions!$B$17*IF(Assumptions!$B$18&gt;0,MIN(1,((YEAR(N$5)-YEAR($E10))*12+MONTH(N$5)-MONTH($E10)+1)/Assumptions!$B$18),1),0)</f>
        <v/>
      </c>
      <c r="O141" s="11">
        <f>IF(AND($G10="Y",O53&gt;0),O53*Assumptions!$B$16/12*Assumptions!$B$17*IF(Assumptions!$B$18&gt;0,MIN(1,((YEAR(O$5)-YEAR($E10))*12+MONTH(O$5)-MONTH($E10)+1)/Assumptions!$B$18),1),0)</f>
        <v/>
      </c>
      <c r="P141" s="11">
        <f>IF(AND($G10="Y",P53&gt;0),P53*Assumptions!$B$16/12*Assumptions!$B$17*IF(Assumptions!$B$18&gt;0,MIN(1,((YEAR(P$5)-YEAR($E10))*12+MONTH(P$5)-MONTH($E10)+1)/Assumptions!$B$18),1),0)</f>
        <v/>
      </c>
      <c r="Q141" s="11">
        <f>IF(AND($G10="Y",Q53&gt;0),Q53*Assumptions!$B$16/12*Assumptions!$B$17*IF(Assumptions!$B$18&gt;0,MIN(1,((YEAR(Q$5)-YEAR($E10))*12+MONTH(Q$5)-MONTH($E10)+1)/Assumptions!$B$18),1),0)</f>
        <v/>
      </c>
      <c r="R141" s="11">
        <f>IF(AND($G10="Y",R53&gt;0),R53*Assumptions!$B$16/12*Assumptions!$B$17*IF(Assumptions!$B$18&gt;0,MIN(1,((YEAR(R$5)-YEAR($E10))*12+MONTH(R$5)-MONTH($E10)+1)/Assumptions!$B$18),1),0)</f>
        <v/>
      </c>
      <c r="S141" s="11">
        <f>IF(AND($G10="Y",S53&gt;0),S53*Assumptions!$B$16/12*Assumptions!$B$17*IF(Assumptions!$B$18&gt;0,MIN(1,((YEAR(S$5)-YEAR($E10))*12+MONTH(S$5)-MONTH($E10)+1)/Assumptions!$B$18),1),0)</f>
        <v/>
      </c>
      <c r="T141" s="11">
        <f>IF(AND($G10="Y",T53&gt;0),T53*Assumptions!$B$16/12*Assumptions!$B$17*IF(Assumptions!$B$18&gt;0,MIN(1,((YEAR(T$5)-YEAR($E10))*12+MONTH(T$5)-MONTH($E10)+1)/Assumptions!$B$18),1),0)</f>
        <v/>
      </c>
      <c r="U141" s="11">
        <f>IF(AND($G10="Y",U53&gt;0),U53*Assumptions!$B$16/12*Assumptions!$B$17*IF(Assumptions!$B$18&gt;0,MIN(1,((YEAR(U$5)-YEAR($E10))*12+MONTH(U$5)-MONTH($E10)+1)/Assumptions!$B$18),1),0)</f>
        <v/>
      </c>
      <c r="V141" s="11">
        <f>IF(AND($G10="Y",V53&gt;0),V53*Assumptions!$B$16/12*Assumptions!$B$17*IF(Assumptions!$B$18&gt;0,MIN(1,((YEAR(V$5)-YEAR($E10))*12+MONTH(V$5)-MONTH($E10)+1)/Assumptions!$B$18),1),0)</f>
        <v/>
      </c>
      <c r="W141" s="11">
        <f>IF(AND($G10="Y",W53&gt;0),W53*Assumptions!$B$16/12*Assumptions!$B$17*IF(Assumptions!$B$18&gt;0,MIN(1,((YEAR(W$5)-YEAR($E10))*12+MONTH(W$5)-MONTH($E10)+1)/Assumptions!$B$18),1),0)</f>
        <v/>
      </c>
      <c r="X141" s="11">
        <f>IF(AND($G10="Y",X53&gt;0),X53*Assumptions!$B$16/12*Assumptions!$B$17*IF(Assumptions!$B$18&gt;0,MIN(1,((YEAR(X$5)-YEAR($E10))*12+MONTH(X$5)-MONTH($E10)+1)/Assumptions!$B$18),1),0)</f>
        <v/>
      </c>
      <c r="Y141" s="11">
        <f>IF(AND($G10="Y",Y53&gt;0),Y53*Assumptions!$B$16/12*Assumptions!$B$17*IF(Assumptions!$B$18&gt;0,MIN(1,((YEAR(Y$5)-YEAR($E10))*12+MONTH(Y$5)-MONTH($E10)+1)/Assumptions!$B$18),1),0)</f>
        <v/>
      </c>
      <c r="Z141" s="11">
        <f>IF(AND($G10="Y",Z53&gt;0),Z53*Assumptions!$B$16/12*Assumptions!$B$17*IF(Assumptions!$B$18&gt;0,MIN(1,((YEAR(Z$5)-YEAR($E10))*12+MONTH(Z$5)-MONTH($E10)+1)/Assumptions!$B$18),1),0)</f>
        <v/>
      </c>
      <c r="AA141" s="11">
        <f>IF(AND($G10="Y",AA53&gt;0),AA53*Assumptions!$B$16/12*Assumptions!$B$17*IF(Assumptions!$B$18&gt;0,MIN(1,((YEAR(AA$5)-YEAR($E10))*12+MONTH(AA$5)-MONTH($E10)+1)/Assumptions!$B$18),1),0)</f>
        <v/>
      </c>
      <c r="AB141" s="11">
        <f>IF(AND($G10="Y",AB53&gt;0),AB53*Assumptions!$B$16/12*Assumptions!$B$17*IF(Assumptions!$B$18&gt;0,MIN(1,((YEAR(AB$5)-YEAR($E10))*12+MONTH(AB$5)-MONTH($E10)+1)/Assumptions!$B$18),1),0)</f>
        <v/>
      </c>
      <c r="AC141" s="11">
        <f>IF(AND($G10="Y",AC53&gt;0),AC53*Assumptions!$B$16/12*Assumptions!$B$17*IF(Assumptions!$B$18&gt;0,MIN(1,((YEAR(AC$5)-YEAR($E10))*12+MONTH(AC$5)-MONTH($E10)+1)/Assumptions!$B$18),1),0)</f>
        <v/>
      </c>
      <c r="AD141" s="11">
        <f>IF(AND($G10="Y",AD53&gt;0),AD53*Assumptions!$B$16/12*Assumptions!$B$17*IF(Assumptions!$B$18&gt;0,MIN(1,((YEAR(AD$5)-YEAR($E10))*12+MONTH(AD$5)-MONTH($E10)+1)/Assumptions!$B$18),1),0)</f>
        <v/>
      </c>
      <c r="AE141" s="11">
        <f>IF(AND($G10="Y",AE53&gt;0),AE53*Assumptions!$B$16/12*Assumptions!$B$17*IF(Assumptions!$B$18&gt;0,MIN(1,((YEAR(AE$5)-YEAR($E10))*12+MONTH(AE$5)-MONTH($E10)+1)/Assumptions!$B$18),1),0)</f>
        <v/>
      </c>
      <c r="AF141" s="11">
        <f>IF(AND($G10="Y",AF53&gt;0),AF53*Assumptions!$B$16/12*Assumptions!$B$17*IF(Assumptions!$B$18&gt;0,MIN(1,((YEAR(AF$5)-YEAR($E10))*12+MONTH(AF$5)-MONTH($E10)+1)/Assumptions!$B$18),1),0)</f>
        <v/>
      </c>
      <c r="AG141" s="11">
        <f>IF(AND($G10="Y",AG53&gt;0),AG53*Assumptions!$B$16/12*Assumptions!$B$17*IF(Assumptions!$B$18&gt;0,MIN(1,((YEAR(AG$5)-YEAR($E10))*12+MONTH(AG$5)-MONTH($E10)+1)/Assumptions!$B$18),1),0)</f>
        <v/>
      </c>
      <c r="AH141" s="11">
        <f>IF(AND($G10="Y",AH53&gt;0),AH53*Assumptions!$B$16/12*Assumptions!$B$17*IF(Assumptions!$B$18&gt;0,MIN(1,((YEAR(AH$5)-YEAR($E10))*12+MONTH(AH$5)-MONTH($E10)+1)/Assumptions!$B$18),1),0)</f>
        <v/>
      </c>
      <c r="AI141" s="11">
        <f>IF(AND($G10="Y",AI53&gt;0),AI53*Assumptions!$B$16/12*Assumptions!$B$17*IF(Assumptions!$B$18&gt;0,MIN(1,((YEAR(AI$5)-YEAR($E10))*12+MONTH(AI$5)-MONTH($E10)+1)/Assumptions!$B$18),1),0)</f>
        <v/>
      </c>
      <c r="AJ141" s="11">
        <f>IF(AND($G10="Y",AJ53&gt;0),AJ53*Assumptions!$B$16/12*Assumptions!$B$17*IF(Assumptions!$B$18&gt;0,MIN(1,((YEAR(AJ$5)-YEAR($E10))*12+MONTH(AJ$5)-MONTH($E10)+1)/Assumptions!$B$18),1),0)</f>
        <v/>
      </c>
      <c r="AK141" s="11">
        <f>IF(AND($G10="Y",AK53&gt;0),AK53*Assumptions!$B$16/12*Assumptions!$B$17*IF(Assumptions!$B$18&gt;0,MIN(1,((YEAR(AK$5)-YEAR($E10))*12+MONTH(AK$5)-MONTH($E10)+1)/Assumptions!$B$18),1),0)</f>
        <v/>
      </c>
      <c r="AL141" s="11">
        <f>IF(AND($G10="Y",AL53&gt;0),AL53*Assumptions!$B$16/12*Assumptions!$B$17*IF(Assumptions!$B$18&gt;0,MIN(1,((YEAR(AL$5)-YEAR($E10))*12+MONTH(AL$5)-MONTH($E10)+1)/Assumptions!$B$18),1),0)</f>
        <v/>
      </c>
      <c r="AM141" s="11">
        <f>IF(AND($G10="Y",AM53&gt;0),AM53*Assumptions!$B$16/12*Assumptions!$B$17*IF(Assumptions!$B$18&gt;0,MIN(1,((YEAR(AM$5)-YEAR($E10))*12+MONTH(AM$5)-MONTH($E10)+1)/Assumptions!$B$18),1),0)</f>
        <v/>
      </c>
      <c r="AN141" s="11">
        <f>IF(AND($G10="Y",AN53&gt;0),AN53*Assumptions!$B$16/12*Assumptions!$B$17*IF(Assumptions!$B$18&gt;0,MIN(1,((YEAR(AN$5)-YEAR($E10))*12+MONTH(AN$5)-MONTH($E10)+1)/Assumptions!$B$18),1),0)</f>
        <v/>
      </c>
      <c r="AO141" s="11">
        <f>IF(AND($G10="Y",AO53&gt;0),AO53*Assumptions!$B$16/12*Assumptions!$B$17*IF(Assumptions!$B$18&gt;0,MIN(1,((YEAR(AO$5)-YEAR($E10))*12+MONTH(AO$5)-MONTH($E10)+1)/Assumptions!$B$18),1),0)</f>
        <v/>
      </c>
      <c r="AP141" s="11">
        <f>IF(AND($G10="Y",AP53&gt;0),AP53*Assumptions!$B$16/12*Assumptions!$B$17*IF(Assumptions!$B$18&gt;0,MIN(1,((YEAR(AP$5)-YEAR($E10))*12+MONTH(AP$5)-MONTH($E10)+1)/Assumptions!$B$18),1),0)</f>
        <v/>
      </c>
      <c r="AQ141" s="11">
        <f>IF(AND($G10="Y",AQ53&gt;0),AQ53*Assumptions!$B$16/12*Assumptions!$B$17*IF(Assumptions!$B$18&gt;0,MIN(1,((YEAR(AQ$5)-YEAR($E10))*12+MONTH(AQ$5)-MONTH($E10)+1)/Assumptions!$B$18),1),0)</f>
        <v/>
      </c>
      <c r="AR141" s="11">
        <f>IF(AND($G10="Y",AR53&gt;0),AR53*Assumptions!$B$16/12*Assumptions!$B$17*IF(Assumptions!$B$18&gt;0,MIN(1,((YEAR(AR$5)-YEAR($E10))*12+MONTH(AR$5)-MONTH($E10)+1)/Assumptions!$B$18),1),0)</f>
        <v/>
      </c>
    </row>
    <row r="142">
      <c r="A142" s="2">
        <f>IF($A11="","",$A11)</f>
        <v/>
      </c>
      <c r="I142" s="11">
        <f>IF(AND($G11="Y",I54&gt;0),I54*Assumptions!$B$16/12*Assumptions!$B$17*IF(Assumptions!$B$18&gt;0,MIN(1,((YEAR(I$5)-YEAR($E11))*12+MONTH(I$5)-MONTH($E11)+1)/Assumptions!$B$18),1),0)</f>
        <v/>
      </c>
      <c r="J142" s="11">
        <f>IF(AND($G11="Y",J54&gt;0),J54*Assumptions!$B$16/12*Assumptions!$B$17*IF(Assumptions!$B$18&gt;0,MIN(1,((YEAR(J$5)-YEAR($E11))*12+MONTH(J$5)-MONTH($E11)+1)/Assumptions!$B$18),1),0)</f>
        <v/>
      </c>
      <c r="K142" s="11">
        <f>IF(AND($G11="Y",K54&gt;0),K54*Assumptions!$B$16/12*Assumptions!$B$17*IF(Assumptions!$B$18&gt;0,MIN(1,((YEAR(K$5)-YEAR($E11))*12+MONTH(K$5)-MONTH($E11)+1)/Assumptions!$B$18),1),0)</f>
        <v/>
      </c>
      <c r="L142" s="11">
        <f>IF(AND($G11="Y",L54&gt;0),L54*Assumptions!$B$16/12*Assumptions!$B$17*IF(Assumptions!$B$18&gt;0,MIN(1,((YEAR(L$5)-YEAR($E11))*12+MONTH(L$5)-MONTH($E11)+1)/Assumptions!$B$18),1),0)</f>
        <v/>
      </c>
      <c r="M142" s="11">
        <f>IF(AND($G11="Y",M54&gt;0),M54*Assumptions!$B$16/12*Assumptions!$B$17*IF(Assumptions!$B$18&gt;0,MIN(1,((YEAR(M$5)-YEAR($E11))*12+MONTH(M$5)-MONTH($E11)+1)/Assumptions!$B$18),1),0)</f>
        <v/>
      </c>
      <c r="N142" s="11">
        <f>IF(AND($G11="Y",N54&gt;0),N54*Assumptions!$B$16/12*Assumptions!$B$17*IF(Assumptions!$B$18&gt;0,MIN(1,((YEAR(N$5)-YEAR($E11))*12+MONTH(N$5)-MONTH($E11)+1)/Assumptions!$B$18),1),0)</f>
        <v/>
      </c>
      <c r="O142" s="11">
        <f>IF(AND($G11="Y",O54&gt;0),O54*Assumptions!$B$16/12*Assumptions!$B$17*IF(Assumptions!$B$18&gt;0,MIN(1,((YEAR(O$5)-YEAR($E11))*12+MONTH(O$5)-MONTH($E11)+1)/Assumptions!$B$18),1),0)</f>
        <v/>
      </c>
      <c r="P142" s="11">
        <f>IF(AND($G11="Y",P54&gt;0),P54*Assumptions!$B$16/12*Assumptions!$B$17*IF(Assumptions!$B$18&gt;0,MIN(1,((YEAR(P$5)-YEAR($E11))*12+MONTH(P$5)-MONTH($E11)+1)/Assumptions!$B$18),1),0)</f>
        <v/>
      </c>
      <c r="Q142" s="11">
        <f>IF(AND($G11="Y",Q54&gt;0),Q54*Assumptions!$B$16/12*Assumptions!$B$17*IF(Assumptions!$B$18&gt;0,MIN(1,((YEAR(Q$5)-YEAR($E11))*12+MONTH(Q$5)-MONTH($E11)+1)/Assumptions!$B$18),1),0)</f>
        <v/>
      </c>
      <c r="R142" s="11">
        <f>IF(AND($G11="Y",R54&gt;0),R54*Assumptions!$B$16/12*Assumptions!$B$17*IF(Assumptions!$B$18&gt;0,MIN(1,((YEAR(R$5)-YEAR($E11))*12+MONTH(R$5)-MONTH($E11)+1)/Assumptions!$B$18),1),0)</f>
        <v/>
      </c>
      <c r="S142" s="11">
        <f>IF(AND($G11="Y",S54&gt;0),S54*Assumptions!$B$16/12*Assumptions!$B$17*IF(Assumptions!$B$18&gt;0,MIN(1,((YEAR(S$5)-YEAR($E11))*12+MONTH(S$5)-MONTH($E11)+1)/Assumptions!$B$18),1),0)</f>
        <v/>
      </c>
      <c r="T142" s="11">
        <f>IF(AND($G11="Y",T54&gt;0),T54*Assumptions!$B$16/12*Assumptions!$B$17*IF(Assumptions!$B$18&gt;0,MIN(1,((YEAR(T$5)-YEAR($E11))*12+MONTH(T$5)-MONTH($E11)+1)/Assumptions!$B$18),1),0)</f>
        <v/>
      </c>
      <c r="U142" s="11">
        <f>IF(AND($G11="Y",U54&gt;0),U54*Assumptions!$B$16/12*Assumptions!$B$17*IF(Assumptions!$B$18&gt;0,MIN(1,((YEAR(U$5)-YEAR($E11))*12+MONTH(U$5)-MONTH($E11)+1)/Assumptions!$B$18),1),0)</f>
        <v/>
      </c>
      <c r="V142" s="11">
        <f>IF(AND($G11="Y",V54&gt;0),V54*Assumptions!$B$16/12*Assumptions!$B$17*IF(Assumptions!$B$18&gt;0,MIN(1,((YEAR(V$5)-YEAR($E11))*12+MONTH(V$5)-MONTH($E11)+1)/Assumptions!$B$18),1),0)</f>
        <v/>
      </c>
      <c r="W142" s="11">
        <f>IF(AND($G11="Y",W54&gt;0),W54*Assumptions!$B$16/12*Assumptions!$B$17*IF(Assumptions!$B$18&gt;0,MIN(1,((YEAR(W$5)-YEAR($E11))*12+MONTH(W$5)-MONTH($E11)+1)/Assumptions!$B$18),1),0)</f>
        <v/>
      </c>
      <c r="X142" s="11">
        <f>IF(AND($G11="Y",X54&gt;0),X54*Assumptions!$B$16/12*Assumptions!$B$17*IF(Assumptions!$B$18&gt;0,MIN(1,((YEAR(X$5)-YEAR($E11))*12+MONTH(X$5)-MONTH($E11)+1)/Assumptions!$B$18),1),0)</f>
        <v/>
      </c>
      <c r="Y142" s="11">
        <f>IF(AND($G11="Y",Y54&gt;0),Y54*Assumptions!$B$16/12*Assumptions!$B$17*IF(Assumptions!$B$18&gt;0,MIN(1,((YEAR(Y$5)-YEAR($E11))*12+MONTH(Y$5)-MONTH($E11)+1)/Assumptions!$B$18),1),0)</f>
        <v/>
      </c>
      <c r="Z142" s="11">
        <f>IF(AND($G11="Y",Z54&gt;0),Z54*Assumptions!$B$16/12*Assumptions!$B$17*IF(Assumptions!$B$18&gt;0,MIN(1,((YEAR(Z$5)-YEAR($E11))*12+MONTH(Z$5)-MONTH($E11)+1)/Assumptions!$B$18),1),0)</f>
        <v/>
      </c>
      <c r="AA142" s="11">
        <f>IF(AND($G11="Y",AA54&gt;0),AA54*Assumptions!$B$16/12*Assumptions!$B$17*IF(Assumptions!$B$18&gt;0,MIN(1,((YEAR(AA$5)-YEAR($E11))*12+MONTH(AA$5)-MONTH($E11)+1)/Assumptions!$B$18),1),0)</f>
        <v/>
      </c>
      <c r="AB142" s="11">
        <f>IF(AND($G11="Y",AB54&gt;0),AB54*Assumptions!$B$16/12*Assumptions!$B$17*IF(Assumptions!$B$18&gt;0,MIN(1,((YEAR(AB$5)-YEAR($E11))*12+MONTH(AB$5)-MONTH($E11)+1)/Assumptions!$B$18),1),0)</f>
        <v/>
      </c>
      <c r="AC142" s="11">
        <f>IF(AND($G11="Y",AC54&gt;0),AC54*Assumptions!$B$16/12*Assumptions!$B$17*IF(Assumptions!$B$18&gt;0,MIN(1,((YEAR(AC$5)-YEAR($E11))*12+MONTH(AC$5)-MONTH($E11)+1)/Assumptions!$B$18),1),0)</f>
        <v/>
      </c>
      <c r="AD142" s="11">
        <f>IF(AND($G11="Y",AD54&gt;0),AD54*Assumptions!$B$16/12*Assumptions!$B$17*IF(Assumptions!$B$18&gt;0,MIN(1,((YEAR(AD$5)-YEAR($E11))*12+MONTH(AD$5)-MONTH($E11)+1)/Assumptions!$B$18),1),0)</f>
        <v/>
      </c>
      <c r="AE142" s="11">
        <f>IF(AND($G11="Y",AE54&gt;0),AE54*Assumptions!$B$16/12*Assumptions!$B$17*IF(Assumptions!$B$18&gt;0,MIN(1,((YEAR(AE$5)-YEAR($E11))*12+MONTH(AE$5)-MONTH($E11)+1)/Assumptions!$B$18),1),0)</f>
        <v/>
      </c>
      <c r="AF142" s="11">
        <f>IF(AND($G11="Y",AF54&gt;0),AF54*Assumptions!$B$16/12*Assumptions!$B$17*IF(Assumptions!$B$18&gt;0,MIN(1,((YEAR(AF$5)-YEAR($E11))*12+MONTH(AF$5)-MONTH($E11)+1)/Assumptions!$B$18),1),0)</f>
        <v/>
      </c>
      <c r="AG142" s="11">
        <f>IF(AND($G11="Y",AG54&gt;0),AG54*Assumptions!$B$16/12*Assumptions!$B$17*IF(Assumptions!$B$18&gt;0,MIN(1,((YEAR(AG$5)-YEAR($E11))*12+MONTH(AG$5)-MONTH($E11)+1)/Assumptions!$B$18),1),0)</f>
        <v/>
      </c>
      <c r="AH142" s="11">
        <f>IF(AND($G11="Y",AH54&gt;0),AH54*Assumptions!$B$16/12*Assumptions!$B$17*IF(Assumptions!$B$18&gt;0,MIN(1,((YEAR(AH$5)-YEAR($E11))*12+MONTH(AH$5)-MONTH($E11)+1)/Assumptions!$B$18),1),0)</f>
        <v/>
      </c>
      <c r="AI142" s="11">
        <f>IF(AND($G11="Y",AI54&gt;0),AI54*Assumptions!$B$16/12*Assumptions!$B$17*IF(Assumptions!$B$18&gt;0,MIN(1,((YEAR(AI$5)-YEAR($E11))*12+MONTH(AI$5)-MONTH($E11)+1)/Assumptions!$B$18),1),0)</f>
        <v/>
      </c>
      <c r="AJ142" s="11">
        <f>IF(AND($G11="Y",AJ54&gt;0),AJ54*Assumptions!$B$16/12*Assumptions!$B$17*IF(Assumptions!$B$18&gt;0,MIN(1,((YEAR(AJ$5)-YEAR($E11))*12+MONTH(AJ$5)-MONTH($E11)+1)/Assumptions!$B$18),1),0)</f>
        <v/>
      </c>
      <c r="AK142" s="11">
        <f>IF(AND($G11="Y",AK54&gt;0),AK54*Assumptions!$B$16/12*Assumptions!$B$17*IF(Assumptions!$B$18&gt;0,MIN(1,((YEAR(AK$5)-YEAR($E11))*12+MONTH(AK$5)-MONTH($E11)+1)/Assumptions!$B$18),1),0)</f>
        <v/>
      </c>
      <c r="AL142" s="11">
        <f>IF(AND($G11="Y",AL54&gt;0),AL54*Assumptions!$B$16/12*Assumptions!$B$17*IF(Assumptions!$B$18&gt;0,MIN(1,((YEAR(AL$5)-YEAR($E11))*12+MONTH(AL$5)-MONTH($E11)+1)/Assumptions!$B$18),1),0)</f>
        <v/>
      </c>
      <c r="AM142" s="11">
        <f>IF(AND($G11="Y",AM54&gt;0),AM54*Assumptions!$B$16/12*Assumptions!$B$17*IF(Assumptions!$B$18&gt;0,MIN(1,((YEAR(AM$5)-YEAR($E11))*12+MONTH(AM$5)-MONTH($E11)+1)/Assumptions!$B$18),1),0)</f>
        <v/>
      </c>
      <c r="AN142" s="11">
        <f>IF(AND($G11="Y",AN54&gt;0),AN54*Assumptions!$B$16/12*Assumptions!$B$17*IF(Assumptions!$B$18&gt;0,MIN(1,((YEAR(AN$5)-YEAR($E11))*12+MONTH(AN$5)-MONTH($E11)+1)/Assumptions!$B$18),1),0)</f>
        <v/>
      </c>
      <c r="AO142" s="11">
        <f>IF(AND($G11="Y",AO54&gt;0),AO54*Assumptions!$B$16/12*Assumptions!$B$17*IF(Assumptions!$B$18&gt;0,MIN(1,((YEAR(AO$5)-YEAR($E11))*12+MONTH(AO$5)-MONTH($E11)+1)/Assumptions!$B$18),1),0)</f>
        <v/>
      </c>
      <c r="AP142" s="11">
        <f>IF(AND($G11="Y",AP54&gt;0),AP54*Assumptions!$B$16/12*Assumptions!$B$17*IF(Assumptions!$B$18&gt;0,MIN(1,((YEAR(AP$5)-YEAR($E11))*12+MONTH(AP$5)-MONTH($E11)+1)/Assumptions!$B$18),1),0)</f>
        <v/>
      </c>
      <c r="AQ142" s="11">
        <f>IF(AND($G11="Y",AQ54&gt;0),AQ54*Assumptions!$B$16/12*Assumptions!$B$17*IF(Assumptions!$B$18&gt;0,MIN(1,((YEAR(AQ$5)-YEAR($E11))*12+MONTH(AQ$5)-MONTH($E11)+1)/Assumptions!$B$18),1),0)</f>
        <v/>
      </c>
      <c r="AR142" s="11">
        <f>IF(AND($G11="Y",AR54&gt;0),AR54*Assumptions!$B$16/12*Assumptions!$B$17*IF(Assumptions!$B$18&gt;0,MIN(1,((YEAR(AR$5)-YEAR($E11))*12+MONTH(AR$5)-MONTH($E11)+1)/Assumptions!$B$18),1),0)</f>
        <v/>
      </c>
    </row>
    <row r="143">
      <c r="A143" s="2">
        <f>IF($A12="","",$A12)</f>
        <v/>
      </c>
      <c r="I143" s="11">
        <f>IF(AND($G12="Y",I55&gt;0),I55*Assumptions!$B$16/12*Assumptions!$B$17*IF(Assumptions!$B$18&gt;0,MIN(1,((YEAR(I$5)-YEAR($E12))*12+MONTH(I$5)-MONTH($E12)+1)/Assumptions!$B$18),1),0)</f>
        <v/>
      </c>
      <c r="J143" s="11">
        <f>IF(AND($G12="Y",J55&gt;0),J55*Assumptions!$B$16/12*Assumptions!$B$17*IF(Assumptions!$B$18&gt;0,MIN(1,((YEAR(J$5)-YEAR($E12))*12+MONTH(J$5)-MONTH($E12)+1)/Assumptions!$B$18),1),0)</f>
        <v/>
      </c>
      <c r="K143" s="11">
        <f>IF(AND($G12="Y",K55&gt;0),K55*Assumptions!$B$16/12*Assumptions!$B$17*IF(Assumptions!$B$18&gt;0,MIN(1,((YEAR(K$5)-YEAR($E12))*12+MONTH(K$5)-MONTH($E12)+1)/Assumptions!$B$18),1),0)</f>
        <v/>
      </c>
      <c r="L143" s="11">
        <f>IF(AND($G12="Y",L55&gt;0),L55*Assumptions!$B$16/12*Assumptions!$B$17*IF(Assumptions!$B$18&gt;0,MIN(1,((YEAR(L$5)-YEAR($E12))*12+MONTH(L$5)-MONTH($E12)+1)/Assumptions!$B$18),1),0)</f>
        <v/>
      </c>
      <c r="M143" s="11">
        <f>IF(AND($G12="Y",M55&gt;0),M55*Assumptions!$B$16/12*Assumptions!$B$17*IF(Assumptions!$B$18&gt;0,MIN(1,((YEAR(M$5)-YEAR($E12))*12+MONTH(M$5)-MONTH($E12)+1)/Assumptions!$B$18),1),0)</f>
        <v/>
      </c>
      <c r="N143" s="11">
        <f>IF(AND($G12="Y",N55&gt;0),N55*Assumptions!$B$16/12*Assumptions!$B$17*IF(Assumptions!$B$18&gt;0,MIN(1,((YEAR(N$5)-YEAR($E12))*12+MONTH(N$5)-MONTH($E12)+1)/Assumptions!$B$18),1),0)</f>
        <v/>
      </c>
      <c r="O143" s="11">
        <f>IF(AND($G12="Y",O55&gt;0),O55*Assumptions!$B$16/12*Assumptions!$B$17*IF(Assumptions!$B$18&gt;0,MIN(1,((YEAR(O$5)-YEAR($E12))*12+MONTH(O$5)-MONTH($E12)+1)/Assumptions!$B$18),1),0)</f>
        <v/>
      </c>
      <c r="P143" s="11">
        <f>IF(AND($G12="Y",P55&gt;0),P55*Assumptions!$B$16/12*Assumptions!$B$17*IF(Assumptions!$B$18&gt;0,MIN(1,((YEAR(P$5)-YEAR($E12))*12+MONTH(P$5)-MONTH($E12)+1)/Assumptions!$B$18),1),0)</f>
        <v/>
      </c>
      <c r="Q143" s="11">
        <f>IF(AND($G12="Y",Q55&gt;0),Q55*Assumptions!$B$16/12*Assumptions!$B$17*IF(Assumptions!$B$18&gt;0,MIN(1,((YEAR(Q$5)-YEAR($E12))*12+MONTH(Q$5)-MONTH($E12)+1)/Assumptions!$B$18),1),0)</f>
        <v/>
      </c>
      <c r="R143" s="11">
        <f>IF(AND($G12="Y",R55&gt;0),R55*Assumptions!$B$16/12*Assumptions!$B$17*IF(Assumptions!$B$18&gt;0,MIN(1,((YEAR(R$5)-YEAR($E12))*12+MONTH(R$5)-MONTH($E12)+1)/Assumptions!$B$18),1),0)</f>
        <v/>
      </c>
      <c r="S143" s="11">
        <f>IF(AND($G12="Y",S55&gt;0),S55*Assumptions!$B$16/12*Assumptions!$B$17*IF(Assumptions!$B$18&gt;0,MIN(1,((YEAR(S$5)-YEAR($E12))*12+MONTH(S$5)-MONTH($E12)+1)/Assumptions!$B$18),1),0)</f>
        <v/>
      </c>
      <c r="T143" s="11">
        <f>IF(AND($G12="Y",T55&gt;0),T55*Assumptions!$B$16/12*Assumptions!$B$17*IF(Assumptions!$B$18&gt;0,MIN(1,((YEAR(T$5)-YEAR($E12))*12+MONTH(T$5)-MONTH($E12)+1)/Assumptions!$B$18),1),0)</f>
        <v/>
      </c>
      <c r="U143" s="11">
        <f>IF(AND($G12="Y",U55&gt;0),U55*Assumptions!$B$16/12*Assumptions!$B$17*IF(Assumptions!$B$18&gt;0,MIN(1,((YEAR(U$5)-YEAR($E12))*12+MONTH(U$5)-MONTH($E12)+1)/Assumptions!$B$18),1),0)</f>
        <v/>
      </c>
      <c r="V143" s="11">
        <f>IF(AND($G12="Y",V55&gt;0),V55*Assumptions!$B$16/12*Assumptions!$B$17*IF(Assumptions!$B$18&gt;0,MIN(1,((YEAR(V$5)-YEAR($E12))*12+MONTH(V$5)-MONTH($E12)+1)/Assumptions!$B$18),1),0)</f>
        <v/>
      </c>
      <c r="W143" s="11">
        <f>IF(AND($G12="Y",W55&gt;0),W55*Assumptions!$B$16/12*Assumptions!$B$17*IF(Assumptions!$B$18&gt;0,MIN(1,((YEAR(W$5)-YEAR($E12))*12+MONTH(W$5)-MONTH($E12)+1)/Assumptions!$B$18),1),0)</f>
        <v/>
      </c>
      <c r="X143" s="11">
        <f>IF(AND($G12="Y",X55&gt;0),X55*Assumptions!$B$16/12*Assumptions!$B$17*IF(Assumptions!$B$18&gt;0,MIN(1,((YEAR(X$5)-YEAR($E12))*12+MONTH(X$5)-MONTH($E12)+1)/Assumptions!$B$18),1),0)</f>
        <v/>
      </c>
      <c r="Y143" s="11">
        <f>IF(AND($G12="Y",Y55&gt;0),Y55*Assumptions!$B$16/12*Assumptions!$B$17*IF(Assumptions!$B$18&gt;0,MIN(1,((YEAR(Y$5)-YEAR($E12))*12+MONTH(Y$5)-MONTH($E12)+1)/Assumptions!$B$18),1),0)</f>
        <v/>
      </c>
      <c r="Z143" s="11">
        <f>IF(AND($G12="Y",Z55&gt;0),Z55*Assumptions!$B$16/12*Assumptions!$B$17*IF(Assumptions!$B$18&gt;0,MIN(1,((YEAR(Z$5)-YEAR($E12))*12+MONTH(Z$5)-MONTH($E12)+1)/Assumptions!$B$18),1),0)</f>
        <v/>
      </c>
      <c r="AA143" s="11">
        <f>IF(AND($G12="Y",AA55&gt;0),AA55*Assumptions!$B$16/12*Assumptions!$B$17*IF(Assumptions!$B$18&gt;0,MIN(1,((YEAR(AA$5)-YEAR($E12))*12+MONTH(AA$5)-MONTH($E12)+1)/Assumptions!$B$18),1),0)</f>
        <v/>
      </c>
      <c r="AB143" s="11">
        <f>IF(AND($G12="Y",AB55&gt;0),AB55*Assumptions!$B$16/12*Assumptions!$B$17*IF(Assumptions!$B$18&gt;0,MIN(1,((YEAR(AB$5)-YEAR($E12))*12+MONTH(AB$5)-MONTH($E12)+1)/Assumptions!$B$18),1),0)</f>
        <v/>
      </c>
      <c r="AC143" s="11">
        <f>IF(AND($G12="Y",AC55&gt;0),AC55*Assumptions!$B$16/12*Assumptions!$B$17*IF(Assumptions!$B$18&gt;0,MIN(1,((YEAR(AC$5)-YEAR($E12))*12+MONTH(AC$5)-MONTH($E12)+1)/Assumptions!$B$18),1),0)</f>
        <v/>
      </c>
      <c r="AD143" s="11">
        <f>IF(AND($G12="Y",AD55&gt;0),AD55*Assumptions!$B$16/12*Assumptions!$B$17*IF(Assumptions!$B$18&gt;0,MIN(1,((YEAR(AD$5)-YEAR($E12))*12+MONTH(AD$5)-MONTH($E12)+1)/Assumptions!$B$18),1),0)</f>
        <v/>
      </c>
      <c r="AE143" s="11">
        <f>IF(AND($G12="Y",AE55&gt;0),AE55*Assumptions!$B$16/12*Assumptions!$B$17*IF(Assumptions!$B$18&gt;0,MIN(1,((YEAR(AE$5)-YEAR($E12))*12+MONTH(AE$5)-MONTH($E12)+1)/Assumptions!$B$18),1),0)</f>
        <v/>
      </c>
      <c r="AF143" s="11">
        <f>IF(AND($G12="Y",AF55&gt;0),AF55*Assumptions!$B$16/12*Assumptions!$B$17*IF(Assumptions!$B$18&gt;0,MIN(1,((YEAR(AF$5)-YEAR($E12))*12+MONTH(AF$5)-MONTH($E12)+1)/Assumptions!$B$18),1),0)</f>
        <v/>
      </c>
      <c r="AG143" s="11">
        <f>IF(AND($G12="Y",AG55&gt;0),AG55*Assumptions!$B$16/12*Assumptions!$B$17*IF(Assumptions!$B$18&gt;0,MIN(1,((YEAR(AG$5)-YEAR($E12))*12+MONTH(AG$5)-MONTH($E12)+1)/Assumptions!$B$18),1),0)</f>
        <v/>
      </c>
      <c r="AH143" s="11">
        <f>IF(AND($G12="Y",AH55&gt;0),AH55*Assumptions!$B$16/12*Assumptions!$B$17*IF(Assumptions!$B$18&gt;0,MIN(1,((YEAR(AH$5)-YEAR($E12))*12+MONTH(AH$5)-MONTH($E12)+1)/Assumptions!$B$18),1),0)</f>
        <v/>
      </c>
      <c r="AI143" s="11">
        <f>IF(AND($G12="Y",AI55&gt;0),AI55*Assumptions!$B$16/12*Assumptions!$B$17*IF(Assumptions!$B$18&gt;0,MIN(1,((YEAR(AI$5)-YEAR($E12))*12+MONTH(AI$5)-MONTH($E12)+1)/Assumptions!$B$18),1),0)</f>
        <v/>
      </c>
      <c r="AJ143" s="11">
        <f>IF(AND($G12="Y",AJ55&gt;0),AJ55*Assumptions!$B$16/12*Assumptions!$B$17*IF(Assumptions!$B$18&gt;0,MIN(1,((YEAR(AJ$5)-YEAR($E12))*12+MONTH(AJ$5)-MONTH($E12)+1)/Assumptions!$B$18),1),0)</f>
        <v/>
      </c>
      <c r="AK143" s="11">
        <f>IF(AND($G12="Y",AK55&gt;0),AK55*Assumptions!$B$16/12*Assumptions!$B$17*IF(Assumptions!$B$18&gt;0,MIN(1,((YEAR(AK$5)-YEAR($E12))*12+MONTH(AK$5)-MONTH($E12)+1)/Assumptions!$B$18),1),0)</f>
        <v/>
      </c>
      <c r="AL143" s="11">
        <f>IF(AND($G12="Y",AL55&gt;0),AL55*Assumptions!$B$16/12*Assumptions!$B$17*IF(Assumptions!$B$18&gt;0,MIN(1,((YEAR(AL$5)-YEAR($E12))*12+MONTH(AL$5)-MONTH($E12)+1)/Assumptions!$B$18),1),0)</f>
        <v/>
      </c>
      <c r="AM143" s="11">
        <f>IF(AND($G12="Y",AM55&gt;0),AM55*Assumptions!$B$16/12*Assumptions!$B$17*IF(Assumptions!$B$18&gt;0,MIN(1,((YEAR(AM$5)-YEAR($E12))*12+MONTH(AM$5)-MONTH($E12)+1)/Assumptions!$B$18),1),0)</f>
        <v/>
      </c>
      <c r="AN143" s="11">
        <f>IF(AND($G12="Y",AN55&gt;0),AN55*Assumptions!$B$16/12*Assumptions!$B$17*IF(Assumptions!$B$18&gt;0,MIN(1,((YEAR(AN$5)-YEAR($E12))*12+MONTH(AN$5)-MONTH($E12)+1)/Assumptions!$B$18),1),0)</f>
        <v/>
      </c>
      <c r="AO143" s="11">
        <f>IF(AND($G12="Y",AO55&gt;0),AO55*Assumptions!$B$16/12*Assumptions!$B$17*IF(Assumptions!$B$18&gt;0,MIN(1,((YEAR(AO$5)-YEAR($E12))*12+MONTH(AO$5)-MONTH($E12)+1)/Assumptions!$B$18),1),0)</f>
        <v/>
      </c>
      <c r="AP143" s="11">
        <f>IF(AND($G12="Y",AP55&gt;0),AP55*Assumptions!$B$16/12*Assumptions!$B$17*IF(Assumptions!$B$18&gt;0,MIN(1,((YEAR(AP$5)-YEAR($E12))*12+MONTH(AP$5)-MONTH($E12)+1)/Assumptions!$B$18),1),0)</f>
        <v/>
      </c>
      <c r="AQ143" s="11">
        <f>IF(AND($G12="Y",AQ55&gt;0),AQ55*Assumptions!$B$16/12*Assumptions!$B$17*IF(Assumptions!$B$18&gt;0,MIN(1,((YEAR(AQ$5)-YEAR($E12))*12+MONTH(AQ$5)-MONTH($E12)+1)/Assumptions!$B$18),1),0)</f>
        <v/>
      </c>
      <c r="AR143" s="11">
        <f>IF(AND($G12="Y",AR55&gt;0),AR55*Assumptions!$B$16/12*Assumptions!$B$17*IF(Assumptions!$B$18&gt;0,MIN(1,((YEAR(AR$5)-YEAR($E12))*12+MONTH(AR$5)-MONTH($E12)+1)/Assumptions!$B$18),1),0)</f>
        <v/>
      </c>
    </row>
    <row r="144">
      <c r="A144" s="2">
        <f>IF($A13="","",$A13)</f>
        <v/>
      </c>
      <c r="I144" s="11">
        <f>IF(AND($G13="Y",I56&gt;0),I56*Assumptions!$B$16/12*Assumptions!$B$17*IF(Assumptions!$B$18&gt;0,MIN(1,((YEAR(I$5)-YEAR($E13))*12+MONTH(I$5)-MONTH($E13)+1)/Assumptions!$B$18),1),0)</f>
        <v/>
      </c>
      <c r="J144" s="11">
        <f>IF(AND($G13="Y",J56&gt;0),J56*Assumptions!$B$16/12*Assumptions!$B$17*IF(Assumptions!$B$18&gt;0,MIN(1,((YEAR(J$5)-YEAR($E13))*12+MONTH(J$5)-MONTH($E13)+1)/Assumptions!$B$18),1),0)</f>
        <v/>
      </c>
      <c r="K144" s="11">
        <f>IF(AND($G13="Y",K56&gt;0),K56*Assumptions!$B$16/12*Assumptions!$B$17*IF(Assumptions!$B$18&gt;0,MIN(1,((YEAR(K$5)-YEAR($E13))*12+MONTH(K$5)-MONTH($E13)+1)/Assumptions!$B$18),1),0)</f>
        <v/>
      </c>
      <c r="L144" s="11">
        <f>IF(AND($G13="Y",L56&gt;0),L56*Assumptions!$B$16/12*Assumptions!$B$17*IF(Assumptions!$B$18&gt;0,MIN(1,((YEAR(L$5)-YEAR($E13))*12+MONTH(L$5)-MONTH($E13)+1)/Assumptions!$B$18),1),0)</f>
        <v/>
      </c>
      <c r="M144" s="11">
        <f>IF(AND($G13="Y",M56&gt;0),M56*Assumptions!$B$16/12*Assumptions!$B$17*IF(Assumptions!$B$18&gt;0,MIN(1,((YEAR(M$5)-YEAR($E13))*12+MONTH(M$5)-MONTH($E13)+1)/Assumptions!$B$18),1),0)</f>
        <v/>
      </c>
      <c r="N144" s="11">
        <f>IF(AND($G13="Y",N56&gt;0),N56*Assumptions!$B$16/12*Assumptions!$B$17*IF(Assumptions!$B$18&gt;0,MIN(1,((YEAR(N$5)-YEAR($E13))*12+MONTH(N$5)-MONTH($E13)+1)/Assumptions!$B$18),1),0)</f>
        <v/>
      </c>
      <c r="O144" s="11">
        <f>IF(AND($G13="Y",O56&gt;0),O56*Assumptions!$B$16/12*Assumptions!$B$17*IF(Assumptions!$B$18&gt;0,MIN(1,((YEAR(O$5)-YEAR($E13))*12+MONTH(O$5)-MONTH($E13)+1)/Assumptions!$B$18),1),0)</f>
        <v/>
      </c>
      <c r="P144" s="11">
        <f>IF(AND($G13="Y",P56&gt;0),P56*Assumptions!$B$16/12*Assumptions!$B$17*IF(Assumptions!$B$18&gt;0,MIN(1,((YEAR(P$5)-YEAR($E13))*12+MONTH(P$5)-MONTH($E13)+1)/Assumptions!$B$18),1),0)</f>
        <v/>
      </c>
      <c r="Q144" s="11">
        <f>IF(AND($G13="Y",Q56&gt;0),Q56*Assumptions!$B$16/12*Assumptions!$B$17*IF(Assumptions!$B$18&gt;0,MIN(1,((YEAR(Q$5)-YEAR($E13))*12+MONTH(Q$5)-MONTH($E13)+1)/Assumptions!$B$18),1),0)</f>
        <v/>
      </c>
      <c r="R144" s="11">
        <f>IF(AND($G13="Y",R56&gt;0),R56*Assumptions!$B$16/12*Assumptions!$B$17*IF(Assumptions!$B$18&gt;0,MIN(1,((YEAR(R$5)-YEAR($E13))*12+MONTH(R$5)-MONTH($E13)+1)/Assumptions!$B$18),1),0)</f>
        <v/>
      </c>
      <c r="S144" s="11">
        <f>IF(AND($G13="Y",S56&gt;0),S56*Assumptions!$B$16/12*Assumptions!$B$17*IF(Assumptions!$B$18&gt;0,MIN(1,((YEAR(S$5)-YEAR($E13))*12+MONTH(S$5)-MONTH($E13)+1)/Assumptions!$B$18),1),0)</f>
        <v/>
      </c>
      <c r="T144" s="11">
        <f>IF(AND($G13="Y",T56&gt;0),T56*Assumptions!$B$16/12*Assumptions!$B$17*IF(Assumptions!$B$18&gt;0,MIN(1,((YEAR(T$5)-YEAR($E13))*12+MONTH(T$5)-MONTH($E13)+1)/Assumptions!$B$18),1),0)</f>
        <v/>
      </c>
      <c r="U144" s="11">
        <f>IF(AND($G13="Y",U56&gt;0),U56*Assumptions!$B$16/12*Assumptions!$B$17*IF(Assumptions!$B$18&gt;0,MIN(1,((YEAR(U$5)-YEAR($E13))*12+MONTH(U$5)-MONTH($E13)+1)/Assumptions!$B$18),1),0)</f>
        <v/>
      </c>
      <c r="V144" s="11">
        <f>IF(AND($G13="Y",V56&gt;0),V56*Assumptions!$B$16/12*Assumptions!$B$17*IF(Assumptions!$B$18&gt;0,MIN(1,((YEAR(V$5)-YEAR($E13))*12+MONTH(V$5)-MONTH($E13)+1)/Assumptions!$B$18),1),0)</f>
        <v/>
      </c>
      <c r="W144" s="11">
        <f>IF(AND($G13="Y",W56&gt;0),W56*Assumptions!$B$16/12*Assumptions!$B$17*IF(Assumptions!$B$18&gt;0,MIN(1,((YEAR(W$5)-YEAR($E13))*12+MONTH(W$5)-MONTH($E13)+1)/Assumptions!$B$18),1),0)</f>
        <v/>
      </c>
      <c r="X144" s="11">
        <f>IF(AND($G13="Y",X56&gt;0),X56*Assumptions!$B$16/12*Assumptions!$B$17*IF(Assumptions!$B$18&gt;0,MIN(1,((YEAR(X$5)-YEAR($E13))*12+MONTH(X$5)-MONTH($E13)+1)/Assumptions!$B$18),1),0)</f>
        <v/>
      </c>
      <c r="Y144" s="11">
        <f>IF(AND($G13="Y",Y56&gt;0),Y56*Assumptions!$B$16/12*Assumptions!$B$17*IF(Assumptions!$B$18&gt;0,MIN(1,((YEAR(Y$5)-YEAR($E13))*12+MONTH(Y$5)-MONTH($E13)+1)/Assumptions!$B$18),1),0)</f>
        <v/>
      </c>
      <c r="Z144" s="11">
        <f>IF(AND($G13="Y",Z56&gt;0),Z56*Assumptions!$B$16/12*Assumptions!$B$17*IF(Assumptions!$B$18&gt;0,MIN(1,((YEAR(Z$5)-YEAR($E13))*12+MONTH(Z$5)-MONTH($E13)+1)/Assumptions!$B$18),1),0)</f>
        <v/>
      </c>
      <c r="AA144" s="11">
        <f>IF(AND($G13="Y",AA56&gt;0),AA56*Assumptions!$B$16/12*Assumptions!$B$17*IF(Assumptions!$B$18&gt;0,MIN(1,((YEAR(AA$5)-YEAR($E13))*12+MONTH(AA$5)-MONTH($E13)+1)/Assumptions!$B$18),1),0)</f>
        <v/>
      </c>
      <c r="AB144" s="11">
        <f>IF(AND($G13="Y",AB56&gt;0),AB56*Assumptions!$B$16/12*Assumptions!$B$17*IF(Assumptions!$B$18&gt;0,MIN(1,((YEAR(AB$5)-YEAR($E13))*12+MONTH(AB$5)-MONTH($E13)+1)/Assumptions!$B$18),1),0)</f>
        <v/>
      </c>
      <c r="AC144" s="11">
        <f>IF(AND($G13="Y",AC56&gt;0),AC56*Assumptions!$B$16/12*Assumptions!$B$17*IF(Assumptions!$B$18&gt;0,MIN(1,((YEAR(AC$5)-YEAR($E13))*12+MONTH(AC$5)-MONTH($E13)+1)/Assumptions!$B$18),1),0)</f>
        <v/>
      </c>
      <c r="AD144" s="11">
        <f>IF(AND($G13="Y",AD56&gt;0),AD56*Assumptions!$B$16/12*Assumptions!$B$17*IF(Assumptions!$B$18&gt;0,MIN(1,((YEAR(AD$5)-YEAR($E13))*12+MONTH(AD$5)-MONTH($E13)+1)/Assumptions!$B$18),1),0)</f>
        <v/>
      </c>
      <c r="AE144" s="11">
        <f>IF(AND($G13="Y",AE56&gt;0),AE56*Assumptions!$B$16/12*Assumptions!$B$17*IF(Assumptions!$B$18&gt;0,MIN(1,((YEAR(AE$5)-YEAR($E13))*12+MONTH(AE$5)-MONTH($E13)+1)/Assumptions!$B$18),1),0)</f>
        <v/>
      </c>
      <c r="AF144" s="11">
        <f>IF(AND($G13="Y",AF56&gt;0),AF56*Assumptions!$B$16/12*Assumptions!$B$17*IF(Assumptions!$B$18&gt;0,MIN(1,((YEAR(AF$5)-YEAR($E13))*12+MONTH(AF$5)-MONTH($E13)+1)/Assumptions!$B$18),1),0)</f>
        <v/>
      </c>
      <c r="AG144" s="11">
        <f>IF(AND($G13="Y",AG56&gt;0),AG56*Assumptions!$B$16/12*Assumptions!$B$17*IF(Assumptions!$B$18&gt;0,MIN(1,((YEAR(AG$5)-YEAR($E13))*12+MONTH(AG$5)-MONTH($E13)+1)/Assumptions!$B$18),1),0)</f>
        <v/>
      </c>
      <c r="AH144" s="11">
        <f>IF(AND($G13="Y",AH56&gt;0),AH56*Assumptions!$B$16/12*Assumptions!$B$17*IF(Assumptions!$B$18&gt;0,MIN(1,((YEAR(AH$5)-YEAR($E13))*12+MONTH(AH$5)-MONTH($E13)+1)/Assumptions!$B$18),1),0)</f>
        <v/>
      </c>
      <c r="AI144" s="11">
        <f>IF(AND($G13="Y",AI56&gt;0),AI56*Assumptions!$B$16/12*Assumptions!$B$17*IF(Assumptions!$B$18&gt;0,MIN(1,((YEAR(AI$5)-YEAR($E13))*12+MONTH(AI$5)-MONTH($E13)+1)/Assumptions!$B$18),1),0)</f>
        <v/>
      </c>
      <c r="AJ144" s="11">
        <f>IF(AND($G13="Y",AJ56&gt;0),AJ56*Assumptions!$B$16/12*Assumptions!$B$17*IF(Assumptions!$B$18&gt;0,MIN(1,((YEAR(AJ$5)-YEAR($E13))*12+MONTH(AJ$5)-MONTH($E13)+1)/Assumptions!$B$18),1),0)</f>
        <v/>
      </c>
      <c r="AK144" s="11">
        <f>IF(AND($G13="Y",AK56&gt;0),AK56*Assumptions!$B$16/12*Assumptions!$B$17*IF(Assumptions!$B$18&gt;0,MIN(1,((YEAR(AK$5)-YEAR($E13))*12+MONTH(AK$5)-MONTH($E13)+1)/Assumptions!$B$18),1),0)</f>
        <v/>
      </c>
      <c r="AL144" s="11">
        <f>IF(AND($G13="Y",AL56&gt;0),AL56*Assumptions!$B$16/12*Assumptions!$B$17*IF(Assumptions!$B$18&gt;0,MIN(1,((YEAR(AL$5)-YEAR($E13))*12+MONTH(AL$5)-MONTH($E13)+1)/Assumptions!$B$18),1),0)</f>
        <v/>
      </c>
      <c r="AM144" s="11">
        <f>IF(AND($G13="Y",AM56&gt;0),AM56*Assumptions!$B$16/12*Assumptions!$B$17*IF(Assumptions!$B$18&gt;0,MIN(1,((YEAR(AM$5)-YEAR($E13))*12+MONTH(AM$5)-MONTH($E13)+1)/Assumptions!$B$18),1),0)</f>
        <v/>
      </c>
      <c r="AN144" s="11">
        <f>IF(AND($G13="Y",AN56&gt;0),AN56*Assumptions!$B$16/12*Assumptions!$B$17*IF(Assumptions!$B$18&gt;0,MIN(1,((YEAR(AN$5)-YEAR($E13))*12+MONTH(AN$5)-MONTH($E13)+1)/Assumptions!$B$18),1),0)</f>
        <v/>
      </c>
      <c r="AO144" s="11">
        <f>IF(AND($G13="Y",AO56&gt;0),AO56*Assumptions!$B$16/12*Assumptions!$B$17*IF(Assumptions!$B$18&gt;0,MIN(1,((YEAR(AO$5)-YEAR($E13))*12+MONTH(AO$5)-MONTH($E13)+1)/Assumptions!$B$18),1),0)</f>
        <v/>
      </c>
      <c r="AP144" s="11">
        <f>IF(AND($G13="Y",AP56&gt;0),AP56*Assumptions!$B$16/12*Assumptions!$B$17*IF(Assumptions!$B$18&gt;0,MIN(1,((YEAR(AP$5)-YEAR($E13))*12+MONTH(AP$5)-MONTH($E13)+1)/Assumptions!$B$18),1),0)</f>
        <v/>
      </c>
      <c r="AQ144" s="11">
        <f>IF(AND($G13="Y",AQ56&gt;0),AQ56*Assumptions!$B$16/12*Assumptions!$B$17*IF(Assumptions!$B$18&gt;0,MIN(1,((YEAR(AQ$5)-YEAR($E13))*12+MONTH(AQ$5)-MONTH($E13)+1)/Assumptions!$B$18),1),0)</f>
        <v/>
      </c>
      <c r="AR144" s="11">
        <f>IF(AND($G13="Y",AR56&gt;0),AR56*Assumptions!$B$16/12*Assumptions!$B$17*IF(Assumptions!$B$18&gt;0,MIN(1,((YEAR(AR$5)-YEAR($E13))*12+MONTH(AR$5)-MONTH($E13)+1)/Assumptions!$B$18),1),0)</f>
        <v/>
      </c>
    </row>
    <row r="145">
      <c r="A145" s="2">
        <f>IF($A14="","",$A14)</f>
        <v/>
      </c>
      <c r="I145" s="11">
        <f>IF(AND($G14="Y",I57&gt;0),I57*Assumptions!$B$16/12*Assumptions!$B$17*IF(Assumptions!$B$18&gt;0,MIN(1,((YEAR(I$5)-YEAR($E14))*12+MONTH(I$5)-MONTH($E14)+1)/Assumptions!$B$18),1),0)</f>
        <v/>
      </c>
      <c r="J145" s="11">
        <f>IF(AND($G14="Y",J57&gt;0),J57*Assumptions!$B$16/12*Assumptions!$B$17*IF(Assumptions!$B$18&gt;0,MIN(1,((YEAR(J$5)-YEAR($E14))*12+MONTH(J$5)-MONTH($E14)+1)/Assumptions!$B$18),1),0)</f>
        <v/>
      </c>
      <c r="K145" s="11">
        <f>IF(AND($G14="Y",K57&gt;0),K57*Assumptions!$B$16/12*Assumptions!$B$17*IF(Assumptions!$B$18&gt;0,MIN(1,((YEAR(K$5)-YEAR($E14))*12+MONTH(K$5)-MONTH($E14)+1)/Assumptions!$B$18),1),0)</f>
        <v/>
      </c>
      <c r="L145" s="11">
        <f>IF(AND($G14="Y",L57&gt;0),L57*Assumptions!$B$16/12*Assumptions!$B$17*IF(Assumptions!$B$18&gt;0,MIN(1,((YEAR(L$5)-YEAR($E14))*12+MONTH(L$5)-MONTH($E14)+1)/Assumptions!$B$18),1),0)</f>
        <v/>
      </c>
      <c r="M145" s="11">
        <f>IF(AND($G14="Y",M57&gt;0),M57*Assumptions!$B$16/12*Assumptions!$B$17*IF(Assumptions!$B$18&gt;0,MIN(1,((YEAR(M$5)-YEAR($E14))*12+MONTH(M$5)-MONTH($E14)+1)/Assumptions!$B$18),1),0)</f>
        <v/>
      </c>
      <c r="N145" s="11">
        <f>IF(AND($G14="Y",N57&gt;0),N57*Assumptions!$B$16/12*Assumptions!$B$17*IF(Assumptions!$B$18&gt;0,MIN(1,((YEAR(N$5)-YEAR($E14))*12+MONTH(N$5)-MONTH($E14)+1)/Assumptions!$B$18),1),0)</f>
        <v/>
      </c>
      <c r="O145" s="11">
        <f>IF(AND($G14="Y",O57&gt;0),O57*Assumptions!$B$16/12*Assumptions!$B$17*IF(Assumptions!$B$18&gt;0,MIN(1,((YEAR(O$5)-YEAR($E14))*12+MONTH(O$5)-MONTH($E14)+1)/Assumptions!$B$18),1),0)</f>
        <v/>
      </c>
      <c r="P145" s="11">
        <f>IF(AND($G14="Y",P57&gt;0),P57*Assumptions!$B$16/12*Assumptions!$B$17*IF(Assumptions!$B$18&gt;0,MIN(1,((YEAR(P$5)-YEAR($E14))*12+MONTH(P$5)-MONTH($E14)+1)/Assumptions!$B$18),1),0)</f>
        <v/>
      </c>
      <c r="Q145" s="11">
        <f>IF(AND($G14="Y",Q57&gt;0),Q57*Assumptions!$B$16/12*Assumptions!$B$17*IF(Assumptions!$B$18&gt;0,MIN(1,((YEAR(Q$5)-YEAR($E14))*12+MONTH(Q$5)-MONTH($E14)+1)/Assumptions!$B$18),1),0)</f>
        <v/>
      </c>
      <c r="R145" s="11">
        <f>IF(AND($G14="Y",R57&gt;0),R57*Assumptions!$B$16/12*Assumptions!$B$17*IF(Assumptions!$B$18&gt;0,MIN(1,((YEAR(R$5)-YEAR($E14))*12+MONTH(R$5)-MONTH($E14)+1)/Assumptions!$B$18),1),0)</f>
        <v/>
      </c>
      <c r="S145" s="11">
        <f>IF(AND($G14="Y",S57&gt;0),S57*Assumptions!$B$16/12*Assumptions!$B$17*IF(Assumptions!$B$18&gt;0,MIN(1,((YEAR(S$5)-YEAR($E14))*12+MONTH(S$5)-MONTH($E14)+1)/Assumptions!$B$18),1),0)</f>
        <v/>
      </c>
      <c r="T145" s="11">
        <f>IF(AND($G14="Y",T57&gt;0),T57*Assumptions!$B$16/12*Assumptions!$B$17*IF(Assumptions!$B$18&gt;0,MIN(1,((YEAR(T$5)-YEAR($E14))*12+MONTH(T$5)-MONTH($E14)+1)/Assumptions!$B$18),1),0)</f>
        <v/>
      </c>
      <c r="U145" s="11">
        <f>IF(AND($G14="Y",U57&gt;0),U57*Assumptions!$B$16/12*Assumptions!$B$17*IF(Assumptions!$B$18&gt;0,MIN(1,((YEAR(U$5)-YEAR($E14))*12+MONTH(U$5)-MONTH($E14)+1)/Assumptions!$B$18),1),0)</f>
        <v/>
      </c>
      <c r="V145" s="11">
        <f>IF(AND($G14="Y",V57&gt;0),V57*Assumptions!$B$16/12*Assumptions!$B$17*IF(Assumptions!$B$18&gt;0,MIN(1,((YEAR(V$5)-YEAR($E14))*12+MONTH(V$5)-MONTH($E14)+1)/Assumptions!$B$18),1),0)</f>
        <v/>
      </c>
      <c r="W145" s="11">
        <f>IF(AND($G14="Y",W57&gt;0),W57*Assumptions!$B$16/12*Assumptions!$B$17*IF(Assumptions!$B$18&gt;0,MIN(1,((YEAR(W$5)-YEAR($E14))*12+MONTH(W$5)-MONTH($E14)+1)/Assumptions!$B$18),1),0)</f>
        <v/>
      </c>
      <c r="X145" s="11">
        <f>IF(AND($G14="Y",X57&gt;0),X57*Assumptions!$B$16/12*Assumptions!$B$17*IF(Assumptions!$B$18&gt;0,MIN(1,((YEAR(X$5)-YEAR($E14))*12+MONTH(X$5)-MONTH($E14)+1)/Assumptions!$B$18),1),0)</f>
        <v/>
      </c>
      <c r="Y145" s="11">
        <f>IF(AND($G14="Y",Y57&gt;0),Y57*Assumptions!$B$16/12*Assumptions!$B$17*IF(Assumptions!$B$18&gt;0,MIN(1,((YEAR(Y$5)-YEAR($E14))*12+MONTH(Y$5)-MONTH($E14)+1)/Assumptions!$B$18),1),0)</f>
        <v/>
      </c>
      <c r="Z145" s="11">
        <f>IF(AND($G14="Y",Z57&gt;0),Z57*Assumptions!$B$16/12*Assumptions!$B$17*IF(Assumptions!$B$18&gt;0,MIN(1,((YEAR(Z$5)-YEAR($E14))*12+MONTH(Z$5)-MONTH($E14)+1)/Assumptions!$B$18),1),0)</f>
        <v/>
      </c>
      <c r="AA145" s="11">
        <f>IF(AND($G14="Y",AA57&gt;0),AA57*Assumptions!$B$16/12*Assumptions!$B$17*IF(Assumptions!$B$18&gt;0,MIN(1,((YEAR(AA$5)-YEAR($E14))*12+MONTH(AA$5)-MONTH($E14)+1)/Assumptions!$B$18),1),0)</f>
        <v/>
      </c>
      <c r="AB145" s="11">
        <f>IF(AND($G14="Y",AB57&gt;0),AB57*Assumptions!$B$16/12*Assumptions!$B$17*IF(Assumptions!$B$18&gt;0,MIN(1,((YEAR(AB$5)-YEAR($E14))*12+MONTH(AB$5)-MONTH($E14)+1)/Assumptions!$B$18),1),0)</f>
        <v/>
      </c>
      <c r="AC145" s="11">
        <f>IF(AND($G14="Y",AC57&gt;0),AC57*Assumptions!$B$16/12*Assumptions!$B$17*IF(Assumptions!$B$18&gt;0,MIN(1,((YEAR(AC$5)-YEAR($E14))*12+MONTH(AC$5)-MONTH($E14)+1)/Assumptions!$B$18),1),0)</f>
        <v/>
      </c>
      <c r="AD145" s="11">
        <f>IF(AND($G14="Y",AD57&gt;0),AD57*Assumptions!$B$16/12*Assumptions!$B$17*IF(Assumptions!$B$18&gt;0,MIN(1,((YEAR(AD$5)-YEAR($E14))*12+MONTH(AD$5)-MONTH($E14)+1)/Assumptions!$B$18),1),0)</f>
        <v/>
      </c>
      <c r="AE145" s="11">
        <f>IF(AND($G14="Y",AE57&gt;0),AE57*Assumptions!$B$16/12*Assumptions!$B$17*IF(Assumptions!$B$18&gt;0,MIN(1,((YEAR(AE$5)-YEAR($E14))*12+MONTH(AE$5)-MONTH($E14)+1)/Assumptions!$B$18),1),0)</f>
        <v/>
      </c>
      <c r="AF145" s="11">
        <f>IF(AND($G14="Y",AF57&gt;0),AF57*Assumptions!$B$16/12*Assumptions!$B$17*IF(Assumptions!$B$18&gt;0,MIN(1,((YEAR(AF$5)-YEAR($E14))*12+MONTH(AF$5)-MONTH($E14)+1)/Assumptions!$B$18),1),0)</f>
        <v/>
      </c>
      <c r="AG145" s="11">
        <f>IF(AND($G14="Y",AG57&gt;0),AG57*Assumptions!$B$16/12*Assumptions!$B$17*IF(Assumptions!$B$18&gt;0,MIN(1,((YEAR(AG$5)-YEAR($E14))*12+MONTH(AG$5)-MONTH($E14)+1)/Assumptions!$B$18),1),0)</f>
        <v/>
      </c>
      <c r="AH145" s="11">
        <f>IF(AND($G14="Y",AH57&gt;0),AH57*Assumptions!$B$16/12*Assumptions!$B$17*IF(Assumptions!$B$18&gt;0,MIN(1,((YEAR(AH$5)-YEAR($E14))*12+MONTH(AH$5)-MONTH($E14)+1)/Assumptions!$B$18),1),0)</f>
        <v/>
      </c>
      <c r="AI145" s="11">
        <f>IF(AND($G14="Y",AI57&gt;0),AI57*Assumptions!$B$16/12*Assumptions!$B$17*IF(Assumptions!$B$18&gt;0,MIN(1,((YEAR(AI$5)-YEAR($E14))*12+MONTH(AI$5)-MONTH($E14)+1)/Assumptions!$B$18),1),0)</f>
        <v/>
      </c>
      <c r="AJ145" s="11">
        <f>IF(AND($G14="Y",AJ57&gt;0),AJ57*Assumptions!$B$16/12*Assumptions!$B$17*IF(Assumptions!$B$18&gt;0,MIN(1,((YEAR(AJ$5)-YEAR($E14))*12+MONTH(AJ$5)-MONTH($E14)+1)/Assumptions!$B$18),1),0)</f>
        <v/>
      </c>
      <c r="AK145" s="11">
        <f>IF(AND($G14="Y",AK57&gt;0),AK57*Assumptions!$B$16/12*Assumptions!$B$17*IF(Assumptions!$B$18&gt;0,MIN(1,((YEAR(AK$5)-YEAR($E14))*12+MONTH(AK$5)-MONTH($E14)+1)/Assumptions!$B$18),1),0)</f>
        <v/>
      </c>
      <c r="AL145" s="11">
        <f>IF(AND($G14="Y",AL57&gt;0),AL57*Assumptions!$B$16/12*Assumptions!$B$17*IF(Assumptions!$B$18&gt;0,MIN(1,((YEAR(AL$5)-YEAR($E14))*12+MONTH(AL$5)-MONTH($E14)+1)/Assumptions!$B$18),1),0)</f>
        <v/>
      </c>
      <c r="AM145" s="11">
        <f>IF(AND($G14="Y",AM57&gt;0),AM57*Assumptions!$B$16/12*Assumptions!$B$17*IF(Assumptions!$B$18&gt;0,MIN(1,((YEAR(AM$5)-YEAR($E14))*12+MONTH(AM$5)-MONTH($E14)+1)/Assumptions!$B$18),1),0)</f>
        <v/>
      </c>
      <c r="AN145" s="11">
        <f>IF(AND($G14="Y",AN57&gt;0),AN57*Assumptions!$B$16/12*Assumptions!$B$17*IF(Assumptions!$B$18&gt;0,MIN(1,((YEAR(AN$5)-YEAR($E14))*12+MONTH(AN$5)-MONTH($E14)+1)/Assumptions!$B$18),1),0)</f>
        <v/>
      </c>
      <c r="AO145" s="11">
        <f>IF(AND($G14="Y",AO57&gt;0),AO57*Assumptions!$B$16/12*Assumptions!$B$17*IF(Assumptions!$B$18&gt;0,MIN(1,((YEAR(AO$5)-YEAR($E14))*12+MONTH(AO$5)-MONTH($E14)+1)/Assumptions!$B$18),1),0)</f>
        <v/>
      </c>
      <c r="AP145" s="11">
        <f>IF(AND($G14="Y",AP57&gt;0),AP57*Assumptions!$B$16/12*Assumptions!$B$17*IF(Assumptions!$B$18&gt;0,MIN(1,((YEAR(AP$5)-YEAR($E14))*12+MONTH(AP$5)-MONTH($E14)+1)/Assumptions!$B$18),1),0)</f>
        <v/>
      </c>
      <c r="AQ145" s="11">
        <f>IF(AND($G14="Y",AQ57&gt;0),AQ57*Assumptions!$B$16/12*Assumptions!$B$17*IF(Assumptions!$B$18&gt;0,MIN(1,((YEAR(AQ$5)-YEAR($E14))*12+MONTH(AQ$5)-MONTH($E14)+1)/Assumptions!$B$18),1),0)</f>
        <v/>
      </c>
      <c r="AR145" s="11">
        <f>IF(AND($G14="Y",AR57&gt;0),AR57*Assumptions!$B$16/12*Assumptions!$B$17*IF(Assumptions!$B$18&gt;0,MIN(1,((YEAR(AR$5)-YEAR($E14))*12+MONTH(AR$5)-MONTH($E14)+1)/Assumptions!$B$18),1),0)</f>
        <v/>
      </c>
    </row>
    <row r="146">
      <c r="A146" s="2">
        <f>IF($A15="","",$A15)</f>
        <v/>
      </c>
      <c r="I146" s="11">
        <f>IF(AND($G15="Y",I58&gt;0),I58*Assumptions!$B$16/12*Assumptions!$B$17*IF(Assumptions!$B$18&gt;0,MIN(1,((YEAR(I$5)-YEAR($E15))*12+MONTH(I$5)-MONTH($E15)+1)/Assumptions!$B$18),1),0)</f>
        <v/>
      </c>
      <c r="J146" s="11">
        <f>IF(AND($G15="Y",J58&gt;0),J58*Assumptions!$B$16/12*Assumptions!$B$17*IF(Assumptions!$B$18&gt;0,MIN(1,((YEAR(J$5)-YEAR($E15))*12+MONTH(J$5)-MONTH($E15)+1)/Assumptions!$B$18),1),0)</f>
        <v/>
      </c>
      <c r="K146" s="11">
        <f>IF(AND($G15="Y",K58&gt;0),K58*Assumptions!$B$16/12*Assumptions!$B$17*IF(Assumptions!$B$18&gt;0,MIN(1,((YEAR(K$5)-YEAR($E15))*12+MONTH(K$5)-MONTH($E15)+1)/Assumptions!$B$18),1),0)</f>
        <v/>
      </c>
      <c r="L146" s="11">
        <f>IF(AND($G15="Y",L58&gt;0),L58*Assumptions!$B$16/12*Assumptions!$B$17*IF(Assumptions!$B$18&gt;0,MIN(1,((YEAR(L$5)-YEAR($E15))*12+MONTH(L$5)-MONTH($E15)+1)/Assumptions!$B$18),1),0)</f>
        <v/>
      </c>
      <c r="M146" s="11">
        <f>IF(AND($G15="Y",M58&gt;0),M58*Assumptions!$B$16/12*Assumptions!$B$17*IF(Assumptions!$B$18&gt;0,MIN(1,((YEAR(M$5)-YEAR($E15))*12+MONTH(M$5)-MONTH($E15)+1)/Assumptions!$B$18),1),0)</f>
        <v/>
      </c>
      <c r="N146" s="11">
        <f>IF(AND($G15="Y",N58&gt;0),N58*Assumptions!$B$16/12*Assumptions!$B$17*IF(Assumptions!$B$18&gt;0,MIN(1,((YEAR(N$5)-YEAR($E15))*12+MONTH(N$5)-MONTH($E15)+1)/Assumptions!$B$18),1),0)</f>
        <v/>
      </c>
      <c r="O146" s="11">
        <f>IF(AND($G15="Y",O58&gt;0),O58*Assumptions!$B$16/12*Assumptions!$B$17*IF(Assumptions!$B$18&gt;0,MIN(1,((YEAR(O$5)-YEAR($E15))*12+MONTH(O$5)-MONTH($E15)+1)/Assumptions!$B$18),1),0)</f>
        <v/>
      </c>
      <c r="P146" s="11">
        <f>IF(AND($G15="Y",P58&gt;0),P58*Assumptions!$B$16/12*Assumptions!$B$17*IF(Assumptions!$B$18&gt;0,MIN(1,((YEAR(P$5)-YEAR($E15))*12+MONTH(P$5)-MONTH($E15)+1)/Assumptions!$B$18),1),0)</f>
        <v/>
      </c>
      <c r="Q146" s="11">
        <f>IF(AND($G15="Y",Q58&gt;0),Q58*Assumptions!$B$16/12*Assumptions!$B$17*IF(Assumptions!$B$18&gt;0,MIN(1,((YEAR(Q$5)-YEAR($E15))*12+MONTH(Q$5)-MONTH($E15)+1)/Assumptions!$B$18),1),0)</f>
        <v/>
      </c>
      <c r="R146" s="11">
        <f>IF(AND($G15="Y",R58&gt;0),R58*Assumptions!$B$16/12*Assumptions!$B$17*IF(Assumptions!$B$18&gt;0,MIN(1,((YEAR(R$5)-YEAR($E15))*12+MONTH(R$5)-MONTH($E15)+1)/Assumptions!$B$18),1),0)</f>
        <v/>
      </c>
      <c r="S146" s="11">
        <f>IF(AND($G15="Y",S58&gt;0),S58*Assumptions!$B$16/12*Assumptions!$B$17*IF(Assumptions!$B$18&gt;0,MIN(1,((YEAR(S$5)-YEAR($E15))*12+MONTH(S$5)-MONTH($E15)+1)/Assumptions!$B$18),1),0)</f>
        <v/>
      </c>
      <c r="T146" s="11">
        <f>IF(AND($G15="Y",T58&gt;0),T58*Assumptions!$B$16/12*Assumptions!$B$17*IF(Assumptions!$B$18&gt;0,MIN(1,((YEAR(T$5)-YEAR($E15))*12+MONTH(T$5)-MONTH($E15)+1)/Assumptions!$B$18),1),0)</f>
        <v/>
      </c>
      <c r="U146" s="11">
        <f>IF(AND($G15="Y",U58&gt;0),U58*Assumptions!$B$16/12*Assumptions!$B$17*IF(Assumptions!$B$18&gt;0,MIN(1,((YEAR(U$5)-YEAR($E15))*12+MONTH(U$5)-MONTH($E15)+1)/Assumptions!$B$18),1),0)</f>
        <v/>
      </c>
      <c r="V146" s="11">
        <f>IF(AND($G15="Y",V58&gt;0),V58*Assumptions!$B$16/12*Assumptions!$B$17*IF(Assumptions!$B$18&gt;0,MIN(1,((YEAR(V$5)-YEAR($E15))*12+MONTH(V$5)-MONTH($E15)+1)/Assumptions!$B$18),1),0)</f>
        <v/>
      </c>
      <c r="W146" s="11">
        <f>IF(AND($G15="Y",W58&gt;0),W58*Assumptions!$B$16/12*Assumptions!$B$17*IF(Assumptions!$B$18&gt;0,MIN(1,((YEAR(W$5)-YEAR($E15))*12+MONTH(W$5)-MONTH($E15)+1)/Assumptions!$B$18),1),0)</f>
        <v/>
      </c>
      <c r="X146" s="11">
        <f>IF(AND($G15="Y",X58&gt;0),X58*Assumptions!$B$16/12*Assumptions!$B$17*IF(Assumptions!$B$18&gt;0,MIN(1,((YEAR(X$5)-YEAR($E15))*12+MONTH(X$5)-MONTH($E15)+1)/Assumptions!$B$18),1),0)</f>
        <v/>
      </c>
      <c r="Y146" s="11">
        <f>IF(AND($G15="Y",Y58&gt;0),Y58*Assumptions!$B$16/12*Assumptions!$B$17*IF(Assumptions!$B$18&gt;0,MIN(1,((YEAR(Y$5)-YEAR($E15))*12+MONTH(Y$5)-MONTH($E15)+1)/Assumptions!$B$18),1),0)</f>
        <v/>
      </c>
      <c r="Z146" s="11">
        <f>IF(AND($G15="Y",Z58&gt;0),Z58*Assumptions!$B$16/12*Assumptions!$B$17*IF(Assumptions!$B$18&gt;0,MIN(1,((YEAR(Z$5)-YEAR($E15))*12+MONTH(Z$5)-MONTH($E15)+1)/Assumptions!$B$18),1),0)</f>
        <v/>
      </c>
      <c r="AA146" s="11">
        <f>IF(AND($G15="Y",AA58&gt;0),AA58*Assumptions!$B$16/12*Assumptions!$B$17*IF(Assumptions!$B$18&gt;0,MIN(1,((YEAR(AA$5)-YEAR($E15))*12+MONTH(AA$5)-MONTH($E15)+1)/Assumptions!$B$18),1),0)</f>
        <v/>
      </c>
      <c r="AB146" s="11">
        <f>IF(AND($G15="Y",AB58&gt;0),AB58*Assumptions!$B$16/12*Assumptions!$B$17*IF(Assumptions!$B$18&gt;0,MIN(1,((YEAR(AB$5)-YEAR($E15))*12+MONTH(AB$5)-MONTH($E15)+1)/Assumptions!$B$18),1),0)</f>
        <v/>
      </c>
      <c r="AC146" s="11">
        <f>IF(AND($G15="Y",AC58&gt;0),AC58*Assumptions!$B$16/12*Assumptions!$B$17*IF(Assumptions!$B$18&gt;0,MIN(1,((YEAR(AC$5)-YEAR($E15))*12+MONTH(AC$5)-MONTH($E15)+1)/Assumptions!$B$18),1),0)</f>
        <v/>
      </c>
      <c r="AD146" s="11">
        <f>IF(AND($G15="Y",AD58&gt;0),AD58*Assumptions!$B$16/12*Assumptions!$B$17*IF(Assumptions!$B$18&gt;0,MIN(1,((YEAR(AD$5)-YEAR($E15))*12+MONTH(AD$5)-MONTH($E15)+1)/Assumptions!$B$18),1),0)</f>
        <v/>
      </c>
      <c r="AE146" s="11">
        <f>IF(AND($G15="Y",AE58&gt;0),AE58*Assumptions!$B$16/12*Assumptions!$B$17*IF(Assumptions!$B$18&gt;0,MIN(1,((YEAR(AE$5)-YEAR($E15))*12+MONTH(AE$5)-MONTH($E15)+1)/Assumptions!$B$18),1),0)</f>
        <v/>
      </c>
      <c r="AF146" s="11">
        <f>IF(AND($G15="Y",AF58&gt;0),AF58*Assumptions!$B$16/12*Assumptions!$B$17*IF(Assumptions!$B$18&gt;0,MIN(1,((YEAR(AF$5)-YEAR($E15))*12+MONTH(AF$5)-MONTH($E15)+1)/Assumptions!$B$18),1),0)</f>
        <v/>
      </c>
      <c r="AG146" s="11">
        <f>IF(AND($G15="Y",AG58&gt;0),AG58*Assumptions!$B$16/12*Assumptions!$B$17*IF(Assumptions!$B$18&gt;0,MIN(1,((YEAR(AG$5)-YEAR($E15))*12+MONTH(AG$5)-MONTH($E15)+1)/Assumptions!$B$18),1),0)</f>
        <v/>
      </c>
      <c r="AH146" s="11">
        <f>IF(AND($G15="Y",AH58&gt;0),AH58*Assumptions!$B$16/12*Assumptions!$B$17*IF(Assumptions!$B$18&gt;0,MIN(1,((YEAR(AH$5)-YEAR($E15))*12+MONTH(AH$5)-MONTH($E15)+1)/Assumptions!$B$18),1),0)</f>
        <v/>
      </c>
      <c r="AI146" s="11">
        <f>IF(AND($G15="Y",AI58&gt;0),AI58*Assumptions!$B$16/12*Assumptions!$B$17*IF(Assumptions!$B$18&gt;0,MIN(1,((YEAR(AI$5)-YEAR($E15))*12+MONTH(AI$5)-MONTH($E15)+1)/Assumptions!$B$18),1),0)</f>
        <v/>
      </c>
      <c r="AJ146" s="11">
        <f>IF(AND($G15="Y",AJ58&gt;0),AJ58*Assumptions!$B$16/12*Assumptions!$B$17*IF(Assumptions!$B$18&gt;0,MIN(1,((YEAR(AJ$5)-YEAR($E15))*12+MONTH(AJ$5)-MONTH($E15)+1)/Assumptions!$B$18),1),0)</f>
        <v/>
      </c>
      <c r="AK146" s="11">
        <f>IF(AND($G15="Y",AK58&gt;0),AK58*Assumptions!$B$16/12*Assumptions!$B$17*IF(Assumptions!$B$18&gt;0,MIN(1,((YEAR(AK$5)-YEAR($E15))*12+MONTH(AK$5)-MONTH($E15)+1)/Assumptions!$B$18),1),0)</f>
        <v/>
      </c>
      <c r="AL146" s="11">
        <f>IF(AND($G15="Y",AL58&gt;0),AL58*Assumptions!$B$16/12*Assumptions!$B$17*IF(Assumptions!$B$18&gt;0,MIN(1,((YEAR(AL$5)-YEAR($E15))*12+MONTH(AL$5)-MONTH($E15)+1)/Assumptions!$B$18),1),0)</f>
        <v/>
      </c>
      <c r="AM146" s="11">
        <f>IF(AND($G15="Y",AM58&gt;0),AM58*Assumptions!$B$16/12*Assumptions!$B$17*IF(Assumptions!$B$18&gt;0,MIN(1,((YEAR(AM$5)-YEAR($E15))*12+MONTH(AM$5)-MONTH($E15)+1)/Assumptions!$B$18),1),0)</f>
        <v/>
      </c>
      <c r="AN146" s="11">
        <f>IF(AND($G15="Y",AN58&gt;0),AN58*Assumptions!$B$16/12*Assumptions!$B$17*IF(Assumptions!$B$18&gt;0,MIN(1,((YEAR(AN$5)-YEAR($E15))*12+MONTH(AN$5)-MONTH($E15)+1)/Assumptions!$B$18),1),0)</f>
        <v/>
      </c>
      <c r="AO146" s="11">
        <f>IF(AND($G15="Y",AO58&gt;0),AO58*Assumptions!$B$16/12*Assumptions!$B$17*IF(Assumptions!$B$18&gt;0,MIN(1,((YEAR(AO$5)-YEAR($E15))*12+MONTH(AO$5)-MONTH($E15)+1)/Assumptions!$B$18),1),0)</f>
        <v/>
      </c>
      <c r="AP146" s="11">
        <f>IF(AND($G15="Y",AP58&gt;0),AP58*Assumptions!$B$16/12*Assumptions!$B$17*IF(Assumptions!$B$18&gt;0,MIN(1,((YEAR(AP$5)-YEAR($E15))*12+MONTH(AP$5)-MONTH($E15)+1)/Assumptions!$B$18),1),0)</f>
        <v/>
      </c>
      <c r="AQ146" s="11">
        <f>IF(AND($G15="Y",AQ58&gt;0),AQ58*Assumptions!$B$16/12*Assumptions!$B$17*IF(Assumptions!$B$18&gt;0,MIN(1,((YEAR(AQ$5)-YEAR($E15))*12+MONTH(AQ$5)-MONTH($E15)+1)/Assumptions!$B$18),1),0)</f>
        <v/>
      </c>
      <c r="AR146" s="11">
        <f>IF(AND($G15="Y",AR58&gt;0),AR58*Assumptions!$B$16/12*Assumptions!$B$17*IF(Assumptions!$B$18&gt;0,MIN(1,((YEAR(AR$5)-YEAR($E15))*12+MONTH(AR$5)-MONTH($E15)+1)/Assumptions!$B$18),1),0)</f>
        <v/>
      </c>
    </row>
    <row r="147">
      <c r="A147" s="2">
        <f>IF($A16="","",$A16)</f>
        <v/>
      </c>
      <c r="I147" s="11">
        <f>IF(AND($G16="Y",I59&gt;0),I59*Assumptions!$B$16/12*Assumptions!$B$17*IF(Assumptions!$B$18&gt;0,MIN(1,((YEAR(I$5)-YEAR($E16))*12+MONTH(I$5)-MONTH($E16)+1)/Assumptions!$B$18),1),0)</f>
        <v/>
      </c>
      <c r="J147" s="11">
        <f>IF(AND($G16="Y",J59&gt;0),J59*Assumptions!$B$16/12*Assumptions!$B$17*IF(Assumptions!$B$18&gt;0,MIN(1,((YEAR(J$5)-YEAR($E16))*12+MONTH(J$5)-MONTH($E16)+1)/Assumptions!$B$18),1),0)</f>
        <v/>
      </c>
      <c r="K147" s="11">
        <f>IF(AND($G16="Y",K59&gt;0),K59*Assumptions!$B$16/12*Assumptions!$B$17*IF(Assumptions!$B$18&gt;0,MIN(1,((YEAR(K$5)-YEAR($E16))*12+MONTH(K$5)-MONTH($E16)+1)/Assumptions!$B$18),1),0)</f>
        <v/>
      </c>
      <c r="L147" s="11">
        <f>IF(AND($G16="Y",L59&gt;0),L59*Assumptions!$B$16/12*Assumptions!$B$17*IF(Assumptions!$B$18&gt;0,MIN(1,((YEAR(L$5)-YEAR($E16))*12+MONTH(L$5)-MONTH($E16)+1)/Assumptions!$B$18),1),0)</f>
        <v/>
      </c>
      <c r="M147" s="11">
        <f>IF(AND($G16="Y",M59&gt;0),M59*Assumptions!$B$16/12*Assumptions!$B$17*IF(Assumptions!$B$18&gt;0,MIN(1,((YEAR(M$5)-YEAR($E16))*12+MONTH(M$5)-MONTH($E16)+1)/Assumptions!$B$18),1),0)</f>
        <v/>
      </c>
      <c r="N147" s="11">
        <f>IF(AND($G16="Y",N59&gt;0),N59*Assumptions!$B$16/12*Assumptions!$B$17*IF(Assumptions!$B$18&gt;0,MIN(1,((YEAR(N$5)-YEAR($E16))*12+MONTH(N$5)-MONTH($E16)+1)/Assumptions!$B$18),1),0)</f>
        <v/>
      </c>
      <c r="O147" s="11">
        <f>IF(AND($G16="Y",O59&gt;0),O59*Assumptions!$B$16/12*Assumptions!$B$17*IF(Assumptions!$B$18&gt;0,MIN(1,((YEAR(O$5)-YEAR($E16))*12+MONTH(O$5)-MONTH($E16)+1)/Assumptions!$B$18),1),0)</f>
        <v/>
      </c>
      <c r="P147" s="11">
        <f>IF(AND($G16="Y",P59&gt;0),P59*Assumptions!$B$16/12*Assumptions!$B$17*IF(Assumptions!$B$18&gt;0,MIN(1,((YEAR(P$5)-YEAR($E16))*12+MONTH(P$5)-MONTH($E16)+1)/Assumptions!$B$18),1),0)</f>
        <v/>
      </c>
      <c r="Q147" s="11">
        <f>IF(AND($G16="Y",Q59&gt;0),Q59*Assumptions!$B$16/12*Assumptions!$B$17*IF(Assumptions!$B$18&gt;0,MIN(1,((YEAR(Q$5)-YEAR($E16))*12+MONTH(Q$5)-MONTH($E16)+1)/Assumptions!$B$18),1),0)</f>
        <v/>
      </c>
      <c r="R147" s="11">
        <f>IF(AND($G16="Y",R59&gt;0),R59*Assumptions!$B$16/12*Assumptions!$B$17*IF(Assumptions!$B$18&gt;0,MIN(1,((YEAR(R$5)-YEAR($E16))*12+MONTH(R$5)-MONTH($E16)+1)/Assumptions!$B$18),1),0)</f>
        <v/>
      </c>
      <c r="S147" s="11">
        <f>IF(AND($G16="Y",S59&gt;0),S59*Assumptions!$B$16/12*Assumptions!$B$17*IF(Assumptions!$B$18&gt;0,MIN(1,((YEAR(S$5)-YEAR($E16))*12+MONTH(S$5)-MONTH($E16)+1)/Assumptions!$B$18),1),0)</f>
        <v/>
      </c>
      <c r="T147" s="11">
        <f>IF(AND($G16="Y",T59&gt;0),T59*Assumptions!$B$16/12*Assumptions!$B$17*IF(Assumptions!$B$18&gt;0,MIN(1,((YEAR(T$5)-YEAR($E16))*12+MONTH(T$5)-MONTH($E16)+1)/Assumptions!$B$18),1),0)</f>
        <v/>
      </c>
      <c r="U147" s="11">
        <f>IF(AND($G16="Y",U59&gt;0),U59*Assumptions!$B$16/12*Assumptions!$B$17*IF(Assumptions!$B$18&gt;0,MIN(1,((YEAR(U$5)-YEAR($E16))*12+MONTH(U$5)-MONTH($E16)+1)/Assumptions!$B$18),1),0)</f>
        <v/>
      </c>
      <c r="V147" s="11">
        <f>IF(AND($G16="Y",V59&gt;0),V59*Assumptions!$B$16/12*Assumptions!$B$17*IF(Assumptions!$B$18&gt;0,MIN(1,((YEAR(V$5)-YEAR($E16))*12+MONTH(V$5)-MONTH($E16)+1)/Assumptions!$B$18),1),0)</f>
        <v/>
      </c>
      <c r="W147" s="11">
        <f>IF(AND($G16="Y",W59&gt;0),W59*Assumptions!$B$16/12*Assumptions!$B$17*IF(Assumptions!$B$18&gt;0,MIN(1,((YEAR(W$5)-YEAR($E16))*12+MONTH(W$5)-MONTH($E16)+1)/Assumptions!$B$18),1),0)</f>
        <v/>
      </c>
      <c r="X147" s="11">
        <f>IF(AND($G16="Y",X59&gt;0),X59*Assumptions!$B$16/12*Assumptions!$B$17*IF(Assumptions!$B$18&gt;0,MIN(1,((YEAR(X$5)-YEAR($E16))*12+MONTH(X$5)-MONTH($E16)+1)/Assumptions!$B$18),1),0)</f>
        <v/>
      </c>
      <c r="Y147" s="11">
        <f>IF(AND($G16="Y",Y59&gt;0),Y59*Assumptions!$B$16/12*Assumptions!$B$17*IF(Assumptions!$B$18&gt;0,MIN(1,((YEAR(Y$5)-YEAR($E16))*12+MONTH(Y$5)-MONTH($E16)+1)/Assumptions!$B$18),1),0)</f>
        <v/>
      </c>
      <c r="Z147" s="11">
        <f>IF(AND($G16="Y",Z59&gt;0),Z59*Assumptions!$B$16/12*Assumptions!$B$17*IF(Assumptions!$B$18&gt;0,MIN(1,((YEAR(Z$5)-YEAR($E16))*12+MONTH(Z$5)-MONTH($E16)+1)/Assumptions!$B$18),1),0)</f>
        <v/>
      </c>
      <c r="AA147" s="11">
        <f>IF(AND($G16="Y",AA59&gt;0),AA59*Assumptions!$B$16/12*Assumptions!$B$17*IF(Assumptions!$B$18&gt;0,MIN(1,((YEAR(AA$5)-YEAR($E16))*12+MONTH(AA$5)-MONTH($E16)+1)/Assumptions!$B$18),1),0)</f>
        <v/>
      </c>
      <c r="AB147" s="11">
        <f>IF(AND($G16="Y",AB59&gt;0),AB59*Assumptions!$B$16/12*Assumptions!$B$17*IF(Assumptions!$B$18&gt;0,MIN(1,((YEAR(AB$5)-YEAR($E16))*12+MONTH(AB$5)-MONTH($E16)+1)/Assumptions!$B$18),1),0)</f>
        <v/>
      </c>
      <c r="AC147" s="11">
        <f>IF(AND($G16="Y",AC59&gt;0),AC59*Assumptions!$B$16/12*Assumptions!$B$17*IF(Assumptions!$B$18&gt;0,MIN(1,((YEAR(AC$5)-YEAR($E16))*12+MONTH(AC$5)-MONTH($E16)+1)/Assumptions!$B$18),1),0)</f>
        <v/>
      </c>
      <c r="AD147" s="11">
        <f>IF(AND($G16="Y",AD59&gt;0),AD59*Assumptions!$B$16/12*Assumptions!$B$17*IF(Assumptions!$B$18&gt;0,MIN(1,((YEAR(AD$5)-YEAR($E16))*12+MONTH(AD$5)-MONTH($E16)+1)/Assumptions!$B$18),1),0)</f>
        <v/>
      </c>
      <c r="AE147" s="11">
        <f>IF(AND($G16="Y",AE59&gt;0),AE59*Assumptions!$B$16/12*Assumptions!$B$17*IF(Assumptions!$B$18&gt;0,MIN(1,((YEAR(AE$5)-YEAR($E16))*12+MONTH(AE$5)-MONTH($E16)+1)/Assumptions!$B$18),1),0)</f>
        <v/>
      </c>
      <c r="AF147" s="11">
        <f>IF(AND($G16="Y",AF59&gt;0),AF59*Assumptions!$B$16/12*Assumptions!$B$17*IF(Assumptions!$B$18&gt;0,MIN(1,((YEAR(AF$5)-YEAR($E16))*12+MONTH(AF$5)-MONTH($E16)+1)/Assumptions!$B$18),1),0)</f>
        <v/>
      </c>
      <c r="AG147" s="11">
        <f>IF(AND($G16="Y",AG59&gt;0),AG59*Assumptions!$B$16/12*Assumptions!$B$17*IF(Assumptions!$B$18&gt;0,MIN(1,((YEAR(AG$5)-YEAR($E16))*12+MONTH(AG$5)-MONTH($E16)+1)/Assumptions!$B$18),1),0)</f>
        <v/>
      </c>
      <c r="AH147" s="11">
        <f>IF(AND($G16="Y",AH59&gt;0),AH59*Assumptions!$B$16/12*Assumptions!$B$17*IF(Assumptions!$B$18&gt;0,MIN(1,((YEAR(AH$5)-YEAR($E16))*12+MONTH(AH$5)-MONTH($E16)+1)/Assumptions!$B$18),1),0)</f>
        <v/>
      </c>
      <c r="AI147" s="11">
        <f>IF(AND($G16="Y",AI59&gt;0),AI59*Assumptions!$B$16/12*Assumptions!$B$17*IF(Assumptions!$B$18&gt;0,MIN(1,((YEAR(AI$5)-YEAR($E16))*12+MONTH(AI$5)-MONTH($E16)+1)/Assumptions!$B$18),1),0)</f>
        <v/>
      </c>
      <c r="AJ147" s="11">
        <f>IF(AND($G16="Y",AJ59&gt;0),AJ59*Assumptions!$B$16/12*Assumptions!$B$17*IF(Assumptions!$B$18&gt;0,MIN(1,((YEAR(AJ$5)-YEAR($E16))*12+MONTH(AJ$5)-MONTH($E16)+1)/Assumptions!$B$18),1),0)</f>
        <v/>
      </c>
      <c r="AK147" s="11">
        <f>IF(AND($G16="Y",AK59&gt;0),AK59*Assumptions!$B$16/12*Assumptions!$B$17*IF(Assumptions!$B$18&gt;0,MIN(1,((YEAR(AK$5)-YEAR($E16))*12+MONTH(AK$5)-MONTH($E16)+1)/Assumptions!$B$18),1),0)</f>
        <v/>
      </c>
      <c r="AL147" s="11">
        <f>IF(AND($G16="Y",AL59&gt;0),AL59*Assumptions!$B$16/12*Assumptions!$B$17*IF(Assumptions!$B$18&gt;0,MIN(1,((YEAR(AL$5)-YEAR($E16))*12+MONTH(AL$5)-MONTH($E16)+1)/Assumptions!$B$18),1),0)</f>
        <v/>
      </c>
      <c r="AM147" s="11">
        <f>IF(AND($G16="Y",AM59&gt;0),AM59*Assumptions!$B$16/12*Assumptions!$B$17*IF(Assumptions!$B$18&gt;0,MIN(1,((YEAR(AM$5)-YEAR($E16))*12+MONTH(AM$5)-MONTH($E16)+1)/Assumptions!$B$18),1),0)</f>
        <v/>
      </c>
      <c r="AN147" s="11">
        <f>IF(AND($G16="Y",AN59&gt;0),AN59*Assumptions!$B$16/12*Assumptions!$B$17*IF(Assumptions!$B$18&gt;0,MIN(1,((YEAR(AN$5)-YEAR($E16))*12+MONTH(AN$5)-MONTH($E16)+1)/Assumptions!$B$18),1),0)</f>
        <v/>
      </c>
      <c r="AO147" s="11">
        <f>IF(AND($G16="Y",AO59&gt;0),AO59*Assumptions!$B$16/12*Assumptions!$B$17*IF(Assumptions!$B$18&gt;0,MIN(1,((YEAR(AO$5)-YEAR($E16))*12+MONTH(AO$5)-MONTH($E16)+1)/Assumptions!$B$18),1),0)</f>
        <v/>
      </c>
      <c r="AP147" s="11">
        <f>IF(AND($G16="Y",AP59&gt;0),AP59*Assumptions!$B$16/12*Assumptions!$B$17*IF(Assumptions!$B$18&gt;0,MIN(1,((YEAR(AP$5)-YEAR($E16))*12+MONTH(AP$5)-MONTH($E16)+1)/Assumptions!$B$18),1),0)</f>
        <v/>
      </c>
      <c r="AQ147" s="11">
        <f>IF(AND($G16="Y",AQ59&gt;0),AQ59*Assumptions!$B$16/12*Assumptions!$B$17*IF(Assumptions!$B$18&gt;0,MIN(1,((YEAR(AQ$5)-YEAR($E16))*12+MONTH(AQ$5)-MONTH($E16)+1)/Assumptions!$B$18),1),0)</f>
        <v/>
      </c>
      <c r="AR147" s="11">
        <f>IF(AND($G16="Y",AR59&gt;0),AR59*Assumptions!$B$16/12*Assumptions!$B$17*IF(Assumptions!$B$18&gt;0,MIN(1,((YEAR(AR$5)-YEAR($E16))*12+MONTH(AR$5)-MONTH($E16)+1)/Assumptions!$B$18),1),0)</f>
        <v/>
      </c>
    </row>
    <row r="148">
      <c r="A148" s="2">
        <f>IF($A17="","",$A17)</f>
        <v/>
      </c>
      <c r="I148" s="11">
        <f>IF(AND($G17="Y",I60&gt;0),I60*Assumptions!$B$16/12*Assumptions!$B$17*IF(Assumptions!$B$18&gt;0,MIN(1,((YEAR(I$5)-YEAR($E17))*12+MONTH(I$5)-MONTH($E17)+1)/Assumptions!$B$18),1),0)</f>
        <v/>
      </c>
      <c r="J148" s="11">
        <f>IF(AND($G17="Y",J60&gt;0),J60*Assumptions!$B$16/12*Assumptions!$B$17*IF(Assumptions!$B$18&gt;0,MIN(1,((YEAR(J$5)-YEAR($E17))*12+MONTH(J$5)-MONTH($E17)+1)/Assumptions!$B$18),1),0)</f>
        <v/>
      </c>
      <c r="K148" s="11">
        <f>IF(AND($G17="Y",K60&gt;0),K60*Assumptions!$B$16/12*Assumptions!$B$17*IF(Assumptions!$B$18&gt;0,MIN(1,((YEAR(K$5)-YEAR($E17))*12+MONTH(K$5)-MONTH($E17)+1)/Assumptions!$B$18),1),0)</f>
        <v/>
      </c>
      <c r="L148" s="11">
        <f>IF(AND($G17="Y",L60&gt;0),L60*Assumptions!$B$16/12*Assumptions!$B$17*IF(Assumptions!$B$18&gt;0,MIN(1,((YEAR(L$5)-YEAR($E17))*12+MONTH(L$5)-MONTH($E17)+1)/Assumptions!$B$18),1),0)</f>
        <v/>
      </c>
      <c r="M148" s="11">
        <f>IF(AND($G17="Y",M60&gt;0),M60*Assumptions!$B$16/12*Assumptions!$B$17*IF(Assumptions!$B$18&gt;0,MIN(1,((YEAR(M$5)-YEAR($E17))*12+MONTH(M$5)-MONTH($E17)+1)/Assumptions!$B$18),1),0)</f>
        <v/>
      </c>
      <c r="N148" s="11">
        <f>IF(AND($G17="Y",N60&gt;0),N60*Assumptions!$B$16/12*Assumptions!$B$17*IF(Assumptions!$B$18&gt;0,MIN(1,((YEAR(N$5)-YEAR($E17))*12+MONTH(N$5)-MONTH($E17)+1)/Assumptions!$B$18),1),0)</f>
        <v/>
      </c>
      <c r="O148" s="11">
        <f>IF(AND($G17="Y",O60&gt;0),O60*Assumptions!$B$16/12*Assumptions!$B$17*IF(Assumptions!$B$18&gt;0,MIN(1,((YEAR(O$5)-YEAR($E17))*12+MONTH(O$5)-MONTH($E17)+1)/Assumptions!$B$18),1),0)</f>
        <v/>
      </c>
      <c r="P148" s="11">
        <f>IF(AND($G17="Y",P60&gt;0),P60*Assumptions!$B$16/12*Assumptions!$B$17*IF(Assumptions!$B$18&gt;0,MIN(1,((YEAR(P$5)-YEAR($E17))*12+MONTH(P$5)-MONTH($E17)+1)/Assumptions!$B$18),1),0)</f>
        <v/>
      </c>
      <c r="Q148" s="11">
        <f>IF(AND($G17="Y",Q60&gt;0),Q60*Assumptions!$B$16/12*Assumptions!$B$17*IF(Assumptions!$B$18&gt;0,MIN(1,((YEAR(Q$5)-YEAR($E17))*12+MONTH(Q$5)-MONTH($E17)+1)/Assumptions!$B$18),1),0)</f>
        <v/>
      </c>
      <c r="R148" s="11">
        <f>IF(AND($G17="Y",R60&gt;0),R60*Assumptions!$B$16/12*Assumptions!$B$17*IF(Assumptions!$B$18&gt;0,MIN(1,((YEAR(R$5)-YEAR($E17))*12+MONTH(R$5)-MONTH($E17)+1)/Assumptions!$B$18),1),0)</f>
        <v/>
      </c>
      <c r="S148" s="11">
        <f>IF(AND($G17="Y",S60&gt;0),S60*Assumptions!$B$16/12*Assumptions!$B$17*IF(Assumptions!$B$18&gt;0,MIN(1,((YEAR(S$5)-YEAR($E17))*12+MONTH(S$5)-MONTH($E17)+1)/Assumptions!$B$18),1),0)</f>
        <v/>
      </c>
      <c r="T148" s="11">
        <f>IF(AND($G17="Y",T60&gt;0),T60*Assumptions!$B$16/12*Assumptions!$B$17*IF(Assumptions!$B$18&gt;0,MIN(1,((YEAR(T$5)-YEAR($E17))*12+MONTH(T$5)-MONTH($E17)+1)/Assumptions!$B$18),1),0)</f>
        <v/>
      </c>
      <c r="U148" s="11">
        <f>IF(AND($G17="Y",U60&gt;0),U60*Assumptions!$B$16/12*Assumptions!$B$17*IF(Assumptions!$B$18&gt;0,MIN(1,((YEAR(U$5)-YEAR($E17))*12+MONTH(U$5)-MONTH($E17)+1)/Assumptions!$B$18),1),0)</f>
        <v/>
      </c>
      <c r="V148" s="11">
        <f>IF(AND($G17="Y",V60&gt;0),V60*Assumptions!$B$16/12*Assumptions!$B$17*IF(Assumptions!$B$18&gt;0,MIN(1,((YEAR(V$5)-YEAR($E17))*12+MONTH(V$5)-MONTH($E17)+1)/Assumptions!$B$18),1),0)</f>
        <v/>
      </c>
      <c r="W148" s="11">
        <f>IF(AND($G17="Y",W60&gt;0),W60*Assumptions!$B$16/12*Assumptions!$B$17*IF(Assumptions!$B$18&gt;0,MIN(1,((YEAR(W$5)-YEAR($E17))*12+MONTH(W$5)-MONTH($E17)+1)/Assumptions!$B$18),1),0)</f>
        <v/>
      </c>
      <c r="X148" s="11">
        <f>IF(AND($G17="Y",X60&gt;0),X60*Assumptions!$B$16/12*Assumptions!$B$17*IF(Assumptions!$B$18&gt;0,MIN(1,((YEAR(X$5)-YEAR($E17))*12+MONTH(X$5)-MONTH($E17)+1)/Assumptions!$B$18),1),0)</f>
        <v/>
      </c>
      <c r="Y148" s="11">
        <f>IF(AND($G17="Y",Y60&gt;0),Y60*Assumptions!$B$16/12*Assumptions!$B$17*IF(Assumptions!$B$18&gt;0,MIN(1,((YEAR(Y$5)-YEAR($E17))*12+MONTH(Y$5)-MONTH($E17)+1)/Assumptions!$B$18),1),0)</f>
        <v/>
      </c>
      <c r="Z148" s="11">
        <f>IF(AND($G17="Y",Z60&gt;0),Z60*Assumptions!$B$16/12*Assumptions!$B$17*IF(Assumptions!$B$18&gt;0,MIN(1,((YEAR(Z$5)-YEAR($E17))*12+MONTH(Z$5)-MONTH($E17)+1)/Assumptions!$B$18),1),0)</f>
        <v/>
      </c>
      <c r="AA148" s="11">
        <f>IF(AND($G17="Y",AA60&gt;0),AA60*Assumptions!$B$16/12*Assumptions!$B$17*IF(Assumptions!$B$18&gt;0,MIN(1,((YEAR(AA$5)-YEAR($E17))*12+MONTH(AA$5)-MONTH($E17)+1)/Assumptions!$B$18),1),0)</f>
        <v/>
      </c>
      <c r="AB148" s="11">
        <f>IF(AND($G17="Y",AB60&gt;0),AB60*Assumptions!$B$16/12*Assumptions!$B$17*IF(Assumptions!$B$18&gt;0,MIN(1,((YEAR(AB$5)-YEAR($E17))*12+MONTH(AB$5)-MONTH($E17)+1)/Assumptions!$B$18),1),0)</f>
        <v/>
      </c>
      <c r="AC148" s="11">
        <f>IF(AND($G17="Y",AC60&gt;0),AC60*Assumptions!$B$16/12*Assumptions!$B$17*IF(Assumptions!$B$18&gt;0,MIN(1,((YEAR(AC$5)-YEAR($E17))*12+MONTH(AC$5)-MONTH($E17)+1)/Assumptions!$B$18),1),0)</f>
        <v/>
      </c>
      <c r="AD148" s="11">
        <f>IF(AND($G17="Y",AD60&gt;0),AD60*Assumptions!$B$16/12*Assumptions!$B$17*IF(Assumptions!$B$18&gt;0,MIN(1,((YEAR(AD$5)-YEAR($E17))*12+MONTH(AD$5)-MONTH($E17)+1)/Assumptions!$B$18),1),0)</f>
        <v/>
      </c>
      <c r="AE148" s="11">
        <f>IF(AND($G17="Y",AE60&gt;0),AE60*Assumptions!$B$16/12*Assumptions!$B$17*IF(Assumptions!$B$18&gt;0,MIN(1,((YEAR(AE$5)-YEAR($E17))*12+MONTH(AE$5)-MONTH($E17)+1)/Assumptions!$B$18),1),0)</f>
        <v/>
      </c>
      <c r="AF148" s="11">
        <f>IF(AND($G17="Y",AF60&gt;0),AF60*Assumptions!$B$16/12*Assumptions!$B$17*IF(Assumptions!$B$18&gt;0,MIN(1,((YEAR(AF$5)-YEAR($E17))*12+MONTH(AF$5)-MONTH($E17)+1)/Assumptions!$B$18),1),0)</f>
        <v/>
      </c>
      <c r="AG148" s="11">
        <f>IF(AND($G17="Y",AG60&gt;0),AG60*Assumptions!$B$16/12*Assumptions!$B$17*IF(Assumptions!$B$18&gt;0,MIN(1,((YEAR(AG$5)-YEAR($E17))*12+MONTH(AG$5)-MONTH($E17)+1)/Assumptions!$B$18),1),0)</f>
        <v/>
      </c>
      <c r="AH148" s="11">
        <f>IF(AND($G17="Y",AH60&gt;0),AH60*Assumptions!$B$16/12*Assumptions!$B$17*IF(Assumptions!$B$18&gt;0,MIN(1,((YEAR(AH$5)-YEAR($E17))*12+MONTH(AH$5)-MONTH($E17)+1)/Assumptions!$B$18),1),0)</f>
        <v/>
      </c>
      <c r="AI148" s="11">
        <f>IF(AND($G17="Y",AI60&gt;0),AI60*Assumptions!$B$16/12*Assumptions!$B$17*IF(Assumptions!$B$18&gt;0,MIN(1,((YEAR(AI$5)-YEAR($E17))*12+MONTH(AI$5)-MONTH($E17)+1)/Assumptions!$B$18),1),0)</f>
        <v/>
      </c>
      <c r="AJ148" s="11">
        <f>IF(AND($G17="Y",AJ60&gt;0),AJ60*Assumptions!$B$16/12*Assumptions!$B$17*IF(Assumptions!$B$18&gt;0,MIN(1,((YEAR(AJ$5)-YEAR($E17))*12+MONTH(AJ$5)-MONTH($E17)+1)/Assumptions!$B$18),1),0)</f>
        <v/>
      </c>
      <c r="AK148" s="11">
        <f>IF(AND($G17="Y",AK60&gt;0),AK60*Assumptions!$B$16/12*Assumptions!$B$17*IF(Assumptions!$B$18&gt;0,MIN(1,((YEAR(AK$5)-YEAR($E17))*12+MONTH(AK$5)-MONTH($E17)+1)/Assumptions!$B$18),1),0)</f>
        <v/>
      </c>
      <c r="AL148" s="11">
        <f>IF(AND($G17="Y",AL60&gt;0),AL60*Assumptions!$B$16/12*Assumptions!$B$17*IF(Assumptions!$B$18&gt;0,MIN(1,((YEAR(AL$5)-YEAR($E17))*12+MONTH(AL$5)-MONTH($E17)+1)/Assumptions!$B$18),1),0)</f>
        <v/>
      </c>
      <c r="AM148" s="11">
        <f>IF(AND($G17="Y",AM60&gt;0),AM60*Assumptions!$B$16/12*Assumptions!$B$17*IF(Assumptions!$B$18&gt;0,MIN(1,((YEAR(AM$5)-YEAR($E17))*12+MONTH(AM$5)-MONTH($E17)+1)/Assumptions!$B$18),1),0)</f>
        <v/>
      </c>
      <c r="AN148" s="11">
        <f>IF(AND($G17="Y",AN60&gt;0),AN60*Assumptions!$B$16/12*Assumptions!$B$17*IF(Assumptions!$B$18&gt;0,MIN(1,((YEAR(AN$5)-YEAR($E17))*12+MONTH(AN$5)-MONTH($E17)+1)/Assumptions!$B$18),1),0)</f>
        <v/>
      </c>
      <c r="AO148" s="11">
        <f>IF(AND($G17="Y",AO60&gt;0),AO60*Assumptions!$B$16/12*Assumptions!$B$17*IF(Assumptions!$B$18&gt;0,MIN(1,((YEAR(AO$5)-YEAR($E17))*12+MONTH(AO$5)-MONTH($E17)+1)/Assumptions!$B$18),1),0)</f>
        <v/>
      </c>
      <c r="AP148" s="11">
        <f>IF(AND($G17="Y",AP60&gt;0),AP60*Assumptions!$B$16/12*Assumptions!$B$17*IF(Assumptions!$B$18&gt;0,MIN(1,((YEAR(AP$5)-YEAR($E17))*12+MONTH(AP$5)-MONTH($E17)+1)/Assumptions!$B$18),1),0)</f>
        <v/>
      </c>
      <c r="AQ148" s="11">
        <f>IF(AND($G17="Y",AQ60&gt;0),AQ60*Assumptions!$B$16/12*Assumptions!$B$17*IF(Assumptions!$B$18&gt;0,MIN(1,((YEAR(AQ$5)-YEAR($E17))*12+MONTH(AQ$5)-MONTH($E17)+1)/Assumptions!$B$18),1),0)</f>
        <v/>
      </c>
      <c r="AR148" s="11">
        <f>IF(AND($G17="Y",AR60&gt;0),AR60*Assumptions!$B$16/12*Assumptions!$B$17*IF(Assumptions!$B$18&gt;0,MIN(1,((YEAR(AR$5)-YEAR($E17))*12+MONTH(AR$5)-MONTH($E17)+1)/Assumptions!$B$18),1),0)</f>
        <v/>
      </c>
    </row>
    <row r="149">
      <c r="A149" s="2">
        <f>IF($A18="","",$A18)</f>
        <v/>
      </c>
      <c r="I149" s="11">
        <f>IF(AND($G18="Y",I61&gt;0),I61*Assumptions!$B$16/12*Assumptions!$B$17*IF(Assumptions!$B$18&gt;0,MIN(1,((YEAR(I$5)-YEAR($E18))*12+MONTH(I$5)-MONTH($E18)+1)/Assumptions!$B$18),1),0)</f>
        <v/>
      </c>
      <c r="J149" s="11">
        <f>IF(AND($G18="Y",J61&gt;0),J61*Assumptions!$B$16/12*Assumptions!$B$17*IF(Assumptions!$B$18&gt;0,MIN(1,((YEAR(J$5)-YEAR($E18))*12+MONTH(J$5)-MONTH($E18)+1)/Assumptions!$B$18),1),0)</f>
        <v/>
      </c>
      <c r="K149" s="11">
        <f>IF(AND($G18="Y",K61&gt;0),K61*Assumptions!$B$16/12*Assumptions!$B$17*IF(Assumptions!$B$18&gt;0,MIN(1,((YEAR(K$5)-YEAR($E18))*12+MONTH(K$5)-MONTH($E18)+1)/Assumptions!$B$18),1),0)</f>
        <v/>
      </c>
      <c r="L149" s="11">
        <f>IF(AND($G18="Y",L61&gt;0),L61*Assumptions!$B$16/12*Assumptions!$B$17*IF(Assumptions!$B$18&gt;0,MIN(1,((YEAR(L$5)-YEAR($E18))*12+MONTH(L$5)-MONTH($E18)+1)/Assumptions!$B$18),1),0)</f>
        <v/>
      </c>
      <c r="M149" s="11">
        <f>IF(AND($G18="Y",M61&gt;0),M61*Assumptions!$B$16/12*Assumptions!$B$17*IF(Assumptions!$B$18&gt;0,MIN(1,((YEAR(M$5)-YEAR($E18))*12+MONTH(M$5)-MONTH($E18)+1)/Assumptions!$B$18),1),0)</f>
        <v/>
      </c>
      <c r="N149" s="11">
        <f>IF(AND($G18="Y",N61&gt;0),N61*Assumptions!$B$16/12*Assumptions!$B$17*IF(Assumptions!$B$18&gt;0,MIN(1,((YEAR(N$5)-YEAR($E18))*12+MONTH(N$5)-MONTH($E18)+1)/Assumptions!$B$18),1),0)</f>
        <v/>
      </c>
      <c r="O149" s="11">
        <f>IF(AND($G18="Y",O61&gt;0),O61*Assumptions!$B$16/12*Assumptions!$B$17*IF(Assumptions!$B$18&gt;0,MIN(1,((YEAR(O$5)-YEAR($E18))*12+MONTH(O$5)-MONTH($E18)+1)/Assumptions!$B$18),1),0)</f>
        <v/>
      </c>
      <c r="P149" s="11">
        <f>IF(AND($G18="Y",P61&gt;0),P61*Assumptions!$B$16/12*Assumptions!$B$17*IF(Assumptions!$B$18&gt;0,MIN(1,((YEAR(P$5)-YEAR($E18))*12+MONTH(P$5)-MONTH($E18)+1)/Assumptions!$B$18),1),0)</f>
        <v/>
      </c>
      <c r="Q149" s="11">
        <f>IF(AND($G18="Y",Q61&gt;0),Q61*Assumptions!$B$16/12*Assumptions!$B$17*IF(Assumptions!$B$18&gt;0,MIN(1,((YEAR(Q$5)-YEAR($E18))*12+MONTH(Q$5)-MONTH($E18)+1)/Assumptions!$B$18),1),0)</f>
        <v/>
      </c>
      <c r="R149" s="11">
        <f>IF(AND($G18="Y",R61&gt;0),R61*Assumptions!$B$16/12*Assumptions!$B$17*IF(Assumptions!$B$18&gt;0,MIN(1,((YEAR(R$5)-YEAR($E18))*12+MONTH(R$5)-MONTH($E18)+1)/Assumptions!$B$18),1),0)</f>
        <v/>
      </c>
      <c r="S149" s="11">
        <f>IF(AND($G18="Y",S61&gt;0),S61*Assumptions!$B$16/12*Assumptions!$B$17*IF(Assumptions!$B$18&gt;0,MIN(1,((YEAR(S$5)-YEAR($E18))*12+MONTH(S$5)-MONTH($E18)+1)/Assumptions!$B$18),1),0)</f>
        <v/>
      </c>
      <c r="T149" s="11">
        <f>IF(AND($G18="Y",T61&gt;0),T61*Assumptions!$B$16/12*Assumptions!$B$17*IF(Assumptions!$B$18&gt;0,MIN(1,((YEAR(T$5)-YEAR($E18))*12+MONTH(T$5)-MONTH($E18)+1)/Assumptions!$B$18),1),0)</f>
        <v/>
      </c>
      <c r="U149" s="11">
        <f>IF(AND($G18="Y",U61&gt;0),U61*Assumptions!$B$16/12*Assumptions!$B$17*IF(Assumptions!$B$18&gt;0,MIN(1,((YEAR(U$5)-YEAR($E18))*12+MONTH(U$5)-MONTH($E18)+1)/Assumptions!$B$18),1),0)</f>
        <v/>
      </c>
      <c r="V149" s="11">
        <f>IF(AND($G18="Y",V61&gt;0),V61*Assumptions!$B$16/12*Assumptions!$B$17*IF(Assumptions!$B$18&gt;0,MIN(1,((YEAR(V$5)-YEAR($E18))*12+MONTH(V$5)-MONTH($E18)+1)/Assumptions!$B$18),1),0)</f>
        <v/>
      </c>
      <c r="W149" s="11">
        <f>IF(AND($G18="Y",W61&gt;0),W61*Assumptions!$B$16/12*Assumptions!$B$17*IF(Assumptions!$B$18&gt;0,MIN(1,((YEAR(W$5)-YEAR($E18))*12+MONTH(W$5)-MONTH($E18)+1)/Assumptions!$B$18),1),0)</f>
        <v/>
      </c>
      <c r="X149" s="11">
        <f>IF(AND($G18="Y",X61&gt;0),X61*Assumptions!$B$16/12*Assumptions!$B$17*IF(Assumptions!$B$18&gt;0,MIN(1,((YEAR(X$5)-YEAR($E18))*12+MONTH(X$5)-MONTH($E18)+1)/Assumptions!$B$18),1),0)</f>
        <v/>
      </c>
      <c r="Y149" s="11">
        <f>IF(AND($G18="Y",Y61&gt;0),Y61*Assumptions!$B$16/12*Assumptions!$B$17*IF(Assumptions!$B$18&gt;0,MIN(1,((YEAR(Y$5)-YEAR($E18))*12+MONTH(Y$5)-MONTH($E18)+1)/Assumptions!$B$18),1),0)</f>
        <v/>
      </c>
      <c r="Z149" s="11">
        <f>IF(AND($G18="Y",Z61&gt;0),Z61*Assumptions!$B$16/12*Assumptions!$B$17*IF(Assumptions!$B$18&gt;0,MIN(1,((YEAR(Z$5)-YEAR($E18))*12+MONTH(Z$5)-MONTH($E18)+1)/Assumptions!$B$18),1),0)</f>
        <v/>
      </c>
      <c r="AA149" s="11">
        <f>IF(AND($G18="Y",AA61&gt;0),AA61*Assumptions!$B$16/12*Assumptions!$B$17*IF(Assumptions!$B$18&gt;0,MIN(1,((YEAR(AA$5)-YEAR($E18))*12+MONTH(AA$5)-MONTH($E18)+1)/Assumptions!$B$18),1),0)</f>
        <v/>
      </c>
      <c r="AB149" s="11">
        <f>IF(AND($G18="Y",AB61&gt;0),AB61*Assumptions!$B$16/12*Assumptions!$B$17*IF(Assumptions!$B$18&gt;0,MIN(1,((YEAR(AB$5)-YEAR($E18))*12+MONTH(AB$5)-MONTH($E18)+1)/Assumptions!$B$18),1),0)</f>
        <v/>
      </c>
      <c r="AC149" s="11">
        <f>IF(AND($G18="Y",AC61&gt;0),AC61*Assumptions!$B$16/12*Assumptions!$B$17*IF(Assumptions!$B$18&gt;0,MIN(1,((YEAR(AC$5)-YEAR($E18))*12+MONTH(AC$5)-MONTH($E18)+1)/Assumptions!$B$18),1),0)</f>
        <v/>
      </c>
      <c r="AD149" s="11">
        <f>IF(AND($G18="Y",AD61&gt;0),AD61*Assumptions!$B$16/12*Assumptions!$B$17*IF(Assumptions!$B$18&gt;0,MIN(1,((YEAR(AD$5)-YEAR($E18))*12+MONTH(AD$5)-MONTH($E18)+1)/Assumptions!$B$18),1),0)</f>
        <v/>
      </c>
      <c r="AE149" s="11">
        <f>IF(AND($G18="Y",AE61&gt;0),AE61*Assumptions!$B$16/12*Assumptions!$B$17*IF(Assumptions!$B$18&gt;0,MIN(1,((YEAR(AE$5)-YEAR($E18))*12+MONTH(AE$5)-MONTH($E18)+1)/Assumptions!$B$18),1),0)</f>
        <v/>
      </c>
      <c r="AF149" s="11">
        <f>IF(AND($G18="Y",AF61&gt;0),AF61*Assumptions!$B$16/12*Assumptions!$B$17*IF(Assumptions!$B$18&gt;0,MIN(1,((YEAR(AF$5)-YEAR($E18))*12+MONTH(AF$5)-MONTH($E18)+1)/Assumptions!$B$18),1),0)</f>
        <v/>
      </c>
      <c r="AG149" s="11">
        <f>IF(AND($G18="Y",AG61&gt;0),AG61*Assumptions!$B$16/12*Assumptions!$B$17*IF(Assumptions!$B$18&gt;0,MIN(1,((YEAR(AG$5)-YEAR($E18))*12+MONTH(AG$5)-MONTH($E18)+1)/Assumptions!$B$18),1),0)</f>
        <v/>
      </c>
      <c r="AH149" s="11">
        <f>IF(AND($G18="Y",AH61&gt;0),AH61*Assumptions!$B$16/12*Assumptions!$B$17*IF(Assumptions!$B$18&gt;0,MIN(1,((YEAR(AH$5)-YEAR($E18))*12+MONTH(AH$5)-MONTH($E18)+1)/Assumptions!$B$18),1),0)</f>
        <v/>
      </c>
      <c r="AI149" s="11">
        <f>IF(AND($G18="Y",AI61&gt;0),AI61*Assumptions!$B$16/12*Assumptions!$B$17*IF(Assumptions!$B$18&gt;0,MIN(1,((YEAR(AI$5)-YEAR($E18))*12+MONTH(AI$5)-MONTH($E18)+1)/Assumptions!$B$18),1),0)</f>
        <v/>
      </c>
      <c r="AJ149" s="11">
        <f>IF(AND($G18="Y",AJ61&gt;0),AJ61*Assumptions!$B$16/12*Assumptions!$B$17*IF(Assumptions!$B$18&gt;0,MIN(1,((YEAR(AJ$5)-YEAR($E18))*12+MONTH(AJ$5)-MONTH($E18)+1)/Assumptions!$B$18),1),0)</f>
        <v/>
      </c>
      <c r="AK149" s="11">
        <f>IF(AND($G18="Y",AK61&gt;0),AK61*Assumptions!$B$16/12*Assumptions!$B$17*IF(Assumptions!$B$18&gt;0,MIN(1,((YEAR(AK$5)-YEAR($E18))*12+MONTH(AK$5)-MONTH($E18)+1)/Assumptions!$B$18),1),0)</f>
        <v/>
      </c>
      <c r="AL149" s="11">
        <f>IF(AND($G18="Y",AL61&gt;0),AL61*Assumptions!$B$16/12*Assumptions!$B$17*IF(Assumptions!$B$18&gt;0,MIN(1,((YEAR(AL$5)-YEAR($E18))*12+MONTH(AL$5)-MONTH($E18)+1)/Assumptions!$B$18),1),0)</f>
        <v/>
      </c>
      <c r="AM149" s="11">
        <f>IF(AND($G18="Y",AM61&gt;0),AM61*Assumptions!$B$16/12*Assumptions!$B$17*IF(Assumptions!$B$18&gt;0,MIN(1,((YEAR(AM$5)-YEAR($E18))*12+MONTH(AM$5)-MONTH($E18)+1)/Assumptions!$B$18),1),0)</f>
        <v/>
      </c>
      <c r="AN149" s="11">
        <f>IF(AND($G18="Y",AN61&gt;0),AN61*Assumptions!$B$16/12*Assumptions!$B$17*IF(Assumptions!$B$18&gt;0,MIN(1,((YEAR(AN$5)-YEAR($E18))*12+MONTH(AN$5)-MONTH($E18)+1)/Assumptions!$B$18),1),0)</f>
        <v/>
      </c>
      <c r="AO149" s="11">
        <f>IF(AND($G18="Y",AO61&gt;0),AO61*Assumptions!$B$16/12*Assumptions!$B$17*IF(Assumptions!$B$18&gt;0,MIN(1,((YEAR(AO$5)-YEAR($E18))*12+MONTH(AO$5)-MONTH($E18)+1)/Assumptions!$B$18),1),0)</f>
        <v/>
      </c>
      <c r="AP149" s="11">
        <f>IF(AND($G18="Y",AP61&gt;0),AP61*Assumptions!$B$16/12*Assumptions!$B$17*IF(Assumptions!$B$18&gt;0,MIN(1,((YEAR(AP$5)-YEAR($E18))*12+MONTH(AP$5)-MONTH($E18)+1)/Assumptions!$B$18),1),0)</f>
        <v/>
      </c>
      <c r="AQ149" s="11">
        <f>IF(AND($G18="Y",AQ61&gt;0),AQ61*Assumptions!$B$16/12*Assumptions!$B$17*IF(Assumptions!$B$18&gt;0,MIN(1,((YEAR(AQ$5)-YEAR($E18))*12+MONTH(AQ$5)-MONTH($E18)+1)/Assumptions!$B$18),1),0)</f>
        <v/>
      </c>
      <c r="AR149" s="11">
        <f>IF(AND($G18="Y",AR61&gt;0),AR61*Assumptions!$B$16/12*Assumptions!$B$17*IF(Assumptions!$B$18&gt;0,MIN(1,((YEAR(AR$5)-YEAR($E18))*12+MONTH(AR$5)-MONTH($E18)+1)/Assumptions!$B$18),1),0)</f>
        <v/>
      </c>
    </row>
    <row r="150">
      <c r="A150" s="2">
        <f>IF($A19="","",$A19)</f>
        <v/>
      </c>
      <c r="I150" s="11">
        <f>IF(AND($G19="Y",I62&gt;0),I62*Assumptions!$B$16/12*Assumptions!$B$17*IF(Assumptions!$B$18&gt;0,MIN(1,((YEAR(I$5)-YEAR($E19))*12+MONTH(I$5)-MONTH($E19)+1)/Assumptions!$B$18),1),0)</f>
        <v/>
      </c>
      <c r="J150" s="11">
        <f>IF(AND($G19="Y",J62&gt;0),J62*Assumptions!$B$16/12*Assumptions!$B$17*IF(Assumptions!$B$18&gt;0,MIN(1,((YEAR(J$5)-YEAR($E19))*12+MONTH(J$5)-MONTH($E19)+1)/Assumptions!$B$18),1),0)</f>
        <v/>
      </c>
      <c r="K150" s="11">
        <f>IF(AND($G19="Y",K62&gt;0),K62*Assumptions!$B$16/12*Assumptions!$B$17*IF(Assumptions!$B$18&gt;0,MIN(1,((YEAR(K$5)-YEAR($E19))*12+MONTH(K$5)-MONTH($E19)+1)/Assumptions!$B$18),1),0)</f>
        <v/>
      </c>
      <c r="L150" s="11">
        <f>IF(AND($G19="Y",L62&gt;0),L62*Assumptions!$B$16/12*Assumptions!$B$17*IF(Assumptions!$B$18&gt;0,MIN(1,((YEAR(L$5)-YEAR($E19))*12+MONTH(L$5)-MONTH($E19)+1)/Assumptions!$B$18),1),0)</f>
        <v/>
      </c>
      <c r="M150" s="11">
        <f>IF(AND($G19="Y",M62&gt;0),M62*Assumptions!$B$16/12*Assumptions!$B$17*IF(Assumptions!$B$18&gt;0,MIN(1,((YEAR(M$5)-YEAR($E19))*12+MONTH(M$5)-MONTH($E19)+1)/Assumptions!$B$18),1),0)</f>
        <v/>
      </c>
      <c r="N150" s="11">
        <f>IF(AND($G19="Y",N62&gt;0),N62*Assumptions!$B$16/12*Assumptions!$B$17*IF(Assumptions!$B$18&gt;0,MIN(1,((YEAR(N$5)-YEAR($E19))*12+MONTH(N$5)-MONTH($E19)+1)/Assumptions!$B$18),1),0)</f>
        <v/>
      </c>
      <c r="O150" s="11">
        <f>IF(AND($G19="Y",O62&gt;0),O62*Assumptions!$B$16/12*Assumptions!$B$17*IF(Assumptions!$B$18&gt;0,MIN(1,((YEAR(O$5)-YEAR($E19))*12+MONTH(O$5)-MONTH($E19)+1)/Assumptions!$B$18),1),0)</f>
        <v/>
      </c>
      <c r="P150" s="11">
        <f>IF(AND($G19="Y",P62&gt;0),P62*Assumptions!$B$16/12*Assumptions!$B$17*IF(Assumptions!$B$18&gt;0,MIN(1,((YEAR(P$5)-YEAR($E19))*12+MONTH(P$5)-MONTH($E19)+1)/Assumptions!$B$18),1),0)</f>
        <v/>
      </c>
      <c r="Q150" s="11">
        <f>IF(AND($G19="Y",Q62&gt;0),Q62*Assumptions!$B$16/12*Assumptions!$B$17*IF(Assumptions!$B$18&gt;0,MIN(1,((YEAR(Q$5)-YEAR($E19))*12+MONTH(Q$5)-MONTH($E19)+1)/Assumptions!$B$18),1),0)</f>
        <v/>
      </c>
      <c r="R150" s="11">
        <f>IF(AND($G19="Y",R62&gt;0),R62*Assumptions!$B$16/12*Assumptions!$B$17*IF(Assumptions!$B$18&gt;0,MIN(1,((YEAR(R$5)-YEAR($E19))*12+MONTH(R$5)-MONTH($E19)+1)/Assumptions!$B$18),1),0)</f>
        <v/>
      </c>
      <c r="S150" s="11">
        <f>IF(AND($G19="Y",S62&gt;0),S62*Assumptions!$B$16/12*Assumptions!$B$17*IF(Assumptions!$B$18&gt;0,MIN(1,((YEAR(S$5)-YEAR($E19))*12+MONTH(S$5)-MONTH($E19)+1)/Assumptions!$B$18),1),0)</f>
        <v/>
      </c>
      <c r="T150" s="11">
        <f>IF(AND($G19="Y",T62&gt;0),T62*Assumptions!$B$16/12*Assumptions!$B$17*IF(Assumptions!$B$18&gt;0,MIN(1,((YEAR(T$5)-YEAR($E19))*12+MONTH(T$5)-MONTH($E19)+1)/Assumptions!$B$18),1),0)</f>
        <v/>
      </c>
      <c r="U150" s="11">
        <f>IF(AND($G19="Y",U62&gt;0),U62*Assumptions!$B$16/12*Assumptions!$B$17*IF(Assumptions!$B$18&gt;0,MIN(1,((YEAR(U$5)-YEAR($E19))*12+MONTH(U$5)-MONTH($E19)+1)/Assumptions!$B$18),1),0)</f>
        <v/>
      </c>
      <c r="V150" s="11">
        <f>IF(AND($G19="Y",V62&gt;0),V62*Assumptions!$B$16/12*Assumptions!$B$17*IF(Assumptions!$B$18&gt;0,MIN(1,((YEAR(V$5)-YEAR($E19))*12+MONTH(V$5)-MONTH($E19)+1)/Assumptions!$B$18),1),0)</f>
        <v/>
      </c>
      <c r="W150" s="11">
        <f>IF(AND($G19="Y",W62&gt;0),W62*Assumptions!$B$16/12*Assumptions!$B$17*IF(Assumptions!$B$18&gt;0,MIN(1,((YEAR(W$5)-YEAR($E19))*12+MONTH(W$5)-MONTH($E19)+1)/Assumptions!$B$18),1),0)</f>
        <v/>
      </c>
      <c r="X150" s="11">
        <f>IF(AND($G19="Y",X62&gt;0),X62*Assumptions!$B$16/12*Assumptions!$B$17*IF(Assumptions!$B$18&gt;0,MIN(1,((YEAR(X$5)-YEAR($E19))*12+MONTH(X$5)-MONTH($E19)+1)/Assumptions!$B$18),1),0)</f>
        <v/>
      </c>
      <c r="Y150" s="11">
        <f>IF(AND($G19="Y",Y62&gt;0),Y62*Assumptions!$B$16/12*Assumptions!$B$17*IF(Assumptions!$B$18&gt;0,MIN(1,((YEAR(Y$5)-YEAR($E19))*12+MONTH(Y$5)-MONTH($E19)+1)/Assumptions!$B$18),1),0)</f>
        <v/>
      </c>
      <c r="Z150" s="11">
        <f>IF(AND($G19="Y",Z62&gt;0),Z62*Assumptions!$B$16/12*Assumptions!$B$17*IF(Assumptions!$B$18&gt;0,MIN(1,((YEAR(Z$5)-YEAR($E19))*12+MONTH(Z$5)-MONTH($E19)+1)/Assumptions!$B$18),1),0)</f>
        <v/>
      </c>
      <c r="AA150" s="11">
        <f>IF(AND($G19="Y",AA62&gt;0),AA62*Assumptions!$B$16/12*Assumptions!$B$17*IF(Assumptions!$B$18&gt;0,MIN(1,((YEAR(AA$5)-YEAR($E19))*12+MONTH(AA$5)-MONTH($E19)+1)/Assumptions!$B$18),1),0)</f>
        <v/>
      </c>
      <c r="AB150" s="11">
        <f>IF(AND($G19="Y",AB62&gt;0),AB62*Assumptions!$B$16/12*Assumptions!$B$17*IF(Assumptions!$B$18&gt;0,MIN(1,((YEAR(AB$5)-YEAR($E19))*12+MONTH(AB$5)-MONTH($E19)+1)/Assumptions!$B$18),1),0)</f>
        <v/>
      </c>
      <c r="AC150" s="11">
        <f>IF(AND($G19="Y",AC62&gt;0),AC62*Assumptions!$B$16/12*Assumptions!$B$17*IF(Assumptions!$B$18&gt;0,MIN(1,((YEAR(AC$5)-YEAR($E19))*12+MONTH(AC$5)-MONTH($E19)+1)/Assumptions!$B$18),1),0)</f>
        <v/>
      </c>
      <c r="AD150" s="11">
        <f>IF(AND($G19="Y",AD62&gt;0),AD62*Assumptions!$B$16/12*Assumptions!$B$17*IF(Assumptions!$B$18&gt;0,MIN(1,((YEAR(AD$5)-YEAR($E19))*12+MONTH(AD$5)-MONTH($E19)+1)/Assumptions!$B$18),1),0)</f>
        <v/>
      </c>
      <c r="AE150" s="11">
        <f>IF(AND($G19="Y",AE62&gt;0),AE62*Assumptions!$B$16/12*Assumptions!$B$17*IF(Assumptions!$B$18&gt;0,MIN(1,((YEAR(AE$5)-YEAR($E19))*12+MONTH(AE$5)-MONTH($E19)+1)/Assumptions!$B$18),1),0)</f>
        <v/>
      </c>
      <c r="AF150" s="11">
        <f>IF(AND($G19="Y",AF62&gt;0),AF62*Assumptions!$B$16/12*Assumptions!$B$17*IF(Assumptions!$B$18&gt;0,MIN(1,((YEAR(AF$5)-YEAR($E19))*12+MONTH(AF$5)-MONTH($E19)+1)/Assumptions!$B$18),1),0)</f>
        <v/>
      </c>
      <c r="AG150" s="11">
        <f>IF(AND($G19="Y",AG62&gt;0),AG62*Assumptions!$B$16/12*Assumptions!$B$17*IF(Assumptions!$B$18&gt;0,MIN(1,((YEAR(AG$5)-YEAR($E19))*12+MONTH(AG$5)-MONTH($E19)+1)/Assumptions!$B$18),1),0)</f>
        <v/>
      </c>
      <c r="AH150" s="11">
        <f>IF(AND($G19="Y",AH62&gt;0),AH62*Assumptions!$B$16/12*Assumptions!$B$17*IF(Assumptions!$B$18&gt;0,MIN(1,((YEAR(AH$5)-YEAR($E19))*12+MONTH(AH$5)-MONTH($E19)+1)/Assumptions!$B$18),1),0)</f>
        <v/>
      </c>
      <c r="AI150" s="11">
        <f>IF(AND($G19="Y",AI62&gt;0),AI62*Assumptions!$B$16/12*Assumptions!$B$17*IF(Assumptions!$B$18&gt;0,MIN(1,((YEAR(AI$5)-YEAR($E19))*12+MONTH(AI$5)-MONTH($E19)+1)/Assumptions!$B$18),1),0)</f>
        <v/>
      </c>
      <c r="AJ150" s="11">
        <f>IF(AND($G19="Y",AJ62&gt;0),AJ62*Assumptions!$B$16/12*Assumptions!$B$17*IF(Assumptions!$B$18&gt;0,MIN(1,((YEAR(AJ$5)-YEAR($E19))*12+MONTH(AJ$5)-MONTH($E19)+1)/Assumptions!$B$18),1),0)</f>
        <v/>
      </c>
      <c r="AK150" s="11">
        <f>IF(AND($G19="Y",AK62&gt;0),AK62*Assumptions!$B$16/12*Assumptions!$B$17*IF(Assumptions!$B$18&gt;0,MIN(1,((YEAR(AK$5)-YEAR($E19))*12+MONTH(AK$5)-MONTH($E19)+1)/Assumptions!$B$18),1),0)</f>
        <v/>
      </c>
      <c r="AL150" s="11">
        <f>IF(AND($G19="Y",AL62&gt;0),AL62*Assumptions!$B$16/12*Assumptions!$B$17*IF(Assumptions!$B$18&gt;0,MIN(1,((YEAR(AL$5)-YEAR($E19))*12+MONTH(AL$5)-MONTH($E19)+1)/Assumptions!$B$18),1),0)</f>
        <v/>
      </c>
      <c r="AM150" s="11">
        <f>IF(AND($G19="Y",AM62&gt;0),AM62*Assumptions!$B$16/12*Assumptions!$B$17*IF(Assumptions!$B$18&gt;0,MIN(1,((YEAR(AM$5)-YEAR($E19))*12+MONTH(AM$5)-MONTH($E19)+1)/Assumptions!$B$18),1),0)</f>
        <v/>
      </c>
      <c r="AN150" s="11">
        <f>IF(AND($G19="Y",AN62&gt;0),AN62*Assumptions!$B$16/12*Assumptions!$B$17*IF(Assumptions!$B$18&gt;0,MIN(1,((YEAR(AN$5)-YEAR($E19))*12+MONTH(AN$5)-MONTH($E19)+1)/Assumptions!$B$18),1),0)</f>
        <v/>
      </c>
      <c r="AO150" s="11">
        <f>IF(AND($G19="Y",AO62&gt;0),AO62*Assumptions!$B$16/12*Assumptions!$B$17*IF(Assumptions!$B$18&gt;0,MIN(1,((YEAR(AO$5)-YEAR($E19))*12+MONTH(AO$5)-MONTH($E19)+1)/Assumptions!$B$18),1),0)</f>
        <v/>
      </c>
      <c r="AP150" s="11">
        <f>IF(AND($G19="Y",AP62&gt;0),AP62*Assumptions!$B$16/12*Assumptions!$B$17*IF(Assumptions!$B$18&gt;0,MIN(1,((YEAR(AP$5)-YEAR($E19))*12+MONTH(AP$5)-MONTH($E19)+1)/Assumptions!$B$18),1),0)</f>
        <v/>
      </c>
      <c r="AQ150" s="11">
        <f>IF(AND($G19="Y",AQ62&gt;0),AQ62*Assumptions!$B$16/12*Assumptions!$B$17*IF(Assumptions!$B$18&gt;0,MIN(1,((YEAR(AQ$5)-YEAR($E19))*12+MONTH(AQ$5)-MONTH($E19)+1)/Assumptions!$B$18),1),0)</f>
        <v/>
      </c>
      <c r="AR150" s="11">
        <f>IF(AND($G19="Y",AR62&gt;0),AR62*Assumptions!$B$16/12*Assumptions!$B$17*IF(Assumptions!$B$18&gt;0,MIN(1,((YEAR(AR$5)-YEAR($E19))*12+MONTH(AR$5)-MONTH($E19)+1)/Assumptions!$B$18),1),0)</f>
        <v/>
      </c>
    </row>
    <row r="151">
      <c r="A151" s="2">
        <f>IF($A20="","",$A20)</f>
        <v/>
      </c>
      <c r="I151" s="11">
        <f>IF(AND($G20="Y",I63&gt;0),I63*Assumptions!$B$16/12*Assumptions!$B$17*IF(Assumptions!$B$18&gt;0,MIN(1,((YEAR(I$5)-YEAR($E20))*12+MONTH(I$5)-MONTH($E20)+1)/Assumptions!$B$18),1),0)</f>
        <v/>
      </c>
      <c r="J151" s="11">
        <f>IF(AND($G20="Y",J63&gt;0),J63*Assumptions!$B$16/12*Assumptions!$B$17*IF(Assumptions!$B$18&gt;0,MIN(1,((YEAR(J$5)-YEAR($E20))*12+MONTH(J$5)-MONTH($E20)+1)/Assumptions!$B$18),1),0)</f>
        <v/>
      </c>
      <c r="K151" s="11">
        <f>IF(AND($G20="Y",K63&gt;0),K63*Assumptions!$B$16/12*Assumptions!$B$17*IF(Assumptions!$B$18&gt;0,MIN(1,((YEAR(K$5)-YEAR($E20))*12+MONTH(K$5)-MONTH($E20)+1)/Assumptions!$B$18),1),0)</f>
        <v/>
      </c>
      <c r="L151" s="11">
        <f>IF(AND($G20="Y",L63&gt;0),L63*Assumptions!$B$16/12*Assumptions!$B$17*IF(Assumptions!$B$18&gt;0,MIN(1,((YEAR(L$5)-YEAR($E20))*12+MONTH(L$5)-MONTH($E20)+1)/Assumptions!$B$18),1),0)</f>
        <v/>
      </c>
      <c r="M151" s="11">
        <f>IF(AND($G20="Y",M63&gt;0),M63*Assumptions!$B$16/12*Assumptions!$B$17*IF(Assumptions!$B$18&gt;0,MIN(1,((YEAR(M$5)-YEAR($E20))*12+MONTH(M$5)-MONTH($E20)+1)/Assumptions!$B$18),1),0)</f>
        <v/>
      </c>
      <c r="N151" s="11">
        <f>IF(AND($G20="Y",N63&gt;0),N63*Assumptions!$B$16/12*Assumptions!$B$17*IF(Assumptions!$B$18&gt;0,MIN(1,((YEAR(N$5)-YEAR($E20))*12+MONTH(N$5)-MONTH($E20)+1)/Assumptions!$B$18),1),0)</f>
        <v/>
      </c>
      <c r="O151" s="11">
        <f>IF(AND($G20="Y",O63&gt;0),O63*Assumptions!$B$16/12*Assumptions!$B$17*IF(Assumptions!$B$18&gt;0,MIN(1,((YEAR(O$5)-YEAR($E20))*12+MONTH(O$5)-MONTH($E20)+1)/Assumptions!$B$18),1),0)</f>
        <v/>
      </c>
      <c r="P151" s="11">
        <f>IF(AND($G20="Y",P63&gt;0),P63*Assumptions!$B$16/12*Assumptions!$B$17*IF(Assumptions!$B$18&gt;0,MIN(1,((YEAR(P$5)-YEAR($E20))*12+MONTH(P$5)-MONTH($E20)+1)/Assumptions!$B$18),1),0)</f>
        <v/>
      </c>
      <c r="Q151" s="11">
        <f>IF(AND($G20="Y",Q63&gt;0),Q63*Assumptions!$B$16/12*Assumptions!$B$17*IF(Assumptions!$B$18&gt;0,MIN(1,((YEAR(Q$5)-YEAR($E20))*12+MONTH(Q$5)-MONTH($E20)+1)/Assumptions!$B$18),1),0)</f>
        <v/>
      </c>
      <c r="R151" s="11">
        <f>IF(AND($G20="Y",R63&gt;0),R63*Assumptions!$B$16/12*Assumptions!$B$17*IF(Assumptions!$B$18&gt;0,MIN(1,((YEAR(R$5)-YEAR($E20))*12+MONTH(R$5)-MONTH($E20)+1)/Assumptions!$B$18),1),0)</f>
        <v/>
      </c>
      <c r="S151" s="11">
        <f>IF(AND($G20="Y",S63&gt;0),S63*Assumptions!$B$16/12*Assumptions!$B$17*IF(Assumptions!$B$18&gt;0,MIN(1,((YEAR(S$5)-YEAR($E20))*12+MONTH(S$5)-MONTH($E20)+1)/Assumptions!$B$18),1),0)</f>
        <v/>
      </c>
      <c r="T151" s="11">
        <f>IF(AND($G20="Y",T63&gt;0),T63*Assumptions!$B$16/12*Assumptions!$B$17*IF(Assumptions!$B$18&gt;0,MIN(1,((YEAR(T$5)-YEAR($E20))*12+MONTH(T$5)-MONTH($E20)+1)/Assumptions!$B$18),1),0)</f>
        <v/>
      </c>
      <c r="U151" s="11">
        <f>IF(AND($G20="Y",U63&gt;0),U63*Assumptions!$B$16/12*Assumptions!$B$17*IF(Assumptions!$B$18&gt;0,MIN(1,((YEAR(U$5)-YEAR($E20))*12+MONTH(U$5)-MONTH($E20)+1)/Assumptions!$B$18),1),0)</f>
        <v/>
      </c>
      <c r="V151" s="11">
        <f>IF(AND($G20="Y",V63&gt;0),V63*Assumptions!$B$16/12*Assumptions!$B$17*IF(Assumptions!$B$18&gt;0,MIN(1,((YEAR(V$5)-YEAR($E20))*12+MONTH(V$5)-MONTH($E20)+1)/Assumptions!$B$18),1),0)</f>
        <v/>
      </c>
      <c r="W151" s="11">
        <f>IF(AND($G20="Y",W63&gt;0),W63*Assumptions!$B$16/12*Assumptions!$B$17*IF(Assumptions!$B$18&gt;0,MIN(1,((YEAR(W$5)-YEAR($E20))*12+MONTH(W$5)-MONTH($E20)+1)/Assumptions!$B$18),1),0)</f>
        <v/>
      </c>
      <c r="X151" s="11">
        <f>IF(AND($G20="Y",X63&gt;0),X63*Assumptions!$B$16/12*Assumptions!$B$17*IF(Assumptions!$B$18&gt;0,MIN(1,((YEAR(X$5)-YEAR($E20))*12+MONTH(X$5)-MONTH($E20)+1)/Assumptions!$B$18),1),0)</f>
        <v/>
      </c>
      <c r="Y151" s="11">
        <f>IF(AND($G20="Y",Y63&gt;0),Y63*Assumptions!$B$16/12*Assumptions!$B$17*IF(Assumptions!$B$18&gt;0,MIN(1,((YEAR(Y$5)-YEAR($E20))*12+MONTH(Y$5)-MONTH($E20)+1)/Assumptions!$B$18),1),0)</f>
        <v/>
      </c>
      <c r="Z151" s="11">
        <f>IF(AND($G20="Y",Z63&gt;0),Z63*Assumptions!$B$16/12*Assumptions!$B$17*IF(Assumptions!$B$18&gt;0,MIN(1,((YEAR(Z$5)-YEAR($E20))*12+MONTH(Z$5)-MONTH($E20)+1)/Assumptions!$B$18),1),0)</f>
        <v/>
      </c>
      <c r="AA151" s="11">
        <f>IF(AND($G20="Y",AA63&gt;0),AA63*Assumptions!$B$16/12*Assumptions!$B$17*IF(Assumptions!$B$18&gt;0,MIN(1,((YEAR(AA$5)-YEAR($E20))*12+MONTH(AA$5)-MONTH($E20)+1)/Assumptions!$B$18),1),0)</f>
        <v/>
      </c>
      <c r="AB151" s="11">
        <f>IF(AND($G20="Y",AB63&gt;0),AB63*Assumptions!$B$16/12*Assumptions!$B$17*IF(Assumptions!$B$18&gt;0,MIN(1,((YEAR(AB$5)-YEAR($E20))*12+MONTH(AB$5)-MONTH($E20)+1)/Assumptions!$B$18),1),0)</f>
        <v/>
      </c>
      <c r="AC151" s="11">
        <f>IF(AND($G20="Y",AC63&gt;0),AC63*Assumptions!$B$16/12*Assumptions!$B$17*IF(Assumptions!$B$18&gt;0,MIN(1,((YEAR(AC$5)-YEAR($E20))*12+MONTH(AC$5)-MONTH($E20)+1)/Assumptions!$B$18),1),0)</f>
        <v/>
      </c>
      <c r="AD151" s="11">
        <f>IF(AND($G20="Y",AD63&gt;0),AD63*Assumptions!$B$16/12*Assumptions!$B$17*IF(Assumptions!$B$18&gt;0,MIN(1,((YEAR(AD$5)-YEAR($E20))*12+MONTH(AD$5)-MONTH($E20)+1)/Assumptions!$B$18),1),0)</f>
        <v/>
      </c>
      <c r="AE151" s="11">
        <f>IF(AND($G20="Y",AE63&gt;0),AE63*Assumptions!$B$16/12*Assumptions!$B$17*IF(Assumptions!$B$18&gt;0,MIN(1,((YEAR(AE$5)-YEAR($E20))*12+MONTH(AE$5)-MONTH($E20)+1)/Assumptions!$B$18),1),0)</f>
        <v/>
      </c>
      <c r="AF151" s="11">
        <f>IF(AND($G20="Y",AF63&gt;0),AF63*Assumptions!$B$16/12*Assumptions!$B$17*IF(Assumptions!$B$18&gt;0,MIN(1,((YEAR(AF$5)-YEAR($E20))*12+MONTH(AF$5)-MONTH($E20)+1)/Assumptions!$B$18),1),0)</f>
        <v/>
      </c>
      <c r="AG151" s="11">
        <f>IF(AND($G20="Y",AG63&gt;0),AG63*Assumptions!$B$16/12*Assumptions!$B$17*IF(Assumptions!$B$18&gt;0,MIN(1,((YEAR(AG$5)-YEAR($E20))*12+MONTH(AG$5)-MONTH($E20)+1)/Assumptions!$B$18),1),0)</f>
        <v/>
      </c>
      <c r="AH151" s="11">
        <f>IF(AND($G20="Y",AH63&gt;0),AH63*Assumptions!$B$16/12*Assumptions!$B$17*IF(Assumptions!$B$18&gt;0,MIN(1,((YEAR(AH$5)-YEAR($E20))*12+MONTH(AH$5)-MONTH($E20)+1)/Assumptions!$B$18),1),0)</f>
        <v/>
      </c>
      <c r="AI151" s="11">
        <f>IF(AND($G20="Y",AI63&gt;0),AI63*Assumptions!$B$16/12*Assumptions!$B$17*IF(Assumptions!$B$18&gt;0,MIN(1,((YEAR(AI$5)-YEAR($E20))*12+MONTH(AI$5)-MONTH($E20)+1)/Assumptions!$B$18),1),0)</f>
        <v/>
      </c>
      <c r="AJ151" s="11">
        <f>IF(AND($G20="Y",AJ63&gt;0),AJ63*Assumptions!$B$16/12*Assumptions!$B$17*IF(Assumptions!$B$18&gt;0,MIN(1,((YEAR(AJ$5)-YEAR($E20))*12+MONTH(AJ$5)-MONTH($E20)+1)/Assumptions!$B$18),1),0)</f>
        <v/>
      </c>
      <c r="AK151" s="11">
        <f>IF(AND($G20="Y",AK63&gt;0),AK63*Assumptions!$B$16/12*Assumptions!$B$17*IF(Assumptions!$B$18&gt;0,MIN(1,((YEAR(AK$5)-YEAR($E20))*12+MONTH(AK$5)-MONTH($E20)+1)/Assumptions!$B$18),1),0)</f>
        <v/>
      </c>
      <c r="AL151" s="11">
        <f>IF(AND($G20="Y",AL63&gt;0),AL63*Assumptions!$B$16/12*Assumptions!$B$17*IF(Assumptions!$B$18&gt;0,MIN(1,((YEAR(AL$5)-YEAR($E20))*12+MONTH(AL$5)-MONTH($E20)+1)/Assumptions!$B$18),1),0)</f>
        <v/>
      </c>
      <c r="AM151" s="11">
        <f>IF(AND($G20="Y",AM63&gt;0),AM63*Assumptions!$B$16/12*Assumptions!$B$17*IF(Assumptions!$B$18&gt;0,MIN(1,((YEAR(AM$5)-YEAR($E20))*12+MONTH(AM$5)-MONTH($E20)+1)/Assumptions!$B$18),1),0)</f>
        <v/>
      </c>
      <c r="AN151" s="11">
        <f>IF(AND($G20="Y",AN63&gt;0),AN63*Assumptions!$B$16/12*Assumptions!$B$17*IF(Assumptions!$B$18&gt;0,MIN(1,((YEAR(AN$5)-YEAR($E20))*12+MONTH(AN$5)-MONTH($E20)+1)/Assumptions!$B$18),1),0)</f>
        <v/>
      </c>
      <c r="AO151" s="11">
        <f>IF(AND($G20="Y",AO63&gt;0),AO63*Assumptions!$B$16/12*Assumptions!$B$17*IF(Assumptions!$B$18&gt;0,MIN(1,((YEAR(AO$5)-YEAR($E20))*12+MONTH(AO$5)-MONTH($E20)+1)/Assumptions!$B$18),1),0)</f>
        <v/>
      </c>
      <c r="AP151" s="11">
        <f>IF(AND($G20="Y",AP63&gt;0),AP63*Assumptions!$B$16/12*Assumptions!$B$17*IF(Assumptions!$B$18&gt;0,MIN(1,((YEAR(AP$5)-YEAR($E20))*12+MONTH(AP$5)-MONTH($E20)+1)/Assumptions!$B$18),1),0)</f>
        <v/>
      </c>
      <c r="AQ151" s="11">
        <f>IF(AND($G20="Y",AQ63&gt;0),AQ63*Assumptions!$B$16/12*Assumptions!$B$17*IF(Assumptions!$B$18&gt;0,MIN(1,((YEAR(AQ$5)-YEAR($E20))*12+MONTH(AQ$5)-MONTH($E20)+1)/Assumptions!$B$18),1),0)</f>
        <v/>
      </c>
      <c r="AR151" s="11">
        <f>IF(AND($G20="Y",AR63&gt;0),AR63*Assumptions!$B$16/12*Assumptions!$B$17*IF(Assumptions!$B$18&gt;0,MIN(1,((YEAR(AR$5)-YEAR($E20))*12+MONTH(AR$5)-MONTH($E20)+1)/Assumptions!$B$18),1),0)</f>
        <v/>
      </c>
    </row>
    <row r="152">
      <c r="A152" s="2">
        <f>IF($A21="","",$A21)</f>
        <v/>
      </c>
      <c r="I152" s="11">
        <f>IF(AND($G21="Y",I64&gt;0),I64*Assumptions!$B$16/12*Assumptions!$B$17*IF(Assumptions!$B$18&gt;0,MIN(1,((YEAR(I$5)-YEAR($E21))*12+MONTH(I$5)-MONTH($E21)+1)/Assumptions!$B$18),1),0)</f>
        <v/>
      </c>
      <c r="J152" s="11">
        <f>IF(AND($G21="Y",J64&gt;0),J64*Assumptions!$B$16/12*Assumptions!$B$17*IF(Assumptions!$B$18&gt;0,MIN(1,((YEAR(J$5)-YEAR($E21))*12+MONTH(J$5)-MONTH($E21)+1)/Assumptions!$B$18),1),0)</f>
        <v/>
      </c>
      <c r="K152" s="11">
        <f>IF(AND($G21="Y",K64&gt;0),K64*Assumptions!$B$16/12*Assumptions!$B$17*IF(Assumptions!$B$18&gt;0,MIN(1,((YEAR(K$5)-YEAR($E21))*12+MONTH(K$5)-MONTH($E21)+1)/Assumptions!$B$18),1),0)</f>
        <v/>
      </c>
      <c r="L152" s="11">
        <f>IF(AND($G21="Y",L64&gt;0),L64*Assumptions!$B$16/12*Assumptions!$B$17*IF(Assumptions!$B$18&gt;0,MIN(1,((YEAR(L$5)-YEAR($E21))*12+MONTH(L$5)-MONTH($E21)+1)/Assumptions!$B$18),1),0)</f>
        <v/>
      </c>
      <c r="M152" s="11">
        <f>IF(AND($G21="Y",M64&gt;0),M64*Assumptions!$B$16/12*Assumptions!$B$17*IF(Assumptions!$B$18&gt;0,MIN(1,((YEAR(M$5)-YEAR($E21))*12+MONTH(M$5)-MONTH($E21)+1)/Assumptions!$B$18),1),0)</f>
        <v/>
      </c>
      <c r="N152" s="11">
        <f>IF(AND($G21="Y",N64&gt;0),N64*Assumptions!$B$16/12*Assumptions!$B$17*IF(Assumptions!$B$18&gt;0,MIN(1,((YEAR(N$5)-YEAR($E21))*12+MONTH(N$5)-MONTH($E21)+1)/Assumptions!$B$18),1),0)</f>
        <v/>
      </c>
      <c r="O152" s="11">
        <f>IF(AND($G21="Y",O64&gt;0),O64*Assumptions!$B$16/12*Assumptions!$B$17*IF(Assumptions!$B$18&gt;0,MIN(1,((YEAR(O$5)-YEAR($E21))*12+MONTH(O$5)-MONTH($E21)+1)/Assumptions!$B$18),1),0)</f>
        <v/>
      </c>
      <c r="P152" s="11">
        <f>IF(AND($G21="Y",P64&gt;0),P64*Assumptions!$B$16/12*Assumptions!$B$17*IF(Assumptions!$B$18&gt;0,MIN(1,((YEAR(P$5)-YEAR($E21))*12+MONTH(P$5)-MONTH($E21)+1)/Assumptions!$B$18),1),0)</f>
        <v/>
      </c>
      <c r="Q152" s="11">
        <f>IF(AND($G21="Y",Q64&gt;0),Q64*Assumptions!$B$16/12*Assumptions!$B$17*IF(Assumptions!$B$18&gt;0,MIN(1,((YEAR(Q$5)-YEAR($E21))*12+MONTH(Q$5)-MONTH($E21)+1)/Assumptions!$B$18),1),0)</f>
        <v/>
      </c>
      <c r="R152" s="11">
        <f>IF(AND($G21="Y",R64&gt;0),R64*Assumptions!$B$16/12*Assumptions!$B$17*IF(Assumptions!$B$18&gt;0,MIN(1,((YEAR(R$5)-YEAR($E21))*12+MONTH(R$5)-MONTH($E21)+1)/Assumptions!$B$18),1),0)</f>
        <v/>
      </c>
      <c r="S152" s="11">
        <f>IF(AND($G21="Y",S64&gt;0),S64*Assumptions!$B$16/12*Assumptions!$B$17*IF(Assumptions!$B$18&gt;0,MIN(1,((YEAR(S$5)-YEAR($E21))*12+MONTH(S$5)-MONTH($E21)+1)/Assumptions!$B$18),1),0)</f>
        <v/>
      </c>
      <c r="T152" s="11">
        <f>IF(AND($G21="Y",T64&gt;0),T64*Assumptions!$B$16/12*Assumptions!$B$17*IF(Assumptions!$B$18&gt;0,MIN(1,((YEAR(T$5)-YEAR($E21))*12+MONTH(T$5)-MONTH($E21)+1)/Assumptions!$B$18),1),0)</f>
        <v/>
      </c>
      <c r="U152" s="11">
        <f>IF(AND($G21="Y",U64&gt;0),U64*Assumptions!$B$16/12*Assumptions!$B$17*IF(Assumptions!$B$18&gt;0,MIN(1,((YEAR(U$5)-YEAR($E21))*12+MONTH(U$5)-MONTH($E21)+1)/Assumptions!$B$18),1),0)</f>
        <v/>
      </c>
      <c r="V152" s="11">
        <f>IF(AND($G21="Y",V64&gt;0),V64*Assumptions!$B$16/12*Assumptions!$B$17*IF(Assumptions!$B$18&gt;0,MIN(1,((YEAR(V$5)-YEAR($E21))*12+MONTH(V$5)-MONTH($E21)+1)/Assumptions!$B$18),1),0)</f>
        <v/>
      </c>
      <c r="W152" s="11">
        <f>IF(AND($G21="Y",W64&gt;0),W64*Assumptions!$B$16/12*Assumptions!$B$17*IF(Assumptions!$B$18&gt;0,MIN(1,((YEAR(W$5)-YEAR($E21))*12+MONTH(W$5)-MONTH($E21)+1)/Assumptions!$B$18),1),0)</f>
        <v/>
      </c>
      <c r="X152" s="11">
        <f>IF(AND($G21="Y",X64&gt;0),X64*Assumptions!$B$16/12*Assumptions!$B$17*IF(Assumptions!$B$18&gt;0,MIN(1,((YEAR(X$5)-YEAR($E21))*12+MONTH(X$5)-MONTH($E21)+1)/Assumptions!$B$18),1),0)</f>
        <v/>
      </c>
      <c r="Y152" s="11">
        <f>IF(AND($G21="Y",Y64&gt;0),Y64*Assumptions!$B$16/12*Assumptions!$B$17*IF(Assumptions!$B$18&gt;0,MIN(1,((YEAR(Y$5)-YEAR($E21))*12+MONTH(Y$5)-MONTH($E21)+1)/Assumptions!$B$18),1),0)</f>
        <v/>
      </c>
      <c r="Z152" s="11">
        <f>IF(AND($G21="Y",Z64&gt;0),Z64*Assumptions!$B$16/12*Assumptions!$B$17*IF(Assumptions!$B$18&gt;0,MIN(1,((YEAR(Z$5)-YEAR($E21))*12+MONTH(Z$5)-MONTH($E21)+1)/Assumptions!$B$18),1),0)</f>
        <v/>
      </c>
      <c r="AA152" s="11">
        <f>IF(AND($G21="Y",AA64&gt;0),AA64*Assumptions!$B$16/12*Assumptions!$B$17*IF(Assumptions!$B$18&gt;0,MIN(1,((YEAR(AA$5)-YEAR($E21))*12+MONTH(AA$5)-MONTH($E21)+1)/Assumptions!$B$18),1),0)</f>
        <v/>
      </c>
      <c r="AB152" s="11">
        <f>IF(AND($G21="Y",AB64&gt;0),AB64*Assumptions!$B$16/12*Assumptions!$B$17*IF(Assumptions!$B$18&gt;0,MIN(1,((YEAR(AB$5)-YEAR($E21))*12+MONTH(AB$5)-MONTH($E21)+1)/Assumptions!$B$18),1),0)</f>
        <v/>
      </c>
      <c r="AC152" s="11">
        <f>IF(AND($G21="Y",AC64&gt;0),AC64*Assumptions!$B$16/12*Assumptions!$B$17*IF(Assumptions!$B$18&gt;0,MIN(1,((YEAR(AC$5)-YEAR($E21))*12+MONTH(AC$5)-MONTH($E21)+1)/Assumptions!$B$18),1),0)</f>
        <v/>
      </c>
      <c r="AD152" s="11">
        <f>IF(AND($G21="Y",AD64&gt;0),AD64*Assumptions!$B$16/12*Assumptions!$B$17*IF(Assumptions!$B$18&gt;0,MIN(1,((YEAR(AD$5)-YEAR($E21))*12+MONTH(AD$5)-MONTH($E21)+1)/Assumptions!$B$18),1),0)</f>
        <v/>
      </c>
      <c r="AE152" s="11">
        <f>IF(AND($G21="Y",AE64&gt;0),AE64*Assumptions!$B$16/12*Assumptions!$B$17*IF(Assumptions!$B$18&gt;0,MIN(1,((YEAR(AE$5)-YEAR($E21))*12+MONTH(AE$5)-MONTH($E21)+1)/Assumptions!$B$18),1),0)</f>
        <v/>
      </c>
      <c r="AF152" s="11">
        <f>IF(AND($G21="Y",AF64&gt;0),AF64*Assumptions!$B$16/12*Assumptions!$B$17*IF(Assumptions!$B$18&gt;0,MIN(1,((YEAR(AF$5)-YEAR($E21))*12+MONTH(AF$5)-MONTH($E21)+1)/Assumptions!$B$18),1),0)</f>
        <v/>
      </c>
      <c r="AG152" s="11">
        <f>IF(AND($G21="Y",AG64&gt;0),AG64*Assumptions!$B$16/12*Assumptions!$B$17*IF(Assumptions!$B$18&gt;0,MIN(1,((YEAR(AG$5)-YEAR($E21))*12+MONTH(AG$5)-MONTH($E21)+1)/Assumptions!$B$18),1),0)</f>
        <v/>
      </c>
      <c r="AH152" s="11">
        <f>IF(AND($G21="Y",AH64&gt;0),AH64*Assumptions!$B$16/12*Assumptions!$B$17*IF(Assumptions!$B$18&gt;0,MIN(1,((YEAR(AH$5)-YEAR($E21))*12+MONTH(AH$5)-MONTH($E21)+1)/Assumptions!$B$18),1),0)</f>
        <v/>
      </c>
      <c r="AI152" s="11">
        <f>IF(AND($G21="Y",AI64&gt;0),AI64*Assumptions!$B$16/12*Assumptions!$B$17*IF(Assumptions!$B$18&gt;0,MIN(1,((YEAR(AI$5)-YEAR($E21))*12+MONTH(AI$5)-MONTH($E21)+1)/Assumptions!$B$18),1),0)</f>
        <v/>
      </c>
      <c r="AJ152" s="11">
        <f>IF(AND($G21="Y",AJ64&gt;0),AJ64*Assumptions!$B$16/12*Assumptions!$B$17*IF(Assumptions!$B$18&gt;0,MIN(1,((YEAR(AJ$5)-YEAR($E21))*12+MONTH(AJ$5)-MONTH($E21)+1)/Assumptions!$B$18),1),0)</f>
        <v/>
      </c>
      <c r="AK152" s="11">
        <f>IF(AND($G21="Y",AK64&gt;0),AK64*Assumptions!$B$16/12*Assumptions!$B$17*IF(Assumptions!$B$18&gt;0,MIN(1,((YEAR(AK$5)-YEAR($E21))*12+MONTH(AK$5)-MONTH($E21)+1)/Assumptions!$B$18),1),0)</f>
        <v/>
      </c>
      <c r="AL152" s="11">
        <f>IF(AND($G21="Y",AL64&gt;0),AL64*Assumptions!$B$16/12*Assumptions!$B$17*IF(Assumptions!$B$18&gt;0,MIN(1,((YEAR(AL$5)-YEAR($E21))*12+MONTH(AL$5)-MONTH($E21)+1)/Assumptions!$B$18),1),0)</f>
        <v/>
      </c>
      <c r="AM152" s="11">
        <f>IF(AND($G21="Y",AM64&gt;0),AM64*Assumptions!$B$16/12*Assumptions!$B$17*IF(Assumptions!$B$18&gt;0,MIN(1,((YEAR(AM$5)-YEAR($E21))*12+MONTH(AM$5)-MONTH($E21)+1)/Assumptions!$B$18),1),0)</f>
        <v/>
      </c>
      <c r="AN152" s="11">
        <f>IF(AND($G21="Y",AN64&gt;0),AN64*Assumptions!$B$16/12*Assumptions!$B$17*IF(Assumptions!$B$18&gt;0,MIN(1,((YEAR(AN$5)-YEAR($E21))*12+MONTH(AN$5)-MONTH($E21)+1)/Assumptions!$B$18),1),0)</f>
        <v/>
      </c>
      <c r="AO152" s="11">
        <f>IF(AND($G21="Y",AO64&gt;0),AO64*Assumptions!$B$16/12*Assumptions!$B$17*IF(Assumptions!$B$18&gt;0,MIN(1,((YEAR(AO$5)-YEAR($E21))*12+MONTH(AO$5)-MONTH($E21)+1)/Assumptions!$B$18),1),0)</f>
        <v/>
      </c>
      <c r="AP152" s="11">
        <f>IF(AND($G21="Y",AP64&gt;0),AP64*Assumptions!$B$16/12*Assumptions!$B$17*IF(Assumptions!$B$18&gt;0,MIN(1,((YEAR(AP$5)-YEAR($E21))*12+MONTH(AP$5)-MONTH($E21)+1)/Assumptions!$B$18),1),0)</f>
        <v/>
      </c>
      <c r="AQ152" s="11">
        <f>IF(AND($G21="Y",AQ64&gt;0),AQ64*Assumptions!$B$16/12*Assumptions!$B$17*IF(Assumptions!$B$18&gt;0,MIN(1,((YEAR(AQ$5)-YEAR($E21))*12+MONTH(AQ$5)-MONTH($E21)+1)/Assumptions!$B$18),1),0)</f>
        <v/>
      </c>
      <c r="AR152" s="11">
        <f>IF(AND($G21="Y",AR64&gt;0),AR64*Assumptions!$B$16/12*Assumptions!$B$17*IF(Assumptions!$B$18&gt;0,MIN(1,((YEAR(AR$5)-YEAR($E21))*12+MONTH(AR$5)-MONTH($E21)+1)/Assumptions!$B$18),1),0)</f>
        <v/>
      </c>
    </row>
    <row r="153">
      <c r="A153" s="2">
        <f>IF($A22="","",$A22)</f>
        <v/>
      </c>
      <c r="I153" s="11">
        <f>IF(AND($G22="Y",I65&gt;0),I65*Assumptions!$B$16/12*Assumptions!$B$17*IF(Assumptions!$B$18&gt;0,MIN(1,((YEAR(I$5)-YEAR($E22))*12+MONTH(I$5)-MONTH($E22)+1)/Assumptions!$B$18),1),0)</f>
        <v/>
      </c>
      <c r="J153" s="11">
        <f>IF(AND($G22="Y",J65&gt;0),J65*Assumptions!$B$16/12*Assumptions!$B$17*IF(Assumptions!$B$18&gt;0,MIN(1,((YEAR(J$5)-YEAR($E22))*12+MONTH(J$5)-MONTH($E22)+1)/Assumptions!$B$18),1),0)</f>
        <v/>
      </c>
      <c r="K153" s="11">
        <f>IF(AND($G22="Y",K65&gt;0),K65*Assumptions!$B$16/12*Assumptions!$B$17*IF(Assumptions!$B$18&gt;0,MIN(1,((YEAR(K$5)-YEAR($E22))*12+MONTH(K$5)-MONTH($E22)+1)/Assumptions!$B$18),1),0)</f>
        <v/>
      </c>
      <c r="L153" s="11">
        <f>IF(AND($G22="Y",L65&gt;0),L65*Assumptions!$B$16/12*Assumptions!$B$17*IF(Assumptions!$B$18&gt;0,MIN(1,((YEAR(L$5)-YEAR($E22))*12+MONTH(L$5)-MONTH($E22)+1)/Assumptions!$B$18),1),0)</f>
        <v/>
      </c>
      <c r="M153" s="11">
        <f>IF(AND($G22="Y",M65&gt;0),M65*Assumptions!$B$16/12*Assumptions!$B$17*IF(Assumptions!$B$18&gt;0,MIN(1,((YEAR(M$5)-YEAR($E22))*12+MONTH(M$5)-MONTH($E22)+1)/Assumptions!$B$18),1),0)</f>
        <v/>
      </c>
      <c r="N153" s="11">
        <f>IF(AND($G22="Y",N65&gt;0),N65*Assumptions!$B$16/12*Assumptions!$B$17*IF(Assumptions!$B$18&gt;0,MIN(1,((YEAR(N$5)-YEAR($E22))*12+MONTH(N$5)-MONTH($E22)+1)/Assumptions!$B$18),1),0)</f>
        <v/>
      </c>
      <c r="O153" s="11">
        <f>IF(AND($G22="Y",O65&gt;0),O65*Assumptions!$B$16/12*Assumptions!$B$17*IF(Assumptions!$B$18&gt;0,MIN(1,((YEAR(O$5)-YEAR($E22))*12+MONTH(O$5)-MONTH($E22)+1)/Assumptions!$B$18),1),0)</f>
        <v/>
      </c>
      <c r="P153" s="11">
        <f>IF(AND($G22="Y",P65&gt;0),P65*Assumptions!$B$16/12*Assumptions!$B$17*IF(Assumptions!$B$18&gt;0,MIN(1,((YEAR(P$5)-YEAR($E22))*12+MONTH(P$5)-MONTH($E22)+1)/Assumptions!$B$18),1),0)</f>
        <v/>
      </c>
      <c r="Q153" s="11">
        <f>IF(AND($G22="Y",Q65&gt;0),Q65*Assumptions!$B$16/12*Assumptions!$B$17*IF(Assumptions!$B$18&gt;0,MIN(1,((YEAR(Q$5)-YEAR($E22))*12+MONTH(Q$5)-MONTH($E22)+1)/Assumptions!$B$18),1),0)</f>
        <v/>
      </c>
      <c r="R153" s="11">
        <f>IF(AND($G22="Y",R65&gt;0),R65*Assumptions!$B$16/12*Assumptions!$B$17*IF(Assumptions!$B$18&gt;0,MIN(1,((YEAR(R$5)-YEAR($E22))*12+MONTH(R$5)-MONTH($E22)+1)/Assumptions!$B$18),1),0)</f>
        <v/>
      </c>
      <c r="S153" s="11">
        <f>IF(AND($G22="Y",S65&gt;0),S65*Assumptions!$B$16/12*Assumptions!$B$17*IF(Assumptions!$B$18&gt;0,MIN(1,((YEAR(S$5)-YEAR($E22))*12+MONTH(S$5)-MONTH($E22)+1)/Assumptions!$B$18),1),0)</f>
        <v/>
      </c>
      <c r="T153" s="11">
        <f>IF(AND($G22="Y",T65&gt;0),T65*Assumptions!$B$16/12*Assumptions!$B$17*IF(Assumptions!$B$18&gt;0,MIN(1,((YEAR(T$5)-YEAR($E22))*12+MONTH(T$5)-MONTH($E22)+1)/Assumptions!$B$18),1),0)</f>
        <v/>
      </c>
      <c r="U153" s="11">
        <f>IF(AND($G22="Y",U65&gt;0),U65*Assumptions!$B$16/12*Assumptions!$B$17*IF(Assumptions!$B$18&gt;0,MIN(1,((YEAR(U$5)-YEAR($E22))*12+MONTH(U$5)-MONTH($E22)+1)/Assumptions!$B$18),1),0)</f>
        <v/>
      </c>
      <c r="V153" s="11">
        <f>IF(AND($G22="Y",V65&gt;0),V65*Assumptions!$B$16/12*Assumptions!$B$17*IF(Assumptions!$B$18&gt;0,MIN(1,((YEAR(V$5)-YEAR($E22))*12+MONTH(V$5)-MONTH($E22)+1)/Assumptions!$B$18),1),0)</f>
        <v/>
      </c>
      <c r="W153" s="11">
        <f>IF(AND($G22="Y",W65&gt;0),W65*Assumptions!$B$16/12*Assumptions!$B$17*IF(Assumptions!$B$18&gt;0,MIN(1,((YEAR(W$5)-YEAR($E22))*12+MONTH(W$5)-MONTH($E22)+1)/Assumptions!$B$18),1),0)</f>
        <v/>
      </c>
      <c r="X153" s="11">
        <f>IF(AND($G22="Y",X65&gt;0),X65*Assumptions!$B$16/12*Assumptions!$B$17*IF(Assumptions!$B$18&gt;0,MIN(1,((YEAR(X$5)-YEAR($E22))*12+MONTH(X$5)-MONTH($E22)+1)/Assumptions!$B$18),1),0)</f>
        <v/>
      </c>
      <c r="Y153" s="11">
        <f>IF(AND($G22="Y",Y65&gt;0),Y65*Assumptions!$B$16/12*Assumptions!$B$17*IF(Assumptions!$B$18&gt;0,MIN(1,((YEAR(Y$5)-YEAR($E22))*12+MONTH(Y$5)-MONTH($E22)+1)/Assumptions!$B$18),1),0)</f>
        <v/>
      </c>
      <c r="Z153" s="11">
        <f>IF(AND($G22="Y",Z65&gt;0),Z65*Assumptions!$B$16/12*Assumptions!$B$17*IF(Assumptions!$B$18&gt;0,MIN(1,((YEAR(Z$5)-YEAR($E22))*12+MONTH(Z$5)-MONTH($E22)+1)/Assumptions!$B$18),1),0)</f>
        <v/>
      </c>
      <c r="AA153" s="11">
        <f>IF(AND($G22="Y",AA65&gt;0),AA65*Assumptions!$B$16/12*Assumptions!$B$17*IF(Assumptions!$B$18&gt;0,MIN(1,((YEAR(AA$5)-YEAR($E22))*12+MONTH(AA$5)-MONTH($E22)+1)/Assumptions!$B$18),1),0)</f>
        <v/>
      </c>
      <c r="AB153" s="11">
        <f>IF(AND($G22="Y",AB65&gt;0),AB65*Assumptions!$B$16/12*Assumptions!$B$17*IF(Assumptions!$B$18&gt;0,MIN(1,((YEAR(AB$5)-YEAR($E22))*12+MONTH(AB$5)-MONTH($E22)+1)/Assumptions!$B$18),1),0)</f>
        <v/>
      </c>
      <c r="AC153" s="11">
        <f>IF(AND($G22="Y",AC65&gt;0),AC65*Assumptions!$B$16/12*Assumptions!$B$17*IF(Assumptions!$B$18&gt;0,MIN(1,((YEAR(AC$5)-YEAR($E22))*12+MONTH(AC$5)-MONTH($E22)+1)/Assumptions!$B$18),1),0)</f>
        <v/>
      </c>
      <c r="AD153" s="11">
        <f>IF(AND($G22="Y",AD65&gt;0),AD65*Assumptions!$B$16/12*Assumptions!$B$17*IF(Assumptions!$B$18&gt;0,MIN(1,((YEAR(AD$5)-YEAR($E22))*12+MONTH(AD$5)-MONTH($E22)+1)/Assumptions!$B$18),1),0)</f>
        <v/>
      </c>
      <c r="AE153" s="11">
        <f>IF(AND($G22="Y",AE65&gt;0),AE65*Assumptions!$B$16/12*Assumptions!$B$17*IF(Assumptions!$B$18&gt;0,MIN(1,((YEAR(AE$5)-YEAR($E22))*12+MONTH(AE$5)-MONTH($E22)+1)/Assumptions!$B$18),1),0)</f>
        <v/>
      </c>
      <c r="AF153" s="11">
        <f>IF(AND($G22="Y",AF65&gt;0),AF65*Assumptions!$B$16/12*Assumptions!$B$17*IF(Assumptions!$B$18&gt;0,MIN(1,((YEAR(AF$5)-YEAR($E22))*12+MONTH(AF$5)-MONTH($E22)+1)/Assumptions!$B$18),1),0)</f>
        <v/>
      </c>
      <c r="AG153" s="11">
        <f>IF(AND($G22="Y",AG65&gt;0),AG65*Assumptions!$B$16/12*Assumptions!$B$17*IF(Assumptions!$B$18&gt;0,MIN(1,((YEAR(AG$5)-YEAR($E22))*12+MONTH(AG$5)-MONTH($E22)+1)/Assumptions!$B$18),1),0)</f>
        <v/>
      </c>
      <c r="AH153" s="11">
        <f>IF(AND($G22="Y",AH65&gt;0),AH65*Assumptions!$B$16/12*Assumptions!$B$17*IF(Assumptions!$B$18&gt;0,MIN(1,((YEAR(AH$5)-YEAR($E22))*12+MONTH(AH$5)-MONTH($E22)+1)/Assumptions!$B$18),1),0)</f>
        <v/>
      </c>
      <c r="AI153" s="11">
        <f>IF(AND($G22="Y",AI65&gt;0),AI65*Assumptions!$B$16/12*Assumptions!$B$17*IF(Assumptions!$B$18&gt;0,MIN(1,((YEAR(AI$5)-YEAR($E22))*12+MONTH(AI$5)-MONTH($E22)+1)/Assumptions!$B$18),1),0)</f>
        <v/>
      </c>
      <c r="AJ153" s="11">
        <f>IF(AND($G22="Y",AJ65&gt;0),AJ65*Assumptions!$B$16/12*Assumptions!$B$17*IF(Assumptions!$B$18&gt;0,MIN(1,((YEAR(AJ$5)-YEAR($E22))*12+MONTH(AJ$5)-MONTH($E22)+1)/Assumptions!$B$18),1),0)</f>
        <v/>
      </c>
      <c r="AK153" s="11">
        <f>IF(AND($G22="Y",AK65&gt;0),AK65*Assumptions!$B$16/12*Assumptions!$B$17*IF(Assumptions!$B$18&gt;0,MIN(1,((YEAR(AK$5)-YEAR($E22))*12+MONTH(AK$5)-MONTH($E22)+1)/Assumptions!$B$18),1),0)</f>
        <v/>
      </c>
      <c r="AL153" s="11">
        <f>IF(AND($G22="Y",AL65&gt;0),AL65*Assumptions!$B$16/12*Assumptions!$B$17*IF(Assumptions!$B$18&gt;0,MIN(1,((YEAR(AL$5)-YEAR($E22))*12+MONTH(AL$5)-MONTH($E22)+1)/Assumptions!$B$18),1),0)</f>
        <v/>
      </c>
      <c r="AM153" s="11">
        <f>IF(AND($G22="Y",AM65&gt;0),AM65*Assumptions!$B$16/12*Assumptions!$B$17*IF(Assumptions!$B$18&gt;0,MIN(1,((YEAR(AM$5)-YEAR($E22))*12+MONTH(AM$5)-MONTH($E22)+1)/Assumptions!$B$18),1),0)</f>
        <v/>
      </c>
      <c r="AN153" s="11">
        <f>IF(AND($G22="Y",AN65&gt;0),AN65*Assumptions!$B$16/12*Assumptions!$B$17*IF(Assumptions!$B$18&gt;0,MIN(1,((YEAR(AN$5)-YEAR($E22))*12+MONTH(AN$5)-MONTH($E22)+1)/Assumptions!$B$18),1),0)</f>
        <v/>
      </c>
      <c r="AO153" s="11">
        <f>IF(AND($G22="Y",AO65&gt;0),AO65*Assumptions!$B$16/12*Assumptions!$B$17*IF(Assumptions!$B$18&gt;0,MIN(1,((YEAR(AO$5)-YEAR($E22))*12+MONTH(AO$5)-MONTH($E22)+1)/Assumptions!$B$18),1),0)</f>
        <v/>
      </c>
      <c r="AP153" s="11">
        <f>IF(AND($G22="Y",AP65&gt;0),AP65*Assumptions!$B$16/12*Assumptions!$B$17*IF(Assumptions!$B$18&gt;0,MIN(1,((YEAR(AP$5)-YEAR($E22))*12+MONTH(AP$5)-MONTH($E22)+1)/Assumptions!$B$18),1),0)</f>
        <v/>
      </c>
      <c r="AQ153" s="11">
        <f>IF(AND($G22="Y",AQ65&gt;0),AQ65*Assumptions!$B$16/12*Assumptions!$B$17*IF(Assumptions!$B$18&gt;0,MIN(1,((YEAR(AQ$5)-YEAR($E22))*12+MONTH(AQ$5)-MONTH($E22)+1)/Assumptions!$B$18),1),0)</f>
        <v/>
      </c>
      <c r="AR153" s="11">
        <f>IF(AND($G22="Y",AR65&gt;0),AR65*Assumptions!$B$16/12*Assumptions!$B$17*IF(Assumptions!$B$18&gt;0,MIN(1,((YEAR(AR$5)-YEAR($E22))*12+MONTH(AR$5)-MONTH($E22)+1)/Assumptions!$B$18),1),0)</f>
        <v/>
      </c>
    </row>
    <row r="154">
      <c r="A154" s="2">
        <f>IF($A23="","",$A23)</f>
        <v/>
      </c>
      <c r="I154" s="11">
        <f>IF(AND($G23="Y",I66&gt;0),I66*Assumptions!$B$16/12*Assumptions!$B$17*IF(Assumptions!$B$18&gt;0,MIN(1,((YEAR(I$5)-YEAR($E23))*12+MONTH(I$5)-MONTH($E23)+1)/Assumptions!$B$18),1),0)</f>
        <v/>
      </c>
      <c r="J154" s="11">
        <f>IF(AND($G23="Y",J66&gt;0),J66*Assumptions!$B$16/12*Assumptions!$B$17*IF(Assumptions!$B$18&gt;0,MIN(1,((YEAR(J$5)-YEAR($E23))*12+MONTH(J$5)-MONTH($E23)+1)/Assumptions!$B$18),1),0)</f>
        <v/>
      </c>
      <c r="K154" s="11">
        <f>IF(AND($G23="Y",K66&gt;0),K66*Assumptions!$B$16/12*Assumptions!$B$17*IF(Assumptions!$B$18&gt;0,MIN(1,((YEAR(K$5)-YEAR($E23))*12+MONTH(K$5)-MONTH($E23)+1)/Assumptions!$B$18),1),0)</f>
        <v/>
      </c>
      <c r="L154" s="11">
        <f>IF(AND($G23="Y",L66&gt;0),L66*Assumptions!$B$16/12*Assumptions!$B$17*IF(Assumptions!$B$18&gt;0,MIN(1,((YEAR(L$5)-YEAR($E23))*12+MONTH(L$5)-MONTH($E23)+1)/Assumptions!$B$18),1),0)</f>
        <v/>
      </c>
      <c r="M154" s="11">
        <f>IF(AND($G23="Y",M66&gt;0),M66*Assumptions!$B$16/12*Assumptions!$B$17*IF(Assumptions!$B$18&gt;0,MIN(1,((YEAR(M$5)-YEAR($E23))*12+MONTH(M$5)-MONTH($E23)+1)/Assumptions!$B$18),1),0)</f>
        <v/>
      </c>
      <c r="N154" s="11">
        <f>IF(AND($G23="Y",N66&gt;0),N66*Assumptions!$B$16/12*Assumptions!$B$17*IF(Assumptions!$B$18&gt;0,MIN(1,((YEAR(N$5)-YEAR($E23))*12+MONTH(N$5)-MONTH($E23)+1)/Assumptions!$B$18),1),0)</f>
        <v/>
      </c>
      <c r="O154" s="11">
        <f>IF(AND($G23="Y",O66&gt;0),O66*Assumptions!$B$16/12*Assumptions!$B$17*IF(Assumptions!$B$18&gt;0,MIN(1,((YEAR(O$5)-YEAR($E23))*12+MONTH(O$5)-MONTH($E23)+1)/Assumptions!$B$18),1),0)</f>
        <v/>
      </c>
      <c r="P154" s="11">
        <f>IF(AND($G23="Y",P66&gt;0),P66*Assumptions!$B$16/12*Assumptions!$B$17*IF(Assumptions!$B$18&gt;0,MIN(1,((YEAR(P$5)-YEAR($E23))*12+MONTH(P$5)-MONTH($E23)+1)/Assumptions!$B$18),1),0)</f>
        <v/>
      </c>
      <c r="Q154" s="11">
        <f>IF(AND($G23="Y",Q66&gt;0),Q66*Assumptions!$B$16/12*Assumptions!$B$17*IF(Assumptions!$B$18&gt;0,MIN(1,((YEAR(Q$5)-YEAR($E23))*12+MONTH(Q$5)-MONTH($E23)+1)/Assumptions!$B$18),1),0)</f>
        <v/>
      </c>
      <c r="R154" s="11">
        <f>IF(AND($G23="Y",R66&gt;0),R66*Assumptions!$B$16/12*Assumptions!$B$17*IF(Assumptions!$B$18&gt;0,MIN(1,((YEAR(R$5)-YEAR($E23))*12+MONTH(R$5)-MONTH($E23)+1)/Assumptions!$B$18),1),0)</f>
        <v/>
      </c>
      <c r="S154" s="11">
        <f>IF(AND($G23="Y",S66&gt;0),S66*Assumptions!$B$16/12*Assumptions!$B$17*IF(Assumptions!$B$18&gt;0,MIN(1,((YEAR(S$5)-YEAR($E23))*12+MONTH(S$5)-MONTH($E23)+1)/Assumptions!$B$18),1),0)</f>
        <v/>
      </c>
      <c r="T154" s="11">
        <f>IF(AND($G23="Y",T66&gt;0),T66*Assumptions!$B$16/12*Assumptions!$B$17*IF(Assumptions!$B$18&gt;0,MIN(1,((YEAR(T$5)-YEAR($E23))*12+MONTH(T$5)-MONTH($E23)+1)/Assumptions!$B$18),1),0)</f>
        <v/>
      </c>
      <c r="U154" s="11">
        <f>IF(AND($G23="Y",U66&gt;0),U66*Assumptions!$B$16/12*Assumptions!$B$17*IF(Assumptions!$B$18&gt;0,MIN(1,((YEAR(U$5)-YEAR($E23))*12+MONTH(U$5)-MONTH($E23)+1)/Assumptions!$B$18),1),0)</f>
        <v/>
      </c>
      <c r="V154" s="11">
        <f>IF(AND($G23="Y",V66&gt;0),V66*Assumptions!$B$16/12*Assumptions!$B$17*IF(Assumptions!$B$18&gt;0,MIN(1,((YEAR(V$5)-YEAR($E23))*12+MONTH(V$5)-MONTH($E23)+1)/Assumptions!$B$18),1),0)</f>
        <v/>
      </c>
      <c r="W154" s="11">
        <f>IF(AND($G23="Y",W66&gt;0),W66*Assumptions!$B$16/12*Assumptions!$B$17*IF(Assumptions!$B$18&gt;0,MIN(1,((YEAR(W$5)-YEAR($E23))*12+MONTH(W$5)-MONTH($E23)+1)/Assumptions!$B$18),1),0)</f>
        <v/>
      </c>
      <c r="X154" s="11">
        <f>IF(AND($G23="Y",X66&gt;0),X66*Assumptions!$B$16/12*Assumptions!$B$17*IF(Assumptions!$B$18&gt;0,MIN(1,((YEAR(X$5)-YEAR($E23))*12+MONTH(X$5)-MONTH($E23)+1)/Assumptions!$B$18),1),0)</f>
        <v/>
      </c>
      <c r="Y154" s="11">
        <f>IF(AND($G23="Y",Y66&gt;0),Y66*Assumptions!$B$16/12*Assumptions!$B$17*IF(Assumptions!$B$18&gt;0,MIN(1,((YEAR(Y$5)-YEAR($E23))*12+MONTH(Y$5)-MONTH($E23)+1)/Assumptions!$B$18),1),0)</f>
        <v/>
      </c>
      <c r="Z154" s="11">
        <f>IF(AND($G23="Y",Z66&gt;0),Z66*Assumptions!$B$16/12*Assumptions!$B$17*IF(Assumptions!$B$18&gt;0,MIN(1,((YEAR(Z$5)-YEAR($E23))*12+MONTH(Z$5)-MONTH($E23)+1)/Assumptions!$B$18),1),0)</f>
        <v/>
      </c>
      <c r="AA154" s="11">
        <f>IF(AND($G23="Y",AA66&gt;0),AA66*Assumptions!$B$16/12*Assumptions!$B$17*IF(Assumptions!$B$18&gt;0,MIN(1,((YEAR(AA$5)-YEAR($E23))*12+MONTH(AA$5)-MONTH($E23)+1)/Assumptions!$B$18),1),0)</f>
        <v/>
      </c>
      <c r="AB154" s="11">
        <f>IF(AND($G23="Y",AB66&gt;0),AB66*Assumptions!$B$16/12*Assumptions!$B$17*IF(Assumptions!$B$18&gt;0,MIN(1,((YEAR(AB$5)-YEAR($E23))*12+MONTH(AB$5)-MONTH($E23)+1)/Assumptions!$B$18),1),0)</f>
        <v/>
      </c>
      <c r="AC154" s="11">
        <f>IF(AND($G23="Y",AC66&gt;0),AC66*Assumptions!$B$16/12*Assumptions!$B$17*IF(Assumptions!$B$18&gt;0,MIN(1,((YEAR(AC$5)-YEAR($E23))*12+MONTH(AC$5)-MONTH($E23)+1)/Assumptions!$B$18),1),0)</f>
        <v/>
      </c>
      <c r="AD154" s="11">
        <f>IF(AND($G23="Y",AD66&gt;0),AD66*Assumptions!$B$16/12*Assumptions!$B$17*IF(Assumptions!$B$18&gt;0,MIN(1,((YEAR(AD$5)-YEAR($E23))*12+MONTH(AD$5)-MONTH($E23)+1)/Assumptions!$B$18),1),0)</f>
        <v/>
      </c>
      <c r="AE154" s="11">
        <f>IF(AND($G23="Y",AE66&gt;0),AE66*Assumptions!$B$16/12*Assumptions!$B$17*IF(Assumptions!$B$18&gt;0,MIN(1,((YEAR(AE$5)-YEAR($E23))*12+MONTH(AE$5)-MONTH($E23)+1)/Assumptions!$B$18),1),0)</f>
        <v/>
      </c>
      <c r="AF154" s="11">
        <f>IF(AND($G23="Y",AF66&gt;0),AF66*Assumptions!$B$16/12*Assumptions!$B$17*IF(Assumptions!$B$18&gt;0,MIN(1,((YEAR(AF$5)-YEAR($E23))*12+MONTH(AF$5)-MONTH($E23)+1)/Assumptions!$B$18),1),0)</f>
        <v/>
      </c>
      <c r="AG154" s="11">
        <f>IF(AND($G23="Y",AG66&gt;0),AG66*Assumptions!$B$16/12*Assumptions!$B$17*IF(Assumptions!$B$18&gt;0,MIN(1,((YEAR(AG$5)-YEAR($E23))*12+MONTH(AG$5)-MONTH($E23)+1)/Assumptions!$B$18),1),0)</f>
        <v/>
      </c>
      <c r="AH154" s="11">
        <f>IF(AND($G23="Y",AH66&gt;0),AH66*Assumptions!$B$16/12*Assumptions!$B$17*IF(Assumptions!$B$18&gt;0,MIN(1,((YEAR(AH$5)-YEAR($E23))*12+MONTH(AH$5)-MONTH($E23)+1)/Assumptions!$B$18),1),0)</f>
        <v/>
      </c>
      <c r="AI154" s="11">
        <f>IF(AND($G23="Y",AI66&gt;0),AI66*Assumptions!$B$16/12*Assumptions!$B$17*IF(Assumptions!$B$18&gt;0,MIN(1,((YEAR(AI$5)-YEAR($E23))*12+MONTH(AI$5)-MONTH($E23)+1)/Assumptions!$B$18),1),0)</f>
        <v/>
      </c>
      <c r="AJ154" s="11">
        <f>IF(AND($G23="Y",AJ66&gt;0),AJ66*Assumptions!$B$16/12*Assumptions!$B$17*IF(Assumptions!$B$18&gt;0,MIN(1,((YEAR(AJ$5)-YEAR($E23))*12+MONTH(AJ$5)-MONTH($E23)+1)/Assumptions!$B$18),1),0)</f>
        <v/>
      </c>
      <c r="AK154" s="11">
        <f>IF(AND($G23="Y",AK66&gt;0),AK66*Assumptions!$B$16/12*Assumptions!$B$17*IF(Assumptions!$B$18&gt;0,MIN(1,((YEAR(AK$5)-YEAR($E23))*12+MONTH(AK$5)-MONTH($E23)+1)/Assumptions!$B$18),1),0)</f>
        <v/>
      </c>
      <c r="AL154" s="11">
        <f>IF(AND($G23="Y",AL66&gt;0),AL66*Assumptions!$B$16/12*Assumptions!$B$17*IF(Assumptions!$B$18&gt;0,MIN(1,((YEAR(AL$5)-YEAR($E23))*12+MONTH(AL$5)-MONTH($E23)+1)/Assumptions!$B$18),1),0)</f>
        <v/>
      </c>
      <c r="AM154" s="11">
        <f>IF(AND($G23="Y",AM66&gt;0),AM66*Assumptions!$B$16/12*Assumptions!$B$17*IF(Assumptions!$B$18&gt;0,MIN(1,((YEAR(AM$5)-YEAR($E23))*12+MONTH(AM$5)-MONTH($E23)+1)/Assumptions!$B$18),1),0)</f>
        <v/>
      </c>
      <c r="AN154" s="11">
        <f>IF(AND($G23="Y",AN66&gt;0),AN66*Assumptions!$B$16/12*Assumptions!$B$17*IF(Assumptions!$B$18&gt;0,MIN(1,((YEAR(AN$5)-YEAR($E23))*12+MONTH(AN$5)-MONTH($E23)+1)/Assumptions!$B$18),1),0)</f>
        <v/>
      </c>
      <c r="AO154" s="11">
        <f>IF(AND($G23="Y",AO66&gt;0),AO66*Assumptions!$B$16/12*Assumptions!$B$17*IF(Assumptions!$B$18&gt;0,MIN(1,((YEAR(AO$5)-YEAR($E23))*12+MONTH(AO$5)-MONTH($E23)+1)/Assumptions!$B$18),1),0)</f>
        <v/>
      </c>
      <c r="AP154" s="11">
        <f>IF(AND($G23="Y",AP66&gt;0),AP66*Assumptions!$B$16/12*Assumptions!$B$17*IF(Assumptions!$B$18&gt;0,MIN(1,((YEAR(AP$5)-YEAR($E23))*12+MONTH(AP$5)-MONTH($E23)+1)/Assumptions!$B$18),1),0)</f>
        <v/>
      </c>
      <c r="AQ154" s="11">
        <f>IF(AND($G23="Y",AQ66&gt;0),AQ66*Assumptions!$B$16/12*Assumptions!$B$17*IF(Assumptions!$B$18&gt;0,MIN(1,((YEAR(AQ$5)-YEAR($E23))*12+MONTH(AQ$5)-MONTH($E23)+1)/Assumptions!$B$18),1),0)</f>
        <v/>
      </c>
      <c r="AR154" s="11">
        <f>IF(AND($G23="Y",AR66&gt;0),AR66*Assumptions!$B$16/12*Assumptions!$B$17*IF(Assumptions!$B$18&gt;0,MIN(1,((YEAR(AR$5)-YEAR($E23))*12+MONTH(AR$5)-MONTH($E23)+1)/Assumptions!$B$18),1),0)</f>
        <v/>
      </c>
    </row>
    <row r="155">
      <c r="A155" s="2">
        <f>IF($A24="","",$A24)</f>
        <v/>
      </c>
      <c r="I155" s="11">
        <f>IF(AND($G24="Y",I67&gt;0),I67*Assumptions!$B$16/12*Assumptions!$B$17*IF(Assumptions!$B$18&gt;0,MIN(1,((YEAR(I$5)-YEAR($E24))*12+MONTH(I$5)-MONTH($E24)+1)/Assumptions!$B$18),1),0)</f>
        <v/>
      </c>
      <c r="J155" s="11">
        <f>IF(AND($G24="Y",J67&gt;0),J67*Assumptions!$B$16/12*Assumptions!$B$17*IF(Assumptions!$B$18&gt;0,MIN(1,((YEAR(J$5)-YEAR($E24))*12+MONTH(J$5)-MONTH($E24)+1)/Assumptions!$B$18),1),0)</f>
        <v/>
      </c>
      <c r="K155" s="11">
        <f>IF(AND($G24="Y",K67&gt;0),K67*Assumptions!$B$16/12*Assumptions!$B$17*IF(Assumptions!$B$18&gt;0,MIN(1,((YEAR(K$5)-YEAR($E24))*12+MONTH(K$5)-MONTH($E24)+1)/Assumptions!$B$18),1),0)</f>
        <v/>
      </c>
      <c r="L155" s="11">
        <f>IF(AND($G24="Y",L67&gt;0),L67*Assumptions!$B$16/12*Assumptions!$B$17*IF(Assumptions!$B$18&gt;0,MIN(1,((YEAR(L$5)-YEAR($E24))*12+MONTH(L$5)-MONTH($E24)+1)/Assumptions!$B$18),1),0)</f>
        <v/>
      </c>
      <c r="M155" s="11">
        <f>IF(AND($G24="Y",M67&gt;0),M67*Assumptions!$B$16/12*Assumptions!$B$17*IF(Assumptions!$B$18&gt;0,MIN(1,((YEAR(M$5)-YEAR($E24))*12+MONTH(M$5)-MONTH($E24)+1)/Assumptions!$B$18),1),0)</f>
        <v/>
      </c>
      <c r="N155" s="11">
        <f>IF(AND($G24="Y",N67&gt;0),N67*Assumptions!$B$16/12*Assumptions!$B$17*IF(Assumptions!$B$18&gt;0,MIN(1,((YEAR(N$5)-YEAR($E24))*12+MONTH(N$5)-MONTH($E24)+1)/Assumptions!$B$18),1),0)</f>
        <v/>
      </c>
      <c r="O155" s="11">
        <f>IF(AND($G24="Y",O67&gt;0),O67*Assumptions!$B$16/12*Assumptions!$B$17*IF(Assumptions!$B$18&gt;0,MIN(1,((YEAR(O$5)-YEAR($E24))*12+MONTH(O$5)-MONTH($E24)+1)/Assumptions!$B$18),1),0)</f>
        <v/>
      </c>
      <c r="P155" s="11">
        <f>IF(AND($G24="Y",P67&gt;0),P67*Assumptions!$B$16/12*Assumptions!$B$17*IF(Assumptions!$B$18&gt;0,MIN(1,((YEAR(P$5)-YEAR($E24))*12+MONTH(P$5)-MONTH($E24)+1)/Assumptions!$B$18),1),0)</f>
        <v/>
      </c>
      <c r="Q155" s="11">
        <f>IF(AND($G24="Y",Q67&gt;0),Q67*Assumptions!$B$16/12*Assumptions!$B$17*IF(Assumptions!$B$18&gt;0,MIN(1,((YEAR(Q$5)-YEAR($E24))*12+MONTH(Q$5)-MONTH($E24)+1)/Assumptions!$B$18),1),0)</f>
        <v/>
      </c>
      <c r="R155" s="11">
        <f>IF(AND($G24="Y",R67&gt;0),R67*Assumptions!$B$16/12*Assumptions!$B$17*IF(Assumptions!$B$18&gt;0,MIN(1,((YEAR(R$5)-YEAR($E24))*12+MONTH(R$5)-MONTH($E24)+1)/Assumptions!$B$18),1),0)</f>
        <v/>
      </c>
      <c r="S155" s="11">
        <f>IF(AND($G24="Y",S67&gt;0),S67*Assumptions!$B$16/12*Assumptions!$B$17*IF(Assumptions!$B$18&gt;0,MIN(1,((YEAR(S$5)-YEAR($E24))*12+MONTH(S$5)-MONTH($E24)+1)/Assumptions!$B$18),1),0)</f>
        <v/>
      </c>
      <c r="T155" s="11">
        <f>IF(AND($G24="Y",T67&gt;0),T67*Assumptions!$B$16/12*Assumptions!$B$17*IF(Assumptions!$B$18&gt;0,MIN(1,((YEAR(T$5)-YEAR($E24))*12+MONTH(T$5)-MONTH($E24)+1)/Assumptions!$B$18),1),0)</f>
        <v/>
      </c>
      <c r="U155" s="11">
        <f>IF(AND($G24="Y",U67&gt;0),U67*Assumptions!$B$16/12*Assumptions!$B$17*IF(Assumptions!$B$18&gt;0,MIN(1,((YEAR(U$5)-YEAR($E24))*12+MONTH(U$5)-MONTH($E24)+1)/Assumptions!$B$18),1),0)</f>
        <v/>
      </c>
      <c r="V155" s="11">
        <f>IF(AND($G24="Y",V67&gt;0),V67*Assumptions!$B$16/12*Assumptions!$B$17*IF(Assumptions!$B$18&gt;0,MIN(1,((YEAR(V$5)-YEAR($E24))*12+MONTH(V$5)-MONTH($E24)+1)/Assumptions!$B$18),1),0)</f>
        <v/>
      </c>
      <c r="W155" s="11">
        <f>IF(AND($G24="Y",W67&gt;0),W67*Assumptions!$B$16/12*Assumptions!$B$17*IF(Assumptions!$B$18&gt;0,MIN(1,((YEAR(W$5)-YEAR($E24))*12+MONTH(W$5)-MONTH($E24)+1)/Assumptions!$B$18),1),0)</f>
        <v/>
      </c>
      <c r="X155" s="11">
        <f>IF(AND($G24="Y",X67&gt;0),X67*Assumptions!$B$16/12*Assumptions!$B$17*IF(Assumptions!$B$18&gt;0,MIN(1,((YEAR(X$5)-YEAR($E24))*12+MONTH(X$5)-MONTH($E24)+1)/Assumptions!$B$18),1),0)</f>
        <v/>
      </c>
      <c r="Y155" s="11">
        <f>IF(AND($G24="Y",Y67&gt;0),Y67*Assumptions!$B$16/12*Assumptions!$B$17*IF(Assumptions!$B$18&gt;0,MIN(1,((YEAR(Y$5)-YEAR($E24))*12+MONTH(Y$5)-MONTH($E24)+1)/Assumptions!$B$18),1),0)</f>
        <v/>
      </c>
      <c r="Z155" s="11">
        <f>IF(AND($G24="Y",Z67&gt;0),Z67*Assumptions!$B$16/12*Assumptions!$B$17*IF(Assumptions!$B$18&gt;0,MIN(1,((YEAR(Z$5)-YEAR($E24))*12+MONTH(Z$5)-MONTH($E24)+1)/Assumptions!$B$18),1),0)</f>
        <v/>
      </c>
      <c r="AA155" s="11">
        <f>IF(AND($G24="Y",AA67&gt;0),AA67*Assumptions!$B$16/12*Assumptions!$B$17*IF(Assumptions!$B$18&gt;0,MIN(1,((YEAR(AA$5)-YEAR($E24))*12+MONTH(AA$5)-MONTH($E24)+1)/Assumptions!$B$18),1),0)</f>
        <v/>
      </c>
      <c r="AB155" s="11">
        <f>IF(AND($G24="Y",AB67&gt;0),AB67*Assumptions!$B$16/12*Assumptions!$B$17*IF(Assumptions!$B$18&gt;0,MIN(1,((YEAR(AB$5)-YEAR($E24))*12+MONTH(AB$5)-MONTH($E24)+1)/Assumptions!$B$18),1),0)</f>
        <v/>
      </c>
      <c r="AC155" s="11">
        <f>IF(AND($G24="Y",AC67&gt;0),AC67*Assumptions!$B$16/12*Assumptions!$B$17*IF(Assumptions!$B$18&gt;0,MIN(1,((YEAR(AC$5)-YEAR($E24))*12+MONTH(AC$5)-MONTH($E24)+1)/Assumptions!$B$18),1),0)</f>
        <v/>
      </c>
      <c r="AD155" s="11">
        <f>IF(AND($G24="Y",AD67&gt;0),AD67*Assumptions!$B$16/12*Assumptions!$B$17*IF(Assumptions!$B$18&gt;0,MIN(1,((YEAR(AD$5)-YEAR($E24))*12+MONTH(AD$5)-MONTH($E24)+1)/Assumptions!$B$18),1),0)</f>
        <v/>
      </c>
      <c r="AE155" s="11">
        <f>IF(AND($G24="Y",AE67&gt;0),AE67*Assumptions!$B$16/12*Assumptions!$B$17*IF(Assumptions!$B$18&gt;0,MIN(1,((YEAR(AE$5)-YEAR($E24))*12+MONTH(AE$5)-MONTH($E24)+1)/Assumptions!$B$18),1),0)</f>
        <v/>
      </c>
      <c r="AF155" s="11">
        <f>IF(AND($G24="Y",AF67&gt;0),AF67*Assumptions!$B$16/12*Assumptions!$B$17*IF(Assumptions!$B$18&gt;0,MIN(1,((YEAR(AF$5)-YEAR($E24))*12+MONTH(AF$5)-MONTH($E24)+1)/Assumptions!$B$18),1),0)</f>
        <v/>
      </c>
      <c r="AG155" s="11">
        <f>IF(AND($G24="Y",AG67&gt;0),AG67*Assumptions!$B$16/12*Assumptions!$B$17*IF(Assumptions!$B$18&gt;0,MIN(1,((YEAR(AG$5)-YEAR($E24))*12+MONTH(AG$5)-MONTH($E24)+1)/Assumptions!$B$18),1),0)</f>
        <v/>
      </c>
      <c r="AH155" s="11">
        <f>IF(AND($G24="Y",AH67&gt;0),AH67*Assumptions!$B$16/12*Assumptions!$B$17*IF(Assumptions!$B$18&gt;0,MIN(1,((YEAR(AH$5)-YEAR($E24))*12+MONTH(AH$5)-MONTH($E24)+1)/Assumptions!$B$18),1),0)</f>
        <v/>
      </c>
      <c r="AI155" s="11">
        <f>IF(AND($G24="Y",AI67&gt;0),AI67*Assumptions!$B$16/12*Assumptions!$B$17*IF(Assumptions!$B$18&gt;0,MIN(1,((YEAR(AI$5)-YEAR($E24))*12+MONTH(AI$5)-MONTH($E24)+1)/Assumptions!$B$18),1),0)</f>
        <v/>
      </c>
      <c r="AJ155" s="11">
        <f>IF(AND($G24="Y",AJ67&gt;0),AJ67*Assumptions!$B$16/12*Assumptions!$B$17*IF(Assumptions!$B$18&gt;0,MIN(1,((YEAR(AJ$5)-YEAR($E24))*12+MONTH(AJ$5)-MONTH($E24)+1)/Assumptions!$B$18),1),0)</f>
        <v/>
      </c>
      <c r="AK155" s="11">
        <f>IF(AND($G24="Y",AK67&gt;0),AK67*Assumptions!$B$16/12*Assumptions!$B$17*IF(Assumptions!$B$18&gt;0,MIN(1,((YEAR(AK$5)-YEAR($E24))*12+MONTH(AK$5)-MONTH($E24)+1)/Assumptions!$B$18),1),0)</f>
        <v/>
      </c>
      <c r="AL155" s="11">
        <f>IF(AND($G24="Y",AL67&gt;0),AL67*Assumptions!$B$16/12*Assumptions!$B$17*IF(Assumptions!$B$18&gt;0,MIN(1,((YEAR(AL$5)-YEAR($E24))*12+MONTH(AL$5)-MONTH($E24)+1)/Assumptions!$B$18),1),0)</f>
        <v/>
      </c>
      <c r="AM155" s="11">
        <f>IF(AND($G24="Y",AM67&gt;0),AM67*Assumptions!$B$16/12*Assumptions!$B$17*IF(Assumptions!$B$18&gt;0,MIN(1,((YEAR(AM$5)-YEAR($E24))*12+MONTH(AM$5)-MONTH($E24)+1)/Assumptions!$B$18),1),0)</f>
        <v/>
      </c>
      <c r="AN155" s="11">
        <f>IF(AND($G24="Y",AN67&gt;0),AN67*Assumptions!$B$16/12*Assumptions!$B$17*IF(Assumptions!$B$18&gt;0,MIN(1,((YEAR(AN$5)-YEAR($E24))*12+MONTH(AN$5)-MONTH($E24)+1)/Assumptions!$B$18),1),0)</f>
        <v/>
      </c>
      <c r="AO155" s="11">
        <f>IF(AND($G24="Y",AO67&gt;0),AO67*Assumptions!$B$16/12*Assumptions!$B$17*IF(Assumptions!$B$18&gt;0,MIN(1,((YEAR(AO$5)-YEAR($E24))*12+MONTH(AO$5)-MONTH($E24)+1)/Assumptions!$B$18),1),0)</f>
        <v/>
      </c>
      <c r="AP155" s="11">
        <f>IF(AND($G24="Y",AP67&gt;0),AP67*Assumptions!$B$16/12*Assumptions!$B$17*IF(Assumptions!$B$18&gt;0,MIN(1,((YEAR(AP$5)-YEAR($E24))*12+MONTH(AP$5)-MONTH($E24)+1)/Assumptions!$B$18),1),0)</f>
        <v/>
      </c>
      <c r="AQ155" s="11">
        <f>IF(AND($G24="Y",AQ67&gt;0),AQ67*Assumptions!$B$16/12*Assumptions!$B$17*IF(Assumptions!$B$18&gt;0,MIN(1,((YEAR(AQ$5)-YEAR($E24))*12+MONTH(AQ$5)-MONTH($E24)+1)/Assumptions!$B$18),1),0)</f>
        <v/>
      </c>
      <c r="AR155" s="11">
        <f>IF(AND($G24="Y",AR67&gt;0),AR67*Assumptions!$B$16/12*Assumptions!$B$17*IF(Assumptions!$B$18&gt;0,MIN(1,((YEAR(AR$5)-YEAR($E24))*12+MONTH(AR$5)-MONTH($E24)+1)/Assumptions!$B$18),1),0)</f>
        <v/>
      </c>
    </row>
    <row r="156">
      <c r="A156" s="2">
        <f>IF($A25="","",$A25)</f>
        <v/>
      </c>
      <c r="I156" s="11">
        <f>IF(AND($G25="Y",I68&gt;0),I68*Assumptions!$B$16/12*Assumptions!$B$17*IF(Assumptions!$B$18&gt;0,MIN(1,((YEAR(I$5)-YEAR($E25))*12+MONTH(I$5)-MONTH($E25)+1)/Assumptions!$B$18),1),0)</f>
        <v/>
      </c>
      <c r="J156" s="11">
        <f>IF(AND($G25="Y",J68&gt;0),J68*Assumptions!$B$16/12*Assumptions!$B$17*IF(Assumptions!$B$18&gt;0,MIN(1,((YEAR(J$5)-YEAR($E25))*12+MONTH(J$5)-MONTH($E25)+1)/Assumptions!$B$18),1),0)</f>
        <v/>
      </c>
      <c r="K156" s="11">
        <f>IF(AND($G25="Y",K68&gt;0),K68*Assumptions!$B$16/12*Assumptions!$B$17*IF(Assumptions!$B$18&gt;0,MIN(1,((YEAR(K$5)-YEAR($E25))*12+MONTH(K$5)-MONTH($E25)+1)/Assumptions!$B$18),1),0)</f>
        <v/>
      </c>
      <c r="L156" s="11">
        <f>IF(AND($G25="Y",L68&gt;0),L68*Assumptions!$B$16/12*Assumptions!$B$17*IF(Assumptions!$B$18&gt;0,MIN(1,((YEAR(L$5)-YEAR($E25))*12+MONTH(L$5)-MONTH($E25)+1)/Assumptions!$B$18),1),0)</f>
        <v/>
      </c>
      <c r="M156" s="11">
        <f>IF(AND($G25="Y",M68&gt;0),M68*Assumptions!$B$16/12*Assumptions!$B$17*IF(Assumptions!$B$18&gt;0,MIN(1,((YEAR(M$5)-YEAR($E25))*12+MONTH(M$5)-MONTH($E25)+1)/Assumptions!$B$18),1),0)</f>
        <v/>
      </c>
      <c r="N156" s="11">
        <f>IF(AND($G25="Y",N68&gt;0),N68*Assumptions!$B$16/12*Assumptions!$B$17*IF(Assumptions!$B$18&gt;0,MIN(1,((YEAR(N$5)-YEAR($E25))*12+MONTH(N$5)-MONTH($E25)+1)/Assumptions!$B$18),1),0)</f>
        <v/>
      </c>
      <c r="O156" s="11">
        <f>IF(AND($G25="Y",O68&gt;0),O68*Assumptions!$B$16/12*Assumptions!$B$17*IF(Assumptions!$B$18&gt;0,MIN(1,((YEAR(O$5)-YEAR($E25))*12+MONTH(O$5)-MONTH($E25)+1)/Assumptions!$B$18),1),0)</f>
        <v/>
      </c>
      <c r="P156" s="11">
        <f>IF(AND($G25="Y",P68&gt;0),P68*Assumptions!$B$16/12*Assumptions!$B$17*IF(Assumptions!$B$18&gt;0,MIN(1,((YEAR(P$5)-YEAR($E25))*12+MONTH(P$5)-MONTH($E25)+1)/Assumptions!$B$18),1),0)</f>
        <v/>
      </c>
      <c r="Q156" s="11">
        <f>IF(AND($G25="Y",Q68&gt;0),Q68*Assumptions!$B$16/12*Assumptions!$B$17*IF(Assumptions!$B$18&gt;0,MIN(1,((YEAR(Q$5)-YEAR($E25))*12+MONTH(Q$5)-MONTH($E25)+1)/Assumptions!$B$18),1),0)</f>
        <v/>
      </c>
      <c r="R156" s="11">
        <f>IF(AND($G25="Y",R68&gt;0),R68*Assumptions!$B$16/12*Assumptions!$B$17*IF(Assumptions!$B$18&gt;0,MIN(1,((YEAR(R$5)-YEAR($E25))*12+MONTH(R$5)-MONTH($E25)+1)/Assumptions!$B$18),1),0)</f>
        <v/>
      </c>
      <c r="S156" s="11">
        <f>IF(AND($G25="Y",S68&gt;0),S68*Assumptions!$B$16/12*Assumptions!$B$17*IF(Assumptions!$B$18&gt;0,MIN(1,((YEAR(S$5)-YEAR($E25))*12+MONTH(S$5)-MONTH($E25)+1)/Assumptions!$B$18),1),0)</f>
        <v/>
      </c>
      <c r="T156" s="11">
        <f>IF(AND($G25="Y",T68&gt;0),T68*Assumptions!$B$16/12*Assumptions!$B$17*IF(Assumptions!$B$18&gt;0,MIN(1,((YEAR(T$5)-YEAR($E25))*12+MONTH(T$5)-MONTH($E25)+1)/Assumptions!$B$18),1),0)</f>
        <v/>
      </c>
      <c r="U156" s="11">
        <f>IF(AND($G25="Y",U68&gt;0),U68*Assumptions!$B$16/12*Assumptions!$B$17*IF(Assumptions!$B$18&gt;0,MIN(1,((YEAR(U$5)-YEAR($E25))*12+MONTH(U$5)-MONTH($E25)+1)/Assumptions!$B$18),1),0)</f>
        <v/>
      </c>
      <c r="V156" s="11">
        <f>IF(AND($G25="Y",V68&gt;0),V68*Assumptions!$B$16/12*Assumptions!$B$17*IF(Assumptions!$B$18&gt;0,MIN(1,((YEAR(V$5)-YEAR($E25))*12+MONTH(V$5)-MONTH($E25)+1)/Assumptions!$B$18),1),0)</f>
        <v/>
      </c>
      <c r="W156" s="11">
        <f>IF(AND($G25="Y",W68&gt;0),W68*Assumptions!$B$16/12*Assumptions!$B$17*IF(Assumptions!$B$18&gt;0,MIN(1,((YEAR(W$5)-YEAR($E25))*12+MONTH(W$5)-MONTH($E25)+1)/Assumptions!$B$18),1),0)</f>
        <v/>
      </c>
      <c r="X156" s="11">
        <f>IF(AND($G25="Y",X68&gt;0),X68*Assumptions!$B$16/12*Assumptions!$B$17*IF(Assumptions!$B$18&gt;0,MIN(1,((YEAR(X$5)-YEAR($E25))*12+MONTH(X$5)-MONTH($E25)+1)/Assumptions!$B$18),1),0)</f>
        <v/>
      </c>
      <c r="Y156" s="11">
        <f>IF(AND($G25="Y",Y68&gt;0),Y68*Assumptions!$B$16/12*Assumptions!$B$17*IF(Assumptions!$B$18&gt;0,MIN(1,((YEAR(Y$5)-YEAR($E25))*12+MONTH(Y$5)-MONTH($E25)+1)/Assumptions!$B$18),1),0)</f>
        <v/>
      </c>
      <c r="Z156" s="11">
        <f>IF(AND($G25="Y",Z68&gt;0),Z68*Assumptions!$B$16/12*Assumptions!$B$17*IF(Assumptions!$B$18&gt;0,MIN(1,((YEAR(Z$5)-YEAR($E25))*12+MONTH(Z$5)-MONTH($E25)+1)/Assumptions!$B$18),1),0)</f>
        <v/>
      </c>
      <c r="AA156" s="11">
        <f>IF(AND($G25="Y",AA68&gt;0),AA68*Assumptions!$B$16/12*Assumptions!$B$17*IF(Assumptions!$B$18&gt;0,MIN(1,((YEAR(AA$5)-YEAR($E25))*12+MONTH(AA$5)-MONTH($E25)+1)/Assumptions!$B$18),1),0)</f>
        <v/>
      </c>
      <c r="AB156" s="11">
        <f>IF(AND($G25="Y",AB68&gt;0),AB68*Assumptions!$B$16/12*Assumptions!$B$17*IF(Assumptions!$B$18&gt;0,MIN(1,((YEAR(AB$5)-YEAR($E25))*12+MONTH(AB$5)-MONTH($E25)+1)/Assumptions!$B$18),1),0)</f>
        <v/>
      </c>
      <c r="AC156" s="11">
        <f>IF(AND($G25="Y",AC68&gt;0),AC68*Assumptions!$B$16/12*Assumptions!$B$17*IF(Assumptions!$B$18&gt;0,MIN(1,((YEAR(AC$5)-YEAR($E25))*12+MONTH(AC$5)-MONTH($E25)+1)/Assumptions!$B$18),1),0)</f>
        <v/>
      </c>
      <c r="AD156" s="11">
        <f>IF(AND($G25="Y",AD68&gt;0),AD68*Assumptions!$B$16/12*Assumptions!$B$17*IF(Assumptions!$B$18&gt;0,MIN(1,((YEAR(AD$5)-YEAR($E25))*12+MONTH(AD$5)-MONTH($E25)+1)/Assumptions!$B$18),1),0)</f>
        <v/>
      </c>
      <c r="AE156" s="11">
        <f>IF(AND($G25="Y",AE68&gt;0),AE68*Assumptions!$B$16/12*Assumptions!$B$17*IF(Assumptions!$B$18&gt;0,MIN(1,((YEAR(AE$5)-YEAR($E25))*12+MONTH(AE$5)-MONTH($E25)+1)/Assumptions!$B$18),1),0)</f>
        <v/>
      </c>
      <c r="AF156" s="11">
        <f>IF(AND($G25="Y",AF68&gt;0),AF68*Assumptions!$B$16/12*Assumptions!$B$17*IF(Assumptions!$B$18&gt;0,MIN(1,((YEAR(AF$5)-YEAR($E25))*12+MONTH(AF$5)-MONTH($E25)+1)/Assumptions!$B$18),1),0)</f>
        <v/>
      </c>
      <c r="AG156" s="11">
        <f>IF(AND($G25="Y",AG68&gt;0),AG68*Assumptions!$B$16/12*Assumptions!$B$17*IF(Assumptions!$B$18&gt;0,MIN(1,((YEAR(AG$5)-YEAR($E25))*12+MONTH(AG$5)-MONTH($E25)+1)/Assumptions!$B$18),1),0)</f>
        <v/>
      </c>
      <c r="AH156" s="11">
        <f>IF(AND($G25="Y",AH68&gt;0),AH68*Assumptions!$B$16/12*Assumptions!$B$17*IF(Assumptions!$B$18&gt;0,MIN(1,((YEAR(AH$5)-YEAR($E25))*12+MONTH(AH$5)-MONTH($E25)+1)/Assumptions!$B$18),1),0)</f>
        <v/>
      </c>
      <c r="AI156" s="11">
        <f>IF(AND($G25="Y",AI68&gt;0),AI68*Assumptions!$B$16/12*Assumptions!$B$17*IF(Assumptions!$B$18&gt;0,MIN(1,((YEAR(AI$5)-YEAR($E25))*12+MONTH(AI$5)-MONTH($E25)+1)/Assumptions!$B$18),1),0)</f>
        <v/>
      </c>
      <c r="AJ156" s="11">
        <f>IF(AND($G25="Y",AJ68&gt;0),AJ68*Assumptions!$B$16/12*Assumptions!$B$17*IF(Assumptions!$B$18&gt;0,MIN(1,((YEAR(AJ$5)-YEAR($E25))*12+MONTH(AJ$5)-MONTH($E25)+1)/Assumptions!$B$18),1),0)</f>
        <v/>
      </c>
      <c r="AK156" s="11">
        <f>IF(AND($G25="Y",AK68&gt;0),AK68*Assumptions!$B$16/12*Assumptions!$B$17*IF(Assumptions!$B$18&gt;0,MIN(1,((YEAR(AK$5)-YEAR($E25))*12+MONTH(AK$5)-MONTH($E25)+1)/Assumptions!$B$18),1),0)</f>
        <v/>
      </c>
      <c r="AL156" s="11">
        <f>IF(AND($G25="Y",AL68&gt;0),AL68*Assumptions!$B$16/12*Assumptions!$B$17*IF(Assumptions!$B$18&gt;0,MIN(1,((YEAR(AL$5)-YEAR($E25))*12+MONTH(AL$5)-MONTH($E25)+1)/Assumptions!$B$18),1),0)</f>
        <v/>
      </c>
      <c r="AM156" s="11">
        <f>IF(AND($G25="Y",AM68&gt;0),AM68*Assumptions!$B$16/12*Assumptions!$B$17*IF(Assumptions!$B$18&gt;0,MIN(1,((YEAR(AM$5)-YEAR($E25))*12+MONTH(AM$5)-MONTH($E25)+1)/Assumptions!$B$18),1),0)</f>
        <v/>
      </c>
      <c r="AN156" s="11">
        <f>IF(AND($G25="Y",AN68&gt;0),AN68*Assumptions!$B$16/12*Assumptions!$B$17*IF(Assumptions!$B$18&gt;0,MIN(1,((YEAR(AN$5)-YEAR($E25))*12+MONTH(AN$5)-MONTH($E25)+1)/Assumptions!$B$18),1),0)</f>
        <v/>
      </c>
      <c r="AO156" s="11">
        <f>IF(AND($G25="Y",AO68&gt;0),AO68*Assumptions!$B$16/12*Assumptions!$B$17*IF(Assumptions!$B$18&gt;0,MIN(1,((YEAR(AO$5)-YEAR($E25))*12+MONTH(AO$5)-MONTH($E25)+1)/Assumptions!$B$18),1),0)</f>
        <v/>
      </c>
      <c r="AP156" s="11">
        <f>IF(AND($G25="Y",AP68&gt;0),AP68*Assumptions!$B$16/12*Assumptions!$B$17*IF(Assumptions!$B$18&gt;0,MIN(1,((YEAR(AP$5)-YEAR($E25))*12+MONTH(AP$5)-MONTH($E25)+1)/Assumptions!$B$18),1),0)</f>
        <v/>
      </c>
      <c r="AQ156" s="11">
        <f>IF(AND($G25="Y",AQ68&gt;0),AQ68*Assumptions!$B$16/12*Assumptions!$B$17*IF(Assumptions!$B$18&gt;0,MIN(1,((YEAR(AQ$5)-YEAR($E25))*12+MONTH(AQ$5)-MONTH($E25)+1)/Assumptions!$B$18),1),0)</f>
        <v/>
      </c>
      <c r="AR156" s="11">
        <f>IF(AND($G25="Y",AR68&gt;0),AR68*Assumptions!$B$16/12*Assumptions!$B$17*IF(Assumptions!$B$18&gt;0,MIN(1,((YEAR(AR$5)-YEAR($E25))*12+MONTH(AR$5)-MONTH($E25)+1)/Assumptions!$B$18),1),0)</f>
        <v/>
      </c>
    </row>
    <row r="157">
      <c r="A157" s="2">
        <f>IF($A26="","",$A26)</f>
        <v/>
      </c>
      <c r="I157" s="11">
        <f>IF(AND($G26="Y",I69&gt;0),I69*Assumptions!$B$16/12*Assumptions!$B$17*IF(Assumptions!$B$18&gt;0,MIN(1,((YEAR(I$5)-YEAR($E26))*12+MONTH(I$5)-MONTH($E26)+1)/Assumptions!$B$18),1),0)</f>
        <v/>
      </c>
      <c r="J157" s="11">
        <f>IF(AND($G26="Y",J69&gt;0),J69*Assumptions!$B$16/12*Assumptions!$B$17*IF(Assumptions!$B$18&gt;0,MIN(1,((YEAR(J$5)-YEAR($E26))*12+MONTH(J$5)-MONTH($E26)+1)/Assumptions!$B$18),1),0)</f>
        <v/>
      </c>
      <c r="K157" s="11">
        <f>IF(AND($G26="Y",K69&gt;0),K69*Assumptions!$B$16/12*Assumptions!$B$17*IF(Assumptions!$B$18&gt;0,MIN(1,((YEAR(K$5)-YEAR($E26))*12+MONTH(K$5)-MONTH($E26)+1)/Assumptions!$B$18),1),0)</f>
        <v/>
      </c>
      <c r="L157" s="11">
        <f>IF(AND($G26="Y",L69&gt;0),L69*Assumptions!$B$16/12*Assumptions!$B$17*IF(Assumptions!$B$18&gt;0,MIN(1,((YEAR(L$5)-YEAR($E26))*12+MONTH(L$5)-MONTH($E26)+1)/Assumptions!$B$18),1),0)</f>
        <v/>
      </c>
      <c r="M157" s="11">
        <f>IF(AND($G26="Y",M69&gt;0),M69*Assumptions!$B$16/12*Assumptions!$B$17*IF(Assumptions!$B$18&gt;0,MIN(1,((YEAR(M$5)-YEAR($E26))*12+MONTH(M$5)-MONTH($E26)+1)/Assumptions!$B$18),1),0)</f>
        <v/>
      </c>
      <c r="N157" s="11">
        <f>IF(AND($G26="Y",N69&gt;0),N69*Assumptions!$B$16/12*Assumptions!$B$17*IF(Assumptions!$B$18&gt;0,MIN(1,((YEAR(N$5)-YEAR($E26))*12+MONTH(N$5)-MONTH($E26)+1)/Assumptions!$B$18),1),0)</f>
        <v/>
      </c>
      <c r="O157" s="11">
        <f>IF(AND($G26="Y",O69&gt;0),O69*Assumptions!$B$16/12*Assumptions!$B$17*IF(Assumptions!$B$18&gt;0,MIN(1,((YEAR(O$5)-YEAR($E26))*12+MONTH(O$5)-MONTH($E26)+1)/Assumptions!$B$18),1),0)</f>
        <v/>
      </c>
      <c r="P157" s="11">
        <f>IF(AND($G26="Y",P69&gt;0),P69*Assumptions!$B$16/12*Assumptions!$B$17*IF(Assumptions!$B$18&gt;0,MIN(1,((YEAR(P$5)-YEAR($E26))*12+MONTH(P$5)-MONTH($E26)+1)/Assumptions!$B$18),1),0)</f>
        <v/>
      </c>
      <c r="Q157" s="11">
        <f>IF(AND($G26="Y",Q69&gt;0),Q69*Assumptions!$B$16/12*Assumptions!$B$17*IF(Assumptions!$B$18&gt;0,MIN(1,((YEAR(Q$5)-YEAR($E26))*12+MONTH(Q$5)-MONTH($E26)+1)/Assumptions!$B$18),1),0)</f>
        <v/>
      </c>
      <c r="R157" s="11">
        <f>IF(AND($G26="Y",R69&gt;0),R69*Assumptions!$B$16/12*Assumptions!$B$17*IF(Assumptions!$B$18&gt;0,MIN(1,((YEAR(R$5)-YEAR($E26))*12+MONTH(R$5)-MONTH($E26)+1)/Assumptions!$B$18),1),0)</f>
        <v/>
      </c>
      <c r="S157" s="11">
        <f>IF(AND($G26="Y",S69&gt;0),S69*Assumptions!$B$16/12*Assumptions!$B$17*IF(Assumptions!$B$18&gt;0,MIN(1,((YEAR(S$5)-YEAR($E26))*12+MONTH(S$5)-MONTH($E26)+1)/Assumptions!$B$18),1),0)</f>
        <v/>
      </c>
      <c r="T157" s="11">
        <f>IF(AND($G26="Y",T69&gt;0),T69*Assumptions!$B$16/12*Assumptions!$B$17*IF(Assumptions!$B$18&gt;0,MIN(1,((YEAR(T$5)-YEAR($E26))*12+MONTH(T$5)-MONTH($E26)+1)/Assumptions!$B$18),1),0)</f>
        <v/>
      </c>
      <c r="U157" s="11">
        <f>IF(AND($G26="Y",U69&gt;0),U69*Assumptions!$B$16/12*Assumptions!$B$17*IF(Assumptions!$B$18&gt;0,MIN(1,((YEAR(U$5)-YEAR($E26))*12+MONTH(U$5)-MONTH($E26)+1)/Assumptions!$B$18),1),0)</f>
        <v/>
      </c>
      <c r="V157" s="11">
        <f>IF(AND($G26="Y",V69&gt;0),V69*Assumptions!$B$16/12*Assumptions!$B$17*IF(Assumptions!$B$18&gt;0,MIN(1,((YEAR(V$5)-YEAR($E26))*12+MONTH(V$5)-MONTH($E26)+1)/Assumptions!$B$18),1),0)</f>
        <v/>
      </c>
      <c r="W157" s="11">
        <f>IF(AND($G26="Y",W69&gt;0),W69*Assumptions!$B$16/12*Assumptions!$B$17*IF(Assumptions!$B$18&gt;0,MIN(1,((YEAR(W$5)-YEAR($E26))*12+MONTH(W$5)-MONTH($E26)+1)/Assumptions!$B$18),1),0)</f>
        <v/>
      </c>
      <c r="X157" s="11">
        <f>IF(AND($G26="Y",X69&gt;0),X69*Assumptions!$B$16/12*Assumptions!$B$17*IF(Assumptions!$B$18&gt;0,MIN(1,((YEAR(X$5)-YEAR($E26))*12+MONTH(X$5)-MONTH($E26)+1)/Assumptions!$B$18),1),0)</f>
        <v/>
      </c>
      <c r="Y157" s="11">
        <f>IF(AND($G26="Y",Y69&gt;0),Y69*Assumptions!$B$16/12*Assumptions!$B$17*IF(Assumptions!$B$18&gt;0,MIN(1,((YEAR(Y$5)-YEAR($E26))*12+MONTH(Y$5)-MONTH($E26)+1)/Assumptions!$B$18),1),0)</f>
        <v/>
      </c>
      <c r="Z157" s="11">
        <f>IF(AND($G26="Y",Z69&gt;0),Z69*Assumptions!$B$16/12*Assumptions!$B$17*IF(Assumptions!$B$18&gt;0,MIN(1,((YEAR(Z$5)-YEAR($E26))*12+MONTH(Z$5)-MONTH($E26)+1)/Assumptions!$B$18),1),0)</f>
        <v/>
      </c>
      <c r="AA157" s="11">
        <f>IF(AND($G26="Y",AA69&gt;0),AA69*Assumptions!$B$16/12*Assumptions!$B$17*IF(Assumptions!$B$18&gt;0,MIN(1,((YEAR(AA$5)-YEAR($E26))*12+MONTH(AA$5)-MONTH($E26)+1)/Assumptions!$B$18),1),0)</f>
        <v/>
      </c>
      <c r="AB157" s="11">
        <f>IF(AND($G26="Y",AB69&gt;0),AB69*Assumptions!$B$16/12*Assumptions!$B$17*IF(Assumptions!$B$18&gt;0,MIN(1,((YEAR(AB$5)-YEAR($E26))*12+MONTH(AB$5)-MONTH($E26)+1)/Assumptions!$B$18),1),0)</f>
        <v/>
      </c>
      <c r="AC157" s="11">
        <f>IF(AND($G26="Y",AC69&gt;0),AC69*Assumptions!$B$16/12*Assumptions!$B$17*IF(Assumptions!$B$18&gt;0,MIN(1,((YEAR(AC$5)-YEAR($E26))*12+MONTH(AC$5)-MONTH($E26)+1)/Assumptions!$B$18),1),0)</f>
        <v/>
      </c>
      <c r="AD157" s="11">
        <f>IF(AND($G26="Y",AD69&gt;0),AD69*Assumptions!$B$16/12*Assumptions!$B$17*IF(Assumptions!$B$18&gt;0,MIN(1,((YEAR(AD$5)-YEAR($E26))*12+MONTH(AD$5)-MONTH($E26)+1)/Assumptions!$B$18),1),0)</f>
        <v/>
      </c>
      <c r="AE157" s="11">
        <f>IF(AND($G26="Y",AE69&gt;0),AE69*Assumptions!$B$16/12*Assumptions!$B$17*IF(Assumptions!$B$18&gt;0,MIN(1,((YEAR(AE$5)-YEAR($E26))*12+MONTH(AE$5)-MONTH($E26)+1)/Assumptions!$B$18),1),0)</f>
        <v/>
      </c>
      <c r="AF157" s="11">
        <f>IF(AND($G26="Y",AF69&gt;0),AF69*Assumptions!$B$16/12*Assumptions!$B$17*IF(Assumptions!$B$18&gt;0,MIN(1,((YEAR(AF$5)-YEAR($E26))*12+MONTH(AF$5)-MONTH($E26)+1)/Assumptions!$B$18),1),0)</f>
        <v/>
      </c>
      <c r="AG157" s="11">
        <f>IF(AND($G26="Y",AG69&gt;0),AG69*Assumptions!$B$16/12*Assumptions!$B$17*IF(Assumptions!$B$18&gt;0,MIN(1,((YEAR(AG$5)-YEAR($E26))*12+MONTH(AG$5)-MONTH($E26)+1)/Assumptions!$B$18),1),0)</f>
        <v/>
      </c>
      <c r="AH157" s="11">
        <f>IF(AND($G26="Y",AH69&gt;0),AH69*Assumptions!$B$16/12*Assumptions!$B$17*IF(Assumptions!$B$18&gt;0,MIN(1,((YEAR(AH$5)-YEAR($E26))*12+MONTH(AH$5)-MONTH($E26)+1)/Assumptions!$B$18),1),0)</f>
        <v/>
      </c>
      <c r="AI157" s="11">
        <f>IF(AND($G26="Y",AI69&gt;0),AI69*Assumptions!$B$16/12*Assumptions!$B$17*IF(Assumptions!$B$18&gt;0,MIN(1,((YEAR(AI$5)-YEAR($E26))*12+MONTH(AI$5)-MONTH($E26)+1)/Assumptions!$B$18),1),0)</f>
        <v/>
      </c>
      <c r="AJ157" s="11">
        <f>IF(AND($G26="Y",AJ69&gt;0),AJ69*Assumptions!$B$16/12*Assumptions!$B$17*IF(Assumptions!$B$18&gt;0,MIN(1,((YEAR(AJ$5)-YEAR($E26))*12+MONTH(AJ$5)-MONTH($E26)+1)/Assumptions!$B$18),1),0)</f>
        <v/>
      </c>
      <c r="AK157" s="11">
        <f>IF(AND($G26="Y",AK69&gt;0),AK69*Assumptions!$B$16/12*Assumptions!$B$17*IF(Assumptions!$B$18&gt;0,MIN(1,((YEAR(AK$5)-YEAR($E26))*12+MONTH(AK$5)-MONTH($E26)+1)/Assumptions!$B$18),1),0)</f>
        <v/>
      </c>
      <c r="AL157" s="11">
        <f>IF(AND($G26="Y",AL69&gt;0),AL69*Assumptions!$B$16/12*Assumptions!$B$17*IF(Assumptions!$B$18&gt;0,MIN(1,((YEAR(AL$5)-YEAR($E26))*12+MONTH(AL$5)-MONTH($E26)+1)/Assumptions!$B$18),1),0)</f>
        <v/>
      </c>
      <c r="AM157" s="11">
        <f>IF(AND($G26="Y",AM69&gt;0),AM69*Assumptions!$B$16/12*Assumptions!$B$17*IF(Assumptions!$B$18&gt;0,MIN(1,((YEAR(AM$5)-YEAR($E26))*12+MONTH(AM$5)-MONTH($E26)+1)/Assumptions!$B$18),1),0)</f>
        <v/>
      </c>
      <c r="AN157" s="11">
        <f>IF(AND($G26="Y",AN69&gt;0),AN69*Assumptions!$B$16/12*Assumptions!$B$17*IF(Assumptions!$B$18&gt;0,MIN(1,((YEAR(AN$5)-YEAR($E26))*12+MONTH(AN$5)-MONTH($E26)+1)/Assumptions!$B$18),1),0)</f>
        <v/>
      </c>
      <c r="AO157" s="11">
        <f>IF(AND($G26="Y",AO69&gt;0),AO69*Assumptions!$B$16/12*Assumptions!$B$17*IF(Assumptions!$B$18&gt;0,MIN(1,((YEAR(AO$5)-YEAR($E26))*12+MONTH(AO$5)-MONTH($E26)+1)/Assumptions!$B$18),1),0)</f>
        <v/>
      </c>
      <c r="AP157" s="11">
        <f>IF(AND($G26="Y",AP69&gt;0),AP69*Assumptions!$B$16/12*Assumptions!$B$17*IF(Assumptions!$B$18&gt;0,MIN(1,((YEAR(AP$5)-YEAR($E26))*12+MONTH(AP$5)-MONTH($E26)+1)/Assumptions!$B$18),1),0)</f>
        <v/>
      </c>
      <c r="AQ157" s="11">
        <f>IF(AND($G26="Y",AQ69&gt;0),AQ69*Assumptions!$B$16/12*Assumptions!$B$17*IF(Assumptions!$B$18&gt;0,MIN(1,((YEAR(AQ$5)-YEAR($E26))*12+MONTH(AQ$5)-MONTH($E26)+1)/Assumptions!$B$18),1),0)</f>
        <v/>
      </c>
      <c r="AR157" s="11">
        <f>IF(AND($G26="Y",AR69&gt;0),AR69*Assumptions!$B$16/12*Assumptions!$B$17*IF(Assumptions!$B$18&gt;0,MIN(1,((YEAR(AR$5)-YEAR($E26))*12+MONTH(AR$5)-MONTH($E26)+1)/Assumptions!$B$18),1),0)</f>
        <v/>
      </c>
    </row>
    <row r="158">
      <c r="A158" s="2">
        <f>IF($A27="","",$A27)</f>
        <v/>
      </c>
      <c r="I158" s="11">
        <f>IF(AND($G27="Y",I70&gt;0),I70*Assumptions!$B$16/12*Assumptions!$B$17*IF(Assumptions!$B$18&gt;0,MIN(1,((YEAR(I$5)-YEAR($E27))*12+MONTH(I$5)-MONTH($E27)+1)/Assumptions!$B$18),1),0)</f>
        <v/>
      </c>
      <c r="J158" s="11">
        <f>IF(AND($G27="Y",J70&gt;0),J70*Assumptions!$B$16/12*Assumptions!$B$17*IF(Assumptions!$B$18&gt;0,MIN(1,((YEAR(J$5)-YEAR($E27))*12+MONTH(J$5)-MONTH($E27)+1)/Assumptions!$B$18),1),0)</f>
        <v/>
      </c>
      <c r="K158" s="11">
        <f>IF(AND($G27="Y",K70&gt;0),K70*Assumptions!$B$16/12*Assumptions!$B$17*IF(Assumptions!$B$18&gt;0,MIN(1,((YEAR(K$5)-YEAR($E27))*12+MONTH(K$5)-MONTH($E27)+1)/Assumptions!$B$18),1),0)</f>
        <v/>
      </c>
      <c r="L158" s="11">
        <f>IF(AND($G27="Y",L70&gt;0),L70*Assumptions!$B$16/12*Assumptions!$B$17*IF(Assumptions!$B$18&gt;0,MIN(1,((YEAR(L$5)-YEAR($E27))*12+MONTH(L$5)-MONTH($E27)+1)/Assumptions!$B$18),1),0)</f>
        <v/>
      </c>
      <c r="M158" s="11">
        <f>IF(AND($G27="Y",M70&gt;0),M70*Assumptions!$B$16/12*Assumptions!$B$17*IF(Assumptions!$B$18&gt;0,MIN(1,((YEAR(M$5)-YEAR($E27))*12+MONTH(M$5)-MONTH($E27)+1)/Assumptions!$B$18),1),0)</f>
        <v/>
      </c>
      <c r="N158" s="11">
        <f>IF(AND($G27="Y",N70&gt;0),N70*Assumptions!$B$16/12*Assumptions!$B$17*IF(Assumptions!$B$18&gt;0,MIN(1,((YEAR(N$5)-YEAR($E27))*12+MONTH(N$5)-MONTH($E27)+1)/Assumptions!$B$18),1),0)</f>
        <v/>
      </c>
      <c r="O158" s="11">
        <f>IF(AND($G27="Y",O70&gt;0),O70*Assumptions!$B$16/12*Assumptions!$B$17*IF(Assumptions!$B$18&gt;0,MIN(1,((YEAR(O$5)-YEAR($E27))*12+MONTH(O$5)-MONTH($E27)+1)/Assumptions!$B$18),1),0)</f>
        <v/>
      </c>
      <c r="P158" s="11">
        <f>IF(AND($G27="Y",P70&gt;0),P70*Assumptions!$B$16/12*Assumptions!$B$17*IF(Assumptions!$B$18&gt;0,MIN(1,((YEAR(P$5)-YEAR($E27))*12+MONTH(P$5)-MONTH($E27)+1)/Assumptions!$B$18),1),0)</f>
        <v/>
      </c>
      <c r="Q158" s="11">
        <f>IF(AND($G27="Y",Q70&gt;0),Q70*Assumptions!$B$16/12*Assumptions!$B$17*IF(Assumptions!$B$18&gt;0,MIN(1,((YEAR(Q$5)-YEAR($E27))*12+MONTH(Q$5)-MONTH($E27)+1)/Assumptions!$B$18),1),0)</f>
        <v/>
      </c>
      <c r="R158" s="11">
        <f>IF(AND($G27="Y",R70&gt;0),R70*Assumptions!$B$16/12*Assumptions!$B$17*IF(Assumptions!$B$18&gt;0,MIN(1,((YEAR(R$5)-YEAR($E27))*12+MONTH(R$5)-MONTH($E27)+1)/Assumptions!$B$18),1),0)</f>
        <v/>
      </c>
      <c r="S158" s="11">
        <f>IF(AND($G27="Y",S70&gt;0),S70*Assumptions!$B$16/12*Assumptions!$B$17*IF(Assumptions!$B$18&gt;0,MIN(1,((YEAR(S$5)-YEAR($E27))*12+MONTH(S$5)-MONTH($E27)+1)/Assumptions!$B$18),1),0)</f>
        <v/>
      </c>
      <c r="T158" s="11">
        <f>IF(AND($G27="Y",T70&gt;0),T70*Assumptions!$B$16/12*Assumptions!$B$17*IF(Assumptions!$B$18&gt;0,MIN(1,((YEAR(T$5)-YEAR($E27))*12+MONTH(T$5)-MONTH($E27)+1)/Assumptions!$B$18),1),0)</f>
        <v/>
      </c>
      <c r="U158" s="11">
        <f>IF(AND($G27="Y",U70&gt;0),U70*Assumptions!$B$16/12*Assumptions!$B$17*IF(Assumptions!$B$18&gt;0,MIN(1,((YEAR(U$5)-YEAR($E27))*12+MONTH(U$5)-MONTH($E27)+1)/Assumptions!$B$18),1),0)</f>
        <v/>
      </c>
      <c r="V158" s="11">
        <f>IF(AND($G27="Y",V70&gt;0),V70*Assumptions!$B$16/12*Assumptions!$B$17*IF(Assumptions!$B$18&gt;0,MIN(1,((YEAR(V$5)-YEAR($E27))*12+MONTH(V$5)-MONTH($E27)+1)/Assumptions!$B$18),1),0)</f>
        <v/>
      </c>
      <c r="W158" s="11">
        <f>IF(AND($G27="Y",W70&gt;0),W70*Assumptions!$B$16/12*Assumptions!$B$17*IF(Assumptions!$B$18&gt;0,MIN(1,((YEAR(W$5)-YEAR($E27))*12+MONTH(W$5)-MONTH($E27)+1)/Assumptions!$B$18),1),0)</f>
        <v/>
      </c>
      <c r="X158" s="11">
        <f>IF(AND($G27="Y",X70&gt;0),X70*Assumptions!$B$16/12*Assumptions!$B$17*IF(Assumptions!$B$18&gt;0,MIN(1,((YEAR(X$5)-YEAR($E27))*12+MONTH(X$5)-MONTH($E27)+1)/Assumptions!$B$18),1),0)</f>
        <v/>
      </c>
      <c r="Y158" s="11">
        <f>IF(AND($G27="Y",Y70&gt;0),Y70*Assumptions!$B$16/12*Assumptions!$B$17*IF(Assumptions!$B$18&gt;0,MIN(1,((YEAR(Y$5)-YEAR($E27))*12+MONTH(Y$5)-MONTH($E27)+1)/Assumptions!$B$18),1),0)</f>
        <v/>
      </c>
      <c r="Z158" s="11">
        <f>IF(AND($G27="Y",Z70&gt;0),Z70*Assumptions!$B$16/12*Assumptions!$B$17*IF(Assumptions!$B$18&gt;0,MIN(1,((YEAR(Z$5)-YEAR($E27))*12+MONTH(Z$5)-MONTH($E27)+1)/Assumptions!$B$18),1),0)</f>
        <v/>
      </c>
      <c r="AA158" s="11">
        <f>IF(AND($G27="Y",AA70&gt;0),AA70*Assumptions!$B$16/12*Assumptions!$B$17*IF(Assumptions!$B$18&gt;0,MIN(1,((YEAR(AA$5)-YEAR($E27))*12+MONTH(AA$5)-MONTH($E27)+1)/Assumptions!$B$18),1),0)</f>
        <v/>
      </c>
      <c r="AB158" s="11">
        <f>IF(AND($G27="Y",AB70&gt;0),AB70*Assumptions!$B$16/12*Assumptions!$B$17*IF(Assumptions!$B$18&gt;0,MIN(1,((YEAR(AB$5)-YEAR($E27))*12+MONTH(AB$5)-MONTH($E27)+1)/Assumptions!$B$18),1),0)</f>
        <v/>
      </c>
      <c r="AC158" s="11">
        <f>IF(AND($G27="Y",AC70&gt;0),AC70*Assumptions!$B$16/12*Assumptions!$B$17*IF(Assumptions!$B$18&gt;0,MIN(1,((YEAR(AC$5)-YEAR($E27))*12+MONTH(AC$5)-MONTH($E27)+1)/Assumptions!$B$18),1),0)</f>
        <v/>
      </c>
      <c r="AD158" s="11">
        <f>IF(AND($G27="Y",AD70&gt;0),AD70*Assumptions!$B$16/12*Assumptions!$B$17*IF(Assumptions!$B$18&gt;0,MIN(1,((YEAR(AD$5)-YEAR($E27))*12+MONTH(AD$5)-MONTH($E27)+1)/Assumptions!$B$18),1),0)</f>
        <v/>
      </c>
      <c r="AE158" s="11">
        <f>IF(AND($G27="Y",AE70&gt;0),AE70*Assumptions!$B$16/12*Assumptions!$B$17*IF(Assumptions!$B$18&gt;0,MIN(1,((YEAR(AE$5)-YEAR($E27))*12+MONTH(AE$5)-MONTH($E27)+1)/Assumptions!$B$18),1),0)</f>
        <v/>
      </c>
      <c r="AF158" s="11">
        <f>IF(AND($G27="Y",AF70&gt;0),AF70*Assumptions!$B$16/12*Assumptions!$B$17*IF(Assumptions!$B$18&gt;0,MIN(1,((YEAR(AF$5)-YEAR($E27))*12+MONTH(AF$5)-MONTH($E27)+1)/Assumptions!$B$18),1),0)</f>
        <v/>
      </c>
      <c r="AG158" s="11">
        <f>IF(AND($G27="Y",AG70&gt;0),AG70*Assumptions!$B$16/12*Assumptions!$B$17*IF(Assumptions!$B$18&gt;0,MIN(1,((YEAR(AG$5)-YEAR($E27))*12+MONTH(AG$5)-MONTH($E27)+1)/Assumptions!$B$18),1),0)</f>
        <v/>
      </c>
      <c r="AH158" s="11">
        <f>IF(AND($G27="Y",AH70&gt;0),AH70*Assumptions!$B$16/12*Assumptions!$B$17*IF(Assumptions!$B$18&gt;0,MIN(1,((YEAR(AH$5)-YEAR($E27))*12+MONTH(AH$5)-MONTH($E27)+1)/Assumptions!$B$18),1),0)</f>
        <v/>
      </c>
      <c r="AI158" s="11">
        <f>IF(AND($G27="Y",AI70&gt;0),AI70*Assumptions!$B$16/12*Assumptions!$B$17*IF(Assumptions!$B$18&gt;0,MIN(1,((YEAR(AI$5)-YEAR($E27))*12+MONTH(AI$5)-MONTH($E27)+1)/Assumptions!$B$18),1),0)</f>
        <v/>
      </c>
      <c r="AJ158" s="11">
        <f>IF(AND($G27="Y",AJ70&gt;0),AJ70*Assumptions!$B$16/12*Assumptions!$B$17*IF(Assumptions!$B$18&gt;0,MIN(1,((YEAR(AJ$5)-YEAR($E27))*12+MONTH(AJ$5)-MONTH($E27)+1)/Assumptions!$B$18),1),0)</f>
        <v/>
      </c>
      <c r="AK158" s="11">
        <f>IF(AND($G27="Y",AK70&gt;0),AK70*Assumptions!$B$16/12*Assumptions!$B$17*IF(Assumptions!$B$18&gt;0,MIN(1,((YEAR(AK$5)-YEAR($E27))*12+MONTH(AK$5)-MONTH($E27)+1)/Assumptions!$B$18),1),0)</f>
        <v/>
      </c>
      <c r="AL158" s="11">
        <f>IF(AND($G27="Y",AL70&gt;0),AL70*Assumptions!$B$16/12*Assumptions!$B$17*IF(Assumptions!$B$18&gt;0,MIN(1,((YEAR(AL$5)-YEAR($E27))*12+MONTH(AL$5)-MONTH($E27)+1)/Assumptions!$B$18),1),0)</f>
        <v/>
      </c>
      <c r="AM158" s="11">
        <f>IF(AND($G27="Y",AM70&gt;0),AM70*Assumptions!$B$16/12*Assumptions!$B$17*IF(Assumptions!$B$18&gt;0,MIN(1,((YEAR(AM$5)-YEAR($E27))*12+MONTH(AM$5)-MONTH($E27)+1)/Assumptions!$B$18),1),0)</f>
        <v/>
      </c>
      <c r="AN158" s="11">
        <f>IF(AND($G27="Y",AN70&gt;0),AN70*Assumptions!$B$16/12*Assumptions!$B$17*IF(Assumptions!$B$18&gt;0,MIN(1,((YEAR(AN$5)-YEAR($E27))*12+MONTH(AN$5)-MONTH($E27)+1)/Assumptions!$B$18),1),0)</f>
        <v/>
      </c>
      <c r="AO158" s="11">
        <f>IF(AND($G27="Y",AO70&gt;0),AO70*Assumptions!$B$16/12*Assumptions!$B$17*IF(Assumptions!$B$18&gt;0,MIN(1,((YEAR(AO$5)-YEAR($E27))*12+MONTH(AO$5)-MONTH($E27)+1)/Assumptions!$B$18),1),0)</f>
        <v/>
      </c>
      <c r="AP158" s="11">
        <f>IF(AND($G27="Y",AP70&gt;0),AP70*Assumptions!$B$16/12*Assumptions!$B$17*IF(Assumptions!$B$18&gt;0,MIN(1,((YEAR(AP$5)-YEAR($E27))*12+MONTH(AP$5)-MONTH($E27)+1)/Assumptions!$B$18),1),0)</f>
        <v/>
      </c>
      <c r="AQ158" s="11">
        <f>IF(AND($G27="Y",AQ70&gt;0),AQ70*Assumptions!$B$16/12*Assumptions!$B$17*IF(Assumptions!$B$18&gt;0,MIN(1,((YEAR(AQ$5)-YEAR($E27))*12+MONTH(AQ$5)-MONTH($E27)+1)/Assumptions!$B$18),1),0)</f>
        <v/>
      </c>
      <c r="AR158" s="11">
        <f>IF(AND($G27="Y",AR70&gt;0),AR70*Assumptions!$B$16/12*Assumptions!$B$17*IF(Assumptions!$B$18&gt;0,MIN(1,((YEAR(AR$5)-YEAR($E27))*12+MONTH(AR$5)-MONTH($E27)+1)/Assumptions!$B$18),1),0)</f>
        <v/>
      </c>
    </row>
    <row r="159">
      <c r="A159" s="2">
        <f>IF($A28="","",$A28)</f>
        <v/>
      </c>
      <c r="I159" s="11">
        <f>IF(AND($G28="Y",I71&gt;0),I71*Assumptions!$B$16/12*Assumptions!$B$17*IF(Assumptions!$B$18&gt;0,MIN(1,((YEAR(I$5)-YEAR($E28))*12+MONTH(I$5)-MONTH($E28)+1)/Assumptions!$B$18),1),0)</f>
        <v/>
      </c>
      <c r="J159" s="11">
        <f>IF(AND($G28="Y",J71&gt;0),J71*Assumptions!$B$16/12*Assumptions!$B$17*IF(Assumptions!$B$18&gt;0,MIN(1,((YEAR(J$5)-YEAR($E28))*12+MONTH(J$5)-MONTH($E28)+1)/Assumptions!$B$18),1),0)</f>
        <v/>
      </c>
      <c r="K159" s="11">
        <f>IF(AND($G28="Y",K71&gt;0),K71*Assumptions!$B$16/12*Assumptions!$B$17*IF(Assumptions!$B$18&gt;0,MIN(1,((YEAR(K$5)-YEAR($E28))*12+MONTH(K$5)-MONTH($E28)+1)/Assumptions!$B$18),1),0)</f>
        <v/>
      </c>
      <c r="L159" s="11">
        <f>IF(AND($G28="Y",L71&gt;0),L71*Assumptions!$B$16/12*Assumptions!$B$17*IF(Assumptions!$B$18&gt;0,MIN(1,((YEAR(L$5)-YEAR($E28))*12+MONTH(L$5)-MONTH($E28)+1)/Assumptions!$B$18),1),0)</f>
        <v/>
      </c>
      <c r="M159" s="11">
        <f>IF(AND($G28="Y",M71&gt;0),M71*Assumptions!$B$16/12*Assumptions!$B$17*IF(Assumptions!$B$18&gt;0,MIN(1,((YEAR(M$5)-YEAR($E28))*12+MONTH(M$5)-MONTH($E28)+1)/Assumptions!$B$18),1),0)</f>
        <v/>
      </c>
      <c r="N159" s="11">
        <f>IF(AND($G28="Y",N71&gt;0),N71*Assumptions!$B$16/12*Assumptions!$B$17*IF(Assumptions!$B$18&gt;0,MIN(1,((YEAR(N$5)-YEAR($E28))*12+MONTH(N$5)-MONTH($E28)+1)/Assumptions!$B$18),1),0)</f>
        <v/>
      </c>
      <c r="O159" s="11">
        <f>IF(AND($G28="Y",O71&gt;0),O71*Assumptions!$B$16/12*Assumptions!$B$17*IF(Assumptions!$B$18&gt;0,MIN(1,((YEAR(O$5)-YEAR($E28))*12+MONTH(O$5)-MONTH($E28)+1)/Assumptions!$B$18),1),0)</f>
        <v/>
      </c>
      <c r="P159" s="11">
        <f>IF(AND($G28="Y",P71&gt;0),P71*Assumptions!$B$16/12*Assumptions!$B$17*IF(Assumptions!$B$18&gt;0,MIN(1,((YEAR(P$5)-YEAR($E28))*12+MONTH(P$5)-MONTH($E28)+1)/Assumptions!$B$18),1),0)</f>
        <v/>
      </c>
      <c r="Q159" s="11">
        <f>IF(AND($G28="Y",Q71&gt;0),Q71*Assumptions!$B$16/12*Assumptions!$B$17*IF(Assumptions!$B$18&gt;0,MIN(1,((YEAR(Q$5)-YEAR($E28))*12+MONTH(Q$5)-MONTH($E28)+1)/Assumptions!$B$18),1),0)</f>
        <v/>
      </c>
      <c r="R159" s="11">
        <f>IF(AND($G28="Y",R71&gt;0),R71*Assumptions!$B$16/12*Assumptions!$B$17*IF(Assumptions!$B$18&gt;0,MIN(1,((YEAR(R$5)-YEAR($E28))*12+MONTH(R$5)-MONTH($E28)+1)/Assumptions!$B$18),1),0)</f>
        <v/>
      </c>
      <c r="S159" s="11">
        <f>IF(AND($G28="Y",S71&gt;0),S71*Assumptions!$B$16/12*Assumptions!$B$17*IF(Assumptions!$B$18&gt;0,MIN(1,((YEAR(S$5)-YEAR($E28))*12+MONTH(S$5)-MONTH($E28)+1)/Assumptions!$B$18),1),0)</f>
        <v/>
      </c>
      <c r="T159" s="11">
        <f>IF(AND($G28="Y",T71&gt;0),T71*Assumptions!$B$16/12*Assumptions!$B$17*IF(Assumptions!$B$18&gt;0,MIN(1,((YEAR(T$5)-YEAR($E28))*12+MONTH(T$5)-MONTH($E28)+1)/Assumptions!$B$18),1),0)</f>
        <v/>
      </c>
      <c r="U159" s="11">
        <f>IF(AND($G28="Y",U71&gt;0),U71*Assumptions!$B$16/12*Assumptions!$B$17*IF(Assumptions!$B$18&gt;0,MIN(1,((YEAR(U$5)-YEAR($E28))*12+MONTH(U$5)-MONTH($E28)+1)/Assumptions!$B$18),1),0)</f>
        <v/>
      </c>
      <c r="V159" s="11">
        <f>IF(AND($G28="Y",V71&gt;0),V71*Assumptions!$B$16/12*Assumptions!$B$17*IF(Assumptions!$B$18&gt;0,MIN(1,((YEAR(V$5)-YEAR($E28))*12+MONTH(V$5)-MONTH($E28)+1)/Assumptions!$B$18),1),0)</f>
        <v/>
      </c>
      <c r="W159" s="11">
        <f>IF(AND($G28="Y",W71&gt;0),W71*Assumptions!$B$16/12*Assumptions!$B$17*IF(Assumptions!$B$18&gt;0,MIN(1,((YEAR(W$5)-YEAR($E28))*12+MONTH(W$5)-MONTH($E28)+1)/Assumptions!$B$18),1),0)</f>
        <v/>
      </c>
      <c r="X159" s="11">
        <f>IF(AND($G28="Y",X71&gt;0),X71*Assumptions!$B$16/12*Assumptions!$B$17*IF(Assumptions!$B$18&gt;0,MIN(1,((YEAR(X$5)-YEAR($E28))*12+MONTH(X$5)-MONTH($E28)+1)/Assumptions!$B$18),1),0)</f>
        <v/>
      </c>
      <c r="Y159" s="11">
        <f>IF(AND($G28="Y",Y71&gt;0),Y71*Assumptions!$B$16/12*Assumptions!$B$17*IF(Assumptions!$B$18&gt;0,MIN(1,((YEAR(Y$5)-YEAR($E28))*12+MONTH(Y$5)-MONTH($E28)+1)/Assumptions!$B$18),1),0)</f>
        <v/>
      </c>
      <c r="Z159" s="11">
        <f>IF(AND($G28="Y",Z71&gt;0),Z71*Assumptions!$B$16/12*Assumptions!$B$17*IF(Assumptions!$B$18&gt;0,MIN(1,((YEAR(Z$5)-YEAR($E28))*12+MONTH(Z$5)-MONTH($E28)+1)/Assumptions!$B$18),1),0)</f>
        <v/>
      </c>
      <c r="AA159" s="11">
        <f>IF(AND($G28="Y",AA71&gt;0),AA71*Assumptions!$B$16/12*Assumptions!$B$17*IF(Assumptions!$B$18&gt;0,MIN(1,((YEAR(AA$5)-YEAR($E28))*12+MONTH(AA$5)-MONTH($E28)+1)/Assumptions!$B$18),1),0)</f>
        <v/>
      </c>
      <c r="AB159" s="11">
        <f>IF(AND($G28="Y",AB71&gt;0),AB71*Assumptions!$B$16/12*Assumptions!$B$17*IF(Assumptions!$B$18&gt;0,MIN(1,((YEAR(AB$5)-YEAR($E28))*12+MONTH(AB$5)-MONTH($E28)+1)/Assumptions!$B$18),1),0)</f>
        <v/>
      </c>
      <c r="AC159" s="11">
        <f>IF(AND($G28="Y",AC71&gt;0),AC71*Assumptions!$B$16/12*Assumptions!$B$17*IF(Assumptions!$B$18&gt;0,MIN(1,((YEAR(AC$5)-YEAR($E28))*12+MONTH(AC$5)-MONTH($E28)+1)/Assumptions!$B$18),1),0)</f>
        <v/>
      </c>
      <c r="AD159" s="11">
        <f>IF(AND($G28="Y",AD71&gt;0),AD71*Assumptions!$B$16/12*Assumptions!$B$17*IF(Assumptions!$B$18&gt;0,MIN(1,((YEAR(AD$5)-YEAR($E28))*12+MONTH(AD$5)-MONTH($E28)+1)/Assumptions!$B$18),1),0)</f>
        <v/>
      </c>
      <c r="AE159" s="11">
        <f>IF(AND($G28="Y",AE71&gt;0),AE71*Assumptions!$B$16/12*Assumptions!$B$17*IF(Assumptions!$B$18&gt;0,MIN(1,((YEAR(AE$5)-YEAR($E28))*12+MONTH(AE$5)-MONTH($E28)+1)/Assumptions!$B$18),1),0)</f>
        <v/>
      </c>
      <c r="AF159" s="11">
        <f>IF(AND($G28="Y",AF71&gt;0),AF71*Assumptions!$B$16/12*Assumptions!$B$17*IF(Assumptions!$B$18&gt;0,MIN(1,((YEAR(AF$5)-YEAR($E28))*12+MONTH(AF$5)-MONTH($E28)+1)/Assumptions!$B$18),1),0)</f>
        <v/>
      </c>
      <c r="AG159" s="11">
        <f>IF(AND($G28="Y",AG71&gt;0),AG71*Assumptions!$B$16/12*Assumptions!$B$17*IF(Assumptions!$B$18&gt;0,MIN(1,((YEAR(AG$5)-YEAR($E28))*12+MONTH(AG$5)-MONTH($E28)+1)/Assumptions!$B$18),1),0)</f>
        <v/>
      </c>
      <c r="AH159" s="11">
        <f>IF(AND($G28="Y",AH71&gt;0),AH71*Assumptions!$B$16/12*Assumptions!$B$17*IF(Assumptions!$B$18&gt;0,MIN(1,((YEAR(AH$5)-YEAR($E28))*12+MONTH(AH$5)-MONTH($E28)+1)/Assumptions!$B$18),1),0)</f>
        <v/>
      </c>
      <c r="AI159" s="11">
        <f>IF(AND($G28="Y",AI71&gt;0),AI71*Assumptions!$B$16/12*Assumptions!$B$17*IF(Assumptions!$B$18&gt;0,MIN(1,((YEAR(AI$5)-YEAR($E28))*12+MONTH(AI$5)-MONTH($E28)+1)/Assumptions!$B$18),1),0)</f>
        <v/>
      </c>
      <c r="AJ159" s="11">
        <f>IF(AND($G28="Y",AJ71&gt;0),AJ71*Assumptions!$B$16/12*Assumptions!$B$17*IF(Assumptions!$B$18&gt;0,MIN(1,((YEAR(AJ$5)-YEAR($E28))*12+MONTH(AJ$5)-MONTH($E28)+1)/Assumptions!$B$18),1),0)</f>
        <v/>
      </c>
      <c r="AK159" s="11">
        <f>IF(AND($G28="Y",AK71&gt;0),AK71*Assumptions!$B$16/12*Assumptions!$B$17*IF(Assumptions!$B$18&gt;0,MIN(1,((YEAR(AK$5)-YEAR($E28))*12+MONTH(AK$5)-MONTH($E28)+1)/Assumptions!$B$18),1),0)</f>
        <v/>
      </c>
      <c r="AL159" s="11">
        <f>IF(AND($G28="Y",AL71&gt;0),AL71*Assumptions!$B$16/12*Assumptions!$B$17*IF(Assumptions!$B$18&gt;0,MIN(1,((YEAR(AL$5)-YEAR($E28))*12+MONTH(AL$5)-MONTH($E28)+1)/Assumptions!$B$18),1),0)</f>
        <v/>
      </c>
      <c r="AM159" s="11">
        <f>IF(AND($G28="Y",AM71&gt;0),AM71*Assumptions!$B$16/12*Assumptions!$B$17*IF(Assumptions!$B$18&gt;0,MIN(1,((YEAR(AM$5)-YEAR($E28))*12+MONTH(AM$5)-MONTH($E28)+1)/Assumptions!$B$18),1),0)</f>
        <v/>
      </c>
      <c r="AN159" s="11">
        <f>IF(AND($G28="Y",AN71&gt;0),AN71*Assumptions!$B$16/12*Assumptions!$B$17*IF(Assumptions!$B$18&gt;0,MIN(1,((YEAR(AN$5)-YEAR($E28))*12+MONTH(AN$5)-MONTH($E28)+1)/Assumptions!$B$18),1),0)</f>
        <v/>
      </c>
      <c r="AO159" s="11">
        <f>IF(AND($G28="Y",AO71&gt;0),AO71*Assumptions!$B$16/12*Assumptions!$B$17*IF(Assumptions!$B$18&gt;0,MIN(1,((YEAR(AO$5)-YEAR($E28))*12+MONTH(AO$5)-MONTH($E28)+1)/Assumptions!$B$18),1),0)</f>
        <v/>
      </c>
      <c r="AP159" s="11">
        <f>IF(AND($G28="Y",AP71&gt;0),AP71*Assumptions!$B$16/12*Assumptions!$B$17*IF(Assumptions!$B$18&gt;0,MIN(1,((YEAR(AP$5)-YEAR($E28))*12+MONTH(AP$5)-MONTH($E28)+1)/Assumptions!$B$18),1),0)</f>
        <v/>
      </c>
      <c r="AQ159" s="11">
        <f>IF(AND($G28="Y",AQ71&gt;0),AQ71*Assumptions!$B$16/12*Assumptions!$B$17*IF(Assumptions!$B$18&gt;0,MIN(1,((YEAR(AQ$5)-YEAR($E28))*12+MONTH(AQ$5)-MONTH($E28)+1)/Assumptions!$B$18),1),0)</f>
        <v/>
      </c>
      <c r="AR159" s="11">
        <f>IF(AND($G28="Y",AR71&gt;0),AR71*Assumptions!$B$16/12*Assumptions!$B$17*IF(Assumptions!$B$18&gt;0,MIN(1,((YEAR(AR$5)-YEAR($E28))*12+MONTH(AR$5)-MONTH($E28)+1)/Assumptions!$B$18),1),0)</f>
        <v/>
      </c>
    </row>
    <row r="160">
      <c r="A160" s="2">
        <f>IF($A29="","",$A29)</f>
        <v/>
      </c>
      <c r="I160" s="11">
        <f>IF(AND($G29="Y",I72&gt;0),I72*Assumptions!$B$16/12*Assumptions!$B$17*IF(Assumptions!$B$18&gt;0,MIN(1,((YEAR(I$5)-YEAR($E29))*12+MONTH(I$5)-MONTH($E29)+1)/Assumptions!$B$18),1),0)</f>
        <v/>
      </c>
      <c r="J160" s="11">
        <f>IF(AND($G29="Y",J72&gt;0),J72*Assumptions!$B$16/12*Assumptions!$B$17*IF(Assumptions!$B$18&gt;0,MIN(1,((YEAR(J$5)-YEAR($E29))*12+MONTH(J$5)-MONTH($E29)+1)/Assumptions!$B$18),1),0)</f>
        <v/>
      </c>
      <c r="K160" s="11">
        <f>IF(AND($G29="Y",K72&gt;0),K72*Assumptions!$B$16/12*Assumptions!$B$17*IF(Assumptions!$B$18&gt;0,MIN(1,((YEAR(K$5)-YEAR($E29))*12+MONTH(K$5)-MONTH($E29)+1)/Assumptions!$B$18),1),0)</f>
        <v/>
      </c>
      <c r="L160" s="11">
        <f>IF(AND($G29="Y",L72&gt;0),L72*Assumptions!$B$16/12*Assumptions!$B$17*IF(Assumptions!$B$18&gt;0,MIN(1,((YEAR(L$5)-YEAR($E29))*12+MONTH(L$5)-MONTH($E29)+1)/Assumptions!$B$18),1),0)</f>
        <v/>
      </c>
      <c r="M160" s="11">
        <f>IF(AND($G29="Y",M72&gt;0),M72*Assumptions!$B$16/12*Assumptions!$B$17*IF(Assumptions!$B$18&gt;0,MIN(1,((YEAR(M$5)-YEAR($E29))*12+MONTH(M$5)-MONTH($E29)+1)/Assumptions!$B$18),1),0)</f>
        <v/>
      </c>
      <c r="N160" s="11">
        <f>IF(AND($G29="Y",N72&gt;0),N72*Assumptions!$B$16/12*Assumptions!$B$17*IF(Assumptions!$B$18&gt;0,MIN(1,((YEAR(N$5)-YEAR($E29))*12+MONTH(N$5)-MONTH($E29)+1)/Assumptions!$B$18),1),0)</f>
        <v/>
      </c>
      <c r="O160" s="11">
        <f>IF(AND($G29="Y",O72&gt;0),O72*Assumptions!$B$16/12*Assumptions!$B$17*IF(Assumptions!$B$18&gt;0,MIN(1,((YEAR(O$5)-YEAR($E29))*12+MONTH(O$5)-MONTH($E29)+1)/Assumptions!$B$18),1),0)</f>
        <v/>
      </c>
      <c r="P160" s="11">
        <f>IF(AND($G29="Y",P72&gt;0),P72*Assumptions!$B$16/12*Assumptions!$B$17*IF(Assumptions!$B$18&gt;0,MIN(1,((YEAR(P$5)-YEAR($E29))*12+MONTH(P$5)-MONTH($E29)+1)/Assumptions!$B$18),1),0)</f>
        <v/>
      </c>
      <c r="Q160" s="11">
        <f>IF(AND($G29="Y",Q72&gt;0),Q72*Assumptions!$B$16/12*Assumptions!$B$17*IF(Assumptions!$B$18&gt;0,MIN(1,((YEAR(Q$5)-YEAR($E29))*12+MONTH(Q$5)-MONTH($E29)+1)/Assumptions!$B$18),1),0)</f>
        <v/>
      </c>
      <c r="R160" s="11">
        <f>IF(AND($G29="Y",R72&gt;0),R72*Assumptions!$B$16/12*Assumptions!$B$17*IF(Assumptions!$B$18&gt;0,MIN(1,((YEAR(R$5)-YEAR($E29))*12+MONTH(R$5)-MONTH($E29)+1)/Assumptions!$B$18),1),0)</f>
        <v/>
      </c>
      <c r="S160" s="11">
        <f>IF(AND($G29="Y",S72&gt;0),S72*Assumptions!$B$16/12*Assumptions!$B$17*IF(Assumptions!$B$18&gt;0,MIN(1,((YEAR(S$5)-YEAR($E29))*12+MONTH(S$5)-MONTH($E29)+1)/Assumptions!$B$18),1),0)</f>
        <v/>
      </c>
      <c r="T160" s="11">
        <f>IF(AND($G29="Y",T72&gt;0),T72*Assumptions!$B$16/12*Assumptions!$B$17*IF(Assumptions!$B$18&gt;0,MIN(1,((YEAR(T$5)-YEAR($E29))*12+MONTH(T$5)-MONTH($E29)+1)/Assumptions!$B$18),1),0)</f>
        <v/>
      </c>
      <c r="U160" s="11">
        <f>IF(AND($G29="Y",U72&gt;0),U72*Assumptions!$B$16/12*Assumptions!$B$17*IF(Assumptions!$B$18&gt;0,MIN(1,((YEAR(U$5)-YEAR($E29))*12+MONTH(U$5)-MONTH($E29)+1)/Assumptions!$B$18),1),0)</f>
        <v/>
      </c>
      <c r="V160" s="11">
        <f>IF(AND($G29="Y",V72&gt;0),V72*Assumptions!$B$16/12*Assumptions!$B$17*IF(Assumptions!$B$18&gt;0,MIN(1,((YEAR(V$5)-YEAR($E29))*12+MONTH(V$5)-MONTH($E29)+1)/Assumptions!$B$18),1),0)</f>
        <v/>
      </c>
      <c r="W160" s="11">
        <f>IF(AND($G29="Y",W72&gt;0),W72*Assumptions!$B$16/12*Assumptions!$B$17*IF(Assumptions!$B$18&gt;0,MIN(1,((YEAR(W$5)-YEAR($E29))*12+MONTH(W$5)-MONTH($E29)+1)/Assumptions!$B$18),1),0)</f>
        <v/>
      </c>
      <c r="X160" s="11">
        <f>IF(AND($G29="Y",X72&gt;0),X72*Assumptions!$B$16/12*Assumptions!$B$17*IF(Assumptions!$B$18&gt;0,MIN(1,((YEAR(X$5)-YEAR($E29))*12+MONTH(X$5)-MONTH($E29)+1)/Assumptions!$B$18),1),0)</f>
        <v/>
      </c>
      <c r="Y160" s="11">
        <f>IF(AND($G29="Y",Y72&gt;0),Y72*Assumptions!$B$16/12*Assumptions!$B$17*IF(Assumptions!$B$18&gt;0,MIN(1,((YEAR(Y$5)-YEAR($E29))*12+MONTH(Y$5)-MONTH($E29)+1)/Assumptions!$B$18),1),0)</f>
        <v/>
      </c>
      <c r="Z160" s="11">
        <f>IF(AND($G29="Y",Z72&gt;0),Z72*Assumptions!$B$16/12*Assumptions!$B$17*IF(Assumptions!$B$18&gt;0,MIN(1,((YEAR(Z$5)-YEAR($E29))*12+MONTH(Z$5)-MONTH($E29)+1)/Assumptions!$B$18),1),0)</f>
        <v/>
      </c>
      <c r="AA160" s="11">
        <f>IF(AND($G29="Y",AA72&gt;0),AA72*Assumptions!$B$16/12*Assumptions!$B$17*IF(Assumptions!$B$18&gt;0,MIN(1,((YEAR(AA$5)-YEAR($E29))*12+MONTH(AA$5)-MONTH($E29)+1)/Assumptions!$B$18),1),0)</f>
        <v/>
      </c>
      <c r="AB160" s="11">
        <f>IF(AND($G29="Y",AB72&gt;0),AB72*Assumptions!$B$16/12*Assumptions!$B$17*IF(Assumptions!$B$18&gt;0,MIN(1,((YEAR(AB$5)-YEAR($E29))*12+MONTH(AB$5)-MONTH($E29)+1)/Assumptions!$B$18),1),0)</f>
        <v/>
      </c>
      <c r="AC160" s="11">
        <f>IF(AND($G29="Y",AC72&gt;0),AC72*Assumptions!$B$16/12*Assumptions!$B$17*IF(Assumptions!$B$18&gt;0,MIN(1,((YEAR(AC$5)-YEAR($E29))*12+MONTH(AC$5)-MONTH($E29)+1)/Assumptions!$B$18),1),0)</f>
        <v/>
      </c>
      <c r="AD160" s="11">
        <f>IF(AND($G29="Y",AD72&gt;0),AD72*Assumptions!$B$16/12*Assumptions!$B$17*IF(Assumptions!$B$18&gt;0,MIN(1,((YEAR(AD$5)-YEAR($E29))*12+MONTH(AD$5)-MONTH($E29)+1)/Assumptions!$B$18),1),0)</f>
        <v/>
      </c>
      <c r="AE160" s="11">
        <f>IF(AND($G29="Y",AE72&gt;0),AE72*Assumptions!$B$16/12*Assumptions!$B$17*IF(Assumptions!$B$18&gt;0,MIN(1,((YEAR(AE$5)-YEAR($E29))*12+MONTH(AE$5)-MONTH($E29)+1)/Assumptions!$B$18),1),0)</f>
        <v/>
      </c>
      <c r="AF160" s="11">
        <f>IF(AND($G29="Y",AF72&gt;0),AF72*Assumptions!$B$16/12*Assumptions!$B$17*IF(Assumptions!$B$18&gt;0,MIN(1,((YEAR(AF$5)-YEAR($E29))*12+MONTH(AF$5)-MONTH($E29)+1)/Assumptions!$B$18),1),0)</f>
        <v/>
      </c>
      <c r="AG160" s="11">
        <f>IF(AND($G29="Y",AG72&gt;0),AG72*Assumptions!$B$16/12*Assumptions!$B$17*IF(Assumptions!$B$18&gt;0,MIN(1,((YEAR(AG$5)-YEAR($E29))*12+MONTH(AG$5)-MONTH($E29)+1)/Assumptions!$B$18),1),0)</f>
        <v/>
      </c>
      <c r="AH160" s="11">
        <f>IF(AND($G29="Y",AH72&gt;0),AH72*Assumptions!$B$16/12*Assumptions!$B$17*IF(Assumptions!$B$18&gt;0,MIN(1,((YEAR(AH$5)-YEAR($E29))*12+MONTH(AH$5)-MONTH($E29)+1)/Assumptions!$B$18),1),0)</f>
        <v/>
      </c>
      <c r="AI160" s="11">
        <f>IF(AND($G29="Y",AI72&gt;0),AI72*Assumptions!$B$16/12*Assumptions!$B$17*IF(Assumptions!$B$18&gt;0,MIN(1,((YEAR(AI$5)-YEAR($E29))*12+MONTH(AI$5)-MONTH($E29)+1)/Assumptions!$B$18),1),0)</f>
        <v/>
      </c>
      <c r="AJ160" s="11">
        <f>IF(AND($G29="Y",AJ72&gt;0),AJ72*Assumptions!$B$16/12*Assumptions!$B$17*IF(Assumptions!$B$18&gt;0,MIN(1,((YEAR(AJ$5)-YEAR($E29))*12+MONTH(AJ$5)-MONTH($E29)+1)/Assumptions!$B$18),1),0)</f>
        <v/>
      </c>
      <c r="AK160" s="11">
        <f>IF(AND($G29="Y",AK72&gt;0),AK72*Assumptions!$B$16/12*Assumptions!$B$17*IF(Assumptions!$B$18&gt;0,MIN(1,((YEAR(AK$5)-YEAR($E29))*12+MONTH(AK$5)-MONTH($E29)+1)/Assumptions!$B$18),1),0)</f>
        <v/>
      </c>
      <c r="AL160" s="11">
        <f>IF(AND($G29="Y",AL72&gt;0),AL72*Assumptions!$B$16/12*Assumptions!$B$17*IF(Assumptions!$B$18&gt;0,MIN(1,((YEAR(AL$5)-YEAR($E29))*12+MONTH(AL$5)-MONTH($E29)+1)/Assumptions!$B$18),1),0)</f>
        <v/>
      </c>
      <c r="AM160" s="11">
        <f>IF(AND($G29="Y",AM72&gt;0),AM72*Assumptions!$B$16/12*Assumptions!$B$17*IF(Assumptions!$B$18&gt;0,MIN(1,((YEAR(AM$5)-YEAR($E29))*12+MONTH(AM$5)-MONTH($E29)+1)/Assumptions!$B$18),1),0)</f>
        <v/>
      </c>
      <c r="AN160" s="11">
        <f>IF(AND($G29="Y",AN72&gt;0),AN72*Assumptions!$B$16/12*Assumptions!$B$17*IF(Assumptions!$B$18&gt;0,MIN(1,((YEAR(AN$5)-YEAR($E29))*12+MONTH(AN$5)-MONTH($E29)+1)/Assumptions!$B$18),1),0)</f>
        <v/>
      </c>
      <c r="AO160" s="11">
        <f>IF(AND($G29="Y",AO72&gt;0),AO72*Assumptions!$B$16/12*Assumptions!$B$17*IF(Assumptions!$B$18&gt;0,MIN(1,((YEAR(AO$5)-YEAR($E29))*12+MONTH(AO$5)-MONTH($E29)+1)/Assumptions!$B$18),1),0)</f>
        <v/>
      </c>
      <c r="AP160" s="11">
        <f>IF(AND($G29="Y",AP72&gt;0),AP72*Assumptions!$B$16/12*Assumptions!$B$17*IF(Assumptions!$B$18&gt;0,MIN(1,((YEAR(AP$5)-YEAR($E29))*12+MONTH(AP$5)-MONTH($E29)+1)/Assumptions!$B$18),1),0)</f>
        <v/>
      </c>
      <c r="AQ160" s="11">
        <f>IF(AND($G29="Y",AQ72&gt;0),AQ72*Assumptions!$B$16/12*Assumptions!$B$17*IF(Assumptions!$B$18&gt;0,MIN(1,((YEAR(AQ$5)-YEAR($E29))*12+MONTH(AQ$5)-MONTH($E29)+1)/Assumptions!$B$18),1),0)</f>
        <v/>
      </c>
      <c r="AR160" s="11">
        <f>IF(AND($G29="Y",AR72&gt;0),AR72*Assumptions!$B$16/12*Assumptions!$B$17*IF(Assumptions!$B$18&gt;0,MIN(1,((YEAR(AR$5)-YEAR($E29))*12+MONTH(AR$5)-MONTH($E29)+1)/Assumptions!$B$18),1),0)</f>
        <v/>
      </c>
    </row>
    <row r="161">
      <c r="A161" s="2">
        <f>IF($A30="","",$A30)</f>
        <v/>
      </c>
      <c r="I161" s="11">
        <f>IF(AND($G30="Y",I73&gt;0),I73*Assumptions!$B$16/12*Assumptions!$B$17*IF(Assumptions!$B$18&gt;0,MIN(1,((YEAR(I$5)-YEAR($E30))*12+MONTH(I$5)-MONTH($E30)+1)/Assumptions!$B$18),1),0)</f>
        <v/>
      </c>
      <c r="J161" s="11">
        <f>IF(AND($G30="Y",J73&gt;0),J73*Assumptions!$B$16/12*Assumptions!$B$17*IF(Assumptions!$B$18&gt;0,MIN(1,((YEAR(J$5)-YEAR($E30))*12+MONTH(J$5)-MONTH($E30)+1)/Assumptions!$B$18),1),0)</f>
        <v/>
      </c>
      <c r="K161" s="11">
        <f>IF(AND($G30="Y",K73&gt;0),K73*Assumptions!$B$16/12*Assumptions!$B$17*IF(Assumptions!$B$18&gt;0,MIN(1,((YEAR(K$5)-YEAR($E30))*12+MONTH(K$5)-MONTH($E30)+1)/Assumptions!$B$18),1),0)</f>
        <v/>
      </c>
      <c r="L161" s="11">
        <f>IF(AND($G30="Y",L73&gt;0),L73*Assumptions!$B$16/12*Assumptions!$B$17*IF(Assumptions!$B$18&gt;0,MIN(1,((YEAR(L$5)-YEAR($E30))*12+MONTH(L$5)-MONTH($E30)+1)/Assumptions!$B$18),1),0)</f>
        <v/>
      </c>
      <c r="M161" s="11">
        <f>IF(AND($G30="Y",M73&gt;0),M73*Assumptions!$B$16/12*Assumptions!$B$17*IF(Assumptions!$B$18&gt;0,MIN(1,((YEAR(M$5)-YEAR($E30))*12+MONTH(M$5)-MONTH($E30)+1)/Assumptions!$B$18),1),0)</f>
        <v/>
      </c>
      <c r="N161" s="11">
        <f>IF(AND($G30="Y",N73&gt;0),N73*Assumptions!$B$16/12*Assumptions!$B$17*IF(Assumptions!$B$18&gt;0,MIN(1,((YEAR(N$5)-YEAR($E30))*12+MONTH(N$5)-MONTH($E30)+1)/Assumptions!$B$18),1),0)</f>
        <v/>
      </c>
      <c r="O161" s="11">
        <f>IF(AND($G30="Y",O73&gt;0),O73*Assumptions!$B$16/12*Assumptions!$B$17*IF(Assumptions!$B$18&gt;0,MIN(1,((YEAR(O$5)-YEAR($E30))*12+MONTH(O$5)-MONTH($E30)+1)/Assumptions!$B$18),1),0)</f>
        <v/>
      </c>
      <c r="P161" s="11">
        <f>IF(AND($G30="Y",P73&gt;0),P73*Assumptions!$B$16/12*Assumptions!$B$17*IF(Assumptions!$B$18&gt;0,MIN(1,((YEAR(P$5)-YEAR($E30))*12+MONTH(P$5)-MONTH($E30)+1)/Assumptions!$B$18),1),0)</f>
        <v/>
      </c>
      <c r="Q161" s="11">
        <f>IF(AND($G30="Y",Q73&gt;0),Q73*Assumptions!$B$16/12*Assumptions!$B$17*IF(Assumptions!$B$18&gt;0,MIN(1,((YEAR(Q$5)-YEAR($E30))*12+MONTH(Q$5)-MONTH($E30)+1)/Assumptions!$B$18),1),0)</f>
        <v/>
      </c>
      <c r="R161" s="11">
        <f>IF(AND($G30="Y",R73&gt;0),R73*Assumptions!$B$16/12*Assumptions!$B$17*IF(Assumptions!$B$18&gt;0,MIN(1,((YEAR(R$5)-YEAR($E30))*12+MONTH(R$5)-MONTH($E30)+1)/Assumptions!$B$18),1),0)</f>
        <v/>
      </c>
      <c r="S161" s="11">
        <f>IF(AND($G30="Y",S73&gt;0),S73*Assumptions!$B$16/12*Assumptions!$B$17*IF(Assumptions!$B$18&gt;0,MIN(1,((YEAR(S$5)-YEAR($E30))*12+MONTH(S$5)-MONTH($E30)+1)/Assumptions!$B$18),1),0)</f>
        <v/>
      </c>
      <c r="T161" s="11">
        <f>IF(AND($G30="Y",T73&gt;0),T73*Assumptions!$B$16/12*Assumptions!$B$17*IF(Assumptions!$B$18&gt;0,MIN(1,((YEAR(T$5)-YEAR($E30))*12+MONTH(T$5)-MONTH($E30)+1)/Assumptions!$B$18),1),0)</f>
        <v/>
      </c>
      <c r="U161" s="11">
        <f>IF(AND($G30="Y",U73&gt;0),U73*Assumptions!$B$16/12*Assumptions!$B$17*IF(Assumptions!$B$18&gt;0,MIN(1,((YEAR(U$5)-YEAR($E30))*12+MONTH(U$5)-MONTH($E30)+1)/Assumptions!$B$18),1),0)</f>
        <v/>
      </c>
      <c r="V161" s="11">
        <f>IF(AND($G30="Y",V73&gt;0),V73*Assumptions!$B$16/12*Assumptions!$B$17*IF(Assumptions!$B$18&gt;0,MIN(1,((YEAR(V$5)-YEAR($E30))*12+MONTH(V$5)-MONTH($E30)+1)/Assumptions!$B$18),1),0)</f>
        <v/>
      </c>
      <c r="W161" s="11">
        <f>IF(AND($G30="Y",W73&gt;0),W73*Assumptions!$B$16/12*Assumptions!$B$17*IF(Assumptions!$B$18&gt;0,MIN(1,((YEAR(W$5)-YEAR($E30))*12+MONTH(W$5)-MONTH($E30)+1)/Assumptions!$B$18),1),0)</f>
        <v/>
      </c>
      <c r="X161" s="11">
        <f>IF(AND($G30="Y",X73&gt;0),X73*Assumptions!$B$16/12*Assumptions!$B$17*IF(Assumptions!$B$18&gt;0,MIN(1,((YEAR(X$5)-YEAR($E30))*12+MONTH(X$5)-MONTH($E30)+1)/Assumptions!$B$18),1),0)</f>
        <v/>
      </c>
      <c r="Y161" s="11">
        <f>IF(AND($G30="Y",Y73&gt;0),Y73*Assumptions!$B$16/12*Assumptions!$B$17*IF(Assumptions!$B$18&gt;0,MIN(1,((YEAR(Y$5)-YEAR($E30))*12+MONTH(Y$5)-MONTH($E30)+1)/Assumptions!$B$18),1),0)</f>
        <v/>
      </c>
      <c r="Z161" s="11">
        <f>IF(AND($G30="Y",Z73&gt;0),Z73*Assumptions!$B$16/12*Assumptions!$B$17*IF(Assumptions!$B$18&gt;0,MIN(1,((YEAR(Z$5)-YEAR($E30))*12+MONTH(Z$5)-MONTH($E30)+1)/Assumptions!$B$18),1),0)</f>
        <v/>
      </c>
      <c r="AA161" s="11">
        <f>IF(AND($G30="Y",AA73&gt;0),AA73*Assumptions!$B$16/12*Assumptions!$B$17*IF(Assumptions!$B$18&gt;0,MIN(1,((YEAR(AA$5)-YEAR($E30))*12+MONTH(AA$5)-MONTH($E30)+1)/Assumptions!$B$18),1),0)</f>
        <v/>
      </c>
      <c r="AB161" s="11">
        <f>IF(AND($G30="Y",AB73&gt;0),AB73*Assumptions!$B$16/12*Assumptions!$B$17*IF(Assumptions!$B$18&gt;0,MIN(1,((YEAR(AB$5)-YEAR($E30))*12+MONTH(AB$5)-MONTH($E30)+1)/Assumptions!$B$18),1),0)</f>
        <v/>
      </c>
      <c r="AC161" s="11">
        <f>IF(AND($G30="Y",AC73&gt;0),AC73*Assumptions!$B$16/12*Assumptions!$B$17*IF(Assumptions!$B$18&gt;0,MIN(1,((YEAR(AC$5)-YEAR($E30))*12+MONTH(AC$5)-MONTH($E30)+1)/Assumptions!$B$18),1),0)</f>
        <v/>
      </c>
      <c r="AD161" s="11">
        <f>IF(AND($G30="Y",AD73&gt;0),AD73*Assumptions!$B$16/12*Assumptions!$B$17*IF(Assumptions!$B$18&gt;0,MIN(1,((YEAR(AD$5)-YEAR($E30))*12+MONTH(AD$5)-MONTH($E30)+1)/Assumptions!$B$18),1),0)</f>
        <v/>
      </c>
      <c r="AE161" s="11">
        <f>IF(AND($G30="Y",AE73&gt;0),AE73*Assumptions!$B$16/12*Assumptions!$B$17*IF(Assumptions!$B$18&gt;0,MIN(1,((YEAR(AE$5)-YEAR($E30))*12+MONTH(AE$5)-MONTH($E30)+1)/Assumptions!$B$18),1),0)</f>
        <v/>
      </c>
      <c r="AF161" s="11">
        <f>IF(AND($G30="Y",AF73&gt;0),AF73*Assumptions!$B$16/12*Assumptions!$B$17*IF(Assumptions!$B$18&gt;0,MIN(1,((YEAR(AF$5)-YEAR($E30))*12+MONTH(AF$5)-MONTH($E30)+1)/Assumptions!$B$18),1),0)</f>
        <v/>
      </c>
      <c r="AG161" s="11">
        <f>IF(AND($G30="Y",AG73&gt;0),AG73*Assumptions!$B$16/12*Assumptions!$B$17*IF(Assumptions!$B$18&gt;0,MIN(1,((YEAR(AG$5)-YEAR($E30))*12+MONTH(AG$5)-MONTH($E30)+1)/Assumptions!$B$18),1),0)</f>
        <v/>
      </c>
      <c r="AH161" s="11">
        <f>IF(AND($G30="Y",AH73&gt;0),AH73*Assumptions!$B$16/12*Assumptions!$B$17*IF(Assumptions!$B$18&gt;0,MIN(1,((YEAR(AH$5)-YEAR($E30))*12+MONTH(AH$5)-MONTH($E30)+1)/Assumptions!$B$18),1),0)</f>
        <v/>
      </c>
      <c r="AI161" s="11">
        <f>IF(AND($G30="Y",AI73&gt;0),AI73*Assumptions!$B$16/12*Assumptions!$B$17*IF(Assumptions!$B$18&gt;0,MIN(1,((YEAR(AI$5)-YEAR($E30))*12+MONTH(AI$5)-MONTH($E30)+1)/Assumptions!$B$18),1),0)</f>
        <v/>
      </c>
      <c r="AJ161" s="11">
        <f>IF(AND($G30="Y",AJ73&gt;0),AJ73*Assumptions!$B$16/12*Assumptions!$B$17*IF(Assumptions!$B$18&gt;0,MIN(1,((YEAR(AJ$5)-YEAR($E30))*12+MONTH(AJ$5)-MONTH($E30)+1)/Assumptions!$B$18),1),0)</f>
        <v/>
      </c>
      <c r="AK161" s="11">
        <f>IF(AND($G30="Y",AK73&gt;0),AK73*Assumptions!$B$16/12*Assumptions!$B$17*IF(Assumptions!$B$18&gt;0,MIN(1,((YEAR(AK$5)-YEAR($E30))*12+MONTH(AK$5)-MONTH($E30)+1)/Assumptions!$B$18),1),0)</f>
        <v/>
      </c>
      <c r="AL161" s="11">
        <f>IF(AND($G30="Y",AL73&gt;0),AL73*Assumptions!$B$16/12*Assumptions!$B$17*IF(Assumptions!$B$18&gt;0,MIN(1,((YEAR(AL$5)-YEAR($E30))*12+MONTH(AL$5)-MONTH($E30)+1)/Assumptions!$B$18),1),0)</f>
        <v/>
      </c>
      <c r="AM161" s="11">
        <f>IF(AND($G30="Y",AM73&gt;0),AM73*Assumptions!$B$16/12*Assumptions!$B$17*IF(Assumptions!$B$18&gt;0,MIN(1,((YEAR(AM$5)-YEAR($E30))*12+MONTH(AM$5)-MONTH($E30)+1)/Assumptions!$B$18),1),0)</f>
        <v/>
      </c>
      <c r="AN161" s="11">
        <f>IF(AND($G30="Y",AN73&gt;0),AN73*Assumptions!$B$16/12*Assumptions!$B$17*IF(Assumptions!$B$18&gt;0,MIN(1,((YEAR(AN$5)-YEAR($E30))*12+MONTH(AN$5)-MONTH($E30)+1)/Assumptions!$B$18),1),0)</f>
        <v/>
      </c>
      <c r="AO161" s="11">
        <f>IF(AND($G30="Y",AO73&gt;0),AO73*Assumptions!$B$16/12*Assumptions!$B$17*IF(Assumptions!$B$18&gt;0,MIN(1,((YEAR(AO$5)-YEAR($E30))*12+MONTH(AO$5)-MONTH($E30)+1)/Assumptions!$B$18),1),0)</f>
        <v/>
      </c>
      <c r="AP161" s="11">
        <f>IF(AND($G30="Y",AP73&gt;0),AP73*Assumptions!$B$16/12*Assumptions!$B$17*IF(Assumptions!$B$18&gt;0,MIN(1,((YEAR(AP$5)-YEAR($E30))*12+MONTH(AP$5)-MONTH($E30)+1)/Assumptions!$B$18),1),0)</f>
        <v/>
      </c>
      <c r="AQ161" s="11">
        <f>IF(AND($G30="Y",AQ73&gt;0),AQ73*Assumptions!$B$16/12*Assumptions!$B$17*IF(Assumptions!$B$18&gt;0,MIN(1,((YEAR(AQ$5)-YEAR($E30))*12+MONTH(AQ$5)-MONTH($E30)+1)/Assumptions!$B$18),1),0)</f>
        <v/>
      </c>
      <c r="AR161" s="11">
        <f>IF(AND($G30="Y",AR73&gt;0),AR73*Assumptions!$B$16/12*Assumptions!$B$17*IF(Assumptions!$B$18&gt;0,MIN(1,((YEAR(AR$5)-YEAR($E30))*12+MONTH(AR$5)-MONTH($E30)+1)/Assumptions!$B$18),1),0)</f>
        <v/>
      </c>
    </row>
    <row r="162">
      <c r="A162" s="2">
        <f>IF($A31="","",$A31)</f>
        <v/>
      </c>
      <c r="I162" s="11">
        <f>IF(AND($G31="Y",I74&gt;0),I74*Assumptions!$B$16/12*Assumptions!$B$17*IF(Assumptions!$B$18&gt;0,MIN(1,((YEAR(I$5)-YEAR($E31))*12+MONTH(I$5)-MONTH($E31)+1)/Assumptions!$B$18),1),0)</f>
        <v/>
      </c>
      <c r="J162" s="11">
        <f>IF(AND($G31="Y",J74&gt;0),J74*Assumptions!$B$16/12*Assumptions!$B$17*IF(Assumptions!$B$18&gt;0,MIN(1,((YEAR(J$5)-YEAR($E31))*12+MONTH(J$5)-MONTH($E31)+1)/Assumptions!$B$18),1),0)</f>
        <v/>
      </c>
      <c r="K162" s="11">
        <f>IF(AND($G31="Y",K74&gt;0),K74*Assumptions!$B$16/12*Assumptions!$B$17*IF(Assumptions!$B$18&gt;0,MIN(1,((YEAR(K$5)-YEAR($E31))*12+MONTH(K$5)-MONTH($E31)+1)/Assumptions!$B$18),1),0)</f>
        <v/>
      </c>
      <c r="L162" s="11">
        <f>IF(AND($G31="Y",L74&gt;0),L74*Assumptions!$B$16/12*Assumptions!$B$17*IF(Assumptions!$B$18&gt;0,MIN(1,((YEAR(L$5)-YEAR($E31))*12+MONTH(L$5)-MONTH($E31)+1)/Assumptions!$B$18),1),0)</f>
        <v/>
      </c>
      <c r="M162" s="11">
        <f>IF(AND($G31="Y",M74&gt;0),M74*Assumptions!$B$16/12*Assumptions!$B$17*IF(Assumptions!$B$18&gt;0,MIN(1,((YEAR(M$5)-YEAR($E31))*12+MONTH(M$5)-MONTH($E31)+1)/Assumptions!$B$18),1),0)</f>
        <v/>
      </c>
      <c r="N162" s="11">
        <f>IF(AND($G31="Y",N74&gt;0),N74*Assumptions!$B$16/12*Assumptions!$B$17*IF(Assumptions!$B$18&gt;0,MIN(1,((YEAR(N$5)-YEAR($E31))*12+MONTH(N$5)-MONTH($E31)+1)/Assumptions!$B$18),1),0)</f>
        <v/>
      </c>
      <c r="O162" s="11">
        <f>IF(AND($G31="Y",O74&gt;0),O74*Assumptions!$B$16/12*Assumptions!$B$17*IF(Assumptions!$B$18&gt;0,MIN(1,((YEAR(O$5)-YEAR($E31))*12+MONTH(O$5)-MONTH($E31)+1)/Assumptions!$B$18),1),0)</f>
        <v/>
      </c>
      <c r="P162" s="11">
        <f>IF(AND($G31="Y",P74&gt;0),P74*Assumptions!$B$16/12*Assumptions!$B$17*IF(Assumptions!$B$18&gt;0,MIN(1,((YEAR(P$5)-YEAR($E31))*12+MONTH(P$5)-MONTH($E31)+1)/Assumptions!$B$18),1),0)</f>
        <v/>
      </c>
      <c r="Q162" s="11">
        <f>IF(AND($G31="Y",Q74&gt;0),Q74*Assumptions!$B$16/12*Assumptions!$B$17*IF(Assumptions!$B$18&gt;0,MIN(1,((YEAR(Q$5)-YEAR($E31))*12+MONTH(Q$5)-MONTH($E31)+1)/Assumptions!$B$18),1),0)</f>
        <v/>
      </c>
      <c r="R162" s="11">
        <f>IF(AND($G31="Y",R74&gt;0),R74*Assumptions!$B$16/12*Assumptions!$B$17*IF(Assumptions!$B$18&gt;0,MIN(1,((YEAR(R$5)-YEAR($E31))*12+MONTH(R$5)-MONTH($E31)+1)/Assumptions!$B$18),1),0)</f>
        <v/>
      </c>
      <c r="S162" s="11">
        <f>IF(AND($G31="Y",S74&gt;0),S74*Assumptions!$B$16/12*Assumptions!$B$17*IF(Assumptions!$B$18&gt;0,MIN(1,((YEAR(S$5)-YEAR($E31))*12+MONTH(S$5)-MONTH($E31)+1)/Assumptions!$B$18),1),0)</f>
        <v/>
      </c>
      <c r="T162" s="11">
        <f>IF(AND($G31="Y",T74&gt;0),T74*Assumptions!$B$16/12*Assumptions!$B$17*IF(Assumptions!$B$18&gt;0,MIN(1,((YEAR(T$5)-YEAR($E31))*12+MONTH(T$5)-MONTH($E31)+1)/Assumptions!$B$18),1),0)</f>
        <v/>
      </c>
      <c r="U162" s="11">
        <f>IF(AND($G31="Y",U74&gt;0),U74*Assumptions!$B$16/12*Assumptions!$B$17*IF(Assumptions!$B$18&gt;0,MIN(1,((YEAR(U$5)-YEAR($E31))*12+MONTH(U$5)-MONTH($E31)+1)/Assumptions!$B$18),1),0)</f>
        <v/>
      </c>
      <c r="V162" s="11">
        <f>IF(AND($G31="Y",V74&gt;0),V74*Assumptions!$B$16/12*Assumptions!$B$17*IF(Assumptions!$B$18&gt;0,MIN(1,((YEAR(V$5)-YEAR($E31))*12+MONTH(V$5)-MONTH($E31)+1)/Assumptions!$B$18),1),0)</f>
        <v/>
      </c>
      <c r="W162" s="11">
        <f>IF(AND($G31="Y",W74&gt;0),W74*Assumptions!$B$16/12*Assumptions!$B$17*IF(Assumptions!$B$18&gt;0,MIN(1,((YEAR(W$5)-YEAR($E31))*12+MONTH(W$5)-MONTH($E31)+1)/Assumptions!$B$18),1),0)</f>
        <v/>
      </c>
      <c r="X162" s="11">
        <f>IF(AND($G31="Y",X74&gt;0),X74*Assumptions!$B$16/12*Assumptions!$B$17*IF(Assumptions!$B$18&gt;0,MIN(1,((YEAR(X$5)-YEAR($E31))*12+MONTH(X$5)-MONTH($E31)+1)/Assumptions!$B$18),1),0)</f>
        <v/>
      </c>
      <c r="Y162" s="11">
        <f>IF(AND($G31="Y",Y74&gt;0),Y74*Assumptions!$B$16/12*Assumptions!$B$17*IF(Assumptions!$B$18&gt;0,MIN(1,((YEAR(Y$5)-YEAR($E31))*12+MONTH(Y$5)-MONTH($E31)+1)/Assumptions!$B$18),1),0)</f>
        <v/>
      </c>
      <c r="Z162" s="11">
        <f>IF(AND($G31="Y",Z74&gt;0),Z74*Assumptions!$B$16/12*Assumptions!$B$17*IF(Assumptions!$B$18&gt;0,MIN(1,((YEAR(Z$5)-YEAR($E31))*12+MONTH(Z$5)-MONTH($E31)+1)/Assumptions!$B$18),1),0)</f>
        <v/>
      </c>
      <c r="AA162" s="11">
        <f>IF(AND($G31="Y",AA74&gt;0),AA74*Assumptions!$B$16/12*Assumptions!$B$17*IF(Assumptions!$B$18&gt;0,MIN(1,((YEAR(AA$5)-YEAR($E31))*12+MONTH(AA$5)-MONTH($E31)+1)/Assumptions!$B$18),1),0)</f>
        <v/>
      </c>
      <c r="AB162" s="11">
        <f>IF(AND($G31="Y",AB74&gt;0),AB74*Assumptions!$B$16/12*Assumptions!$B$17*IF(Assumptions!$B$18&gt;0,MIN(1,((YEAR(AB$5)-YEAR($E31))*12+MONTH(AB$5)-MONTH($E31)+1)/Assumptions!$B$18),1),0)</f>
        <v/>
      </c>
      <c r="AC162" s="11">
        <f>IF(AND($G31="Y",AC74&gt;0),AC74*Assumptions!$B$16/12*Assumptions!$B$17*IF(Assumptions!$B$18&gt;0,MIN(1,((YEAR(AC$5)-YEAR($E31))*12+MONTH(AC$5)-MONTH($E31)+1)/Assumptions!$B$18),1),0)</f>
        <v/>
      </c>
      <c r="AD162" s="11">
        <f>IF(AND($G31="Y",AD74&gt;0),AD74*Assumptions!$B$16/12*Assumptions!$B$17*IF(Assumptions!$B$18&gt;0,MIN(1,((YEAR(AD$5)-YEAR($E31))*12+MONTH(AD$5)-MONTH($E31)+1)/Assumptions!$B$18),1),0)</f>
        <v/>
      </c>
      <c r="AE162" s="11">
        <f>IF(AND($G31="Y",AE74&gt;0),AE74*Assumptions!$B$16/12*Assumptions!$B$17*IF(Assumptions!$B$18&gt;0,MIN(1,((YEAR(AE$5)-YEAR($E31))*12+MONTH(AE$5)-MONTH($E31)+1)/Assumptions!$B$18),1),0)</f>
        <v/>
      </c>
      <c r="AF162" s="11">
        <f>IF(AND($G31="Y",AF74&gt;0),AF74*Assumptions!$B$16/12*Assumptions!$B$17*IF(Assumptions!$B$18&gt;0,MIN(1,((YEAR(AF$5)-YEAR($E31))*12+MONTH(AF$5)-MONTH($E31)+1)/Assumptions!$B$18),1),0)</f>
        <v/>
      </c>
      <c r="AG162" s="11">
        <f>IF(AND($G31="Y",AG74&gt;0),AG74*Assumptions!$B$16/12*Assumptions!$B$17*IF(Assumptions!$B$18&gt;0,MIN(1,((YEAR(AG$5)-YEAR($E31))*12+MONTH(AG$5)-MONTH($E31)+1)/Assumptions!$B$18),1),0)</f>
        <v/>
      </c>
      <c r="AH162" s="11">
        <f>IF(AND($G31="Y",AH74&gt;0),AH74*Assumptions!$B$16/12*Assumptions!$B$17*IF(Assumptions!$B$18&gt;0,MIN(1,((YEAR(AH$5)-YEAR($E31))*12+MONTH(AH$5)-MONTH($E31)+1)/Assumptions!$B$18),1),0)</f>
        <v/>
      </c>
      <c r="AI162" s="11">
        <f>IF(AND($G31="Y",AI74&gt;0),AI74*Assumptions!$B$16/12*Assumptions!$B$17*IF(Assumptions!$B$18&gt;0,MIN(1,((YEAR(AI$5)-YEAR($E31))*12+MONTH(AI$5)-MONTH($E31)+1)/Assumptions!$B$18),1),0)</f>
        <v/>
      </c>
      <c r="AJ162" s="11">
        <f>IF(AND($G31="Y",AJ74&gt;0),AJ74*Assumptions!$B$16/12*Assumptions!$B$17*IF(Assumptions!$B$18&gt;0,MIN(1,((YEAR(AJ$5)-YEAR($E31))*12+MONTH(AJ$5)-MONTH($E31)+1)/Assumptions!$B$18),1),0)</f>
        <v/>
      </c>
      <c r="AK162" s="11">
        <f>IF(AND($G31="Y",AK74&gt;0),AK74*Assumptions!$B$16/12*Assumptions!$B$17*IF(Assumptions!$B$18&gt;0,MIN(1,((YEAR(AK$5)-YEAR($E31))*12+MONTH(AK$5)-MONTH($E31)+1)/Assumptions!$B$18),1),0)</f>
        <v/>
      </c>
      <c r="AL162" s="11">
        <f>IF(AND($G31="Y",AL74&gt;0),AL74*Assumptions!$B$16/12*Assumptions!$B$17*IF(Assumptions!$B$18&gt;0,MIN(1,((YEAR(AL$5)-YEAR($E31))*12+MONTH(AL$5)-MONTH($E31)+1)/Assumptions!$B$18),1),0)</f>
        <v/>
      </c>
      <c r="AM162" s="11">
        <f>IF(AND($G31="Y",AM74&gt;0),AM74*Assumptions!$B$16/12*Assumptions!$B$17*IF(Assumptions!$B$18&gt;0,MIN(1,((YEAR(AM$5)-YEAR($E31))*12+MONTH(AM$5)-MONTH($E31)+1)/Assumptions!$B$18),1),0)</f>
        <v/>
      </c>
      <c r="AN162" s="11">
        <f>IF(AND($G31="Y",AN74&gt;0),AN74*Assumptions!$B$16/12*Assumptions!$B$17*IF(Assumptions!$B$18&gt;0,MIN(1,((YEAR(AN$5)-YEAR($E31))*12+MONTH(AN$5)-MONTH($E31)+1)/Assumptions!$B$18),1),0)</f>
        <v/>
      </c>
      <c r="AO162" s="11">
        <f>IF(AND($G31="Y",AO74&gt;0),AO74*Assumptions!$B$16/12*Assumptions!$B$17*IF(Assumptions!$B$18&gt;0,MIN(1,((YEAR(AO$5)-YEAR($E31))*12+MONTH(AO$5)-MONTH($E31)+1)/Assumptions!$B$18),1),0)</f>
        <v/>
      </c>
      <c r="AP162" s="11">
        <f>IF(AND($G31="Y",AP74&gt;0),AP74*Assumptions!$B$16/12*Assumptions!$B$17*IF(Assumptions!$B$18&gt;0,MIN(1,((YEAR(AP$5)-YEAR($E31))*12+MONTH(AP$5)-MONTH($E31)+1)/Assumptions!$B$18),1),0)</f>
        <v/>
      </c>
      <c r="AQ162" s="11">
        <f>IF(AND($G31="Y",AQ74&gt;0),AQ74*Assumptions!$B$16/12*Assumptions!$B$17*IF(Assumptions!$B$18&gt;0,MIN(1,((YEAR(AQ$5)-YEAR($E31))*12+MONTH(AQ$5)-MONTH($E31)+1)/Assumptions!$B$18),1),0)</f>
        <v/>
      </c>
      <c r="AR162" s="11">
        <f>IF(AND($G31="Y",AR74&gt;0),AR74*Assumptions!$B$16/12*Assumptions!$B$17*IF(Assumptions!$B$18&gt;0,MIN(1,((YEAR(AR$5)-YEAR($E31))*12+MONTH(AR$5)-MONTH($E31)+1)/Assumptions!$B$18),1),0)</f>
        <v/>
      </c>
    </row>
    <row r="163">
      <c r="A163" s="2">
        <f>IF($A32="","",$A32)</f>
        <v/>
      </c>
      <c r="I163" s="11">
        <f>IF(AND($G32="Y",I75&gt;0),I75*Assumptions!$B$16/12*Assumptions!$B$17*IF(Assumptions!$B$18&gt;0,MIN(1,((YEAR(I$5)-YEAR($E32))*12+MONTH(I$5)-MONTH($E32)+1)/Assumptions!$B$18),1),0)</f>
        <v/>
      </c>
      <c r="J163" s="11">
        <f>IF(AND($G32="Y",J75&gt;0),J75*Assumptions!$B$16/12*Assumptions!$B$17*IF(Assumptions!$B$18&gt;0,MIN(1,((YEAR(J$5)-YEAR($E32))*12+MONTH(J$5)-MONTH($E32)+1)/Assumptions!$B$18),1),0)</f>
        <v/>
      </c>
      <c r="K163" s="11">
        <f>IF(AND($G32="Y",K75&gt;0),K75*Assumptions!$B$16/12*Assumptions!$B$17*IF(Assumptions!$B$18&gt;0,MIN(1,((YEAR(K$5)-YEAR($E32))*12+MONTH(K$5)-MONTH($E32)+1)/Assumptions!$B$18),1),0)</f>
        <v/>
      </c>
      <c r="L163" s="11">
        <f>IF(AND($G32="Y",L75&gt;0),L75*Assumptions!$B$16/12*Assumptions!$B$17*IF(Assumptions!$B$18&gt;0,MIN(1,((YEAR(L$5)-YEAR($E32))*12+MONTH(L$5)-MONTH($E32)+1)/Assumptions!$B$18),1),0)</f>
        <v/>
      </c>
      <c r="M163" s="11">
        <f>IF(AND($G32="Y",M75&gt;0),M75*Assumptions!$B$16/12*Assumptions!$B$17*IF(Assumptions!$B$18&gt;0,MIN(1,((YEAR(M$5)-YEAR($E32))*12+MONTH(M$5)-MONTH($E32)+1)/Assumptions!$B$18),1),0)</f>
        <v/>
      </c>
      <c r="N163" s="11">
        <f>IF(AND($G32="Y",N75&gt;0),N75*Assumptions!$B$16/12*Assumptions!$B$17*IF(Assumptions!$B$18&gt;0,MIN(1,((YEAR(N$5)-YEAR($E32))*12+MONTH(N$5)-MONTH($E32)+1)/Assumptions!$B$18),1),0)</f>
        <v/>
      </c>
      <c r="O163" s="11">
        <f>IF(AND($G32="Y",O75&gt;0),O75*Assumptions!$B$16/12*Assumptions!$B$17*IF(Assumptions!$B$18&gt;0,MIN(1,((YEAR(O$5)-YEAR($E32))*12+MONTH(O$5)-MONTH($E32)+1)/Assumptions!$B$18),1),0)</f>
        <v/>
      </c>
      <c r="P163" s="11">
        <f>IF(AND($G32="Y",P75&gt;0),P75*Assumptions!$B$16/12*Assumptions!$B$17*IF(Assumptions!$B$18&gt;0,MIN(1,((YEAR(P$5)-YEAR($E32))*12+MONTH(P$5)-MONTH($E32)+1)/Assumptions!$B$18),1),0)</f>
        <v/>
      </c>
      <c r="Q163" s="11">
        <f>IF(AND($G32="Y",Q75&gt;0),Q75*Assumptions!$B$16/12*Assumptions!$B$17*IF(Assumptions!$B$18&gt;0,MIN(1,((YEAR(Q$5)-YEAR($E32))*12+MONTH(Q$5)-MONTH($E32)+1)/Assumptions!$B$18),1),0)</f>
        <v/>
      </c>
      <c r="R163" s="11">
        <f>IF(AND($G32="Y",R75&gt;0),R75*Assumptions!$B$16/12*Assumptions!$B$17*IF(Assumptions!$B$18&gt;0,MIN(1,((YEAR(R$5)-YEAR($E32))*12+MONTH(R$5)-MONTH($E32)+1)/Assumptions!$B$18),1),0)</f>
        <v/>
      </c>
      <c r="S163" s="11">
        <f>IF(AND($G32="Y",S75&gt;0),S75*Assumptions!$B$16/12*Assumptions!$B$17*IF(Assumptions!$B$18&gt;0,MIN(1,((YEAR(S$5)-YEAR($E32))*12+MONTH(S$5)-MONTH($E32)+1)/Assumptions!$B$18),1),0)</f>
        <v/>
      </c>
      <c r="T163" s="11">
        <f>IF(AND($G32="Y",T75&gt;0),T75*Assumptions!$B$16/12*Assumptions!$B$17*IF(Assumptions!$B$18&gt;0,MIN(1,((YEAR(T$5)-YEAR($E32))*12+MONTH(T$5)-MONTH($E32)+1)/Assumptions!$B$18),1),0)</f>
        <v/>
      </c>
      <c r="U163" s="11">
        <f>IF(AND($G32="Y",U75&gt;0),U75*Assumptions!$B$16/12*Assumptions!$B$17*IF(Assumptions!$B$18&gt;0,MIN(1,((YEAR(U$5)-YEAR($E32))*12+MONTH(U$5)-MONTH($E32)+1)/Assumptions!$B$18),1),0)</f>
        <v/>
      </c>
      <c r="V163" s="11">
        <f>IF(AND($G32="Y",V75&gt;0),V75*Assumptions!$B$16/12*Assumptions!$B$17*IF(Assumptions!$B$18&gt;0,MIN(1,((YEAR(V$5)-YEAR($E32))*12+MONTH(V$5)-MONTH($E32)+1)/Assumptions!$B$18),1),0)</f>
        <v/>
      </c>
      <c r="W163" s="11">
        <f>IF(AND($G32="Y",W75&gt;0),W75*Assumptions!$B$16/12*Assumptions!$B$17*IF(Assumptions!$B$18&gt;0,MIN(1,((YEAR(W$5)-YEAR($E32))*12+MONTH(W$5)-MONTH($E32)+1)/Assumptions!$B$18),1),0)</f>
        <v/>
      </c>
      <c r="X163" s="11">
        <f>IF(AND($G32="Y",X75&gt;0),X75*Assumptions!$B$16/12*Assumptions!$B$17*IF(Assumptions!$B$18&gt;0,MIN(1,((YEAR(X$5)-YEAR($E32))*12+MONTH(X$5)-MONTH($E32)+1)/Assumptions!$B$18),1),0)</f>
        <v/>
      </c>
      <c r="Y163" s="11">
        <f>IF(AND($G32="Y",Y75&gt;0),Y75*Assumptions!$B$16/12*Assumptions!$B$17*IF(Assumptions!$B$18&gt;0,MIN(1,((YEAR(Y$5)-YEAR($E32))*12+MONTH(Y$5)-MONTH($E32)+1)/Assumptions!$B$18),1),0)</f>
        <v/>
      </c>
      <c r="Z163" s="11">
        <f>IF(AND($G32="Y",Z75&gt;0),Z75*Assumptions!$B$16/12*Assumptions!$B$17*IF(Assumptions!$B$18&gt;0,MIN(1,((YEAR(Z$5)-YEAR($E32))*12+MONTH(Z$5)-MONTH($E32)+1)/Assumptions!$B$18),1),0)</f>
        <v/>
      </c>
      <c r="AA163" s="11">
        <f>IF(AND($G32="Y",AA75&gt;0),AA75*Assumptions!$B$16/12*Assumptions!$B$17*IF(Assumptions!$B$18&gt;0,MIN(1,((YEAR(AA$5)-YEAR($E32))*12+MONTH(AA$5)-MONTH($E32)+1)/Assumptions!$B$18),1),0)</f>
        <v/>
      </c>
      <c r="AB163" s="11">
        <f>IF(AND($G32="Y",AB75&gt;0),AB75*Assumptions!$B$16/12*Assumptions!$B$17*IF(Assumptions!$B$18&gt;0,MIN(1,((YEAR(AB$5)-YEAR($E32))*12+MONTH(AB$5)-MONTH($E32)+1)/Assumptions!$B$18),1),0)</f>
        <v/>
      </c>
      <c r="AC163" s="11">
        <f>IF(AND($G32="Y",AC75&gt;0),AC75*Assumptions!$B$16/12*Assumptions!$B$17*IF(Assumptions!$B$18&gt;0,MIN(1,((YEAR(AC$5)-YEAR($E32))*12+MONTH(AC$5)-MONTH($E32)+1)/Assumptions!$B$18),1),0)</f>
        <v/>
      </c>
      <c r="AD163" s="11">
        <f>IF(AND($G32="Y",AD75&gt;0),AD75*Assumptions!$B$16/12*Assumptions!$B$17*IF(Assumptions!$B$18&gt;0,MIN(1,((YEAR(AD$5)-YEAR($E32))*12+MONTH(AD$5)-MONTH($E32)+1)/Assumptions!$B$18),1),0)</f>
        <v/>
      </c>
      <c r="AE163" s="11">
        <f>IF(AND($G32="Y",AE75&gt;0),AE75*Assumptions!$B$16/12*Assumptions!$B$17*IF(Assumptions!$B$18&gt;0,MIN(1,((YEAR(AE$5)-YEAR($E32))*12+MONTH(AE$5)-MONTH($E32)+1)/Assumptions!$B$18),1),0)</f>
        <v/>
      </c>
      <c r="AF163" s="11">
        <f>IF(AND($G32="Y",AF75&gt;0),AF75*Assumptions!$B$16/12*Assumptions!$B$17*IF(Assumptions!$B$18&gt;0,MIN(1,((YEAR(AF$5)-YEAR($E32))*12+MONTH(AF$5)-MONTH($E32)+1)/Assumptions!$B$18),1),0)</f>
        <v/>
      </c>
      <c r="AG163" s="11">
        <f>IF(AND($G32="Y",AG75&gt;0),AG75*Assumptions!$B$16/12*Assumptions!$B$17*IF(Assumptions!$B$18&gt;0,MIN(1,((YEAR(AG$5)-YEAR($E32))*12+MONTH(AG$5)-MONTH($E32)+1)/Assumptions!$B$18),1),0)</f>
        <v/>
      </c>
      <c r="AH163" s="11">
        <f>IF(AND($G32="Y",AH75&gt;0),AH75*Assumptions!$B$16/12*Assumptions!$B$17*IF(Assumptions!$B$18&gt;0,MIN(1,((YEAR(AH$5)-YEAR($E32))*12+MONTH(AH$5)-MONTH($E32)+1)/Assumptions!$B$18),1),0)</f>
        <v/>
      </c>
      <c r="AI163" s="11">
        <f>IF(AND($G32="Y",AI75&gt;0),AI75*Assumptions!$B$16/12*Assumptions!$B$17*IF(Assumptions!$B$18&gt;0,MIN(1,((YEAR(AI$5)-YEAR($E32))*12+MONTH(AI$5)-MONTH($E32)+1)/Assumptions!$B$18),1),0)</f>
        <v/>
      </c>
      <c r="AJ163" s="11">
        <f>IF(AND($G32="Y",AJ75&gt;0),AJ75*Assumptions!$B$16/12*Assumptions!$B$17*IF(Assumptions!$B$18&gt;0,MIN(1,((YEAR(AJ$5)-YEAR($E32))*12+MONTH(AJ$5)-MONTH($E32)+1)/Assumptions!$B$18),1),0)</f>
        <v/>
      </c>
      <c r="AK163" s="11">
        <f>IF(AND($G32="Y",AK75&gt;0),AK75*Assumptions!$B$16/12*Assumptions!$B$17*IF(Assumptions!$B$18&gt;0,MIN(1,((YEAR(AK$5)-YEAR($E32))*12+MONTH(AK$5)-MONTH($E32)+1)/Assumptions!$B$18),1),0)</f>
        <v/>
      </c>
      <c r="AL163" s="11">
        <f>IF(AND($G32="Y",AL75&gt;0),AL75*Assumptions!$B$16/12*Assumptions!$B$17*IF(Assumptions!$B$18&gt;0,MIN(1,((YEAR(AL$5)-YEAR($E32))*12+MONTH(AL$5)-MONTH($E32)+1)/Assumptions!$B$18),1),0)</f>
        <v/>
      </c>
      <c r="AM163" s="11">
        <f>IF(AND($G32="Y",AM75&gt;0),AM75*Assumptions!$B$16/12*Assumptions!$B$17*IF(Assumptions!$B$18&gt;0,MIN(1,((YEAR(AM$5)-YEAR($E32))*12+MONTH(AM$5)-MONTH($E32)+1)/Assumptions!$B$18),1),0)</f>
        <v/>
      </c>
      <c r="AN163" s="11">
        <f>IF(AND($G32="Y",AN75&gt;0),AN75*Assumptions!$B$16/12*Assumptions!$B$17*IF(Assumptions!$B$18&gt;0,MIN(1,((YEAR(AN$5)-YEAR($E32))*12+MONTH(AN$5)-MONTH($E32)+1)/Assumptions!$B$18),1),0)</f>
        <v/>
      </c>
      <c r="AO163" s="11">
        <f>IF(AND($G32="Y",AO75&gt;0),AO75*Assumptions!$B$16/12*Assumptions!$B$17*IF(Assumptions!$B$18&gt;0,MIN(1,((YEAR(AO$5)-YEAR($E32))*12+MONTH(AO$5)-MONTH($E32)+1)/Assumptions!$B$18),1),0)</f>
        <v/>
      </c>
      <c r="AP163" s="11">
        <f>IF(AND($G32="Y",AP75&gt;0),AP75*Assumptions!$B$16/12*Assumptions!$B$17*IF(Assumptions!$B$18&gt;0,MIN(1,((YEAR(AP$5)-YEAR($E32))*12+MONTH(AP$5)-MONTH($E32)+1)/Assumptions!$B$18),1),0)</f>
        <v/>
      </c>
      <c r="AQ163" s="11">
        <f>IF(AND($G32="Y",AQ75&gt;0),AQ75*Assumptions!$B$16/12*Assumptions!$B$17*IF(Assumptions!$B$18&gt;0,MIN(1,((YEAR(AQ$5)-YEAR($E32))*12+MONTH(AQ$5)-MONTH($E32)+1)/Assumptions!$B$18),1),0)</f>
        <v/>
      </c>
      <c r="AR163" s="11">
        <f>IF(AND($G32="Y",AR75&gt;0),AR75*Assumptions!$B$16/12*Assumptions!$B$17*IF(Assumptions!$B$18&gt;0,MIN(1,((YEAR(AR$5)-YEAR($E32))*12+MONTH(AR$5)-MONTH($E32)+1)/Assumptions!$B$18),1),0)</f>
        <v/>
      </c>
    </row>
    <row r="164">
      <c r="A164" s="2">
        <f>IF($A33="","",$A33)</f>
        <v/>
      </c>
      <c r="I164" s="11">
        <f>IF(AND($G33="Y",I76&gt;0),I76*Assumptions!$B$16/12*Assumptions!$B$17*IF(Assumptions!$B$18&gt;0,MIN(1,((YEAR(I$5)-YEAR($E33))*12+MONTH(I$5)-MONTH($E33)+1)/Assumptions!$B$18),1),0)</f>
        <v/>
      </c>
      <c r="J164" s="11">
        <f>IF(AND($G33="Y",J76&gt;0),J76*Assumptions!$B$16/12*Assumptions!$B$17*IF(Assumptions!$B$18&gt;0,MIN(1,((YEAR(J$5)-YEAR($E33))*12+MONTH(J$5)-MONTH($E33)+1)/Assumptions!$B$18),1),0)</f>
        <v/>
      </c>
      <c r="K164" s="11">
        <f>IF(AND($G33="Y",K76&gt;0),K76*Assumptions!$B$16/12*Assumptions!$B$17*IF(Assumptions!$B$18&gt;0,MIN(1,((YEAR(K$5)-YEAR($E33))*12+MONTH(K$5)-MONTH($E33)+1)/Assumptions!$B$18),1),0)</f>
        <v/>
      </c>
      <c r="L164" s="11">
        <f>IF(AND($G33="Y",L76&gt;0),L76*Assumptions!$B$16/12*Assumptions!$B$17*IF(Assumptions!$B$18&gt;0,MIN(1,((YEAR(L$5)-YEAR($E33))*12+MONTH(L$5)-MONTH($E33)+1)/Assumptions!$B$18),1),0)</f>
        <v/>
      </c>
      <c r="M164" s="11">
        <f>IF(AND($G33="Y",M76&gt;0),M76*Assumptions!$B$16/12*Assumptions!$B$17*IF(Assumptions!$B$18&gt;0,MIN(1,((YEAR(M$5)-YEAR($E33))*12+MONTH(M$5)-MONTH($E33)+1)/Assumptions!$B$18),1),0)</f>
        <v/>
      </c>
      <c r="N164" s="11">
        <f>IF(AND($G33="Y",N76&gt;0),N76*Assumptions!$B$16/12*Assumptions!$B$17*IF(Assumptions!$B$18&gt;0,MIN(1,((YEAR(N$5)-YEAR($E33))*12+MONTH(N$5)-MONTH($E33)+1)/Assumptions!$B$18),1),0)</f>
        <v/>
      </c>
      <c r="O164" s="11">
        <f>IF(AND($G33="Y",O76&gt;0),O76*Assumptions!$B$16/12*Assumptions!$B$17*IF(Assumptions!$B$18&gt;0,MIN(1,((YEAR(O$5)-YEAR($E33))*12+MONTH(O$5)-MONTH($E33)+1)/Assumptions!$B$18),1),0)</f>
        <v/>
      </c>
      <c r="P164" s="11">
        <f>IF(AND($G33="Y",P76&gt;0),P76*Assumptions!$B$16/12*Assumptions!$B$17*IF(Assumptions!$B$18&gt;0,MIN(1,((YEAR(P$5)-YEAR($E33))*12+MONTH(P$5)-MONTH($E33)+1)/Assumptions!$B$18),1),0)</f>
        <v/>
      </c>
      <c r="Q164" s="11">
        <f>IF(AND($G33="Y",Q76&gt;0),Q76*Assumptions!$B$16/12*Assumptions!$B$17*IF(Assumptions!$B$18&gt;0,MIN(1,((YEAR(Q$5)-YEAR($E33))*12+MONTH(Q$5)-MONTH($E33)+1)/Assumptions!$B$18),1),0)</f>
        <v/>
      </c>
      <c r="R164" s="11">
        <f>IF(AND($G33="Y",R76&gt;0),R76*Assumptions!$B$16/12*Assumptions!$B$17*IF(Assumptions!$B$18&gt;0,MIN(1,((YEAR(R$5)-YEAR($E33))*12+MONTH(R$5)-MONTH($E33)+1)/Assumptions!$B$18),1),0)</f>
        <v/>
      </c>
      <c r="S164" s="11">
        <f>IF(AND($G33="Y",S76&gt;0),S76*Assumptions!$B$16/12*Assumptions!$B$17*IF(Assumptions!$B$18&gt;0,MIN(1,((YEAR(S$5)-YEAR($E33))*12+MONTH(S$5)-MONTH($E33)+1)/Assumptions!$B$18),1),0)</f>
        <v/>
      </c>
      <c r="T164" s="11">
        <f>IF(AND($G33="Y",T76&gt;0),T76*Assumptions!$B$16/12*Assumptions!$B$17*IF(Assumptions!$B$18&gt;0,MIN(1,((YEAR(T$5)-YEAR($E33))*12+MONTH(T$5)-MONTH($E33)+1)/Assumptions!$B$18),1),0)</f>
        <v/>
      </c>
      <c r="U164" s="11">
        <f>IF(AND($G33="Y",U76&gt;0),U76*Assumptions!$B$16/12*Assumptions!$B$17*IF(Assumptions!$B$18&gt;0,MIN(1,((YEAR(U$5)-YEAR($E33))*12+MONTH(U$5)-MONTH($E33)+1)/Assumptions!$B$18),1),0)</f>
        <v/>
      </c>
      <c r="V164" s="11">
        <f>IF(AND($G33="Y",V76&gt;0),V76*Assumptions!$B$16/12*Assumptions!$B$17*IF(Assumptions!$B$18&gt;0,MIN(1,((YEAR(V$5)-YEAR($E33))*12+MONTH(V$5)-MONTH($E33)+1)/Assumptions!$B$18),1),0)</f>
        <v/>
      </c>
      <c r="W164" s="11">
        <f>IF(AND($G33="Y",W76&gt;0),W76*Assumptions!$B$16/12*Assumptions!$B$17*IF(Assumptions!$B$18&gt;0,MIN(1,((YEAR(W$5)-YEAR($E33))*12+MONTH(W$5)-MONTH($E33)+1)/Assumptions!$B$18),1),0)</f>
        <v/>
      </c>
      <c r="X164" s="11">
        <f>IF(AND($G33="Y",X76&gt;0),X76*Assumptions!$B$16/12*Assumptions!$B$17*IF(Assumptions!$B$18&gt;0,MIN(1,((YEAR(X$5)-YEAR($E33))*12+MONTH(X$5)-MONTH($E33)+1)/Assumptions!$B$18),1),0)</f>
        <v/>
      </c>
      <c r="Y164" s="11">
        <f>IF(AND($G33="Y",Y76&gt;0),Y76*Assumptions!$B$16/12*Assumptions!$B$17*IF(Assumptions!$B$18&gt;0,MIN(1,((YEAR(Y$5)-YEAR($E33))*12+MONTH(Y$5)-MONTH($E33)+1)/Assumptions!$B$18),1),0)</f>
        <v/>
      </c>
      <c r="Z164" s="11">
        <f>IF(AND($G33="Y",Z76&gt;0),Z76*Assumptions!$B$16/12*Assumptions!$B$17*IF(Assumptions!$B$18&gt;0,MIN(1,((YEAR(Z$5)-YEAR($E33))*12+MONTH(Z$5)-MONTH($E33)+1)/Assumptions!$B$18),1),0)</f>
        <v/>
      </c>
      <c r="AA164" s="11">
        <f>IF(AND($G33="Y",AA76&gt;0),AA76*Assumptions!$B$16/12*Assumptions!$B$17*IF(Assumptions!$B$18&gt;0,MIN(1,((YEAR(AA$5)-YEAR($E33))*12+MONTH(AA$5)-MONTH($E33)+1)/Assumptions!$B$18),1),0)</f>
        <v/>
      </c>
      <c r="AB164" s="11">
        <f>IF(AND($G33="Y",AB76&gt;0),AB76*Assumptions!$B$16/12*Assumptions!$B$17*IF(Assumptions!$B$18&gt;0,MIN(1,((YEAR(AB$5)-YEAR($E33))*12+MONTH(AB$5)-MONTH($E33)+1)/Assumptions!$B$18),1),0)</f>
        <v/>
      </c>
      <c r="AC164" s="11">
        <f>IF(AND($G33="Y",AC76&gt;0),AC76*Assumptions!$B$16/12*Assumptions!$B$17*IF(Assumptions!$B$18&gt;0,MIN(1,((YEAR(AC$5)-YEAR($E33))*12+MONTH(AC$5)-MONTH($E33)+1)/Assumptions!$B$18),1),0)</f>
        <v/>
      </c>
      <c r="AD164" s="11">
        <f>IF(AND($G33="Y",AD76&gt;0),AD76*Assumptions!$B$16/12*Assumptions!$B$17*IF(Assumptions!$B$18&gt;0,MIN(1,((YEAR(AD$5)-YEAR($E33))*12+MONTH(AD$5)-MONTH($E33)+1)/Assumptions!$B$18),1),0)</f>
        <v/>
      </c>
      <c r="AE164" s="11">
        <f>IF(AND($G33="Y",AE76&gt;0),AE76*Assumptions!$B$16/12*Assumptions!$B$17*IF(Assumptions!$B$18&gt;0,MIN(1,((YEAR(AE$5)-YEAR($E33))*12+MONTH(AE$5)-MONTH($E33)+1)/Assumptions!$B$18),1),0)</f>
        <v/>
      </c>
      <c r="AF164" s="11">
        <f>IF(AND($G33="Y",AF76&gt;0),AF76*Assumptions!$B$16/12*Assumptions!$B$17*IF(Assumptions!$B$18&gt;0,MIN(1,((YEAR(AF$5)-YEAR($E33))*12+MONTH(AF$5)-MONTH($E33)+1)/Assumptions!$B$18),1),0)</f>
        <v/>
      </c>
      <c r="AG164" s="11">
        <f>IF(AND($G33="Y",AG76&gt;0),AG76*Assumptions!$B$16/12*Assumptions!$B$17*IF(Assumptions!$B$18&gt;0,MIN(1,((YEAR(AG$5)-YEAR($E33))*12+MONTH(AG$5)-MONTH($E33)+1)/Assumptions!$B$18),1),0)</f>
        <v/>
      </c>
      <c r="AH164" s="11">
        <f>IF(AND($G33="Y",AH76&gt;0),AH76*Assumptions!$B$16/12*Assumptions!$B$17*IF(Assumptions!$B$18&gt;0,MIN(1,((YEAR(AH$5)-YEAR($E33))*12+MONTH(AH$5)-MONTH($E33)+1)/Assumptions!$B$18),1),0)</f>
        <v/>
      </c>
      <c r="AI164" s="11">
        <f>IF(AND($G33="Y",AI76&gt;0),AI76*Assumptions!$B$16/12*Assumptions!$B$17*IF(Assumptions!$B$18&gt;0,MIN(1,((YEAR(AI$5)-YEAR($E33))*12+MONTH(AI$5)-MONTH($E33)+1)/Assumptions!$B$18),1),0)</f>
        <v/>
      </c>
      <c r="AJ164" s="11">
        <f>IF(AND($G33="Y",AJ76&gt;0),AJ76*Assumptions!$B$16/12*Assumptions!$B$17*IF(Assumptions!$B$18&gt;0,MIN(1,((YEAR(AJ$5)-YEAR($E33))*12+MONTH(AJ$5)-MONTH($E33)+1)/Assumptions!$B$18),1),0)</f>
        <v/>
      </c>
      <c r="AK164" s="11">
        <f>IF(AND($G33="Y",AK76&gt;0),AK76*Assumptions!$B$16/12*Assumptions!$B$17*IF(Assumptions!$B$18&gt;0,MIN(1,((YEAR(AK$5)-YEAR($E33))*12+MONTH(AK$5)-MONTH($E33)+1)/Assumptions!$B$18),1),0)</f>
        <v/>
      </c>
      <c r="AL164" s="11">
        <f>IF(AND($G33="Y",AL76&gt;0),AL76*Assumptions!$B$16/12*Assumptions!$B$17*IF(Assumptions!$B$18&gt;0,MIN(1,((YEAR(AL$5)-YEAR($E33))*12+MONTH(AL$5)-MONTH($E33)+1)/Assumptions!$B$18),1),0)</f>
        <v/>
      </c>
      <c r="AM164" s="11">
        <f>IF(AND($G33="Y",AM76&gt;0),AM76*Assumptions!$B$16/12*Assumptions!$B$17*IF(Assumptions!$B$18&gt;0,MIN(1,((YEAR(AM$5)-YEAR($E33))*12+MONTH(AM$5)-MONTH($E33)+1)/Assumptions!$B$18),1),0)</f>
        <v/>
      </c>
      <c r="AN164" s="11">
        <f>IF(AND($G33="Y",AN76&gt;0),AN76*Assumptions!$B$16/12*Assumptions!$B$17*IF(Assumptions!$B$18&gt;0,MIN(1,((YEAR(AN$5)-YEAR($E33))*12+MONTH(AN$5)-MONTH($E33)+1)/Assumptions!$B$18),1),0)</f>
        <v/>
      </c>
      <c r="AO164" s="11">
        <f>IF(AND($G33="Y",AO76&gt;0),AO76*Assumptions!$B$16/12*Assumptions!$B$17*IF(Assumptions!$B$18&gt;0,MIN(1,((YEAR(AO$5)-YEAR($E33))*12+MONTH(AO$5)-MONTH($E33)+1)/Assumptions!$B$18),1),0)</f>
        <v/>
      </c>
      <c r="AP164" s="11">
        <f>IF(AND($G33="Y",AP76&gt;0),AP76*Assumptions!$B$16/12*Assumptions!$B$17*IF(Assumptions!$B$18&gt;0,MIN(1,((YEAR(AP$5)-YEAR($E33))*12+MONTH(AP$5)-MONTH($E33)+1)/Assumptions!$B$18),1),0)</f>
        <v/>
      </c>
      <c r="AQ164" s="11">
        <f>IF(AND($G33="Y",AQ76&gt;0),AQ76*Assumptions!$B$16/12*Assumptions!$B$17*IF(Assumptions!$B$18&gt;0,MIN(1,((YEAR(AQ$5)-YEAR($E33))*12+MONTH(AQ$5)-MONTH($E33)+1)/Assumptions!$B$18),1),0)</f>
        <v/>
      </c>
      <c r="AR164" s="11">
        <f>IF(AND($G33="Y",AR76&gt;0),AR76*Assumptions!$B$16/12*Assumptions!$B$17*IF(Assumptions!$B$18&gt;0,MIN(1,((YEAR(AR$5)-YEAR($E33))*12+MONTH(AR$5)-MONTH($E33)+1)/Assumptions!$B$18),1),0)</f>
        <v/>
      </c>
    </row>
    <row r="165">
      <c r="A165" s="2">
        <f>IF($A34="","",$A34)</f>
        <v/>
      </c>
      <c r="I165" s="11">
        <f>IF(AND($G34="Y",I77&gt;0),I77*Assumptions!$B$16/12*Assumptions!$B$17*IF(Assumptions!$B$18&gt;0,MIN(1,((YEAR(I$5)-YEAR($E34))*12+MONTH(I$5)-MONTH($E34)+1)/Assumptions!$B$18),1),0)</f>
        <v/>
      </c>
      <c r="J165" s="11">
        <f>IF(AND($G34="Y",J77&gt;0),J77*Assumptions!$B$16/12*Assumptions!$B$17*IF(Assumptions!$B$18&gt;0,MIN(1,((YEAR(J$5)-YEAR($E34))*12+MONTH(J$5)-MONTH($E34)+1)/Assumptions!$B$18),1),0)</f>
        <v/>
      </c>
      <c r="K165" s="11">
        <f>IF(AND($G34="Y",K77&gt;0),K77*Assumptions!$B$16/12*Assumptions!$B$17*IF(Assumptions!$B$18&gt;0,MIN(1,((YEAR(K$5)-YEAR($E34))*12+MONTH(K$5)-MONTH($E34)+1)/Assumptions!$B$18),1),0)</f>
        <v/>
      </c>
      <c r="L165" s="11">
        <f>IF(AND($G34="Y",L77&gt;0),L77*Assumptions!$B$16/12*Assumptions!$B$17*IF(Assumptions!$B$18&gt;0,MIN(1,((YEAR(L$5)-YEAR($E34))*12+MONTH(L$5)-MONTH($E34)+1)/Assumptions!$B$18),1),0)</f>
        <v/>
      </c>
      <c r="M165" s="11">
        <f>IF(AND($G34="Y",M77&gt;0),M77*Assumptions!$B$16/12*Assumptions!$B$17*IF(Assumptions!$B$18&gt;0,MIN(1,((YEAR(M$5)-YEAR($E34))*12+MONTH(M$5)-MONTH($E34)+1)/Assumptions!$B$18),1),0)</f>
        <v/>
      </c>
      <c r="N165" s="11">
        <f>IF(AND($G34="Y",N77&gt;0),N77*Assumptions!$B$16/12*Assumptions!$B$17*IF(Assumptions!$B$18&gt;0,MIN(1,((YEAR(N$5)-YEAR($E34))*12+MONTH(N$5)-MONTH($E34)+1)/Assumptions!$B$18),1),0)</f>
        <v/>
      </c>
      <c r="O165" s="11">
        <f>IF(AND($G34="Y",O77&gt;0),O77*Assumptions!$B$16/12*Assumptions!$B$17*IF(Assumptions!$B$18&gt;0,MIN(1,((YEAR(O$5)-YEAR($E34))*12+MONTH(O$5)-MONTH($E34)+1)/Assumptions!$B$18),1),0)</f>
        <v/>
      </c>
      <c r="P165" s="11">
        <f>IF(AND($G34="Y",P77&gt;0),P77*Assumptions!$B$16/12*Assumptions!$B$17*IF(Assumptions!$B$18&gt;0,MIN(1,((YEAR(P$5)-YEAR($E34))*12+MONTH(P$5)-MONTH($E34)+1)/Assumptions!$B$18),1),0)</f>
        <v/>
      </c>
      <c r="Q165" s="11">
        <f>IF(AND($G34="Y",Q77&gt;0),Q77*Assumptions!$B$16/12*Assumptions!$B$17*IF(Assumptions!$B$18&gt;0,MIN(1,((YEAR(Q$5)-YEAR($E34))*12+MONTH(Q$5)-MONTH($E34)+1)/Assumptions!$B$18),1),0)</f>
        <v/>
      </c>
      <c r="R165" s="11">
        <f>IF(AND($G34="Y",R77&gt;0),R77*Assumptions!$B$16/12*Assumptions!$B$17*IF(Assumptions!$B$18&gt;0,MIN(1,((YEAR(R$5)-YEAR($E34))*12+MONTH(R$5)-MONTH($E34)+1)/Assumptions!$B$18),1),0)</f>
        <v/>
      </c>
      <c r="S165" s="11">
        <f>IF(AND($G34="Y",S77&gt;0),S77*Assumptions!$B$16/12*Assumptions!$B$17*IF(Assumptions!$B$18&gt;0,MIN(1,((YEAR(S$5)-YEAR($E34))*12+MONTH(S$5)-MONTH($E34)+1)/Assumptions!$B$18),1),0)</f>
        <v/>
      </c>
      <c r="T165" s="11">
        <f>IF(AND($G34="Y",T77&gt;0),T77*Assumptions!$B$16/12*Assumptions!$B$17*IF(Assumptions!$B$18&gt;0,MIN(1,((YEAR(T$5)-YEAR($E34))*12+MONTH(T$5)-MONTH($E34)+1)/Assumptions!$B$18),1),0)</f>
        <v/>
      </c>
      <c r="U165" s="11">
        <f>IF(AND($G34="Y",U77&gt;0),U77*Assumptions!$B$16/12*Assumptions!$B$17*IF(Assumptions!$B$18&gt;0,MIN(1,((YEAR(U$5)-YEAR($E34))*12+MONTH(U$5)-MONTH($E34)+1)/Assumptions!$B$18),1),0)</f>
        <v/>
      </c>
      <c r="V165" s="11">
        <f>IF(AND($G34="Y",V77&gt;0),V77*Assumptions!$B$16/12*Assumptions!$B$17*IF(Assumptions!$B$18&gt;0,MIN(1,((YEAR(V$5)-YEAR($E34))*12+MONTH(V$5)-MONTH($E34)+1)/Assumptions!$B$18),1),0)</f>
        <v/>
      </c>
      <c r="W165" s="11">
        <f>IF(AND($G34="Y",W77&gt;0),W77*Assumptions!$B$16/12*Assumptions!$B$17*IF(Assumptions!$B$18&gt;0,MIN(1,((YEAR(W$5)-YEAR($E34))*12+MONTH(W$5)-MONTH($E34)+1)/Assumptions!$B$18),1),0)</f>
        <v/>
      </c>
      <c r="X165" s="11">
        <f>IF(AND($G34="Y",X77&gt;0),X77*Assumptions!$B$16/12*Assumptions!$B$17*IF(Assumptions!$B$18&gt;0,MIN(1,((YEAR(X$5)-YEAR($E34))*12+MONTH(X$5)-MONTH($E34)+1)/Assumptions!$B$18),1),0)</f>
        <v/>
      </c>
      <c r="Y165" s="11">
        <f>IF(AND($G34="Y",Y77&gt;0),Y77*Assumptions!$B$16/12*Assumptions!$B$17*IF(Assumptions!$B$18&gt;0,MIN(1,((YEAR(Y$5)-YEAR($E34))*12+MONTH(Y$5)-MONTH($E34)+1)/Assumptions!$B$18),1),0)</f>
        <v/>
      </c>
      <c r="Z165" s="11">
        <f>IF(AND($G34="Y",Z77&gt;0),Z77*Assumptions!$B$16/12*Assumptions!$B$17*IF(Assumptions!$B$18&gt;0,MIN(1,((YEAR(Z$5)-YEAR($E34))*12+MONTH(Z$5)-MONTH($E34)+1)/Assumptions!$B$18),1),0)</f>
        <v/>
      </c>
      <c r="AA165" s="11">
        <f>IF(AND($G34="Y",AA77&gt;0),AA77*Assumptions!$B$16/12*Assumptions!$B$17*IF(Assumptions!$B$18&gt;0,MIN(1,((YEAR(AA$5)-YEAR($E34))*12+MONTH(AA$5)-MONTH($E34)+1)/Assumptions!$B$18),1),0)</f>
        <v/>
      </c>
      <c r="AB165" s="11">
        <f>IF(AND($G34="Y",AB77&gt;0),AB77*Assumptions!$B$16/12*Assumptions!$B$17*IF(Assumptions!$B$18&gt;0,MIN(1,((YEAR(AB$5)-YEAR($E34))*12+MONTH(AB$5)-MONTH($E34)+1)/Assumptions!$B$18),1),0)</f>
        <v/>
      </c>
      <c r="AC165" s="11">
        <f>IF(AND($G34="Y",AC77&gt;0),AC77*Assumptions!$B$16/12*Assumptions!$B$17*IF(Assumptions!$B$18&gt;0,MIN(1,((YEAR(AC$5)-YEAR($E34))*12+MONTH(AC$5)-MONTH($E34)+1)/Assumptions!$B$18),1),0)</f>
        <v/>
      </c>
      <c r="AD165" s="11">
        <f>IF(AND($G34="Y",AD77&gt;0),AD77*Assumptions!$B$16/12*Assumptions!$B$17*IF(Assumptions!$B$18&gt;0,MIN(1,((YEAR(AD$5)-YEAR($E34))*12+MONTH(AD$5)-MONTH($E34)+1)/Assumptions!$B$18),1),0)</f>
        <v/>
      </c>
      <c r="AE165" s="11">
        <f>IF(AND($G34="Y",AE77&gt;0),AE77*Assumptions!$B$16/12*Assumptions!$B$17*IF(Assumptions!$B$18&gt;0,MIN(1,((YEAR(AE$5)-YEAR($E34))*12+MONTH(AE$5)-MONTH($E34)+1)/Assumptions!$B$18),1),0)</f>
        <v/>
      </c>
      <c r="AF165" s="11">
        <f>IF(AND($G34="Y",AF77&gt;0),AF77*Assumptions!$B$16/12*Assumptions!$B$17*IF(Assumptions!$B$18&gt;0,MIN(1,((YEAR(AF$5)-YEAR($E34))*12+MONTH(AF$5)-MONTH($E34)+1)/Assumptions!$B$18),1),0)</f>
        <v/>
      </c>
      <c r="AG165" s="11">
        <f>IF(AND($G34="Y",AG77&gt;0),AG77*Assumptions!$B$16/12*Assumptions!$B$17*IF(Assumptions!$B$18&gt;0,MIN(1,((YEAR(AG$5)-YEAR($E34))*12+MONTH(AG$5)-MONTH($E34)+1)/Assumptions!$B$18),1),0)</f>
        <v/>
      </c>
      <c r="AH165" s="11">
        <f>IF(AND($G34="Y",AH77&gt;0),AH77*Assumptions!$B$16/12*Assumptions!$B$17*IF(Assumptions!$B$18&gt;0,MIN(1,((YEAR(AH$5)-YEAR($E34))*12+MONTH(AH$5)-MONTH($E34)+1)/Assumptions!$B$18),1),0)</f>
        <v/>
      </c>
      <c r="AI165" s="11">
        <f>IF(AND($G34="Y",AI77&gt;0),AI77*Assumptions!$B$16/12*Assumptions!$B$17*IF(Assumptions!$B$18&gt;0,MIN(1,((YEAR(AI$5)-YEAR($E34))*12+MONTH(AI$5)-MONTH($E34)+1)/Assumptions!$B$18),1),0)</f>
        <v/>
      </c>
      <c r="AJ165" s="11">
        <f>IF(AND($G34="Y",AJ77&gt;0),AJ77*Assumptions!$B$16/12*Assumptions!$B$17*IF(Assumptions!$B$18&gt;0,MIN(1,((YEAR(AJ$5)-YEAR($E34))*12+MONTH(AJ$5)-MONTH($E34)+1)/Assumptions!$B$18),1),0)</f>
        <v/>
      </c>
      <c r="AK165" s="11">
        <f>IF(AND($G34="Y",AK77&gt;0),AK77*Assumptions!$B$16/12*Assumptions!$B$17*IF(Assumptions!$B$18&gt;0,MIN(1,((YEAR(AK$5)-YEAR($E34))*12+MONTH(AK$5)-MONTH($E34)+1)/Assumptions!$B$18),1),0)</f>
        <v/>
      </c>
      <c r="AL165" s="11">
        <f>IF(AND($G34="Y",AL77&gt;0),AL77*Assumptions!$B$16/12*Assumptions!$B$17*IF(Assumptions!$B$18&gt;0,MIN(1,((YEAR(AL$5)-YEAR($E34))*12+MONTH(AL$5)-MONTH($E34)+1)/Assumptions!$B$18),1),0)</f>
        <v/>
      </c>
      <c r="AM165" s="11">
        <f>IF(AND($G34="Y",AM77&gt;0),AM77*Assumptions!$B$16/12*Assumptions!$B$17*IF(Assumptions!$B$18&gt;0,MIN(1,((YEAR(AM$5)-YEAR($E34))*12+MONTH(AM$5)-MONTH($E34)+1)/Assumptions!$B$18),1),0)</f>
        <v/>
      </c>
      <c r="AN165" s="11">
        <f>IF(AND($G34="Y",AN77&gt;0),AN77*Assumptions!$B$16/12*Assumptions!$B$17*IF(Assumptions!$B$18&gt;0,MIN(1,((YEAR(AN$5)-YEAR($E34))*12+MONTH(AN$5)-MONTH($E34)+1)/Assumptions!$B$18),1),0)</f>
        <v/>
      </c>
      <c r="AO165" s="11">
        <f>IF(AND($G34="Y",AO77&gt;0),AO77*Assumptions!$B$16/12*Assumptions!$B$17*IF(Assumptions!$B$18&gt;0,MIN(1,((YEAR(AO$5)-YEAR($E34))*12+MONTH(AO$5)-MONTH($E34)+1)/Assumptions!$B$18),1),0)</f>
        <v/>
      </c>
      <c r="AP165" s="11">
        <f>IF(AND($G34="Y",AP77&gt;0),AP77*Assumptions!$B$16/12*Assumptions!$B$17*IF(Assumptions!$B$18&gt;0,MIN(1,((YEAR(AP$5)-YEAR($E34))*12+MONTH(AP$5)-MONTH($E34)+1)/Assumptions!$B$18),1),0)</f>
        <v/>
      </c>
      <c r="AQ165" s="11">
        <f>IF(AND($G34="Y",AQ77&gt;0),AQ77*Assumptions!$B$16/12*Assumptions!$B$17*IF(Assumptions!$B$18&gt;0,MIN(1,((YEAR(AQ$5)-YEAR($E34))*12+MONTH(AQ$5)-MONTH($E34)+1)/Assumptions!$B$18),1),0)</f>
        <v/>
      </c>
      <c r="AR165" s="11">
        <f>IF(AND($G34="Y",AR77&gt;0),AR77*Assumptions!$B$16/12*Assumptions!$B$17*IF(Assumptions!$B$18&gt;0,MIN(1,((YEAR(AR$5)-YEAR($E34))*12+MONTH(AR$5)-MONTH($E34)+1)/Assumptions!$B$18),1),0)</f>
        <v/>
      </c>
    </row>
    <row r="166">
      <c r="A166" s="2">
        <f>IF($A35="","",$A35)</f>
        <v/>
      </c>
      <c r="I166" s="11">
        <f>IF(AND($G35="Y",I78&gt;0),I78*Assumptions!$B$16/12*Assumptions!$B$17*IF(Assumptions!$B$18&gt;0,MIN(1,((YEAR(I$5)-YEAR($E35))*12+MONTH(I$5)-MONTH($E35)+1)/Assumptions!$B$18),1),0)</f>
        <v/>
      </c>
      <c r="J166" s="11">
        <f>IF(AND($G35="Y",J78&gt;0),J78*Assumptions!$B$16/12*Assumptions!$B$17*IF(Assumptions!$B$18&gt;0,MIN(1,((YEAR(J$5)-YEAR($E35))*12+MONTH(J$5)-MONTH($E35)+1)/Assumptions!$B$18),1),0)</f>
        <v/>
      </c>
      <c r="K166" s="11">
        <f>IF(AND($G35="Y",K78&gt;0),K78*Assumptions!$B$16/12*Assumptions!$B$17*IF(Assumptions!$B$18&gt;0,MIN(1,((YEAR(K$5)-YEAR($E35))*12+MONTH(K$5)-MONTH($E35)+1)/Assumptions!$B$18),1),0)</f>
        <v/>
      </c>
      <c r="L166" s="11">
        <f>IF(AND($G35="Y",L78&gt;0),L78*Assumptions!$B$16/12*Assumptions!$B$17*IF(Assumptions!$B$18&gt;0,MIN(1,((YEAR(L$5)-YEAR($E35))*12+MONTH(L$5)-MONTH($E35)+1)/Assumptions!$B$18),1),0)</f>
        <v/>
      </c>
      <c r="M166" s="11">
        <f>IF(AND($G35="Y",M78&gt;0),M78*Assumptions!$B$16/12*Assumptions!$B$17*IF(Assumptions!$B$18&gt;0,MIN(1,((YEAR(M$5)-YEAR($E35))*12+MONTH(M$5)-MONTH($E35)+1)/Assumptions!$B$18),1),0)</f>
        <v/>
      </c>
      <c r="N166" s="11">
        <f>IF(AND($G35="Y",N78&gt;0),N78*Assumptions!$B$16/12*Assumptions!$B$17*IF(Assumptions!$B$18&gt;0,MIN(1,((YEAR(N$5)-YEAR($E35))*12+MONTH(N$5)-MONTH($E35)+1)/Assumptions!$B$18),1),0)</f>
        <v/>
      </c>
      <c r="O166" s="11">
        <f>IF(AND($G35="Y",O78&gt;0),O78*Assumptions!$B$16/12*Assumptions!$B$17*IF(Assumptions!$B$18&gt;0,MIN(1,((YEAR(O$5)-YEAR($E35))*12+MONTH(O$5)-MONTH($E35)+1)/Assumptions!$B$18),1),0)</f>
        <v/>
      </c>
      <c r="P166" s="11">
        <f>IF(AND($G35="Y",P78&gt;0),P78*Assumptions!$B$16/12*Assumptions!$B$17*IF(Assumptions!$B$18&gt;0,MIN(1,((YEAR(P$5)-YEAR($E35))*12+MONTH(P$5)-MONTH($E35)+1)/Assumptions!$B$18),1),0)</f>
        <v/>
      </c>
      <c r="Q166" s="11">
        <f>IF(AND($G35="Y",Q78&gt;0),Q78*Assumptions!$B$16/12*Assumptions!$B$17*IF(Assumptions!$B$18&gt;0,MIN(1,((YEAR(Q$5)-YEAR($E35))*12+MONTH(Q$5)-MONTH($E35)+1)/Assumptions!$B$18),1),0)</f>
        <v/>
      </c>
      <c r="R166" s="11">
        <f>IF(AND($G35="Y",R78&gt;0),R78*Assumptions!$B$16/12*Assumptions!$B$17*IF(Assumptions!$B$18&gt;0,MIN(1,((YEAR(R$5)-YEAR($E35))*12+MONTH(R$5)-MONTH($E35)+1)/Assumptions!$B$18),1),0)</f>
        <v/>
      </c>
      <c r="S166" s="11">
        <f>IF(AND($G35="Y",S78&gt;0),S78*Assumptions!$B$16/12*Assumptions!$B$17*IF(Assumptions!$B$18&gt;0,MIN(1,((YEAR(S$5)-YEAR($E35))*12+MONTH(S$5)-MONTH($E35)+1)/Assumptions!$B$18),1),0)</f>
        <v/>
      </c>
      <c r="T166" s="11">
        <f>IF(AND($G35="Y",T78&gt;0),T78*Assumptions!$B$16/12*Assumptions!$B$17*IF(Assumptions!$B$18&gt;0,MIN(1,((YEAR(T$5)-YEAR($E35))*12+MONTH(T$5)-MONTH($E35)+1)/Assumptions!$B$18),1),0)</f>
        <v/>
      </c>
      <c r="U166" s="11">
        <f>IF(AND($G35="Y",U78&gt;0),U78*Assumptions!$B$16/12*Assumptions!$B$17*IF(Assumptions!$B$18&gt;0,MIN(1,((YEAR(U$5)-YEAR($E35))*12+MONTH(U$5)-MONTH($E35)+1)/Assumptions!$B$18),1),0)</f>
        <v/>
      </c>
      <c r="V166" s="11">
        <f>IF(AND($G35="Y",V78&gt;0),V78*Assumptions!$B$16/12*Assumptions!$B$17*IF(Assumptions!$B$18&gt;0,MIN(1,((YEAR(V$5)-YEAR($E35))*12+MONTH(V$5)-MONTH($E35)+1)/Assumptions!$B$18),1),0)</f>
        <v/>
      </c>
      <c r="W166" s="11">
        <f>IF(AND($G35="Y",W78&gt;0),W78*Assumptions!$B$16/12*Assumptions!$B$17*IF(Assumptions!$B$18&gt;0,MIN(1,((YEAR(W$5)-YEAR($E35))*12+MONTH(W$5)-MONTH($E35)+1)/Assumptions!$B$18),1),0)</f>
        <v/>
      </c>
      <c r="X166" s="11">
        <f>IF(AND($G35="Y",X78&gt;0),X78*Assumptions!$B$16/12*Assumptions!$B$17*IF(Assumptions!$B$18&gt;0,MIN(1,((YEAR(X$5)-YEAR($E35))*12+MONTH(X$5)-MONTH($E35)+1)/Assumptions!$B$18),1),0)</f>
        <v/>
      </c>
      <c r="Y166" s="11">
        <f>IF(AND($G35="Y",Y78&gt;0),Y78*Assumptions!$B$16/12*Assumptions!$B$17*IF(Assumptions!$B$18&gt;0,MIN(1,((YEAR(Y$5)-YEAR($E35))*12+MONTH(Y$5)-MONTH($E35)+1)/Assumptions!$B$18),1),0)</f>
        <v/>
      </c>
      <c r="Z166" s="11">
        <f>IF(AND($G35="Y",Z78&gt;0),Z78*Assumptions!$B$16/12*Assumptions!$B$17*IF(Assumptions!$B$18&gt;0,MIN(1,((YEAR(Z$5)-YEAR($E35))*12+MONTH(Z$5)-MONTH($E35)+1)/Assumptions!$B$18),1),0)</f>
        <v/>
      </c>
      <c r="AA166" s="11">
        <f>IF(AND($G35="Y",AA78&gt;0),AA78*Assumptions!$B$16/12*Assumptions!$B$17*IF(Assumptions!$B$18&gt;0,MIN(1,((YEAR(AA$5)-YEAR($E35))*12+MONTH(AA$5)-MONTH($E35)+1)/Assumptions!$B$18),1),0)</f>
        <v/>
      </c>
      <c r="AB166" s="11">
        <f>IF(AND($G35="Y",AB78&gt;0),AB78*Assumptions!$B$16/12*Assumptions!$B$17*IF(Assumptions!$B$18&gt;0,MIN(1,((YEAR(AB$5)-YEAR($E35))*12+MONTH(AB$5)-MONTH($E35)+1)/Assumptions!$B$18),1),0)</f>
        <v/>
      </c>
      <c r="AC166" s="11">
        <f>IF(AND($G35="Y",AC78&gt;0),AC78*Assumptions!$B$16/12*Assumptions!$B$17*IF(Assumptions!$B$18&gt;0,MIN(1,((YEAR(AC$5)-YEAR($E35))*12+MONTH(AC$5)-MONTH($E35)+1)/Assumptions!$B$18),1),0)</f>
        <v/>
      </c>
      <c r="AD166" s="11">
        <f>IF(AND($G35="Y",AD78&gt;0),AD78*Assumptions!$B$16/12*Assumptions!$B$17*IF(Assumptions!$B$18&gt;0,MIN(1,((YEAR(AD$5)-YEAR($E35))*12+MONTH(AD$5)-MONTH($E35)+1)/Assumptions!$B$18),1),0)</f>
        <v/>
      </c>
      <c r="AE166" s="11">
        <f>IF(AND($G35="Y",AE78&gt;0),AE78*Assumptions!$B$16/12*Assumptions!$B$17*IF(Assumptions!$B$18&gt;0,MIN(1,((YEAR(AE$5)-YEAR($E35))*12+MONTH(AE$5)-MONTH($E35)+1)/Assumptions!$B$18),1),0)</f>
        <v/>
      </c>
      <c r="AF166" s="11">
        <f>IF(AND($G35="Y",AF78&gt;0),AF78*Assumptions!$B$16/12*Assumptions!$B$17*IF(Assumptions!$B$18&gt;0,MIN(1,((YEAR(AF$5)-YEAR($E35))*12+MONTH(AF$5)-MONTH($E35)+1)/Assumptions!$B$18),1),0)</f>
        <v/>
      </c>
      <c r="AG166" s="11">
        <f>IF(AND($G35="Y",AG78&gt;0),AG78*Assumptions!$B$16/12*Assumptions!$B$17*IF(Assumptions!$B$18&gt;0,MIN(1,((YEAR(AG$5)-YEAR($E35))*12+MONTH(AG$5)-MONTH($E35)+1)/Assumptions!$B$18),1),0)</f>
        <v/>
      </c>
      <c r="AH166" s="11">
        <f>IF(AND($G35="Y",AH78&gt;0),AH78*Assumptions!$B$16/12*Assumptions!$B$17*IF(Assumptions!$B$18&gt;0,MIN(1,((YEAR(AH$5)-YEAR($E35))*12+MONTH(AH$5)-MONTH($E35)+1)/Assumptions!$B$18),1),0)</f>
        <v/>
      </c>
      <c r="AI166" s="11">
        <f>IF(AND($G35="Y",AI78&gt;0),AI78*Assumptions!$B$16/12*Assumptions!$B$17*IF(Assumptions!$B$18&gt;0,MIN(1,((YEAR(AI$5)-YEAR($E35))*12+MONTH(AI$5)-MONTH($E35)+1)/Assumptions!$B$18),1),0)</f>
        <v/>
      </c>
      <c r="AJ166" s="11">
        <f>IF(AND($G35="Y",AJ78&gt;0),AJ78*Assumptions!$B$16/12*Assumptions!$B$17*IF(Assumptions!$B$18&gt;0,MIN(1,((YEAR(AJ$5)-YEAR($E35))*12+MONTH(AJ$5)-MONTH($E35)+1)/Assumptions!$B$18),1),0)</f>
        <v/>
      </c>
      <c r="AK166" s="11">
        <f>IF(AND($G35="Y",AK78&gt;0),AK78*Assumptions!$B$16/12*Assumptions!$B$17*IF(Assumptions!$B$18&gt;0,MIN(1,((YEAR(AK$5)-YEAR($E35))*12+MONTH(AK$5)-MONTH($E35)+1)/Assumptions!$B$18),1),0)</f>
        <v/>
      </c>
      <c r="AL166" s="11">
        <f>IF(AND($G35="Y",AL78&gt;0),AL78*Assumptions!$B$16/12*Assumptions!$B$17*IF(Assumptions!$B$18&gt;0,MIN(1,((YEAR(AL$5)-YEAR($E35))*12+MONTH(AL$5)-MONTH($E35)+1)/Assumptions!$B$18),1),0)</f>
        <v/>
      </c>
      <c r="AM166" s="11">
        <f>IF(AND($G35="Y",AM78&gt;0),AM78*Assumptions!$B$16/12*Assumptions!$B$17*IF(Assumptions!$B$18&gt;0,MIN(1,((YEAR(AM$5)-YEAR($E35))*12+MONTH(AM$5)-MONTH($E35)+1)/Assumptions!$B$18),1),0)</f>
        <v/>
      </c>
      <c r="AN166" s="11">
        <f>IF(AND($G35="Y",AN78&gt;0),AN78*Assumptions!$B$16/12*Assumptions!$B$17*IF(Assumptions!$B$18&gt;0,MIN(1,((YEAR(AN$5)-YEAR($E35))*12+MONTH(AN$5)-MONTH($E35)+1)/Assumptions!$B$18),1),0)</f>
        <v/>
      </c>
      <c r="AO166" s="11">
        <f>IF(AND($G35="Y",AO78&gt;0),AO78*Assumptions!$B$16/12*Assumptions!$B$17*IF(Assumptions!$B$18&gt;0,MIN(1,((YEAR(AO$5)-YEAR($E35))*12+MONTH(AO$5)-MONTH($E35)+1)/Assumptions!$B$18),1),0)</f>
        <v/>
      </c>
      <c r="AP166" s="11">
        <f>IF(AND($G35="Y",AP78&gt;0),AP78*Assumptions!$B$16/12*Assumptions!$B$17*IF(Assumptions!$B$18&gt;0,MIN(1,((YEAR(AP$5)-YEAR($E35))*12+MONTH(AP$5)-MONTH($E35)+1)/Assumptions!$B$18),1),0)</f>
        <v/>
      </c>
      <c r="AQ166" s="11">
        <f>IF(AND($G35="Y",AQ78&gt;0),AQ78*Assumptions!$B$16/12*Assumptions!$B$17*IF(Assumptions!$B$18&gt;0,MIN(1,((YEAR(AQ$5)-YEAR($E35))*12+MONTH(AQ$5)-MONTH($E35)+1)/Assumptions!$B$18),1),0)</f>
        <v/>
      </c>
      <c r="AR166" s="11">
        <f>IF(AND($G35="Y",AR78&gt;0),AR78*Assumptions!$B$16/12*Assumptions!$B$17*IF(Assumptions!$B$18&gt;0,MIN(1,((YEAR(AR$5)-YEAR($E35))*12+MONTH(AR$5)-MONTH($E35)+1)/Assumptions!$B$18),1),0)</f>
        <v/>
      </c>
    </row>
    <row r="167">
      <c r="A167" s="2">
        <f>IF($A36="","",$A36)</f>
        <v/>
      </c>
      <c r="I167" s="11">
        <f>IF(AND($G36="Y",I79&gt;0),I79*Assumptions!$B$16/12*Assumptions!$B$17*IF(Assumptions!$B$18&gt;0,MIN(1,((YEAR(I$5)-YEAR($E36))*12+MONTH(I$5)-MONTH($E36)+1)/Assumptions!$B$18),1),0)</f>
        <v/>
      </c>
      <c r="J167" s="11">
        <f>IF(AND($G36="Y",J79&gt;0),J79*Assumptions!$B$16/12*Assumptions!$B$17*IF(Assumptions!$B$18&gt;0,MIN(1,((YEAR(J$5)-YEAR($E36))*12+MONTH(J$5)-MONTH($E36)+1)/Assumptions!$B$18),1),0)</f>
        <v/>
      </c>
      <c r="K167" s="11">
        <f>IF(AND($G36="Y",K79&gt;0),K79*Assumptions!$B$16/12*Assumptions!$B$17*IF(Assumptions!$B$18&gt;0,MIN(1,((YEAR(K$5)-YEAR($E36))*12+MONTH(K$5)-MONTH($E36)+1)/Assumptions!$B$18),1),0)</f>
        <v/>
      </c>
      <c r="L167" s="11">
        <f>IF(AND($G36="Y",L79&gt;0),L79*Assumptions!$B$16/12*Assumptions!$B$17*IF(Assumptions!$B$18&gt;0,MIN(1,((YEAR(L$5)-YEAR($E36))*12+MONTH(L$5)-MONTH($E36)+1)/Assumptions!$B$18),1),0)</f>
        <v/>
      </c>
      <c r="M167" s="11">
        <f>IF(AND($G36="Y",M79&gt;0),M79*Assumptions!$B$16/12*Assumptions!$B$17*IF(Assumptions!$B$18&gt;0,MIN(1,((YEAR(M$5)-YEAR($E36))*12+MONTH(M$5)-MONTH($E36)+1)/Assumptions!$B$18),1),0)</f>
        <v/>
      </c>
      <c r="N167" s="11">
        <f>IF(AND($G36="Y",N79&gt;0),N79*Assumptions!$B$16/12*Assumptions!$B$17*IF(Assumptions!$B$18&gt;0,MIN(1,((YEAR(N$5)-YEAR($E36))*12+MONTH(N$5)-MONTH($E36)+1)/Assumptions!$B$18),1),0)</f>
        <v/>
      </c>
      <c r="O167" s="11">
        <f>IF(AND($G36="Y",O79&gt;0),O79*Assumptions!$B$16/12*Assumptions!$B$17*IF(Assumptions!$B$18&gt;0,MIN(1,((YEAR(O$5)-YEAR($E36))*12+MONTH(O$5)-MONTH($E36)+1)/Assumptions!$B$18),1),0)</f>
        <v/>
      </c>
      <c r="P167" s="11">
        <f>IF(AND($G36="Y",P79&gt;0),P79*Assumptions!$B$16/12*Assumptions!$B$17*IF(Assumptions!$B$18&gt;0,MIN(1,((YEAR(P$5)-YEAR($E36))*12+MONTH(P$5)-MONTH($E36)+1)/Assumptions!$B$18),1),0)</f>
        <v/>
      </c>
      <c r="Q167" s="11">
        <f>IF(AND($G36="Y",Q79&gt;0),Q79*Assumptions!$B$16/12*Assumptions!$B$17*IF(Assumptions!$B$18&gt;0,MIN(1,((YEAR(Q$5)-YEAR($E36))*12+MONTH(Q$5)-MONTH($E36)+1)/Assumptions!$B$18),1),0)</f>
        <v/>
      </c>
      <c r="R167" s="11">
        <f>IF(AND($G36="Y",R79&gt;0),R79*Assumptions!$B$16/12*Assumptions!$B$17*IF(Assumptions!$B$18&gt;0,MIN(1,((YEAR(R$5)-YEAR($E36))*12+MONTH(R$5)-MONTH($E36)+1)/Assumptions!$B$18),1),0)</f>
        <v/>
      </c>
      <c r="S167" s="11">
        <f>IF(AND($G36="Y",S79&gt;0),S79*Assumptions!$B$16/12*Assumptions!$B$17*IF(Assumptions!$B$18&gt;0,MIN(1,((YEAR(S$5)-YEAR($E36))*12+MONTH(S$5)-MONTH($E36)+1)/Assumptions!$B$18),1),0)</f>
        <v/>
      </c>
      <c r="T167" s="11">
        <f>IF(AND($G36="Y",T79&gt;0),T79*Assumptions!$B$16/12*Assumptions!$B$17*IF(Assumptions!$B$18&gt;0,MIN(1,((YEAR(T$5)-YEAR($E36))*12+MONTH(T$5)-MONTH($E36)+1)/Assumptions!$B$18),1),0)</f>
        <v/>
      </c>
      <c r="U167" s="11">
        <f>IF(AND($G36="Y",U79&gt;0),U79*Assumptions!$B$16/12*Assumptions!$B$17*IF(Assumptions!$B$18&gt;0,MIN(1,((YEAR(U$5)-YEAR($E36))*12+MONTH(U$5)-MONTH($E36)+1)/Assumptions!$B$18),1),0)</f>
        <v/>
      </c>
      <c r="V167" s="11">
        <f>IF(AND($G36="Y",V79&gt;0),V79*Assumptions!$B$16/12*Assumptions!$B$17*IF(Assumptions!$B$18&gt;0,MIN(1,((YEAR(V$5)-YEAR($E36))*12+MONTH(V$5)-MONTH($E36)+1)/Assumptions!$B$18),1),0)</f>
        <v/>
      </c>
      <c r="W167" s="11">
        <f>IF(AND($G36="Y",W79&gt;0),W79*Assumptions!$B$16/12*Assumptions!$B$17*IF(Assumptions!$B$18&gt;0,MIN(1,((YEAR(W$5)-YEAR($E36))*12+MONTH(W$5)-MONTH($E36)+1)/Assumptions!$B$18),1),0)</f>
        <v/>
      </c>
      <c r="X167" s="11">
        <f>IF(AND($G36="Y",X79&gt;0),X79*Assumptions!$B$16/12*Assumptions!$B$17*IF(Assumptions!$B$18&gt;0,MIN(1,((YEAR(X$5)-YEAR($E36))*12+MONTH(X$5)-MONTH($E36)+1)/Assumptions!$B$18),1),0)</f>
        <v/>
      </c>
      <c r="Y167" s="11">
        <f>IF(AND($G36="Y",Y79&gt;0),Y79*Assumptions!$B$16/12*Assumptions!$B$17*IF(Assumptions!$B$18&gt;0,MIN(1,((YEAR(Y$5)-YEAR($E36))*12+MONTH(Y$5)-MONTH($E36)+1)/Assumptions!$B$18),1),0)</f>
        <v/>
      </c>
      <c r="Z167" s="11">
        <f>IF(AND($G36="Y",Z79&gt;0),Z79*Assumptions!$B$16/12*Assumptions!$B$17*IF(Assumptions!$B$18&gt;0,MIN(1,((YEAR(Z$5)-YEAR($E36))*12+MONTH(Z$5)-MONTH($E36)+1)/Assumptions!$B$18),1),0)</f>
        <v/>
      </c>
      <c r="AA167" s="11">
        <f>IF(AND($G36="Y",AA79&gt;0),AA79*Assumptions!$B$16/12*Assumptions!$B$17*IF(Assumptions!$B$18&gt;0,MIN(1,((YEAR(AA$5)-YEAR($E36))*12+MONTH(AA$5)-MONTH($E36)+1)/Assumptions!$B$18),1),0)</f>
        <v/>
      </c>
      <c r="AB167" s="11">
        <f>IF(AND($G36="Y",AB79&gt;0),AB79*Assumptions!$B$16/12*Assumptions!$B$17*IF(Assumptions!$B$18&gt;0,MIN(1,((YEAR(AB$5)-YEAR($E36))*12+MONTH(AB$5)-MONTH($E36)+1)/Assumptions!$B$18),1),0)</f>
        <v/>
      </c>
      <c r="AC167" s="11">
        <f>IF(AND($G36="Y",AC79&gt;0),AC79*Assumptions!$B$16/12*Assumptions!$B$17*IF(Assumptions!$B$18&gt;0,MIN(1,((YEAR(AC$5)-YEAR($E36))*12+MONTH(AC$5)-MONTH($E36)+1)/Assumptions!$B$18),1),0)</f>
        <v/>
      </c>
      <c r="AD167" s="11">
        <f>IF(AND($G36="Y",AD79&gt;0),AD79*Assumptions!$B$16/12*Assumptions!$B$17*IF(Assumptions!$B$18&gt;0,MIN(1,((YEAR(AD$5)-YEAR($E36))*12+MONTH(AD$5)-MONTH($E36)+1)/Assumptions!$B$18),1),0)</f>
        <v/>
      </c>
      <c r="AE167" s="11">
        <f>IF(AND($G36="Y",AE79&gt;0),AE79*Assumptions!$B$16/12*Assumptions!$B$17*IF(Assumptions!$B$18&gt;0,MIN(1,((YEAR(AE$5)-YEAR($E36))*12+MONTH(AE$5)-MONTH($E36)+1)/Assumptions!$B$18),1),0)</f>
        <v/>
      </c>
      <c r="AF167" s="11">
        <f>IF(AND($G36="Y",AF79&gt;0),AF79*Assumptions!$B$16/12*Assumptions!$B$17*IF(Assumptions!$B$18&gt;0,MIN(1,((YEAR(AF$5)-YEAR($E36))*12+MONTH(AF$5)-MONTH($E36)+1)/Assumptions!$B$18),1),0)</f>
        <v/>
      </c>
      <c r="AG167" s="11">
        <f>IF(AND($G36="Y",AG79&gt;0),AG79*Assumptions!$B$16/12*Assumptions!$B$17*IF(Assumptions!$B$18&gt;0,MIN(1,((YEAR(AG$5)-YEAR($E36))*12+MONTH(AG$5)-MONTH($E36)+1)/Assumptions!$B$18),1),0)</f>
        <v/>
      </c>
      <c r="AH167" s="11">
        <f>IF(AND($G36="Y",AH79&gt;0),AH79*Assumptions!$B$16/12*Assumptions!$B$17*IF(Assumptions!$B$18&gt;0,MIN(1,((YEAR(AH$5)-YEAR($E36))*12+MONTH(AH$5)-MONTH($E36)+1)/Assumptions!$B$18),1),0)</f>
        <v/>
      </c>
      <c r="AI167" s="11">
        <f>IF(AND($G36="Y",AI79&gt;0),AI79*Assumptions!$B$16/12*Assumptions!$B$17*IF(Assumptions!$B$18&gt;0,MIN(1,((YEAR(AI$5)-YEAR($E36))*12+MONTH(AI$5)-MONTH($E36)+1)/Assumptions!$B$18),1),0)</f>
        <v/>
      </c>
      <c r="AJ167" s="11">
        <f>IF(AND($G36="Y",AJ79&gt;0),AJ79*Assumptions!$B$16/12*Assumptions!$B$17*IF(Assumptions!$B$18&gt;0,MIN(1,((YEAR(AJ$5)-YEAR($E36))*12+MONTH(AJ$5)-MONTH($E36)+1)/Assumptions!$B$18),1),0)</f>
        <v/>
      </c>
      <c r="AK167" s="11">
        <f>IF(AND($G36="Y",AK79&gt;0),AK79*Assumptions!$B$16/12*Assumptions!$B$17*IF(Assumptions!$B$18&gt;0,MIN(1,((YEAR(AK$5)-YEAR($E36))*12+MONTH(AK$5)-MONTH($E36)+1)/Assumptions!$B$18),1),0)</f>
        <v/>
      </c>
      <c r="AL167" s="11">
        <f>IF(AND($G36="Y",AL79&gt;0),AL79*Assumptions!$B$16/12*Assumptions!$B$17*IF(Assumptions!$B$18&gt;0,MIN(1,((YEAR(AL$5)-YEAR($E36))*12+MONTH(AL$5)-MONTH($E36)+1)/Assumptions!$B$18),1),0)</f>
        <v/>
      </c>
      <c r="AM167" s="11">
        <f>IF(AND($G36="Y",AM79&gt;0),AM79*Assumptions!$B$16/12*Assumptions!$B$17*IF(Assumptions!$B$18&gt;0,MIN(1,((YEAR(AM$5)-YEAR($E36))*12+MONTH(AM$5)-MONTH($E36)+1)/Assumptions!$B$18),1),0)</f>
        <v/>
      </c>
      <c r="AN167" s="11">
        <f>IF(AND($G36="Y",AN79&gt;0),AN79*Assumptions!$B$16/12*Assumptions!$B$17*IF(Assumptions!$B$18&gt;0,MIN(1,((YEAR(AN$5)-YEAR($E36))*12+MONTH(AN$5)-MONTH($E36)+1)/Assumptions!$B$18),1),0)</f>
        <v/>
      </c>
      <c r="AO167" s="11">
        <f>IF(AND($G36="Y",AO79&gt;0),AO79*Assumptions!$B$16/12*Assumptions!$B$17*IF(Assumptions!$B$18&gt;0,MIN(1,((YEAR(AO$5)-YEAR($E36))*12+MONTH(AO$5)-MONTH($E36)+1)/Assumptions!$B$18),1),0)</f>
        <v/>
      </c>
      <c r="AP167" s="11">
        <f>IF(AND($G36="Y",AP79&gt;0),AP79*Assumptions!$B$16/12*Assumptions!$B$17*IF(Assumptions!$B$18&gt;0,MIN(1,((YEAR(AP$5)-YEAR($E36))*12+MONTH(AP$5)-MONTH($E36)+1)/Assumptions!$B$18),1),0)</f>
        <v/>
      </c>
      <c r="AQ167" s="11">
        <f>IF(AND($G36="Y",AQ79&gt;0),AQ79*Assumptions!$B$16/12*Assumptions!$B$17*IF(Assumptions!$B$18&gt;0,MIN(1,((YEAR(AQ$5)-YEAR($E36))*12+MONTH(AQ$5)-MONTH($E36)+1)/Assumptions!$B$18),1),0)</f>
        <v/>
      </c>
      <c r="AR167" s="11">
        <f>IF(AND($G36="Y",AR79&gt;0),AR79*Assumptions!$B$16/12*Assumptions!$B$17*IF(Assumptions!$B$18&gt;0,MIN(1,((YEAR(AR$5)-YEAR($E36))*12+MONTH(AR$5)-MONTH($E36)+1)/Assumptions!$B$18),1),0)</f>
        <v/>
      </c>
    </row>
    <row r="168">
      <c r="A168" s="2">
        <f>IF($A37="","",$A37)</f>
        <v/>
      </c>
      <c r="I168" s="11">
        <f>IF(AND($G37="Y",I80&gt;0),I80*Assumptions!$B$16/12*Assumptions!$B$17*IF(Assumptions!$B$18&gt;0,MIN(1,((YEAR(I$5)-YEAR($E37))*12+MONTH(I$5)-MONTH($E37)+1)/Assumptions!$B$18),1),0)</f>
        <v/>
      </c>
      <c r="J168" s="11">
        <f>IF(AND($G37="Y",J80&gt;0),J80*Assumptions!$B$16/12*Assumptions!$B$17*IF(Assumptions!$B$18&gt;0,MIN(1,((YEAR(J$5)-YEAR($E37))*12+MONTH(J$5)-MONTH($E37)+1)/Assumptions!$B$18),1),0)</f>
        <v/>
      </c>
      <c r="K168" s="11">
        <f>IF(AND($G37="Y",K80&gt;0),K80*Assumptions!$B$16/12*Assumptions!$B$17*IF(Assumptions!$B$18&gt;0,MIN(1,((YEAR(K$5)-YEAR($E37))*12+MONTH(K$5)-MONTH($E37)+1)/Assumptions!$B$18),1),0)</f>
        <v/>
      </c>
      <c r="L168" s="11">
        <f>IF(AND($G37="Y",L80&gt;0),L80*Assumptions!$B$16/12*Assumptions!$B$17*IF(Assumptions!$B$18&gt;0,MIN(1,((YEAR(L$5)-YEAR($E37))*12+MONTH(L$5)-MONTH($E37)+1)/Assumptions!$B$18),1),0)</f>
        <v/>
      </c>
      <c r="M168" s="11">
        <f>IF(AND($G37="Y",M80&gt;0),M80*Assumptions!$B$16/12*Assumptions!$B$17*IF(Assumptions!$B$18&gt;0,MIN(1,((YEAR(M$5)-YEAR($E37))*12+MONTH(M$5)-MONTH($E37)+1)/Assumptions!$B$18),1),0)</f>
        <v/>
      </c>
      <c r="N168" s="11">
        <f>IF(AND($G37="Y",N80&gt;0),N80*Assumptions!$B$16/12*Assumptions!$B$17*IF(Assumptions!$B$18&gt;0,MIN(1,((YEAR(N$5)-YEAR($E37))*12+MONTH(N$5)-MONTH($E37)+1)/Assumptions!$B$18),1),0)</f>
        <v/>
      </c>
      <c r="O168" s="11">
        <f>IF(AND($G37="Y",O80&gt;0),O80*Assumptions!$B$16/12*Assumptions!$B$17*IF(Assumptions!$B$18&gt;0,MIN(1,((YEAR(O$5)-YEAR($E37))*12+MONTH(O$5)-MONTH($E37)+1)/Assumptions!$B$18),1),0)</f>
        <v/>
      </c>
      <c r="P168" s="11">
        <f>IF(AND($G37="Y",P80&gt;0),P80*Assumptions!$B$16/12*Assumptions!$B$17*IF(Assumptions!$B$18&gt;0,MIN(1,((YEAR(P$5)-YEAR($E37))*12+MONTH(P$5)-MONTH($E37)+1)/Assumptions!$B$18),1),0)</f>
        <v/>
      </c>
      <c r="Q168" s="11">
        <f>IF(AND($G37="Y",Q80&gt;0),Q80*Assumptions!$B$16/12*Assumptions!$B$17*IF(Assumptions!$B$18&gt;0,MIN(1,((YEAR(Q$5)-YEAR($E37))*12+MONTH(Q$5)-MONTH($E37)+1)/Assumptions!$B$18),1),0)</f>
        <v/>
      </c>
      <c r="R168" s="11">
        <f>IF(AND($G37="Y",R80&gt;0),R80*Assumptions!$B$16/12*Assumptions!$B$17*IF(Assumptions!$B$18&gt;0,MIN(1,((YEAR(R$5)-YEAR($E37))*12+MONTH(R$5)-MONTH($E37)+1)/Assumptions!$B$18),1),0)</f>
        <v/>
      </c>
      <c r="S168" s="11">
        <f>IF(AND($G37="Y",S80&gt;0),S80*Assumptions!$B$16/12*Assumptions!$B$17*IF(Assumptions!$B$18&gt;0,MIN(1,((YEAR(S$5)-YEAR($E37))*12+MONTH(S$5)-MONTH($E37)+1)/Assumptions!$B$18),1),0)</f>
        <v/>
      </c>
      <c r="T168" s="11">
        <f>IF(AND($G37="Y",T80&gt;0),T80*Assumptions!$B$16/12*Assumptions!$B$17*IF(Assumptions!$B$18&gt;0,MIN(1,((YEAR(T$5)-YEAR($E37))*12+MONTH(T$5)-MONTH($E37)+1)/Assumptions!$B$18),1),0)</f>
        <v/>
      </c>
      <c r="U168" s="11">
        <f>IF(AND($G37="Y",U80&gt;0),U80*Assumptions!$B$16/12*Assumptions!$B$17*IF(Assumptions!$B$18&gt;0,MIN(1,((YEAR(U$5)-YEAR($E37))*12+MONTH(U$5)-MONTH($E37)+1)/Assumptions!$B$18),1),0)</f>
        <v/>
      </c>
      <c r="V168" s="11">
        <f>IF(AND($G37="Y",V80&gt;0),V80*Assumptions!$B$16/12*Assumptions!$B$17*IF(Assumptions!$B$18&gt;0,MIN(1,((YEAR(V$5)-YEAR($E37))*12+MONTH(V$5)-MONTH($E37)+1)/Assumptions!$B$18),1),0)</f>
        <v/>
      </c>
      <c r="W168" s="11">
        <f>IF(AND($G37="Y",W80&gt;0),W80*Assumptions!$B$16/12*Assumptions!$B$17*IF(Assumptions!$B$18&gt;0,MIN(1,((YEAR(W$5)-YEAR($E37))*12+MONTH(W$5)-MONTH($E37)+1)/Assumptions!$B$18),1),0)</f>
        <v/>
      </c>
      <c r="X168" s="11">
        <f>IF(AND($G37="Y",X80&gt;0),X80*Assumptions!$B$16/12*Assumptions!$B$17*IF(Assumptions!$B$18&gt;0,MIN(1,((YEAR(X$5)-YEAR($E37))*12+MONTH(X$5)-MONTH($E37)+1)/Assumptions!$B$18),1),0)</f>
        <v/>
      </c>
      <c r="Y168" s="11">
        <f>IF(AND($G37="Y",Y80&gt;0),Y80*Assumptions!$B$16/12*Assumptions!$B$17*IF(Assumptions!$B$18&gt;0,MIN(1,((YEAR(Y$5)-YEAR($E37))*12+MONTH(Y$5)-MONTH($E37)+1)/Assumptions!$B$18),1),0)</f>
        <v/>
      </c>
      <c r="Z168" s="11">
        <f>IF(AND($G37="Y",Z80&gt;0),Z80*Assumptions!$B$16/12*Assumptions!$B$17*IF(Assumptions!$B$18&gt;0,MIN(1,((YEAR(Z$5)-YEAR($E37))*12+MONTH(Z$5)-MONTH($E37)+1)/Assumptions!$B$18),1),0)</f>
        <v/>
      </c>
      <c r="AA168" s="11">
        <f>IF(AND($G37="Y",AA80&gt;0),AA80*Assumptions!$B$16/12*Assumptions!$B$17*IF(Assumptions!$B$18&gt;0,MIN(1,((YEAR(AA$5)-YEAR($E37))*12+MONTH(AA$5)-MONTH($E37)+1)/Assumptions!$B$18),1),0)</f>
        <v/>
      </c>
      <c r="AB168" s="11">
        <f>IF(AND($G37="Y",AB80&gt;0),AB80*Assumptions!$B$16/12*Assumptions!$B$17*IF(Assumptions!$B$18&gt;0,MIN(1,((YEAR(AB$5)-YEAR($E37))*12+MONTH(AB$5)-MONTH($E37)+1)/Assumptions!$B$18),1),0)</f>
        <v/>
      </c>
      <c r="AC168" s="11">
        <f>IF(AND($G37="Y",AC80&gt;0),AC80*Assumptions!$B$16/12*Assumptions!$B$17*IF(Assumptions!$B$18&gt;0,MIN(1,((YEAR(AC$5)-YEAR($E37))*12+MONTH(AC$5)-MONTH($E37)+1)/Assumptions!$B$18),1),0)</f>
        <v/>
      </c>
      <c r="AD168" s="11">
        <f>IF(AND($G37="Y",AD80&gt;0),AD80*Assumptions!$B$16/12*Assumptions!$B$17*IF(Assumptions!$B$18&gt;0,MIN(1,((YEAR(AD$5)-YEAR($E37))*12+MONTH(AD$5)-MONTH($E37)+1)/Assumptions!$B$18),1),0)</f>
        <v/>
      </c>
      <c r="AE168" s="11">
        <f>IF(AND($G37="Y",AE80&gt;0),AE80*Assumptions!$B$16/12*Assumptions!$B$17*IF(Assumptions!$B$18&gt;0,MIN(1,((YEAR(AE$5)-YEAR($E37))*12+MONTH(AE$5)-MONTH($E37)+1)/Assumptions!$B$18),1),0)</f>
        <v/>
      </c>
      <c r="AF168" s="11">
        <f>IF(AND($G37="Y",AF80&gt;0),AF80*Assumptions!$B$16/12*Assumptions!$B$17*IF(Assumptions!$B$18&gt;0,MIN(1,((YEAR(AF$5)-YEAR($E37))*12+MONTH(AF$5)-MONTH($E37)+1)/Assumptions!$B$18),1),0)</f>
        <v/>
      </c>
      <c r="AG168" s="11">
        <f>IF(AND($G37="Y",AG80&gt;0),AG80*Assumptions!$B$16/12*Assumptions!$B$17*IF(Assumptions!$B$18&gt;0,MIN(1,((YEAR(AG$5)-YEAR($E37))*12+MONTH(AG$5)-MONTH($E37)+1)/Assumptions!$B$18),1),0)</f>
        <v/>
      </c>
      <c r="AH168" s="11">
        <f>IF(AND($G37="Y",AH80&gt;0),AH80*Assumptions!$B$16/12*Assumptions!$B$17*IF(Assumptions!$B$18&gt;0,MIN(1,((YEAR(AH$5)-YEAR($E37))*12+MONTH(AH$5)-MONTH($E37)+1)/Assumptions!$B$18),1),0)</f>
        <v/>
      </c>
      <c r="AI168" s="11">
        <f>IF(AND($G37="Y",AI80&gt;0),AI80*Assumptions!$B$16/12*Assumptions!$B$17*IF(Assumptions!$B$18&gt;0,MIN(1,((YEAR(AI$5)-YEAR($E37))*12+MONTH(AI$5)-MONTH($E37)+1)/Assumptions!$B$18),1),0)</f>
        <v/>
      </c>
      <c r="AJ168" s="11">
        <f>IF(AND($G37="Y",AJ80&gt;0),AJ80*Assumptions!$B$16/12*Assumptions!$B$17*IF(Assumptions!$B$18&gt;0,MIN(1,((YEAR(AJ$5)-YEAR($E37))*12+MONTH(AJ$5)-MONTH($E37)+1)/Assumptions!$B$18),1),0)</f>
        <v/>
      </c>
      <c r="AK168" s="11">
        <f>IF(AND($G37="Y",AK80&gt;0),AK80*Assumptions!$B$16/12*Assumptions!$B$17*IF(Assumptions!$B$18&gt;0,MIN(1,((YEAR(AK$5)-YEAR($E37))*12+MONTH(AK$5)-MONTH($E37)+1)/Assumptions!$B$18),1),0)</f>
        <v/>
      </c>
      <c r="AL168" s="11">
        <f>IF(AND($G37="Y",AL80&gt;0),AL80*Assumptions!$B$16/12*Assumptions!$B$17*IF(Assumptions!$B$18&gt;0,MIN(1,((YEAR(AL$5)-YEAR($E37))*12+MONTH(AL$5)-MONTH($E37)+1)/Assumptions!$B$18),1),0)</f>
        <v/>
      </c>
      <c r="AM168" s="11">
        <f>IF(AND($G37="Y",AM80&gt;0),AM80*Assumptions!$B$16/12*Assumptions!$B$17*IF(Assumptions!$B$18&gt;0,MIN(1,((YEAR(AM$5)-YEAR($E37))*12+MONTH(AM$5)-MONTH($E37)+1)/Assumptions!$B$18),1),0)</f>
        <v/>
      </c>
      <c r="AN168" s="11">
        <f>IF(AND($G37="Y",AN80&gt;0),AN80*Assumptions!$B$16/12*Assumptions!$B$17*IF(Assumptions!$B$18&gt;0,MIN(1,((YEAR(AN$5)-YEAR($E37))*12+MONTH(AN$5)-MONTH($E37)+1)/Assumptions!$B$18),1),0)</f>
        <v/>
      </c>
      <c r="AO168" s="11">
        <f>IF(AND($G37="Y",AO80&gt;0),AO80*Assumptions!$B$16/12*Assumptions!$B$17*IF(Assumptions!$B$18&gt;0,MIN(1,((YEAR(AO$5)-YEAR($E37))*12+MONTH(AO$5)-MONTH($E37)+1)/Assumptions!$B$18),1),0)</f>
        <v/>
      </c>
      <c r="AP168" s="11">
        <f>IF(AND($G37="Y",AP80&gt;0),AP80*Assumptions!$B$16/12*Assumptions!$B$17*IF(Assumptions!$B$18&gt;0,MIN(1,((YEAR(AP$5)-YEAR($E37))*12+MONTH(AP$5)-MONTH($E37)+1)/Assumptions!$B$18),1),0)</f>
        <v/>
      </c>
      <c r="AQ168" s="11">
        <f>IF(AND($G37="Y",AQ80&gt;0),AQ80*Assumptions!$B$16/12*Assumptions!$B$17*IF(Assumptions!$B$18&gt;0,MIN(1,((YEAR(AQ$5)-YEAR($E37))*12+MONTH(AQ$5)-MONTH($E37)+1)/Assumptions!$B$18),1),0)</f>
        <v/>
      </c>
      <c r="AR168" s="11">
        <f>IF(AND($G37="Y",AR80&gt;0),AR80*Assumptions!$B$16/12*Assumptions!$B$17*IF(Assumptions!$B$18&gt;0,MIN(1,((YEAR(AR$5)-YEAR($E37))*12+MONTH(AR$5)-MONTH($E37)+1)/Assumptions!$B$18),1),0)</f>
        <v/>
      </c>
    </row>
    <row r="169">
      <c r="A169" s="2">
        <f>IF($A38="","",$A38)</f>
        <v/>
      </c>
      <c r="I169" s="11">
        <f>IF(AND($G38="Y",I81&gt;0),I81*Assumptions!$B$16/12*Assumptions!$B$17*IF(Assumptions!$B$18&gt;0,MIN(1,((YEAR(I$5)-YEAR($E38))*12+MONTH(I$5)-MONTH($E38)+1)/Assumptions!$B$18),1),0)</f>
        <v/>
      </c>
      <c r="J169" s="11">
        <f>IF(AND($G38="Y",J81&gt;0),J81*Assumptions!$B$16/12*Assumptions!$B$17*IF(Assumptions!$B$18&gt;0,MIN(1,((YEAR(J$5)-YEAR($E38))*12+MONTH(J$5)-MONTH($E38)+1)/Assumptions!$B$18),1),0)</f>
        <v/>
      </c>
      <c r="K169" s="11">
        <f>IF(AND($G38="Y",K81&gt;0),K81*Assumptions!$B$16/12*Assumptions!$B$17*IF(Assumptions!$B$18&gt;0,MIN(1,((YEAR(K$5)-YEAR($E38))*12+MONTH(K$5)-MONTH($E38)+1)/Assumptions!$B$18),1),0)</f>
        <v/>
      </c>
      <c r="L169" s="11">
        <f>IF(AND($G38="Y",L81&gt;0),L81*Assumptions!$B$16/12*Assumptions!$B$17*IF(Assumptions!$B$18&gt;0,MIN(1,((YEAR(L$5)-YEAR($E38))*12+MONTH(L$5)-MONTH($E38)+1)/Assumptions!$B$18),1),0)</f>
        <v/>
      </c>
      <c r="M169" s="11">
        <f>IF(AND($G38="Y",M81&gt;0),M81*Assumptions!$B$16/12*Assumptions!$B$17*IF(Assumptions!$B$18&gt;0,MIN(1,((YEAR(M$5)-YEAR($E38))*12+MONTH(M$5)-MONTH($E38)+1)/Assumptions!$B$18),1),0)</f>
        <v/>
      </c>
      <c r="N169" s="11">
        <f>IF(AND($G38="Y",N81&gt;0),N81*Assumptions!$B$16/12*Assumptions!$B$17*IF(Assumptions!$B$18&gt;0,MIN(1,((YEAR(N$5)-YEAR($E38))*12+MONTH(N$5)-MONTH($E38)+1)/Assumptions!$B$18),1),0)</f>
        <v/>
      </c>
      <c r="O169" s="11">
        <f>IF(AND($G38="Y",O81&gt;0),O81*Assumptions!$B$16/12*Assumptions!$B$17*IF(Assumptions!$B$18&gt;0,MIN(1,((YEAR(O$5)-YEAR($E38))*12+MONTH(O$5)-MONTH($E38)+1)/Assumptions!$B$18),1),0)</f>
        <v/>
      </c>
      <c r="P169" s="11">
        <f>IF(AND($G38="Y",P81&gt;0),P81*Assumptions!$B$16/12*Assumptions!$B$17*IF(Assumptions!$B$18&gt;0,MIN(1,((YEAR(P$5)-YEAR($E38))*12+MONTH(P$5)-MONTH($E38)+1)/Assumptions!$B$18),1),0)</f>
        <v/>
      </c>
      <c r="Q169" s="11">
        <f>IF(AND($G38="Y",Q81&gt;0),Q81*Assumptions!$B$16/12*Assumptions!$B$17*IF(Assumptions!$B$18&gt;0,MIN(1,((YEAR(Q$5)-YEAR($E38))*12+MONTH(Q$5)-MONTH($E38)+1)/Assumptions!$B$18),1),0)</f>
        <v/>
      </c>
      <c r="R169" s="11">
        <f>IF(AND($G38="Y",R81&gt;0),R81*Assumptions!$B$16/12*Assumptions!$B$17*IF(Assumptions!$B$18&gt;0,MIN(1,((YEAR(R$5)-YEAR($E38))*12+MONTH(R$5)-MONTH($E38)+1)/Assumptions!$B$18),1),0)</f>
        <v/>
      </c>
      <c r="S169" s="11">
        <f>IF(AND($G38="Y",S81&gt;0),S81*Assumptions!$B$16/12*Assumptions!$B$17*IF(Assumptions!$B$18&gt;0,MIN(1,((YEAR(S$5)-YEAR($E38))*12+MONTH(S$5)-MONTH($E38)+1)/Assumptions!$B$18),1),0)</f>
        <v/>
      </c>
      <c r="T169" s="11">
        <f>IF(AND($G38="Y",T81&gt;0),T81*Assumptions!$B$16/12*Assumptions!$B$17*IF(Assumptions!$B$18&gt;0,MIN(1,((YEAR(T$5)-YEAR($E38))*12+MONTH(T$5)-MONTH($E38)+1)/Assumptions!$B$18),1),0)</f>
        <v/>
      </c>
      <c r="U169" s="11">
        <f>IF(AND($G38="Y",U81&gt;0),U81*Assumptions!$B$16/12*Assumptions!$B$17*IF(Assumptions!$B$18&gt;0,MIN(1,((YEAR(U$5)-YEAR($E38))*12+MONTH(U$5)-MONTH($E38)+1)/Assumptions!$B$18),1),0)</f>
        <v/>
      </c>
      <c r="V169" s="11">
        <f>IF(AND($G38="Y",V81&gt;0),V81*Assumptions!$B$16/12*Assumptions!$B$17*IF(Assumptions!$B$18&gt;0,MIN(1,((YEAR(V$5)-YEAR($E38))*12+MONTH(V$5)-MONTH($E38)+1)/Assumptions!$B$18),1),0)</f>
        <v/>
      </c>
      <c r="W169" s="11">
        <f>IF(AND($G38="Y",W81&gt;0),W81*Assumptions!$B$16/12*Assumptions!$B$17*IF(Assumptions!$B$18&gt;0,MIN(1,((YEAR(W$5)-YEAR($E38))*12+MONTH(W$5)-MONTH($E38)+1)/Assumptions!$B$18),1),0)</f>
        <v/>
      </c>
      <c r="X169" s="11">
        <f>IF(AND($G38="Y",X81&gt;0),X81*Assumptions!$B$16/12*Assumptions!$B$17*IF(Assumptions!$B$18&gt;0,MIN(1,((YEAR(X$5)-YEAR($E38))*12+MONTH(X$5)-MONTH($E38)+1)/Assumptions!$B$18),1),0)</f>
        <v/>
      </c>
      <c r="Y169" s="11">
        <f>IF(AND($G38="Y",Y81&gt;0),Y81*Assumptions!$B$16/12*Assumptions!$B$17*IF(Assumptions!$B$18&gt;0,MIN(1,((YEAR(Y$5)-YEAR($E38))*12+MONTH(Y$5)-MONTH($E38)+1)/Assumptions!$B$18),1),0)</f>
        <v/>
      </c>
      <c r="Z169" s="11">
        <f>IF(AND($G38="Y",Z81&gt;0),Z81*Assumptions!$B$16/12*Assumptions!$B$17*IF(Assumptions!$B$18&gt;0,MIN(1,((YEAR(Z$5)-YEAR($E38))*12+MONTH(Z$5)-MONTH($E38)+1)/Assumptions!$B$18),1),0)</f>
        <v/>
      </c>
      <c r="AA169" s="11">
        <f>IF(AND($G38="Y",AA81&gt;0),AA81*Assumptions!$B$16/12*Assumptions!$B$17*IF(Assumptions!$B$18&gt;0,MIN(1,((YEAR(AA$5)-YEAR($E38))*12+MONTH(AA$5)-MONTH($E38)+1)/Assumptions!$B$18),1),0)</f>
        <v/>
      </c>
      <c r="AB169" s="11">
        <f>IF(AND($G38="Y",AB81&gt;0),AB81*Assumptions!$B$16/12*Assumptions!$B$17*IF(Assumptions!$B$18&gt;0,MIN(1,((YEAR(AB$5)-YEAR($E38))*12+MONTH(AB$5)-MONTH($E38)+1)/Assumptions!$B$18),1),0)</f>
        <v/>
      </c>
      <c r="AC169" s="11">
        <f>IF(AND($G38="Y",AC81&gt;0),AC81*Assumptions!$B$16/12*Assumptions!$B$17*IF(Assumptions!$B$18&gt;0,MIN(1,((YEAR(AC$5)-YEAR($E38))*12+MONTH(AC$5)-MONTH($E38)+1)/Assumptions!$B$18),1),0)</f>
        <v/>
      </c>
      <c r="AD169" s="11">
        <f>IF(AND($G38="Y",AD81&gt;0),AD81*Assumptions!$B$16/12*Assumptions!$B$17*IF(Assumptions!$B$18&gt;0,MIN(1,((YEAR(AD$5)-YEAR($E38))*12+MONTH(AD$5)-MONTH($E38)+1)/Assumptions!$B$18),1),0)</f>
        <v/>
      </c>
      <c r="AE169" s="11">
        <f>IF(AND($G38="Y",AE81&gt;0),AE81*Assumptions!$B$16/12*Assumptions!$B$17*IF(Assumptions!$B$18&gt;0,MIN(1,((YEAR(AE$5)-YEAR($E38))*12+MONTH(AE$5)-MONTH($E38)+1)/Assumptions!$B$18),1),0)</f>
        <v/>
      </c>
      <c r="AF169" s="11">
        <f>IF(AND($G38="Y",AF81&gt;0),AF81*Assumptions!$B$16/12*Assumptions!$B$17*IF(Assumptions!$B$18&gt;0,MIN(1,((YEAR(AF$5)-YEAR($E38))*12+MONTH(AF$5)-MONTH($E38)+1)/Assumptions!$B$18),1),0)</f>
        <v/>
      </c>
      <c r="AG169" s="11">
        <f>IF(AND($G38="Y",AG81&gt;0),AG81*Assumptions!$B$16/12*Assumptions!$B$17*IF(Assumptions!$B$18&gt;0,MIN(1,((YEAR(AG$5)-YEAR($E38))*12+MONTH(AG$5)-MONTH($E38)+1)/Assumptions!$B$18),1),0)</f>
        <v/>
      </c>
      <c r="AH169" s="11">
        <f>IF(AND($G38="Y",AH81&gt;0),AH81*Assumptions!$B$16/12*Assumptions!$B$17*IF(Assumptions!$B$18&gt;0,MIN(1,((YEAR(AH$5)-YEAR($E38))*12+MONTH(AH$5)-MONTH($E38)+1)/Assumptions!$B$18),1),0)</f>
        <v/>
      </c>
      <c r="AI169" s="11">
        <f>IF(AND($G38="Y",AI81&gt;0),AI81*Assumptions!$B$16/12*Assumptions!$B$17*IF(Assumptions!$B$18&gt;0,MIN(1,((YEAR(AI$5)-YEAR($E38))*12+MONTH(AI$5)-MONTH($E38)+1)/Assumptions!$B$18),1),0)</f>
        <v/>
      </c>
      <c r="AJ169" s="11">
        <f>IF(AND($G38="Y",AJ81&gt;0),AJ81*Assumptions!$B$16/12*Assumptions!$B$17*IF(Assumptions!$B$18&gt;0,MIN(1,((YEAR(AJ$5)-YEAR($E38))*12+MONTH(AJ$5)-MONTH($E38)+1)/Assumptions!$B$18),1),0)</f>
        <v/>
      </c>
      <c r="AK169" s="11">
        <f>IF(AND($G38="Y",AK81&gt;0),AK81*Assumptions!$B$16/12*Assumptions!$B$17*IF(Assumptions!$B$18&gt;0,MIN(1,((YEAR(AK$5)-YEAR($E38))*12+MONTH(AK$5)-MONTH($E38)+1)/Assumptions!$B$18),1),0)</f>
        <v/>
      </c>
      <c r="AL169" s="11">
        <f>IF(AND($G38="Y",AL81&gt;0),AL81*Assumptions!$B$16/12*Assumptions!$B$17*IF(Assumptions!$B$18&gt;0,MIN(1,((YEAR(AL$5)-YEAR($E38))*12+MONTH(AL$5)-MONTH($E38)+1)/Assumptions!$B$18),1),0)</f>
        <v/>
      </c>
      <c r="AM169" s="11">
        <f>IF(AND($G38="Y",AM81&gt;0),AM81*Assumptions!$B$16/12*Assumptions!$B$17*IF(Assumptions!$B$18&gt;0,MIN(1,((YEAR(AM$5)-YEAR($E38))*12+MONTH(AM$5)-MONTH($E38)+1)/Assumptions!$B$18),1),0)</f>
        <v/>
      </c>
      <c r="AN169" s="11">
        <f>IF(AND($G38="Y",AN81&gt;0),AN81*Assumptions!$B$16/12*Assumptions!$B$17*IF(Assumptions!$B$18&gt;0,MIN(1,((YEAR(AN$5)-YEAR($E38))*12+MONTH(AN$5)-MONTH($E38)+1)/Assumptions!$B$18),1),0)</f>
        <v/>
      </c>
      <c r="AO169" s="11">
        <f>IF(AND($G38="Y",AO81&gt;0),AO81*Assumptions!$B$16/12*Assumptions!$B$17*IF(Assumptions!$B$18&gt;0,MIN(1,((YEAR(AO$5)-YEAR($E38))*12+MONTH(AO$5)-MONTH($E38)+1)/Assumptions!$B$18),1),0)</f>
        <v/>
      </c>
      <c r="AP169" s="11">
        <f>IF(AND($G38="Y",AP81&gt;0),AP81*Assumptions!$B$16/12*Assumptions!$B$17*IF(Assumptions!$B$18&gt;0,MIN(1,((YEAR(AP$5)-YEAR($E38))*12+MONTH(AP$5)-MONTH($E38)+1)/Assumptions!$B$18),1),0)</f>
        <v/>
      </c>
      <c r="AQ169" s="11">
        <f>IF(AND($G38="Y",AQ81&gt;0),AQ81*Assumptions!$B$16/12*Assumptions!$B$17*IF(Assumptions!$B$18&gt;0,MIN(1,((YEAR(AQ$5)-YEAR($E38))*12+MONTH(AQ$5)-MONTH($E38)+1)/Assumptions!$B$18),1),0)</f>
        <v/>
      </c>
      <c r="AR169" s="11">
        <f>IF(AND($G38="Y",AR81&gt;0),AR81*Assumptions!$B$16/12*Assumptions!$B$17*IF(Assumptions!$B$18&gt;0,MIN(1,((YEAR(AR$5)-YEAR($E38))*12+MONTH(AR$5)-MONTH($E38)+1)/Assumptions!$B$18),1),0)</f>
        <v/>
      </c>
    </row>
    <row r="170">
      <c r="A170" s="2">
        <f>IF($A39="","",$A39)</f>
        <v/>
      </c>
      <c r="I170" s="11">
        <f>IF(AND($G39="Y",I82&gt;0),I82*Assumptions!$B$16/12*Assumptions!$B$17*IF(Assumptions!$B$18&gt;0,MIN(1,((YEAR(I$5)-YEAR($E39))*12+MONTH(I$5)-MONTH($E39)+1)/Assumptions!$B$18),1),0)</f>
        <v/>
      </c>
      <c r="J170" s="11">
        <f>IF(AND($G39="Y",J82&gt;0),J82*Assumptions!$B$16/12*Assumptions!$B$17*IF(Assumptions!$B$18&gt;0,MIN(1,((YEAR(J$5)-YEAR($E39))*12+MONTH(J$5)-MONTH($E39)+1)/Assumptions!$B$18),1),0)</f>
        <v/>
      </c>
      <c r="K170" s="11">
        <f>IF(AND($G39="Y",K82&gt;0),K82*Assumptions!$B$16/12*Assumptions!$B$17*IF(Assumptions!$B$18&gt;0,MIN(1,((YEAR(K$5)-YEAR($E39))*12+MONTH(K$5)-MONTH($E39)+1)/Assumptions!$B$18),1),0)</f>
        <v/>
      </c>
      <c r="L170" s="11">
        <f>IF(AND($G39="Y",L82&gt;0),L82*Assumptions!$B$16/12*Assumptions!$B$17*IF(Assumptions!$B$18&gt;0,MIN(1,((YEAR(L$5)-YEAR($E39))*12+MONTH(L$5)-MONTH($E39)+1)/Assumptions!$B$18),1),0)</f>
        <v/>
      </c>
      <c r="M170" s="11">
        <f>IF(AND($G39="Y",M82&gt;0),M82*Assumptions!$B$16/12*Assumptions!$B$17*IF(Assumptions!$B$18&gt;0,MIN(1,((YEAR(M$5)-YEAR($E39))*12+MONTH(M$5)-MONTH($E39)+1)/Assumptions!$B$18),1),0)</f>
        <v/>
      </c>
      <c r="N170" s="11">
        <f>IF(AND($G39="Y",N82&gt;0),N82*Assumptions!$B$16/12*Assumptions!$B$17*IF(Assumptions!$B$18&gt;0,MIN(1,((YEAR(N$5)-YEAR($E39))*12+MONTH(N$5)-MONTH($E39)+1)/Assumptions!$B$18),1),0)</f>
        <v/>
      </c>
      <c r="O170" s="11">
        <f>IF(AND($G39="Y",O82&gt;0),O82*Assumptions!$B$16/12*Assumptions!$B$17*IF(Assumptions!$B$18&gt;0,MIN(1,((YEAR(O$5)-YEAR($E39))*12+MONTH(O$5)-MONTH($E39)+1)/Assumptions!$B$18),1),0)</f>
        <v/>
      </c>
      <c r="P170" s="11">
        <f>IF(AND($G39="Y",P82&gt;0),P82*Assumptions!$B$16/12*Assumptions!$B$17*IF(Assumptions!$B$18&gt;0,MIN(1,((YEAR(P$5)-YEAR($E39))*12+MONTH(P$5)-MONTH($E39)+1)/Assumptions!$B$18),1),0)</f>
        <v/>
      </c>
      <c r="Q170" s="11">
        <f>IF(AND($G39="Y",Q82&gt;0),Q82*Assumptions!$B$16/12*Assumptions!$B$17*IF(Assumptions!$B$18&gt;0,MIN(1,((YEAR(Q$5)-YEAR($E39))*12+MONTH(Q$5)-MONTH($E39)+1)/Assumptions!$B$18),1),0)</f>
        <v/>
      </c>
      <c r="R170" s="11">
        <f>IF(AND($G39="Y",R82&gt;0),R82*Assumptions!$B$16/12*Assumptions!$B$17*IF(Assumptions!$B$18&gt;0,MIN(1,((YEAR(R$5)-YEAR($E39))*12+MONTH(R$5)-MONTH($E39)+1)/Assumptions!$B$18),1),0)</f>
        <v/>
      </c>
      <c r="S170" s="11">
        <f>IF(AND($G39="Y",S82&gt;0),S82*Assumptions!$B$16/12*Assumptions!$B$17*IF(Assumptions!$B$18&gt;0,MIN(1,((YEAR(S$5)-YEAR($E39))*12+MONTH(S$5)-MONTH($E39)+1)/Assumptions!$B$18),1),0)</f>
        <v/>
      </c>
      <c r="T170" s="11">
        <f>IF(AND($G39="Y",T82&gt;0),T82*Assumptions!$B$16/12*Assumptions!$B$17*IF(Assumptions!$B$18&gt;0,MIN(1,((YEAR(T$5)-YEAR($E39))*12+MONTH(T$5)-MONTH($E39)+1)/Assumptions!$B$18),1),0)</f>
        <v/>
      </c>
      <c r="U170" s="11">
        <f>IF(AND($G39="Y",U82&gt;0),U82*Assumptions!$B$16/12*Assumptions!$B$17*IF(Assumptions!$B$18&gt;0,MIN(1,((YEAR(U$5)-YEAR($E39))*12+MONTH(U$5)-MONTH($E39)+1)/Assumptions!$B$18),1),0)</f>
        <v/>
      </c>
      <c r="V170" s="11">
        <f>IF(AND($G39="Y",V82&gt;0),V82*Assumptions!$B$16/12*Assumptions!$B$17*IF(Assumptions!$B$18&gt;0,MIN(1,((YEAR(V$5)-YEAR($E39))*12+MONTH(V$5)-MONTH($E39)+1)/Assumptions!$B$18),1),0)</f>
        <v/>
      </c>
      <c r="W170" s="11">
        <f>IF(AND($G39="Y",W82&gt;0),W82*Assumptions!$B$16/12*Assumptions!$B$17*IF(Assumptions!$B$18&gt;0,MIN(1,((YEAR(W$5)-YEAR($E39))*12+MONTH(W$5)-MONTH($E39)+1)/Assumptions!$B$18),1),0)</f>
        <v/>
      </c>
      <c r="X170" s="11">
        <f>IF(AND($G39="Y",X82&gt;0),X82*Assumptions!$B$16/12*Assumptions!$B$17*IF(Assumptions!$B$18&gt;0,MIN(1,((YEAR(X$5)-YEAR($E39))*12+MONTH(X$5)-MONTH($E39)+1)/Assumptions!$B$18),1),0)</f>
        <v/>
      </c>
      <c r="Y170" s="11">
        <f>IF(AND($G39="Y",Y82&gt;0),Y82*Assumptions!$B$16/12*Assumptions!$B$17*IF(Assumptions!$B$18&gt;0,MIN(1,((YEAR(Y$5)-YEAR($E39))*12+MONTH(Y$5)-MONTH($E39)+1)/Assumptions!$B$18),1),0)</f>
        <v/>
      </c>
      <c r="Z170" s="11">
        <f>IF(AND($G39="Y",Z82&gt;0),Z82*Assumptions!$B$16/12*Assumptions!$B$17*IF(Assumptions!$B$18&gt;0,MIN(1,((YEAR(Z$5)-YEAR($E39))*12+MONTH(Z$5)-MONTH($E39)+1)/Assumptions!$B$18),1),0)</f>
        <v/>
      </c>
      <c r="AA170" s="11">
        <f>IF(AND($G39="Y",AA82&gt;0),AA82*Assumptions!$B$16/12*Assumptions!$B$17*IF(Assumptions!$B$18&gt;0,MIN(1,((YEAR(AA$5)-YEAR($E39))*12+MONTH(AA$5)-MONTH($E39)+1)/Assumptions!$B$18),1),0)</f>
        <v/>
      </c>
      <c r="AB170" s="11">
        <f>IF(AND($G39="Y",AB82&gt;0),AB82*Assumptions!$B$16/12*Assumptions!$B$17*IF(Assumptions!$B$18&gt;0,MIN(1,((YEAR(AB$5)-YEAR($E39))*12+MONTH(AB$5)-MONTH($E39)+1)/Assumptions!$B$18),1),0)</f>
        <v/>
      </c>
      <c r="AC170" s="11">
        <f>IF(AND($G39="Y",AC82&gt;0),AC82*Assumptions!$B$16/12*Assumptions!$B$17*IF(Assumptions!$B$18&gt;0,MIN(1,((YEAR(AC$5)-YEAR($E39))*12+MONTH(AC$5)-MONTH($E39)+1)/Assumptions!$B$18),1),0)</f>
        <v/>
      </c>
      <c r="AD170" s="11">
        <f>IF(AND($G39="Y",AD82&gt;0),AD82*Assumptions!$B$16/12*Assumptions!$B$17*IF(Assumptions!$B$18&gt;0,MIN(1,((YEAR(AD$5)-YEAR($E39))*12+MONTH(AD$5)-MONTH($E39)+1)/Assumptions!$B$18),1),0)</f>
        <v/>
      </c>
      <c r="AE170" s="11">
        <f>IF(AND($G39="Y",AE82&gt;0),AE82*Assumptions!$B$16/12*Assumptions!$B$17*IF(Assumptions!$B$18&gt;0,MIN(1,((YEAR(AE$5)-YEAR($E39))*12+MONTH(AE$5)-MONTH($E39)+1)/Assumptions!$B$18),1),0)</f>
        <v/>
      </c>
      <c r="AF170" s="11">
        <f>IF(AND($G39="Y",AF82&gt;0),AF82*Assumptions!$B$16/12*Assumptions!$B$17*IF(Assumptions!$B$18&gt;0,MIN(1,((YEAR(AF$5)-YEAR($E39))*12+MONTH(AF$5)-MONTH($E39)+1)/Assumptions!$B$18),1),0)</f>
        <v/>
      </c>
      <c r="AG170" s="11">
        <f>IF(AND($G39="Y",AG82&gt;0),AG82*Assumptions!$B$16/12*Assumptions!$B$17*IF(Assumptions!$B$18&gt;0,MIN(1,((YEAR(AG$5)-YEAR($E39))*12+MONTH(AG$5)-MONTH($E39)+1)/Assumptions!$B$18),1),0)</f>
        <v/>
      </c>
      <c r="AH170" s="11">
        <f>IF(AND($G39="Y",AH82&gt;0),AH82*Assumptions!$B$16/12*Assumptions!$B$17*IF(Assumptions!$B$18&gt;0,MIN(1,((YEAR(AH$5)-YEAR($E39))*12+MONTH(AH$5)-MONTH($E39)+1)/Assumptions!$B$18),1),0)</f>
        <v/>
      </c>
      <c r="AI170" s="11">
        <f>IF(AND($G39="Y",AI82&gt;0),AI82*Assumptions!$B$16/12*Assumptions!$B$17*IF(Assumptions!$B$18&gt;0,MIN(1,((YEAR(AI$5)-YEAR($E39))*12+MONTH(AI$5)-MONTH($E39)+1)/Assumptions!$B$18),1),0)</f>
        <v/>
      </c>
      <c r="AJ170" s="11">
        <f>IF(AND($G39="Y",AJ82&gt;0),AJ82*Assumptions!$B$16/12*Assumptions!$B$17*IF(Assumptions!$B$18&gt;0,MIN(1,((YEAR(AJ$5)-YEAR($E39))*12+MONTH(AJ$5)-MONTH($E39)+1)/Assumptions!$B$18),1),0)</f>
        <v/>
      </c>
      <c r="AK170" s="11">
        <f>IF(AND($G39="Y",AK82&gt;0),AK82*Assumptions!$B$16/12*Assumptions!$B$17*IF(Assumptions!$B$18&gt;0,MIN(1,((YEAR(AK$5)-YEAR($E39))*12+MONTH(AK$5)-MONTH($E39)+1)/Assumptions!$B$18),1),0)</f>
        <v/>
      </c>
      <c r="AL170" s="11">
        <f>IF(AND($G39="Y",AL82&gt;0),AL82*Assumptions!$B$16/12*Assumptions!$B$17*IF(Assumptions!$B$18&gt;0,MIN(1,((YEAR(AL$5)-YEAR($E39))*12+MONTH(AL$5)-MONTH($E39)+1)/Assumptions!$B$18),1),0)</f>
        <v/>
      </c>
      <c r="AM170" s="11">
        <f>IF(AND($G39="Y",AM82&gt;0),AM82*Assumptions!$B$16/12*Assumptions!$B$17*IF(Assumptions!$B$18&gt;0,MIN(1,((YEAR(AM$5)-YEAR($E39))*12+MONTH(AM$5)-MONTH($E39)+1)/Assumptions!$B$18),1),0)</f>
        <v/>
      </c>
      <c r="AN170" s="11">
        <f>IF(AND($G39="Y",AN82&gt;0),AN82*Assumptions!$B$16/12*Assumptions!$B$17*IF(Assumptions!$B$18&gt;0,MIN(1,((YEAR(AN$5)-YEAR($E39))*12+MONTH(AN$5)-MONTH($E39)+1)/Assumptions!$B$18),1),0)</f>
        <v/>
      </c>
      <c r="AO170" s="11">
        <f>IF(AND($G39="Y",AO82&gt;0),AO82*Assumptions!$B$16/12*Assumptions!$B$17*IF(Assumptions!$B$18&gt;0,MIN(1,((YEAR(AO$5)-YEAR($E39))*12+MONTH(AO$5)-MONTH($E39)+1)/Assumptions!$B$18),1),0)</f>
        <v/>
      </c>
      <c r="AP170" s="11">
        <f>IF(AND($G39="Y",AP82&gt;0),AP82*Assumptions!$B$16/12*Assumptions!$B$17*IF(Assumptions!$B$18&gt;0,MIN(1,((YEAR(AP$5)-YEAR($E39))*12+MONTH(AP$5)-MONTH($E39)+1)/Assumptions!$B$18),1),0)</f>
        <v/>
      </c>
      <c r="AQ170" s="11">
        <f>IF(AND($G39="Y",AQ82&gt;0),AQ82*Assumptions!$B$16/12*Assumptions!$B$17*IF(Assumptions!$B$18&gt;0,MIN(1,((YEAR(AQ$5)-YEAR($E39))*12+MONTH(AQ$5)-MONTH($E39)+1)/Assumptions!$B$18),1),0)</f>
        <v/>
      </c>
      <c r="AR170" s="11">
        <f>IF(AND($G39="Y",AR82&gt;0),AR82*Assumptions!$B$16/12*Assumptions!$B$17*IF(Assumptions!$B$18&gt;0,MIN(1,((YEAR(AR$5)-YEAR($E39))*12+MONTH(AR$5)-MONTH($E39)+1)/Assumptions!$B$18),1),0)</f>
        <v/>
      </c>
    </row>
    <row r="171">
      <c r="A171" s="2">
        <f>IF($A40="","",$A40)</f>
        <v/>
      </c>
      <c r="I171" s="11">
        <f>IF(AND($G40="Y",I83&gt;0),I83*Assumptions!$B$16/12*Assumptions!$B$17*IF(Assumptions!$B$18&gt;0,MIN(1,((YEAR(I$5)-YEAR($E40))*12+MONTH(I$5)-MONTH($E40)+1)/Assumptions!$B$18),1),0)</f>
        <v/>
      </c>
      <c r="J171" s="11">
        <f>IF(AND($G40="Y",J83&gt;0),J83*Assumptions!$B$16/12*Assumptions!$B$17*IF(Assumptions!$B$18&gt;0,MIN(1,((YEAR(J$5)-YEAR($E40))*12+MONTH(J$5)-MONTH($E40)+1)/Assumptions!$B$18),1),0)</f>
        <v/>
      </c>
      <c r="K171" s="11">
        <f>IF(AND($G40="Y",K83&gt;0),K83*Assumptions!$B$16/12*Assumptions!$B$17*IF(Assumptions!$B$18&gt;0,MIN(1,((YEAR(K$5)-YEAR($E40))*12+MONTH(K$5)-MONTH($E40)+1)/Assumptions!$B$18),1),0)</f>
        <v/>
      </c>
      <c r="L171" s="11">
        <f>IF(AND($G40="Y",L83&gt;0),L83*Assumptions!$B$16/12*Assumptions!$B$17*IF(Assumptions!$B$18&gt;0,MIN(1,((YEAR(L$5)-YEAR($E40))*12+MONTH(L$5)-MONTH($E40)+1)/Assumptions!$B$18),1),0)</f>
        <v/>
      </c>
      <c r="M171" s="11">
        <f>IF(AND($G40="Y",M83&gt;0),M83*Assumptions!$B$16/12*Assumptions!$B$17*IF(Assumptions!$B$18&gt;0,MIN(1,((YEAR(M$5)-YEAR($E40))*12+MONTH(M$5)-MONTH($E40)+1)/Assumptions!$B$18),1),0)</f>
        <v/>
      </c>
      <c r="N171" s="11">
        <f>IF(AND($G40="Y",N83&gt;0),N83*Assumptions!$B$16/12*Assumptions!$B$17*IF(Assumptions!$B$18&gt;0,MIN(1,((YEAR(N$5)-YEAR($E40))*12+MONTH(N$5)-MONTH($E40)+1)/Assumptions!$B$18),1),0)</f>
        <v/>
      </c>
      <c r="O171" s="11">
        <f>IF(AND($G40="Y",O83&gt;0),O83*Assumptions!$B$16/12*Assumptions!$B$17*IF(Assumptions!$B$18&gt;0,MIN(1,((YEAR(O$5)-YEAR($E40))*12+MONTH(O$5)-MONTH($E40)+1)/Assumptions!$B$18),1),0)</f>
        <v/>
      </c>
      <c r="P171" s="11">
        <f>IF(AND($G40="Y",P83&gt;0),P83*Assumptions!$B$16/12*Assumptions!$B$17*IF(Assumptions!$B$18&gt;0,MIN(1,((YEAR(P$5)-YEAR($E40))*12+MONTH(P$5)-MONTH($E40)+1)/Assumptions!$B$18),1),0)</f>
        <v/>
      </c>
      <c r="Q171" s="11">
        <f>IF(AND($G40="Y",Q83&gt;0),Q83*Assumptions!$B$16/12*Assumptions!$B$17*IF(Assumptions!$B$18&gt;0,MIN(1,((YEAR(Q$5)-YEAR($E40))*12+MONTH(Q$5)-MONTH($E40)+1)/Assumptions!$B$18),1),0)</f>
        <v/>
      </c>
      <c r="R171" s="11">
        <f>IF(AND($G40="Y",R83&gt;0),R83*Assumptions!$B$16/12*Assumptions!$B$17*IF(Assumptions!$B$18&gt;0,MIN(1,((YEAR(R$5)-YEAR($E40))*12+MONTH(R$5)-MONTH($E40)+1)/Assumptions!$B$18),1),0)</f>
        <v/>
      </c>
      <c r="S171" s="11">
        <f>IF(AND($G40="Y",S83&gt;0),S83*Assumptions!$B$16/12*Assumptions!$B$17*IF(Assumptions!$B$18&gt;0,MIN(1,((YEAR(S$5)-YEAR($E40))*12+MONTH(S$5)-MONTH($E40)+1)/Assumptions!$B$18),1),0)</f>
        <v/>
      </c>
      <c r="T171" s="11">
        <f>IF(AND($G40="Y",T83&gt;0),T83*Assumptions!$B$16/12*Assumptions!$B$17*IF(Assumptions!$B$18&gt;0,MIN(1,((YEAR(T$5)-YEAR($E40))*12+MONTH(T$5)-MONTH($E40)+1)/Assumptions!$B$18),1),0)</f>
        <v/>
      </c>
      <c r="U171" s="11">
        <f>IF(AND($G40="Y",U83&gt;0),U83*Assumptions!$B$16/12*Assumptions!$B$17*IF(Assumptions!$B$18&gt;0,MIN(1,((YEAR(U$5)-YEAR($E40))*12+MONTH(U$5)-MONTH($E40)+1)/Assumptions!$B$18),1),0)</f>
        <v/>
      </c>
      <c r="V171" s="11">
        <f>IF(AND($G40="Y",V83&gt;0),V83*Assumptions!$B$16/12*Assumptions!$B$17*IF(Assumptions!$B$18&gt;0,MIN(1,((YEAR(V$5)-YEAR($E40))*12+MONTH(V$5)-MONTH($E40)+1)/Assumptions!$B$18),1),0)</f>
        <v/>
      </c>
      <c r="W171" s="11">
        <f>IF(AND($G40="Y",W83&gt;0),W83*Assumptions!$B$16/12*Assumptions!$B$17*IF(Assumptions!$B$18&gt;0,MIN(1,((YEAR(W$5)-YEAR($E40))*12+MONTH(W$5)-MONTH($E40)+1)/Assumptions!$B$18),1),0)</f>
        <v/>
      </c>
      <c r="X171" s="11">
        <f>IF(AND($G40="Y",X83&gt;0),X83*Assumptions!$B$16/12*Assumptions!$B$17*IF(Assumptions!$B$18&gt;0,MIN(1,((YEAR(X$5)-YEAR($E40))*12+MONTH(X$5)-MONTH($E40)+1)/Assumptions!$B$18),1),0)</f>
        <v/>
      </c>
      <c r="Y171" s="11">
        <f>IF(AND($G40="Y",Y83&gt;0),Y83*Assumptions!$B$16/12*Assumptions!$B$17*IF(Assumptions!$B$18&gt;0,MIN(1,((YEAR(Y$5)-YEAR($E40))*12+MONTH(Y$5)-MONTH($E40)+1)/Assumptions!$B$18),1),0)</f>
        <v/>
      </c>
      <c r="Z171" s="11">
        <f>IF(AND($G40="Y",Z83&gt;0),Z83*Assumptions!$B$16/12*Assumptions!$B$17*IF(Assumptions!$B$18&gt;0,MIN(1,((YEAR(Z$5)-YEAR($E40))*12+MONTH(Z$5)-MONTH($E40)+1)/Assumptions!$B$18),1),0)</f>
        <v/>
      </c>
      <c r="AA171" s="11">
        <f>IF(AND($G40="Y",AA83&gt;0),AA83*Assumptions!$B$16/12*Assumptions!$B$17*IF(Assumptions!$B$18&gt;0,MIN(1,((YEAR(AA$5)-YEAR($E40))*12+MONTH(AA$5)-MONTH($E40)+1)/Assumptions!$B$18),1),0)</f>
        <v/>
      </c>
      <c r="AB171" s="11">
        <f>IF(AND($G40="Y",AB83&gt;0),AB83*Assumptions!$B$16/12*Assumptions!$B$17*IF(Assumptions!$B$18&gt;0,MIN(1,((YEAR(AB$5)-YEAR($E40))*12+MONTH(AB$5)-MONTH($E40)+1)/Assumptions!$B$18),1),0)</f>
        <v/>
      </c>
      <c r="AC171" s="11">
        <f>IF(AND($G40="Y",AC83&gt;0),AC83*Assumptions!$B$16/12*Assumptions!$B$17*IF(Assumptions!$B$18&gt;0,MIN(1,((YEAR(AC$5)-YEAR($E40))*12+MONTH(AC$5)-MONTH($E40)+1)/Assumptions!$B$18),1),0)</f>
        <v/>
      </c>
      <c r="AD171" s="11">
        <f>IF(AND($G40="Y",AD83&gt;0),AD83*Assumptions!$B$16/12*Assumptions!$B$17*IF(Assumptions!$B$18&gt;0,MIN(1,((YEAR(AD$5)-YEAR($E40))*12+MONTH(AD$5)-MONTH($E40)+1)/Assumptions!$B$18),1),0)</f>
        <v/>
      </c>
      <c r="AE171" s="11">
        <f>IF(AND($G40="Y",AE83&gt;0),AE83*Assumptions!$B$16/12*Assumptions!$B$17*IF(Assumptions!$B$18&gt;0,MIN(1,((YEAR(AE$5)-YEAR($E40))*12+MONTH(AE$5)-MONTH($E40)+1)/Assumptions!$B$18),1),0)</f>
        <v/>
      </c>
      <c r="AF171" s="11">
        <f>IF(AND($G40="Y",AF83&gt;0),AF83*Assumptions!$B$16/12*Assumptions!$B$17*IF(Assumptions!$B$18&gt;0,MIN(1,((YEAR(AF$5)-YEAR($E40))*12+MONTH(AF$5)-MONTH($E40)+1)/Assumptions!$B$18),1),0)</f>
        <v/>
      </c>
      <c r="AG171" s="11">
        <f>IF(AND($G40="Y",AG83&gt;0),AG83*Assumptions!$B$16/12*Assumptions!$B$17*IF(Assumptions!$B$18&gt;0,MIN(1,((YEAR(AG$5)-YEAR($E40))*12+MONTH(AG$5)-MONTH($E40)+1)/Assumptions!$B$18),1),0)</f>
        <v/>
      </c>
      <c r="AH171" s="11">
        <f>IF(AND($G40="Y",AH83&gt;0),AH83*Assumptions!$B$16/12*Assumptions!$B$17*IF(Assumptions!$B$18&gt;0,MIN(1,((YEAR(AH$5)-YEAR($E40))*12+MONTH(AH$5)-MONTH($E40)+1)/Assumptions!$B$18),1),0)</f>
        <v/>
      </c>
      <c r="AI171" s="11">
        <f>IF(AND($G40="Y",AI83&gt;0),AI83*Assumptions!$B$16/12*Assumptions!$B$17*IF(Assumptions!$B$18&gt;0,MIN(1,((YEAR(AI$5)-YEAR($E40))*12+MONTH(AI$5)-MONTH($E40)+1)/Assumptions!$B$18),1),0)</f>
        <v/>
      </c>
      <c r="AJ171" s="11">
        <f>IF(AND($G40="Y",AJ83&gt;0),AJ83*Assumptions!$B$16/12*Assumptions!$B$17*IF(Assumptions!$B$18&gt;0,MIN(1,((YEAR(AJ$5)-YEAR($E40))*12+MONTH(AJ$5)-MONTH($E40)+1)/Assumptions!$B$18),1),0)</f>
        <v/>
      </c>
      <c r="AK171" s="11">
        <f>IF(AND($G40="Y",AK83&gt;0),AK83*Assumptions!$B$16/12*Assumptions!$B$17*IF(Assumptions!$B$18&gt;0,MIN(1,((YEAR(AK$5)-YEAR($E40))*12+MONTH(AK$5)-MONTH($E40)+1)/Assumptions!$B$18),1),0)</f>
        <v/>
      </c>
      <c r="AL171" s="11">
        <f>IF(AND($G40="Y",AL83&gt;0),AL83*Assumptions!$B$16/12*Assumptions!$B$17*IF(Assumptions!$B$18&gt;0,MIN(1,((YEAR(AL$5)-YEAR($E40))*12+MONTH(AL$5)-MONTH($E40)+1)/Assumptions!$B$18),1),0)</f>
        <v/>
      </c>
      <c r="AM171" s="11">
        <f>IF(AND($G40="Y",AM83&gt;0),AM83*Assumptions!$B$16/12*Assumptions!$B$17*IF(Assumptions!$B$18&gt;0,MIN(1,((YEAR(AM$5)-YEAR($E40))*12+MONTH(AM$5)-MONTH($E40)+1)/Assumptions!$B$18),1),0)</f>
        <v/>
      </c>
      <c r="AN171" s="11">
        <f>IF(AND($G40="Y",AN83&gt;0),AN83*Assumptions!$B$16/12*Assumptions!$B$17*IF(Assumptions!$B$18&gt;0,MIN(1,((YEAR(AN$5)-YEAR($E40))*12+MONTH(AN$5)-MONTH($E40)+1)/Assumptions!$B$18),1),0)</f>
        <v/>
      </c>
      <c r="AO171" s="11">
        <f>IF(AND($G40="Y",AO83&gt;0),AO83*Assumptions!$B$16/12*Assumptions!$B$17*IF(Assumptions!$B$18&gt;0,MIN(1,((YEAR(AO$5)-YEAR($E40))*12+MONTH(AO$5)-MONTH($E40)+1)/Assumptions!$B$18),1),0)</f>
        <v/>
      </c>
      <c r="AP171" s="11">
        <f>IF(AND($G40="Y",AP83&gt;0),AP83*Assumptions!$B$16/12*Assumptions!$B$17*IF(Assumptions!$B$18&gt;0,MIN(1,((YEAR(AP$5)-YEAR($E40))*12+MONTH(AP$5)-MONTH($E40)+1)/Assumptions!$B$18),1),0)</f>
        <v/>
      </c>
      <c r="AQ171" s="11">
        <f>IF(AND($G40="Y",AQ83&gt;0),AQ83*Assumptions!$B$16/12*Assumptions!$B$17*IF(Assumptions!$B$18&gt;0,MIN(1,((YEAR(AQ$5)-YEAR($E40))*12+MONTH(AQ$5)-MONTH($E40)+1)/Assumptions!$B$18),1),0)</f>
        <v/>
      </c>
      <c r="AR171" s="11">
        <f>IF(AND($G40="Y",AR83&gt;0),AR83*Assumptions!$B$16/12*Assumptions!$B$17*IF(Assumptions!$B$18&gt;0,MIN(1,((YEAR(AR$5)-YEAR($E40))*12+MONTH(AR$5)-MONTH($E40)+1)/Assumptions!$B$18),1),0)</f>
        <v/>
      </c>
    </row>
    <row r="172">
      <c r="A172" s="2">
        <f>IF($A41="","",$A41)</f>
        <v/>
      </c>
      <c r="I172" s="11">
        <f>IF(AND($G41="Y",I84&gt;0),I84*Assumptions!$B$16/12*Assumptions!$B$17*IF(Assumptions!$B$18&gt;0,MIN(1,((YEAR(I$5)-YEAR($E41))*12+MONTH(I$5)-MONTH($E41)+1)/Assumptions!$B$18),1),0)</f>
        <v/>
      </c>
      <c r="J172" s="11">
        <f>IF(AND($G41="Y",J84&gt;0),J84*Assumptions!$B$16/12*Assumptions!$B$17*IF(Assumptions!$B$18&gt;0,MIN(1,((YEAR(J$5)-YEAR($E41))*12+MONTH(J$5)-MONTH($E41)+1)/Assumptions!$B$18),1),0)</f>
        <v/>
      </c>
      <c r="K172" s="11">
        <f>IF(AND($G41="Y",K84&gt;0),K84*Assumptions!$B$16/12*Assumptions!$B$17*IF(Assumptions!$B$18&gt;0,MIN(1,((YEAR(K$5)-YEAR($E41))*12+MONTH(K$5)-MONTH($E41)+1)/Assumptions!$B$18),1),0)</f>
        <v/>
      </c>
      <c r="L172" s="11">
        <f>IF(AND($G41="Y",L84&gt;0),L84*Assumptions!$B$16/12*Assumptions!$B$17*IF(Assumptions!$B$18&gt;0,MIN(1,((YEAR(L$5)-YEAR($E41))*12+MONTH(L$5)-MONTH($E41)+1)/Assumptions!$B$18),1),0)</f>
        <v/>
      </c>
      <c r="M172" s="11">
        <f>IF(AND($G41="Y",M84&gt;0),M84*Assumptions!$B$16/12*Assumptions!$B$17*IF(Assumptions!$B$18&gt;0,MIN(1,((YEAR(M$5)-YEAR($E41))*12+MONTH(M$5)-MONTH($E41)+1)/Assumptions!$B$18),1),0)</f>
        <v/>
      </c>
      <c r="N172" s="11">
        <f>IF(AND($G41="Y",N84&gt;0),N84*Assumptions!$B$16/12*Assumptions!$B$17*IF(Assumptions!$B$18&gt;0,MIN(1,((YEAR(N$5)-YEAR($E41))*12+MONTH(N$5)-MONTH($E41)+1)/Assumptions!$B$18),1),0)</f>
        <v/>
      </c>
      <c r="O172" s="11">
        <f>IF(AND($G41="Y",O84&gt;0),O84*Assumptions!$B$16/12*Assumptions!$B$17*IF(Assumptions!$B$18&gt;0,MIN(1,((YEAR(O$5)-YEAR($E41))*12+MONTH(O$5)-MONTH($E41)+1)/Assumptions!$B$18),1),0)</f>
        <v/>
      </c>
      <c r="P172" s="11">
        <f>IF(AND($G41="Y",P84&gt;0),P84*Assumptions!$B$16/12*Assumptions!$B$17*IF(Assumptions!$B$18&gt;0,MIN(1,((YEAR(P$5)-YEAR($E41))*12+MONTH(P$5)-MONTH($E41)+1)/Assumptions!$B$18),1),0)</f>
        <v/>
      </c>
      <c r="Q172" s="11">
        <f>IF(AND($G41="Y",Q84&gt;0),Q84*Assumptions!$B$16/12*Assumptions!$B$17*IF(Assumptions!$B$18&gt;0,MIN(1,((YEAR(Q$5)-YEAR($E41))*12+MONTH(Q$5)-MONTH($E41)+1)/Assumptions!$B$18),1),0)</f>
        <v/>
      </c>
      <c r="R172" s="11">
        <f>IF(AND($G41="Y",R84&gt;0),R84*Assumptions!$B$16/12*Assumptions!$B$17*IF(Assumptions!$B$18&gt;0,MIN(1,((YEAR(R$5)-YEAR($E41))*12+MONTH(R$5)-MONTH($E41)+1)/Assumptions!$B$18),1),0)</f>
        <v/>
      </c>
      <c r="S172" s="11">
        <f>IF(AND($G41="Y",S84&gt;0),S84*Assumptions!$B$16/12*Assumptions!$B$17*IF(Assumptions!$B$18&gt;0,MIN(1,((YEAR(S$5)-YEAR($E41))*12+MONTH(S$5)-MONTH($E41)+1)/Assumptions!$B$18),1),0)</f>
        <v/>
      </c>
      <c r="T172" s="11">
        <f>IF(AND($G41="Y",T84&gt;0),T84*Assumptions!$B$16/12*Assumptions!$B$17*IF(Assumptions!$B$18&gt;0,MIN(1,((YEAR(T$5)-YEAR($E41))*12+MONTH(T$5)-MONTH($E41)+1)/Assumptions!$B$18),1),0)</f>
        <v/>
      </c>
      <c r="U172" s="11">
        <f>IF(AND($G41="Y",U84&gt;0),U84*Assumptions!$B$16/12*Assumptions!$B$17*IF(Assumptions!$B$18&gt;0,MIN(1,((YEAR(U$5)-YEAR($E41))*12+MONTH(U$5)-MONTH($E41)+1)/Assumptions!$B$18),1),0)</f>
        <v/>
      </c>
      <c r="V172" s="11">
        <f>IF(AND($G41="Y",V84&gt;0),V84*Assumptions!$B$16/12*Assumptions!$B$17*IF(Assumptions!$B$18&gt;0,MIN(1,((YEAR(V$5)-YEAR($E41))*12+MONTH(V$5)-MONTH($E41)+1)/Assumptions!$B$18),1),0)</f>
        <v/>
      </c>
      <c r="W172" s="11">
        <f>IF(AND($G41="Y",W84&gt;0),W84*Assumptions!$B$16/12*Assumptions!$B$17*IF(Assumptions!$B$18&gt;0,MIN(1,((YEAR(W$5)-YEAR($E41))*12+MONTH(W$5)-MONTH($E41)+1)/Assumptions!$B$18),1),0)</f>
        <v/>
      </c>
      <c r="X172" s="11">
        <f>IF(AND($G41="Y",X84&gt;0),X84*Assumptions!$B$16/12*Assumptions!$B$17*IF(Assumptions!$B$18&gt;0,MIN(1,((YEAR(X$5)-YEAR($E41))*12+MONTH(X$5)-MONTH($E41)+1)/Assumptions!$B$18),1),0)</f>
        <v/>
      </c>
      <c r="Y172" s="11">
        <f>IF(AND($G41="Y",Y84&gt;0),Y84*Assumptions!$B$16/12*Assumptions!$B$17*IF(Assumptions!$B$18&gt;0,MIN(1,((YEAR(Y$5)-YEAR($E41))*12+MONTH(Y$5)-MONTH($E41)+1)/Assumptions!$B$18),1),0)</f>
        <v/>
      </c>
      <c r="Z172" s="11">
        <f>IF(AND($G41="Y",Z84&gt;0),Z84*Assumptions!$B$16/12*Assumptions!$B$17*IF(Assumptions!$B$18&gt;0,MIN(1,((YEAR(Z$5)-YEAR($E41))*12+MONTH(Z$5)-MONTH($E41)+1)/Assumptions!$B$18),1),0)</f>
        <v/>
      </c>
      <c r="AA172" s="11">
        <f>IF(AND($G41="Y",AA84&gt;0),AA84*Assumptions!$B$16/12*Assumptions!$B$17*IF(Assumptions!$B$18&gt;0,MIN(1,((YEAR(AA$5)-YEAR($E41))*12+MONTH(AA$5)-MONTH($E41)+1)/Assumptions!$B$18),1),0)</f>
        <v/>
      </c>
      <c r="AB172" s="11">
        <f>IF(AND($G41="Y",AB84&gt;0),AB84*Assumptions!$B$16/12*Assumptions!$B$17*IF(Assumptions!$B$18&gt;0,MIN(1,((YEAR(AB$5)-YEAR($E41))*12+MONTH(AB$5)-MONTH($E41)+1)/Assumptions!$B$18),1),0)</f>
        <v/>
      </c>
      <c r="AC172" s="11">
        <f>IF(AND($G41="Y",AC84&gt;0),AC84*Assumptions!$B$16/12*Assumptions!$B$17*IF(Assumptions!$B$18&gt;0,MIN(1,((YEAR(AC$5)-YEAR($E41))*12+MONTH(AC$5)-MONTH($E41)+1)/Assumptions!$B$18),1),0)</f>
        <v/>
      </c>
      <c r="AD172" s="11">
        <f>IF(AND($G41="Y",AD84&gt;0),AD84*Assumptions!$B$16/12*Assumptions!$B$17*IF(Assumptions!$B$18&gt;0,MIN(1,((YEAR(AD$5)-YEAR($E41))*12+MONTH(AD$5)-MONTH($E41)+1)/Assumptions!$B$18),1),0)</f>
        <v/>
      </c>
      <c r="AE172" s="11">
        <f>IF(AND($G41="Y",AE84&gt;0),AE84*Assumptions!$B$16/12*Assumptions!$B$17*IF(Assumptions!$B$18&gt;0,MIN(1,((YEAR(AE$5)-YEAR($E41))*12+MONTH(AE$5)-MONTH($E41)+1)/Assumptions!$B$18),1),0)</f>
        <v/>
      </c>
      <c r="AF172" s="11">
        <f>IF(AND($G41="Y",AF84&gt;0),AF84*Assumptions!$B$16/12*Assumptions!$B$17*IF(Assumptions!$B$18&gt;0,MIN(1,((YEAR(AF$5)-YEAR($E41))*12+MONTH(AF$5)-MONTH($E41)+1)/Assumptions!$B$18),1),0)</f>
        <v/>
      </c>
      <c r="AG172" s="11">
        <f>IF(AND($G41="Y",AG84&gt;0),AG84*Assumptions!$B$16/12*Assumptions!$B$17*IF(Assumptions!$B$18&gt;0,MIN(1,((YEAR(AG$5)-YEAR($E41))*12+MONTH(AG$5)-MONTH($E41)+1)/Assumptions!$B$18),1),0)</f>
        <v/>
      </c>
      <c r="AH172" s="11">
        <f>IF(AND($G41="Y",AH84&gt;0),AH84*Assumptions!$B$16/12*Assumptions!$B$17*IF(Assumptions!$B$18&gt;0,MIN(1,((YEAR(AH$5)-YEAR($E41))*12+MONTH(AH$5)-MONTH($E41)+1)/Assumptions!$B$18),1),0)</f>
        <v/>
      </c>
      <c r="AI172" s="11">
        <f>IF(AND($G41="Y",AI84&gt;0),AI84*Assumptions!$B$16/12*Assumptions!$B$17*IF(Assumptions!$B$18&gt;0,MIN(1,((YEAR(AI$5)-YEAR($E41))*12+MONTH(AI$5)-MONTH($E41)+1)/Assumptions!$B$18),1),0)</f>
        <v/>
      </c>
      <c r="AJ172" s="11">
        <f>IF(AND($G41="Y",AJ84&gt;0),AJ84*Assumptions!$B$16/12*Assumptions!$B$17*IF(Assumptions!$B$18&gt;0,MIN(1,((YEAR(AJ$5)-YEAR($E41))*12+MONTH(AJ$5)-MONTH($E41)+1)/Assumptions!$B$18),1),0)</f>
        <v/>
      </c>
      <c r="AK172" s="11">
        <f>IF(AND($G41="Y",AK84&gt;0),AK84*Assumptions!$B$16/12*Assumptions!$B$17*IF(Assumptions!$B$18&gt;0,MIN(1,((YEAR(AK$5)-YEAR($E41))*12+MONTH(AK$5)-MONTH($E41)+1)/Assumptions!$B$18),1),0)</f>
        <v/>
      </c>
      <c r="AL172" s="11">
        <f>IF(AND($G41="Y",AL84&gt;0),AL84*Assumptions!$B$16/12*Assumptions!$B$17*IF(Assumptions!$B$18&gt;0,MIN(1,((YEAR(AL$5)-YEAR($E41))*12+MONTH(AL$5)-MONTH($E41)+1)/Assumptions!$B$18),1),0)</f>
        <v/>
      </c>
      <c r="AM172" s="11">
        <f>IF(AND($G41="Y",AM84&gt;0),AM84*Assumptions!$B$16/12*Assumptions!$B$17*IF(Assumptions!$B$18&gt;0,MIN(1,((YEAR(AM$5)-YEAR($E41))*12+MONTH(AM$5)-MONTH($E41)+1)/Assumptions!$B$18),1),0)</f>
        <v/>
      </c>
      <c r="AN172" s="11">
        <f>IF(AND($G41="Y",AN84&gt;0),AN84*Assumptions!$B$16/12*Assumptions!$B$17*IF(Assumptions!$B$18&gt;0,MIN(1,((YEAR(AN$5)-YEAR($E41))*12+MONTH(AN$5)-MONTH($E41)+1)/Assumptions!$B$18),1),0)</f>
        <v/>
      </c>
      <c r="AO172" s="11">
        <f>IF(AND($G41="Y",AO84&gt;0),AO84*Assumptions!$B$16/12*Assumptions!$B$17*IF(Assumptions!$B$18&gt;0,MIN(1,((YEAR(AO$5)-YEAR($E41))*12+MONTH(AO$5)-MONTH($E41)+1)/Assumptions!$B$18),1),0)</f>
        <v/>
      </c>
      <c r="AP172" s="11">
        <f>IF(AND($G41="Y",AP84&gt;0),AP84*Assumptions!$B$16/12*Assumptions!$B$17*IF(Assumptions!$B$18&gt;0,MIN(1,((YEAR(AP$5)-YEAR($E41))*12+MONTH(AP$5)-MONTH($E41)+1)/Assumptions!$B$18),1),0)</f>
        <v/>
      </c>
      <c r="AQ172" s="11">
        <f>IF(AND($G41="Y",AQ84&gt;0),AQ84*Assumptions!$B$16/12*Assumptions!$B$17*IF(Assumptions!$B$18&gt;0,MIN(1,((YEAR(AQ$5)-YEAR($E41))*12+MONTH(AQ$5)-MONTH($E41)+1)/Assumptions!$B$18),1),0)</f>
        <v/>
      </c>
      <c r="AR172" s="11">
        <f>IF(AND($G41="Y",AR84&gt;0),AR84*Assumptions!$B$16/12*Assumptions!$B$17*IF(Assumptions!$B$18&gt;0,MIN(1,((YEAR(AR$5)-YEAR($E41))*12+MONTH(AR$5)-MONTH($E41)+1)/Assumptions!$B$18),1),0)</f>
        <v/>
      </c>
    </row>
    <row r="173">
      <c r="A173" s="2">
        <f>IF($A42="","",$A42)</f>
        <v/>
      </c>
      <c r="I173" s="11">
        <f>IF(AND($G42="Y",I85&gt;0),I85*Assumptions!$B$16/12*Assumptions!$B$17*IF(Assumptions!$B$18&gt;0,MIN(1,((YEAR(I$5)-YEAR($E42))*12+MONTH(I$5)-MONTH($E42)+1)/Assumptions!$B$18),1),0)</f>
        <v/>
      </c>
      <c r="J173" s="11">
        <f>IF(AND($G42="Y",J85&gt;0),J85*Assumptions!$B$16/12*Assumptions!$B$17*IF(Assumptions!$B$18&gt;0,MIN(1,((YEAR(J$5)-YEAR($E42))*12+MONTH(J$5)-MONTH($E42)+1)/Assumptions!$B$18),1),0)</f>
        <v/>
      </c>
      <c r="K173" s="11">
        <f>IF(AND($G42="Y",K85&gt;0),K85*Assumptions!$B$16/12*Assumptions!$B$17*IF(Assumptions!$B$18&gt;0,MIN(1,((YEAR(K$5)-YEAR($E42))*12+MONTH(K$5)-MONTH($E42)+1)/Assumptions!$B$18),1),0)</f>
        <v/>
      </c>
      <c r="L173" s="11">
        <f>IF(AND($G42="Y",L85&gt;0),L85*Assumptions!$B$16/12*Assumptions!$B$17*IF(Assumptions!$B$18&gt;0,MIN(1,((YEAR(L$5)-YEAR($E42))*12+MONTH(L$5)-MONTH($E42)+1)/Assumptions!$B$18),1),0)</f>
        <v/>
      </c>
      <c r="M173" s="11">
        <f>IF(AND($G42="Y",M85&gt;0),M85*Assumptions!$B$16/12*Assumptions!$B$17*IF(Assumptions!$B$18&gt;0,MIN(1,((YEAR(M$5)-YEAR($E42))*12+MONTH(M$5)-MONTH($E42)+1)/Assumptions!$B$18),1),0)</f>
        <v/>
      </c>
      <c r="N173" s="11">
        <f>IF(AND($G42="Y",N85&gt;0),N85*Assumptions!$B$16/12*Assumptions!$B$17*IF(Assumptions!$B$18&gt;0,MIN(1,((YEAR(N$5)-YEAR($E42))*12+MONTH(N$5)-MONTH($E42)+1)/Assumptions!$B$18),1),0)</f>
        <v/>
      </c>
      <c r="O173" s="11">
        <f>IF(AND($G42="Y",O85&gt;0),O85*Assumptions!$B$16/12*Assumptions!$B$17*IF(Assumptions!$B$18&gt;0,MIN(1,((YEAR(O$5)-YEAR($E42))*12+MONTH(O$5)-MONTH($E42)+1)/Assumptions!$B$18),1),0)</f>
        <v/>
      </c>
      <c r="P173" s="11">
        <f>IF(AND($G42="Y",P85&gt;0),P85*Assumptions!$B$16/12*Assumptions!$B$17*IF(Assumptions!$B$18&gt;0,MIN(1,((YEAR(P$5)-YEAR($E42))*12+MONTH(P$5)-MONTH($E42)+1)/Assumptions!$B$18),1),0)</f>
        <v/>
      </c>
      <c r="Q173" s="11">
        <f>IF(AND($G42="Y",Q85&gt;0),Q85*Assumptions!$B$16/12*Assumptions!$B$17*IF(Assumptions!$B$18&gt;0,MIN(1,((YEAR(Q$5)-YEAR($E42))*12+MONTH(Q$5)-MONTH($E42)+1)/Assumptions!$B$18),1),0)</f>
        <v/>
      </c>
      <c r="R173" s="11">
        <f>IF(AND($G42="Y",R85&gt;0),R85*Assumptions!$B$16/12*Assumptions!$B$17*IF(Assumptions!$B$18&gt;0,MIN(1,((YEAR(R$5)-YEAR($E42))*12+MONTH(R$5)-MONTH($E42)+1)/Assumptions!$B$18),1),0)</f>
        <v/>
      </c>
      <c r="S173" s="11">
        <f>IF(AND($G42="Y",S85&gt;0),S85*Assumptions!$B$16/12*Assumptions!$B$17*IF(Assumptions!$B$18&gt;0,MIN(1,((YEAR(S$5)-YEAR($E42))*12+MONTH(S$5)-MONTH($E42)+1)/Assumptions!$B$18),1),0)</f>
        <v/>
      </c>
      <c r="T173" s="11">
        <f>IF(AND($G42="Y",T85&gt;0),T85*Assumptions!$B$16/12*Assumptions!$B$17*IF(Assumptions!$B$18&gt;0,MIN(1,((YEAR(T$5)-YEAR($E42))*12+MONTH(T$5)-MONTH($E42)+1)/Assumptions!$B$18),1),0)</f>
        <v/>
      </c>
      <c r="U173" s="11">
        <f>IF(AND($G42="Y",U85&gt;0),U85*Assumptions!$B$16/12*Assumptions!$B$17*IF(Assumptions!$B$18&gt;0,MIN(1,((YEAR(U$5)-YEAR($E42))*12+MONTH(U$5)-MONTH($E42)+1)/Assumptions!$B$18),1),0)</f>
        <v/>
      </c>
      <c r="V173" s="11">
        <f>IF(AND($G42="Y",V85&gt;0),V85*Assumptions!$B$16/12*Assumptions!$B$17*IF(Assumptions!$B$18&gt;0,MIN(1,((YEAR(V$5)-YEAR($E42))*12+MONTH(V$5)-MONTH($E42)+1)/Assumptions!$B$18),1),0)</f>
        <v/>
      </c>
      <c r="W173" s="11">
        <f>IF(AND($G42="Y",W85&gt;0),W85*Assumptions!$B$16/12*Assumptions!$B$17*IF(Assumptions!$B$18&gt;0,MIN(1,((YEAR(W$5)-YEAR($E42))*12+MONTH(W$5)-MONTH($E42)+1)/Assumptions!$B$18),1),0)</f>
        <v/>
      </c>
      <c r="X173" s="11">
        <f>IF(AND($G42="Y",X85&gt;0),X85*Assumptions!$B$16/12*Assumptions!$B$17*IF(Assumptions!$B$18&gt;0,MIN(1,((YEAR(X$5)-YEAR($E42))*12+MONTH(X$5)-MONTH($E42)+1)/Assumptions!$B$18),1),0)</f>
        <v/>
      </c>
      <c r="Y173" s="11">
        <f>IF(AND($G42="Y",Y85&gt;0),Y85*Assumptions!$B$16/12*Assumptions!$B$17*IF(Assumptions!$B$18&gt;0,MIN(1,((YEAR(Y$5)-YEAR($E42))*12+MONTH(Y$5)-MONTH($E42)+1)/Assumptions!$B$18),1),0)</f>
        <v/>
      </c>
      <c r="Z173" s="11">
        <f>IF(AND($G42="Y",Z85&gt;0),Z85*Assumptions!$B$16/12*Assumptions!$B$17*IF(Assumptions!$B$18&gt;0,MIN(1,((YEAR(Z$5)-YEAR($E42))*12+MONTH(Z$5)-MONTH($E42)+1)/Assumptions!$B$18),1),0)</f>
        <v/>
      </c>
      <c r="AA173" s="11">
        <f>IF(AND($G42="Y",AA85&gt;0),AA85*Assumptions!$B$16/12*Assumptions!$B$17*IF(Assumptions!$B$18&gt;0,MIN(1,((YEAR(AA$5)-YEAR($E42))*12+MONTH(AA$5)-MONTH($E42)+1)/Assumptions!$B$18),1),0)</f>
        <v/>
      </c>
      <c r="AB173" s="11">
        <f>IF(AND($G42="Y",AB85&gt;0),AB85*Assumptions!$B$16/12*Assumptions!$B$17*IF(Assumptions!$B$18&gt;0,MIN(1,((YEAR(AB$5)-YEAR($E42))*12+MONTH(AB$5)-MONTH($E42)+1)/Assumptions!$B$18),1),0)</f>
        <v/>
      </c>
      <c r="AC173" s="11">
        <f>IF(AND($G42="Y",AC85&gt;0),AC85*Assumptions!$B$16/12*Assumptions!$B$17*IF(Assumptions!$B$18&gt;0,MIN(1,((YEAR(AC$5)-YEAR($E42))*12+MONTH(AC$5)-MONTH($E42)+1)/Assumptions!$B$18),1),0)</f>
        <v/>
      </c>
      <c r="AD173" s="11">
        <f>IF(AND($G42="Y",AD85&gt;0),AD85*Assumptions!$B$16/12*Assumptions!$B$17*IF(Assumptions!$B$18&gt;0,MIN(1,((YEAR(AD$5)-YEAR($E42))*12+MONTH(AD$5)-MONTH($E42)+1)/Assumptions!$B$18),1),0)</f>
        <v/>
      </c>
      <c r="AE173" s="11">
        <f>IF(AND($G42="Y",AE85&gt;0),AE85*Assumptions!$B$16/12*Assumptions!$B$17*IF(Assumptions!$B$18&gt;0,MIN(1,((YEAR(AE$5)-YEAR($E42))*12+MONTH(AE$5)-MONTH($E42)+1)/Assumptions!$B$18),1),0)</f>
        <v/>
      </c>
      <c r="AF173" s="11">
        <f>IF(AND($G42="Y",AF85&gt;0),AF85*Assumptions!$B$16/12*Assumptions!$B$17*IF(Assumptions!$B$18&gt;0,MIN(1,((YEAR(AF$5)-YEAR($E42))*12+MONTH(AF$5)-MONTH($E42)+1)/Assumptions!$B$18),1),0)</f>
        <v/>
      </c>
      <c r="AG173" s="11">
        <f>IF(AND($G42="Y",AG85&gt;0),AG85*Assumptions!$B$16/12*Assumptions!$B$17*IF(Assumptions!$B$18&gt;0,MIN(1,((YEAR(AG$5)-YEAR($E42))*12+MONTH(AG$5)-MONTH($E42)+1)/Assumptions!$B$18),1),0)</f>
        <v/>
      </c>
      <c r="AH173" s="11">
        <f>IF(AND($G42="Y",AH85&gt;0),AH85*Assumptions!$B$16/12*Assumptions!$B$17*IF(Assumptions!$B$18&gt;0,MIN(1,((YEAR(AH$5)-YEAR($E42))*12+MONTH(AH$5)-MONTH($E42)+1)/Assumptions!$B$18),1),0)</f>
        <v/>
      </c>
      <c r="AI173" s="11">
        <f>IF(AND($G42="Y",AI85&gt;0),AI85*Assumptions!$B$16/12*Assumptions!$B$17*IF(Assumptions!$B$18&gt;0,MIN(1,((YEAR(AI$5)-YEAR($E42))*12+MONTH(AI$5)-MONTH($E42)+1)/Assumptions!$B$18),1),0)</f>
        <v/>
      </c>
      <c r="AJ173" s="11">
        <f>IF(AND($G42="Y",AJ85&gt;0),AJ85*Assumptions!$B$16/12*Assumptions!$B$17*IF(Assumptions!$B$18&gt;0,MIN(1,((YEAR(AJ$5)-YEAR($E42))*12+MONTH(AJ$5)-MONTH($E42)+1)/Assumptions!$B$18),1),0)</f>
        <v/>
      </c>
      <c r="AK173" s="11">
        <f>IF(AND($G42="Y",AK85&gt;0),AK85*Assumptions!$B$16/12*Assumptions!$B$17*IF(Assumptions!$B$18&gt;0,MIN(1,((YEAR(AK$5)-YEAR($E42))*12+MONTH(AK$5)-MONTH($E42)+1)/Assumptions!$B$18),1),0)</f>
        <v/>
      </c>
      <c r="AL173" s="11">
        <f>IF(AND($G42="Y",AL85&gt;0),AL85*Assumptions!$B$16/12*Assumptions!$B$17*IF(Assumptions!$B$18&gt;0,MIN(1,((YEAR(AL$5)-YEAR($E42))*12+MONTH(AL$5)-MONTH($E42)+1)/Assumptions!$B$18),1),0)</f>
        <v/>
      </c>
      <c r="AM173" s="11">
        <f>IF(AND($G42="Y",AM85&gt;0),AM85*Assumptions!$B$16/12*Assumptions!$B$17*IF(Assumptions!$B$18&gt;0,MIN(1,((YEAR(AM$5)-YEAR($E42))*12+MONTH(AM$5)-MONTH($E42)+1)/Assumptions!$B$18),1),0)</f>
        <v/>
      </c>
      <c r="AN173" s="11">
        <f>IF(AND($G42="Y",AN85&gt;0),AN85*Assumptions!$B$16/12*Assumptions!$B$17*IF(Assumptions!$B$18&gt;0,MIN(1,((YEAR(AN$5)-YEAR($E42))*12+MONTH(AN$5)-MONTH($E42)+1)/Assumptions!$B$18),1),0)</f>
        <v/>
      </c>
      <c r="AO173" s="11">
        <f>IF(AND($G42="Y",AO85&gt;0),AO85*Assumptions!$B$16/12*Assumptions!$B$17*IF(Assumptions!$B$18&gt;0,MIN(1,((YEAR(AO$5)-YEAR($E42))*12+MONTH(AO$5)-MONTH($E42)+1)/Assumptions!$B$18),1),0)</f>
        <v/>
      </c>
      <c r="AP173" s="11">
        <f>IF(AND($G42="Y",AP85&gt;0),AP85*Assumptions!$B$16/12*Assumptions!$B$17*IF(Assumptions!$B$18&gt;0,MIN(1,((YEAR(AP$5)-YEAR($E42))*12+MONTH(AP$5)-MONTH($E42)+1)/Assumptions!$B$18),1),0)</f>
        <v/>
      </c>
      <c r="AQ173" s="11">
        <f>IF(AND($G42="Y",AQ85&gt;0),AQ85*Assumptions!$B$16/12*Assumptions!$B$17*IF(Assumptions!$B$18&gt;0,MIN(1,((YEAR(AQ$5)-YEAR($E42))*12+MONTH(AQ$5)-MONTH($E42)+1)/Assumptions!$B$18),1),0)</f>
        <v/>
      </c>
      <c r="AR173" s="11">
        <f>IF(AND($G42="Y",AR85&gt;0),AR85*Assumptions!$B$16/12*Assumptions!$B$17*IF(Assumptions!$B$18&gt;0,MIN(1,((YEAR(AR$5)-YEAR($E42))*12+MONTH(AR$5)-MONTH($E42)+1)/Assumptions!$B$18),1),0)</f>
        <v/>
      </c>
    </row>
    <row r="174">
      <c r="A174" s="2">
        <f>IF($A43="","",$A43)</f>
        <v/>
      </c>
      <c r="I174" s="11">
        <f>IF(AND($G43="Y",I86&gt;0),I86*Assumptions!$B$16/12*Assumptions!$B$17*IF(Assumptions!$B$18&gt;0,MIN(1,((YEAR(I$5)-YEAR($E43))*12+MONTH(I$5)-MONTH($E43)+1)/Assumptions!$B$18),1),0)</f>
        <v/>
      </c>
      <c r="J174" s="11">
        <f>IF(AND($G43="Y",J86&gt;0),J86*Assumptions!$B$16/12*Assumptions!$B$17*IF(Assumptions!$B$18&gt;0,MIN(1,((YEAR(J$5)-YEAR($E43))*12+MONTH(J$5)-MONTH($E43)+1)/Assumptions!$B$18),1),0)</f>
        <v/>
      </c>
      <c r="K174" s="11">
        <f>IF(AND($G43="Y",K86&gt;0),K86*Assumptions!$B$16/12*Assumptions!$B$17*IF(Assumptions!$B$18&gt;0,MIN(1,((YEAR(K$5)-YEAR($E43))*12+MONTH(K$5)-MONTH($E43)+1)/Assumptions!$B$18),1),0)</f>
        <v/>
      </c>
      <c r="L174" s="11">
        <f>IF(AND($G43="Y",L86&gt;0),L86*Assumptions!$B$16/12*Assumptions!$B$17*IF(Assumptions!$B$18&gt;0,MIN(1,((YEAR(L$5)-YEAR($E43))*12+MONTH(L$5)-MONTH($E43)+1)/Assumptions!$B$18),1),0)</f>
        <v/>
      </c>
      <c r="M174" s="11">
        <f>IF(AND($G43="Y",M86&gt;0),M86*Assumptions!$B$16/12*Assumptions!$B$17*IF(Assumptions!$B$18&gt;0,MIN(1,((YEAR(M$5)-YEAR($E43))*12+MONTH(M$5)-MONTH($E43)+1)/Assumptions!$B$18),1),0)</f>
        <v/>
      </c>
      <c r="N174" s="11">
        <f>IF(AND($G43="Y",N86&gt;0),N86*Assumptions!$B$16/12*Assumptions!$B$17*IF(Assumptions!$B$18&gt;0,MIN(1,((YEAR(N$5)-YEAR($E43))*12+MONTH(N$5)-MONTH($E43)+1)/Assumptions!$B$18),1),0)</f>
        <v/>
      </c>
      <c r="O174" s="11">
        <f>IF(AND($G43="Y",O86&gt;0),O86*Assumptions!$B$16/12*Assumptions!$B$17*IF(Assumptions!$B$18&gt;0,MIN(1,((YEAR(O$5)-YEAR($E43))*12+MONTH(O$5)-MONTH($E43)+1)/Assumptions!$B$18),1),0)</f>
        <v/>
      </c>
      <c r="P174" s="11">
        <f>IF(AND($G43="Y",P86&gt;0),P86*Assumptions!$B$16/12*Assumptions!$B$17*IF(Assumptions!$B$18&gt;0,MIN(1,((YEAR(P$5)-YEAR($E43))*12+MONTH(P$5)-MONTH($E43)+1)/Assumptions!$B$18),1),0)</f>
        <v/>
      </c>
      <c r="Q174" s="11">
        <f>IF(AND($G43="Y",Q86&gt;0),Q86*Assumptions!$B$16/12*Assumptions!$B$17*IF(Assumptions!$B$18&gt;0,MIN(1,((YEAR(Q$5)-YEAR($E43))*12+MONTH(Q$5)-MONTH($E43)+1)/Assumptions!$B$18),1),0)</f>
        <v/>
      </c>
      <c r="R174" s="11">
        <f>IF(AND($G43="Y",R86&gt;0),R86*Assumptions!$B$16/12*Assumptions!$B$17*IF(Assumptions!$B$18&gt;0,MIN(1,((YEAR(R$5)-YEAR($E43))*12+MONTH(R$5)-MONTH($E43)+1)/Assumptions!$B$18),1),0)</f>
        <v/>
      </c>
      <c r="S174" s="11">
        <f>IF(AND($G43="Y",S86&gt;0),S86*Assumptions!$B$16/12*Assumptions!$B$17*IF(Assumptions!$B$18&gt;0,MIN(1,((YEAR(S$5)-YEAR($E43))*12+MONTH(S$5)-MONTH($E43)+1)/Assumptions!$B$18),1),0)</f>
        <v/>
      </c>
      <c r="T174" s="11">
        <f>IF(AND($G43="Y",T86&gt;0),T86*Assumptions!$B$16/12*Assumptions!$B$17*IF(Assumptions!$B$18&gt;0,MIN(1,((YEAR(T$5)-YEAR($E43))*12+MONTH(T$5)-MONTH($E43)+1)/Assumptions!$B$18),1),0)</f>
        <v/>
      </c>
      <c r="U174" s="11">
        <f>IF(AND($G43="Y",U86&gt;0),U86*Assumptions!$B$16/12*Assumptions!$B$17*IF(Assumptions!$B$18&gt;0,MIN(1,((YEAR(U$5)-YEAR($E43))*12+MONTH(U$5)-MONTH($E43)+1)/Assumptions!$B$18),1),0)</f>
        <v/>
      </c>
      <c r="V174" s="11">
        <f>IF(AND($G43="Y",V86&gt;0),V86*Assumptions!$B$16/12*Assumptions!$B$17*IF(Assumptions!$B$18&gt;0,MIN(1,((YEAR(V$5)-YEAR($E43))*12+MONTH(V$5)-MONTH($E43)+1)/Assumptions!$B$18),1),0)</f>
        <v/>
      </c>
      <c r="W174" s="11">
        <f>IF(AND($G43="Y",W86&gt;0),W86*Assumptions!$B$16/12*Assumptions!$B$17*IF(Assumptions!$B$18&gt;0,MIN(1,((YEAR(W$5)-YEAR($E43))*12+MONTH(W$5)-MONTH($E43)+1)/Assumptions!$B$18),1),0)</f>
        <v/>
      </c>
      <c r="X174" s="11">
        <f>IF(AND($G43="Y",X86&gt;0),X86*Assumptions!$B$16/12*Assumptions!$B$17*IF(Assumptions!$B$18&gt;0,MIN(1,((YEAR(X$5)-YEAR($E43))*12+MONTH(X$5)-MONTH($E43)+1)/Assumptions!$B$18),1),0)</f>
        <v/>
      </c>
      <c r="Y174" s="11">
        <f>IF(AND($G43="Y",Y86&gt;0),Y86*Assumptions!$B$16/12*Assumptions!$B$17*IF(Assumptions!$B$18&gt;0,MIN(1,((YEAR(Y$5)-YEAR($E43))*12+MONTH(Y$5)-MONTH($E43)+1)/Assumptions!$B$18),1),0)</f>
        <v/>
      </c>
      <c r="Z174" s="11">
        <f>IF(AND($G43="Y",Z86&gt;0),Z86*Assumptions!$B$16/12*Assumptions!$B$17*IF(Assumptions!$B$18&gt;0,MIN(1,((YEAR(Z$5)-YEAR($E43))*12+MONTH(Z$5)-MONTH($E43)+1)/Assumptions!$B$18),1),0)</f>
        <v/>
      </c>
      <c r="AA174" s="11">
        <f>IF(AND($G43="Y",AA86&gt;0),AA86*Assumptions!$B$16/12*Assumptions!$B$17*IF(Assumptions!$B$18&gt;0,MIN(1,((YEAR(AA$5)-YEAR($E43))*12+MONTH(AA$5)-MONTH($E43)+1)/Assumptions!$B$18),1),0)</f>
        <v/>
      </c>
      <c r="AB174" s="11">
        <f>IF(AND($G43="Y",AB86&gt;0),AB86*Assumptions!$B$16/12*Assumptions!$B$17*IF(Assumptions!$B$18&gt;0,MIN(1,((YEAR(AB$5)-YEAR($E43))*12+MONTH(AB$5)-MONTH($E43)+1)/Assumptions!$B$18),1),0)</f>
        <v/>
      </c>
      <c r="AC174" s="11">
        <f>IF(AND($G43="Y",AC86&gt;0),AC86*Assumptions!$B$16/12*Assumptions!$B$17*IF(Assumptions!$B$18&gt;0,MIN(1,((YEAR(AC$5)-YEAR($E43))*12+MONTH(AC$5)-MONTH($E43)+1)/Assumptions!$B$18),1),0)</f>
        <v/>
      </c>
      <c r="AD174" s="11">
        <f>IF(AND($G43="Y",AD86&gt;0),AD86*Assumptions!$B$16/12*Assumptions!$B$17*IF(Assumptions!$B$18&gt;0,MIN(1,((YEAR(AD$5)-YEAR($E43))*12+MONTH(AD$5)-MONTH($E43)+1)/Assumptions!$B$18),1),0)</f>
        <v/>
      </c>
      <c r="AE174" s="11">
        <f>IF(AND($G43="Y",AE86&gt;0),AE86*Assumptions!$B$16/12*Assumptions!$B$17*IF(Assumptions!$B$18&gt;0,MIN(1,((YEAR(AE$5)-YEAR($E43))*12+MONTH(AE$5)-MONTH($E43)+1)/Assumptions!$B$18),1),0)</f>
        <v/>
      </c>
      <c r="AF174" s="11">
        <f>IF(AND($G43="Y",AF86&gt;0),AF86*Assumptions!$B$16/12*Assumptions!$B$17*IF(Assumptions!$B$18&gt;0,MIN(1,((YEAR(AF$5)-YEAR($E43))*12+MONTH(AF$5)-MONTH($E43)+1)/Assumptions!$B$18),1),0)</f>
        <v/>
      </c>
      <c r="AG174" s="11">
        <f>IF(AND($G43="Y",AG86&gt;0),AG86*Assumptions!$B$16/12*Assumptions!$B$17*IF(Assumptions!$B$18&gt;0,MIN(1,((YEAR(AG$5)-YEAR($E43))*12+MONTH(AG$5)-MONTH($E43)+1)/Assumptions!$B$18),1),0)</f>
        <v/>
      </c>
      <c r="AH174" s="11">
        <f>IF(AND($G43="Y",AH86&gt;0),AH86*Assumptions!$B$16/12*Assumptions!$B$17*IF(Assumptions!$B$18&gt;0,MIN(1,((YEAR(AH$5)-YEAR($E43))*12+MONTH(AH$5)-MONTH($E43)+1)/Assumptions!$B$18),1),0)</f>
        <v/>
      </c>
      <c r="AI174" s="11">
        <f>IF(AND($G43="Y",AI86&gt;0),AI86*Assumptions!$B$16/12*Assumptions!$B$17*IF(Assumptions!$B$18&gt;0,MIN(1,((YEAR(AI$5)-YEAR($E43))*12+MONTH(AI$5)-MONTH($E43)+1)/Assumptions!$B$18),1),0)</f>
        <v/>
      </c>
      <c r="AJ174" s="11">
        <f>IF(AND($G43="Y",AJ86&gt;0),AJ86*Assumptions!$B$16/12*Assumptions!$B$17*IF(Assumptions!$B$18&gt;0,MIN(1,((YEAR(AJ$5)-YEAR($E43))*12+MONTH(AJ$5)-MONTH($E43)+1)/Assumptions!$B$18),1),0)</f>
        <v/>
      </c>
      <c r="AK174" s="11">
        <f>IF(AND($G43="Y",AK86&gt;0),AK86*Assumptions!$B$16/12*Assumptions!$B$17*IF(Assumptions!$B$18&gt;0,MIN(1,((YEAR(AK$5)-YEAR($E43))*12+MONTH(AK$5)-MONTH($E43)+1)/Assumptions!$B$18),1),0)</f>
        <v/>
      </c>
      <c r="AL174" s="11">
        <f>IF(AND($G43="Y",AL86&gt;0),AL86*Assumptions!$B$16/12*Assumptions!$B$17*IF(Assumptions!$B$18&gt;0,MIN(1,((YEAR(AL$5)-YEAR($E43))*12+MONTH(AL$5)-MONTH($E43)+1)/Assumptions!$B$18),1),0)</f>
        <v/>
      </c>
      <c r="AM174" s="11">
        <f>IF(AND($G43="Y",AM86&gt;0),AM86*Assumptions!$B$16/12*Assumptions!$B$17*IF(Assumptions!$B$18&gt;0,MIN(1,((YEAR(AM$5)-YEAR($E43))*12+MONTH(AM$5)-MONTH($E43)+1)/Assumptions!$B$18),1),0)</f>
        <v/>
      </c>
      <c r="AN174" s="11">
        <f>IF(AND($G43="Y",AN86&gt;0),AN86*Assumptions!$B$16/12*Assumptions!$B$17*IF(Assumptions!$B$18&gt;0,MIN(1,((YEAR(AN$5)-YEAR($E43))*12+MONTH(AN$5)-MONTH($E43)+1)/Assumptions!$B$18),1),0)</f>
        <v/>
      </c>
      <c r="AO174" s="11">
        <f>IF(AND($G43="Y",AO86&gt;0),AO86*Assumptions!$B$16/12*Assumptions!$B$17*IF(Assumptions!$B$18&gt;0,MIN(1,((YEAR(AO$5)-YEAR($E43))*12+MONTH(AO$5)-MONTH($E43)+1)/Assumptions!$B$18),1),0)</f>
        <v/>
      </c>
      <c r="AP174" s="11">
        <f>IF(AND($G43="Y",AP86&gt;0),AP86*Assumptions!$B$16/12*Assumptions!$B$17*IF(Assumptions!$B$18&gt;0,MIN(1,((YEAR(AP$5)-YEAR($E43))*12+MONTH(AP$5)-MONTH($E43)+1)/Assumptions!$B$18),1),0)</f>
        <v/>
      </c>
      <c r="AQ174" s="11">
        <f>IF(AND($G43="Y",AQ86&gt;0),AQ86*Assumptions!$B$16/12*Assumptions!$B$17*IF(Assumptions!$B$18&gt;0,MIN(1,((YEAR(AQ$5)-YEAR($E43))*12+MONTH(AQ$5)-MONTH($E43)+1)/Assumptions!$B$18),1),0)</f>
        <v/>
      </c>
      <c r="AR174" s="11">
        <f>IF(AND($G43="Y",AR86&gt;0),AR86*Assumptions!$B$16/12*Assumptions!$B$17*IF(Assumptions!$B$18&gt;0,MIN(1,((YEAR(AR$5)-YEAR($E43))*12+MONTH(AR$5)-MONTH($E43)+1)/Assumptions!$B$18),1),0)</f>
        <v/>
      </c>
    </row>
    <row r="175">
      <c r="A175" s="2">
        <f>IF($A44="","",$A44)</f>
        <v/>
      </c>
      <c r="I175" s="11">
        <f>IF(AND($G44="Y",I87&gt;0),I87*Assumptions!$B$16/12*Assumptions!$B$17*IF(Assumptions!$B$18&gt;0,MIN(1,((YEAR(I$5)-YEAR($E44))*12+MONTH(I$5)-MONTH($E44)+1)/Assumptions!$B$18),1),0)</f>
        <v/>
      </c>
      <c r="J175" s="11">
        <f>IF(AND($G44="Y",J87&gt;0),J87*Assumptions!$B$16/12*Assumptions!$B$17*IF(Assumptions!$B$18&gt;0,MIN(1,((YEAR(J$5)-YEAR($E44))*12+MONTH(J$5)-MONTH($E44)+1)/Assumptions!$B$18),1),0)</f>
        <v/>
      </c>
      <c r="K175" s="11">
        <f>IF(AND($G44="Y",K87&gt;0),K87*Assumptions!$B$16/12*Assumptions!$B$17*IF(Assumptions!$B$18&gt;0,MIN(1,((YEAR(K$5)-YEAR($E44))*12+MONTH(K$5)-MONTH($E44)+1)/Assumptions!$B$18),1),0)</f>
        <v/>
      </c>
      <c r="L175" s="11">
        <f>IF(AND($G44="Y",L87&gt;0),L87*Assumptions!$B$16/12*Assumptions!$B$17*IF(Assumptions!$B$18&gt;0,MIN(1,((YEAR(L$5)-YEAR($E44))*12+MONTH(L$5)-MONTH($E44)+1)/Assumptions!$B$18),1),0)</f>
        <v/>
      </c>
      <c r="M175" s="11">
        <f>IF(AND($G44="Y",M87&gt;0),M87*Assumptions!$B$16/12*Assumptions!$B$17*IF(Assumptions!$B$18&gt;0,MIN(1,((YEAR(M$5)-YEAR($E44))*12+MONTH(M$5)-MONTH($E44)+1)/Assumptions!$B$18),1),0)</f>
        <v/>
      </c>
      <c r="N175" s="11">
        <f>IF(AND($G44="Y",N87&gt;0),N87*Assumptions!$B$16/12*Assumptions!$B$17*IF(Assumptions!$B$18&gt;0,MIN(1,((YEAR(N$5)-YEAR($E44))*12+MONTH(N$5)-MONTH($E44)+1)/Assumptions!$B$18),1),0)</f>
        <v/>
      </c>
      <c r="O175" s="11">
        <f>IF(AND($G44="Y",O87&gt;0),O87*Assumptions!$B$16/12*Assumptions!$B$17*IF(Assumptions!$B$18&gt;0,MIN(1,((YEAR(O$5)-YEAR($E44))*12+MONTH(O$5)-MONTH($E44)+1)/Assumptions!$B$18),1),0)</f>
        <v/>
      </c>
      <c r="P175" s="11">
        <f>IF(AND($G44="Y",P87&gt;0),P87*Assumptions!$B$16/12*Assumptions!$B$17*IF(Assumptions!$B$18&gt;0,MIN(1,((YEAR(P$5)-YEAR($E44))*12+MONTH(P$5)-MONTH($E44)+1)/Assumptions!$B$18),1),0)</f>
        <v/>
      </c>
      <c r="Q175" s="11">
        <f>IF(AND($G44="Y",Q87&gt;0),Q87*Assumptions!$B$16/12*Assumptions!$B$17*IF(Assumptions!$B$18&gt;0,MIN(1,((YEAR(Q$5)-YEAR($E44))*12+MONTH(Q$5)-MONTH($E44)+1)/Assumptions!$B$18),1),0)</f>
        <v/>
      </c>
      <c r="R175" s="11">
        <f>IF(AND($G44="Y",R87&gt;0),R87*Assumptions!$B$16/12*Assumptions!$B$17*IF(Assumptions!$B$18&gt;0,MIN(1,((YEAR(R$5)-YEAR($E44))*12+MONTH(R$5)-MONTH($E44)+1)/Assumptions!$B$18),1),0)</f>
        <v/>
      </c>
      <c r="S175" s="11">
        <f>IF(AND($G44="Y",S87&gt;0),S87*Assumptions!$B$16/12*Assumptions!$B$17*IF(Assumptions!$B$18&gt;0,MIN(1,((YEAR(S$5)-YEAR($E44))*12+MONTH(S$5)-MONTH($E44)+1)/Assumptions!$B$18),1),0)</f>
        <v/>
      </c>
      <c r="T175" s="11">
        <f>IF(AND($G44="Y",T87&gt;0),T87*Assumptions!$B$16/12*Assumptions!$B$17*IF(Assumptions!$B$18&gt;0,MIN(1,((YEAR(T$5)-YEAR($E44))*12+MONTH(T$5)-MONTH($E44)+1)/Assumptions!$B$18),1),0)</f>
        <v/>
      </c>
      <c r="U175" s="11">
        <f>IF(AND($G44="Y",U87&gt;0),U87*Assumptions!$B$16/12*Assumptions!$B$17*IF(Assumptions!$B$18&gt;0,MIN(1,((YEAR(U$5)-YEAR($E44))*12+MONTH(U$5)-MONTH($E44)+1)/Assumptions!$B$18),1),0)</f>
        <v/>
      </c>
      <c r="V175" s="11">
        <f>IF(AND($G44="Y",V87&gt;0),V87*Assumptions!$B$16/12*Assumptions!$B$17*IF(Assumptions!$B$18&gt;0,MIN(1,((YEAR(V$5)-YEAR($E44))*12+MONTH(V$5)-MONTH($E44)+1)/Assumptions!$B$18),1),0)</f>
        <v/>
      </c>
      <c r="W175" s="11">
        <f>IF(AND($G44="Y",W87&gt;0),W87*Assumptions!$B$16/12*Assumptions!$B$17*IF(Assumptions!$B$18&gt;0,MIN(1,((YEAR(W$5)-YEAR($E44))*12+MONTH(W$5)-MONTH($E44)+1)/Assumptions!$B$18),1),0)</f>
        <v/>
      </c>
      <c r="X175" s="11">
        <f>IF(AND($G44="Y",X87&gt;0),X87*Assumptions!$B$16/12*Assumptions!$B$17*IF(Assumptions!$B$18&gt;0,MIN(1,((YEAR(X$5)-YEAR($E44))*12+MONTH(X$5)-MONTH($E44)+1)/Assumptions!$B$18),1),0)</f>
        <v/>
      </c>
      <c r="Y175" s="11">
        <f>IF(AND($G44="Y",Y87&gt;0),Y87*Assumptions!$B$16/12*Assumptions!$B$17*IF(Assumptions!$B$18&gt;0,MIN(1,((YEAR(Y$5)-YEAR($E44))*12+MONTH(Y$5)-MONTH($E44)+1)/Assumptions!$B$18),1),0)</f>
        <v/>
      </c>
      <c r="Z175" s="11">
        <f>IF(AND($G44="Y",Z87&gt;0),Z87*Assumptions!$B$16/12*Assumptions!$B$17*IF(Assumptions!$B$18&gt;0,MIN(1,((YEAR(Z$5)-YEAR($E44))*12+MONTH(Z$5)-MONTH($E44)+1)/Assumptions!$B$18),1),0)</f>
        <v/>
      </c>
      <c r="AA175" s="11">
        <f>IF(AND($G44="Y",AA87&gt;0),AA87*Assumptions!$B$16/12*Assumptions!$B$17*IF(Assumptions!$B$18&gt;0,MIN(1,((YEAR(AA$5)-YEAR($E44))*12+MONTH(AA$5)-MONTH($E44)+1)/Assumptions!$B$18),1),0)</f>
        <v/>
      </c>
      <c r="AB175" s="11">
        <f>IF(AND($G44="Y",AB87&gt;0),AB87*Assumptions!$B$16/12*Assumptions!$B$17*IF(Assumptions!$B$18&gt;0,MIN(1,((YEAR(AB$5)-YEAR($E44))*12+MONTH(AB$5)-MONTH($E44)+1)/Assumptions!$B$18),1),0)</f>
        <v/>
      </c>
      <c r="AC175" s="11">
        <f>IF(AND($G44="Y",AC87&gt;0),AC87*Assumptions!$B$16/12*Assumptions!$B$17*IF(Assumptions!$B$18&gt;0,MIN(1,((YEAR(AC$5)-YEAR($E44))*12+MONTH(AC$5)-MONTH($E44)+1)/Assumptions!$B$18),1),0)</f>
        <v/>
      </c>
      <c r="AD175" s="11">
        <f>IF(AND($G44="Y",AD87&gt;0),AD87*Assumptions!$B$16/12*Assumptions!$B$17*IF(Assumptions!$B$18&gt;0,MIN(1,((YEAR(AD$5)-YEAR($E44))*12+MONTH(AD$5)-MONTH($E44)+1)/Assumptions!$B$18),1),0)</f>
        <v/>
      </c>
      <c r="AE175" s="11">
        <f>IF(AND($G44="Y",AE87&gt;0),AE87*Assumptions!$B$16/12*Assumptions!$B$17*IF(Assumptions!$B$18&gt;0,MIN(1,((YEAR(AE$5)-YEAR($E44))*12+MONTH(AE$5)-MONTH($E44)+1)/Assumptions!$B$18),1),0)</f>
        <v/>
      </c>
      <c r="AF175" s="11">
        <f>IF(AND($G44="Y",AF87&gt;0),AF87*Assumptions!$B$16/12*Assumptions!$B$17*IF(Assumptions!$B$18&gt;0,MIN(1,((YEAR(AF$5)-YEAR($E44))*12+MONTH(AF$5)-MONTH($E44)+1)/Assumptions!$B$18),1),0)</f>
        <v/>
      </c>
      <c r="AG175" s="11">
        <f>IF(AND($G44="Y",AG87&gt;0),AG87*Assumptions!$B$16/12*Assumptions!$B$17*IF(Assumptions!$B$18&gt;0,MIN(1,((YEAR(AG$5)-YEAR($E44))*12+MONTH(AG$5)-MONTH($E44)+1)/Assumptions!$B$18),1),0)</f>
        <v/>
      </c>
      <c r="AH175" s="11">
        <f>IF(AND($G44="Y",AH87&gt;0),AH87*Assumptions!$B$16/12*Assumptions!$B$17*IF(Assumptions!$B$18&gt;0,MIN(1,((YEAR(AH$5)-YEAR($E44))*12+MONTH(AH$5)-MONTH($E44)+1)/Assumptions!$B$18),1),0)</f>
        <v/>
      </c>
      <c r="AI175" s="11">
        <f>IF(AND($G44="Y",AI87&gt;0),AI87*Assumptions!$B$16/12*Assumptions!$B$17*IF(Assumptions!$B$18&gt;0,MIN(1,((YEAR(AI$5)-YEAR($E44))*12+MONTH(AI$5)-MONTH($E44)+1)/Assumptions!$B$18),1),0)</f>
        <v/>
      </c>
      <c r="AJ175" s="11">
        <f>IF(AND($G44="Y",AJ87&gt;0),AJ87*Assumptions!$B$16/12*Assumptions!$B$17*IF(Assumptions!$B$18&gt;0,MIN(1,((YEAR(AJ$5)-YEAR($E44))*12+MONTH(AJ$5)-MONTH($E44)+1)/Assumptions!$B$18),1),0)</f>
        <v/>
      </c>
      <c r="AK175" s="11">
        <f>IF(AND($G44="Y",AK87&gt;0),AK87*Assumptions!$B$16/12*Assumptions!$B$17*IF(Assumptions!$B$18&gt;0,MIN(1,((YEAR(AK$5)-YEAR($E44))*12+MONTH(AK$5)-MONTH($E44)+1)/Assumptions!$B$18),1),0)</f>
        <v/>
      </c>
      <c r="AL175" s="11">
        <f>IF(AND($G44="Y",AL87&gt;0),AL87*Assumptions!$B$16/12*Assumptions!$B$17*IF(Assumptions!$B$18&gt;0,MIN(1,((YEAR(AL$5)-YEAR($E44))*12+MONTH(AL$5)-MONTH($E44)+1)/Assumptions!$B$18),1),0)</f>
        <v/>
      </c>
      <c r="AM175" s="11">
        <f>IF(AND($G44="Y",AM87&gt;0),AM87*Assumptions!$B$16/12*Assumptions!$B$17*IF(Assumptions!$B$18&gt;0,MIN(1,((YEAR(AM$5)-YEAR($E44))*12+MONTH(AM$5)-MONTH($E44)+1)/Assumptions!$B$18),1),0)</f>
        <v/>
      </c>
      <c r="AN175" s="11">
        <f>IF(AND($G44="Y",AN87&gt;0),AN87*Assumptions!$B$16/12*Assumptions!$B$17*IF(Assumptions!$B$18&gt;0,MIN(1,((YEAR(AN$5)-YEAR($E44))*12+MONTH(AN$5)-MONTH($E44)+1)/Assumptions!$B$18),1),0)</f>
        <v/>
      </c>
      <c r="AO175" s="11">
        <f>IF(AND($G44="Y",AO87&gt;0),AO87*Assumptions!$B$16/12*Assumptions!$B$17*IF(Assumptions!$B$18&gt;0,MIN(1,((YEAR(AO$5)-YEAR($E44))*12+MONTH(AO$5)-MONTH($E44)+1)/Assumptions!$B$18),1),0)</f>
        <v/>
      </c>
      <c r="AP175" s="11">
        <f>IF(AND($G44="Y",AP87&gt;0),AP87*Assumptions!$B$16/12*Assumptions!$B$17*IF(Assumptions!$B$18&gt;0,MIN(1,((YEAR(AP$5)-YEAR($E44))*12+MONTH(AP$5)-MONTH($E44)+1)/Assumptions!$B$18),1),0)</f>
        <v/>
      </c>
      <c r="AQ175" s="11">
        <f>IF(AND($G44="Y",AQ87&gt;0),AQ87*Assumptions!$B$16/12*Assumptions!$B$17*IF(Assumptions!$B$18&gt;0,MIN(1,((YEAR(AQ$5)-YEAR($E44))*12+MONTH(AQ$5)-MONTH($E44)+1)/Assumptions!$B$18),1),0)</f>
        <v/>
      </c>
      <c r="AR175" s="11">
        <f>IF(AND($G44="Y",AR87&gt;0),AR87*Assumptions!$B$16/12*Assumptions!$B$17*IF(Assumptions!$B$18&gt;0,MIN(1,((YEAR(AR$5)-YEAR($E44))*12+MONTH(AR$5)-MONTH($E44)+1)/Assumptions!$B$18),1),0)</f>
        <v/>
      </c>
    </row>
    <row r="176">
      <c r="A176" s="2">
        <f>IF($A45="","",$A45)</f>
        <v/>
      </c>
      <c r="I176" s="11">
        <f>IF(AND($G45="Y",I88&gt;0),I88*Assumptions!$B$16/12*Assumptions!$B$17*IF(Assumptions!$B$18&gt;0,MIN(1,((YEAR(I$5)-YEAR($E45))*12+MONTH(I$5)-MONTH($E45)+1)/Assumptions!$B$18),1),0)</f>
        <v/>
      </c>
      <c r="J176" s="11">
        <f>IF(AND($G45="Y",J88&gt;0),J88*Assumptions!$B$16/12*Assumptions!$B$17*IF(Assumptions!$B$18&gt;0,MIN(1,((YEAR(J$5)-YEAR($E45))*12+MONTH(J$5)-MONTH($E45)+1)/Assumptions!$B$18),1),0)</f>
        <v/>
      </c>
      <c r="K176" s="11">
        <f>IF(AND($G45="Y",K88&gt;0),K88*Assumptions!$B$16/12*Assumptions!$B$17*IF(Assumptions!$B$18&gt;0,MIN(1,((YEAR(K$5)-YEAR($E45))*12+MONTH(K$5)-MONTH($E45)+1)/Assumptions!$B$18),1),0)</f>
        <v/>
      </c>
      <c r="L176" s="11">
        <f>IF(AND($G45="Y",L88&gt;0),L88*Assumptions!$B$16/12*Assumptions!$B$17*IF(Assumptions!$B$18&gt;0,MIN(1,((YEAR(L$5)-YEAR($E45))*12+MONTH(L$5)-MONTH($E45)+1)/Assumptions!$B$18),1),0)</f>
        <v/>
      </c>
      <c r="M176" s="11">
        <f>IF(AND($G45="Y",M88&gt;0),M88*Assumptions!$B$16/12*Assumptions!$B$17*IF(Assumptions!$B$18&gt;0,MIN(1,((YEAR(M$5)-YEAR($E45))*12+MONTH(M$5)-MONTH($E45)+1)/Assumptions!$B$18),1),0)</f>
        <v/>
      </c>
      <c r="N176" s="11">
        <f>IF(AND($G45="Y",N88&gt;0),N88*Assumptions!$B$16/12*Assumptions!$B$17*IF(Assumptions!$B$18&gt;0,MIN(1,((YEAR(N$5)-YEAR($E45))*12+MONTH(N$5)-MONTH($E45)+1)/Assumptions!$B$18),1),0)</f>
        <v/>
      </c>
      <c r="O176" s="11">
        <f>IF(AND($G45="Y",O88&gt;0),O88*Assumptions!$B$16/12*Assumptions!$B$17*IF(Assumptions!$B$18&gt;0,MIN(1,((YEAR(O$5)-YEAR($E45))*12+MONTH(O$5)-MONTH($E45)+1)/Assumptions!$B$18),1),0)</f>
        <v/>
      </c>
      <c r="P176" s="11">
        <f>IF(AND($G45="Y",P88&gt;0),P88*Assumptions!$B$16/12*Assumptions!$B$17*IF(Assumptions!$B$18&gt;0,MIN(1,((YEAR(P$5)-YEAR($E45))*12+MONTH(P$5)-MONTH($E45)+1)/Assumptions!$B$18),1),0)</f>
        <v/>
      </c>
      <c r="Q176" s="11">
        <f>IF(AND($G45="Y",Q88&gt;0),Q88*Assumptions!$B$16/12*Assumptions!$B$17*IF(Assumptions!$B$18&gt;0,MIN(1,((YEAR(Q$5)-YEAR($E45))*12+MONTH(Q$5)-MONTH($E45)+1)/Assumptions!$B$18),1),0)</f>
        <v/>
      </c>
      <c r="R176" s="11">
        <f>IF(AND($G45="Y",R88&gt;0),R88*Assumptions!$B$16/12*Assumptions!$B$17*IF(Assumptions!$B$18&gt;0,MIN(1,((YEAR(R$5)-YEAR($E45))*12+MONTH(R$5)-MONTH($E45)+1)/Assumptions!$B$18),1),0)</f>
        <v/>
      </c>
      <c r="S176" s="11">
        <f>IF(AND($G45="Y",S88&gt;0),S88*Assumptions!$B$16/12*Assumptions!$B$17*IF(Assumptions!$B$18&gt;0,MIN(1,((YEAR(S$5)-YEAR($E45))*12+MONTH(S$5)-MONTH($E45)+1)/Assumptions!$B$18),1),0)</f>
        <v/>
      </c>
      <c r="T176" s="11">
        <f>IF(AND($G45="Y",T88&gt;0),T88*Assumptions!$B$16/12*Assumptions!$B$17*IF(Assumptions!$B$18&gt;0,MIN(1,((YEAR(T$5)-YEAR($E45))*12+MONTH(T$5)-MONTH($E45)+1)/Assumptions!$B$18),1),0)</f>
        <v/>
      </c>
      <c r="U176" s="11">
        <f>IF(AND($G45="Y",U88&gt;0),U88*Assumptions!$B$16/12*Assumptions!$B$17*IF(Assumptions!$B$18&gt;0,MIN(1,((YEAR(U$5)-YEAR($E45))*12+MONTH(U$5)-MONTH($E45)+1)/Assumptions!$B$18),1),0)</f>
        <v/>
      </c>
      <c r="V176" s="11">
        <f>IF(AND($G45="Y",V88&gt;0),V88*Assumptions!$B$16/12*Assumptions!$B$17*IF(Assumptions!$B$18&gt;0,MIN(1,((YEAR(V$5)-YEAR($E45))*12+MONTH(V$5)-MONTH($E45)+1)/Assumptions!$B$18),1),0)</f>
        <v/>
      </c>
      <c r="W176" s="11">
        <f>IF(AND($G45="Y",W88&gt;0),W88*Assumptions!$B$16/12*Assumptions!$B$17*IF(Assumptions!$B$18&gt;0,MIN(1,((YEAR(W$5)-YEAR($E45))*12+MONTH(W$5)-MONTH($E45)+1)/Assumptions!$B$18),1),0)</f>
        <v/>
      </c>
      <c r="X176" s="11">
        <f>IF(AND($G45="Y",X88&gt;0),X88*Assumptions!$B$16/12*Assumptions!$B$17*IF(Assumptions!$B$18&gt;0,MIN(1,((YEAR(X$5)-YEAR($E45))*12+MONTH(X$5)-MONTH($E45)+1)/Assumptions!$B$18),1),0)</f>
        <v/>
      </c>
      <c r="Y176" s="11">
        <f>IF(AND($G45="Y",Y88&gt;0),Y88*Assumptions!$B$16/12*Assumptions!$B$17*IF(Assumptions!$B$18&gt;0,MIN(1,((YEAR(Y$5)-YEAR($E45))*12+MONTH(Y$5)-MONTH($E45)+1)/Assumptions!$B$18),1),0)</f>
        <v/>
      </c>
      <c r="Z176" s="11">
        <f>IF(AND($G45="Y",Z88&gt;0),Z88*Assumptions!$B$16/12*Assumptions!$B$17*IF(Assumptions!$B$18&gt;0,MIN(1,((YEAR(Z$5)-YEAR($E45))*12+MONTH(Z$5)-MONTH($E45)+1)/Assumptions!$B$18),1),0)</f>
        <v/>
      </c>
      <c r="AA176" s="11">
        <f>IF(AND($G45="Y",AA88&gt;0),AA88*Assumptions!$B$16/12*Assumptions!$B$17*IF(Assumptions!$B$18&gt;0,MIN(1,((YEAR(AA$5)-YEAR($E45))*12+MONTH(AA$5)-MONTH($E45)+1)/Assumptions!$B$18),1),0)</f>
        <v/>
      </c>
      <c r="AB176" s="11">
        <f>IF(AND($G45="Y",AB88&gt;0),AB88*Assumptions!$B$16/12*Assumptions!$B$17*IF(Assumptions!$B$18&gt;0,MIN(1,((YEAR(AB$5)-YEAR($E45))*12+MONTH(AB$5)-MONTH($E45)+1)/Assumptions!$B$18),1),0)</f>
        <v/>
      </c>
      <c r="AC176" s="11">
        <f>IF(AND($G45="Y",AC88&gt;0),AC88*Assumptions!$B$16/12*Assumptions!$B$17*IF(Assumptions!$B$18&gt;0,MIN(1,((YEAR(AC$5)-YEAR($E45))*12+MONTH(AC$5)-MONTH($E45)+1)/Assumptions!$B$18),1),0)</f>
        <v/>
      </c>
      <c r="AD176" s="11">
        <f>IF(AND($G45="Y",AD88&gt;0),AD88*Assumptions!$B$16/12*Assumptions!$B$17*IF(Assumptions!$B$18&gt;0,MIN(1,((YEAR(AD$5)-YEAR($E45))*12+MONTH(AD$5)-MONTH($E45)+1)/Assumptions!$B$18),1),0)</f>
        <v/>
      </c>
      <c r="AE176" s="11">
        <f>IF(AND($G45="Y",AE88&gt;0),AE88*Assumptions!$B$16/12*Assumptions!$B$17*IF(Assumptions!$B$18&gt;0,MIN(1,((YEAR(AE$5)-YEAR($E45))*12+MONTH(AE$5)-MONTH($E45)+1)/Assumptions!$B$18),1),0)</f>
        <v/>
      </c>
      <c r="AF176" s="11">
        <f>IF(AND($G45="Y",AF88&gt;0),AF88*Assumptions!$B$16/12*Assumptions!$B$17*IF(Assumptions!$B$18&gt;0,MIN(1,((YEAR(AF$5)-YEAR($E45))*12+MONTH(AF$5)-MONTH($E45)+1)/Assumptions!$B$18),1),0)</f>
        <v/>
      </c>
      <c r="AG176" s="11">
        <f>IF(AND($G45="Y",AG88&gt;0),AG88*Assumptions!$B$16/12*Assumptions!$B$17*IF(Assumptions!$B$18&gt;0,MIN(1,((YEAR(AG$5)-YEAR($E45))*12+MONTH(AG$5)-MONTH($E45)+1)/Assumptions!$B$18),1),0)</f>
        <v/>
      </c>
      <c r="AH176" s="11">
        <f>IF(AND($G45="Y",AH88&gt;0),AH88*Assumptions!$B$16/12*Assumptions!$B$17*IF(Assumptions!$B$18&gt;0,MIN(1,((YEAR(AH$5)-YEAR($E45))*12+MONTH(AH$5)-MONTH($E45)+1)/Assumptions!$B$18),1),0)</f>
        <v/>
      </c>
      <c r="AI176" s="11">
        <f>IF(AND($G45="Y",AI88&gt;0),AI88*Assumptions!$B$16/12*Assumptions!$B$17*IF(Assumptions!$B$18&gt;0,MIN(1,((YEAR(AI$5)-YEAR($E45))*12+MONTH(AI$5)-MONTH($E45)+1)/Assumptions!$B$18),1),0)</f>
        <v/>
      </c>
      <c r="AJ176" s="11">
        <f>IF(AND($G45="Y",AJ88&gt;0),AJ88*Assumptions!$B$16/12*Assumptions!$B$17*IF(Assumptions!$B$18&gt;0,MIN(1,((YEAR(AJ$5)-YEAR($E45))*12+MONTH(AJ$5)-MONTH($E45)+1)/Assumptions!$B$18),1),0)</f>
        <v/>
      </c>
      <c r="AK176" s="11">
        <f>IF(AND($G45="Y",AK88&gt;0),AK88*Assumptions!$B$16/12*Assumptions!$B$17*IF(Assumptions!$B$18&gt;0,MIN(1,((YEAR(AK$5)-YEAR($E45))*12+MONTH(AK$5)-MONTH($E45)+1)/Assumptions!$B$18),1),0)</f>
        <v/>
      </c>
      <c r="AL176" s="11">
        <f>IF(AND($G45="Y",AL88&gt;0),AL88*Assumptions!$B$16/12*Assumptions!$B$17*IF(Assumptions!$B$18&gt;0,MIN(1,((YEAR(AL$5)-YEAR($E45))*12+MONTH(AL$5)-MONTH($E45)+1)/Assumptions!$B$18),1),0)</f>
        <v/>
      </c>
      <c r="AM176" s="11">
        <f>IF(AND($G45="Y",AM88&gt;0),AM88*Assumptions!$B$16/12*Assumptions!$B$17*IF(Assumptions!$B$18&gt;0,MIN(1,((YEAR(AM$5)-YEAR($E45))*12+MONTH(AM$5)-MONTH($E45)+1)/Assumptions!$B$18),1),0)</f>
        <v/>
      </c>
      <c r="AN176" s="11">
        <f>IF(AND($G45="Y",AN88&gt;0),AN88*Assumptions!$B$16/12*Assumptions!$B$17*IF(Assumptions!$B$18&gt;0,MIN(1,((YEAR(AN$5)-YEAR($E45))*12+MONTH(AN$5)-MONTH($E45)+1)/Assumptions!$B$18),1),0)</f>
        <v/>
      </c>
      <c r="AO176" s="11">
        <f>IF(AND($G45="Y",AO88&gt;0),AO88*Assumptions!$B$16/12*Assumptions!$B$17*IF(Assumptions!$B$18&gt;0,MIN(1,((YEAR(AO$5)-YEAR($E45))*12+MONTH(AO$5)-MONTH($E45)+1)/Assumptions!$B$18),1),0)</f>
        <v/>
      </c>
      <c r="AP176" s="11">
        <f>IF(AND($G45="Y",AP88&gt;0),AP88*Assumptions!$B$16/12*Assumptions!$B$17*IF(Assumptions!$B$18&gt;0,MIN(1,((YEAR(AP$5)-YEAR($E45))*12+MONTH(AP$5)-MONTH($E45)+1)/Assumptions!$B$18),1),0)</f>
        <v/>
      </c>
      <c r="AQ176" s="11">
        <f>IF(AND($G45="Y",AQ88&gt;0),AQ88*Assumptions!$B$16/12*Assumptions!$B$17*IF(Assumptions!$B$18&gt;0,MIN(1,((YEAR(AQ$5)-YEAR($E45))*12+MONTH(AQ$5)-MONTH($E45)+1)/Assumptions!$B$18),1),0)</f>
        <v/>
      </c>
      <c r="AR176" s="11">
        <f>IF(AND($G45="Y",AR88&gt;0),AR88*Assumptions!$B$16/12*Assumptions!$B$17*IF(Assumptions!$B$18&gt;0,MIN(1,((YEAR(AR$5)-YEAR($E45))*12+MONTH(AR$5)-MONTH($E45)+1)/Assumptions!$B$18),1),0)</f>
        <v/>
      </c>
    </row>
    <row r="177">
      <c r="A177" s="2">
        <f>IF($A46="","",$A46)</f>
        <v/>
      </c>
      <c r="I177" s="11">
        <f>IF(AND($G46="Y",I89&gt;0),I89*Assumptions!$B$16/12*Assumptions!$B$17*IF(Assumptions!$B$18&gt;0,MIN(1,((YEAR(I$5)-YEAR($E46))*12+MONTH(I$5)-MONTH($E46)+1)/Assumptions!$B$18),1),0)</f>
        <v/>
      </c>
      <c r="J177" s="11">
        <f>IF(AND($G46="Y",J89&gt;0),J89*Assumptions!$B$16/12*Assumptions!$B$17*IF(Assumptions!$B$18&gt;0,MIN(1,((YEAR(J$5)-YEAR($E46))*12+MONTH(J$5)-MONTH($E46)+1)/Assumptions!$B$18),1),0)</f>
        <v/>
      </c>
      <c r="K177" s="11">
        <f>IF(AND($G46="Y",K89&gt;0),K89*Assumptions!$B$16/12*Assumptions!$B$17*IF(Assumptions!$B$18&gt;0,MIN(1,((YEAR(K$5)-YEAR($E46))*12+MONTH(K$5)-MONTH($E46)+1)/Assumptions!$B$18),1),0)</f>
        <v/>
      </c>
      <c r="L177" s="11">
        <f>IF(AND($G46="Y",L89&gt;0),L89*Assumptions!$B$16/12*Assumptions!$B$17*IF(Assumptions!$B$18&gt;0,MIN(1,((YEAR(L$5)-YEAR($E46))*12+MONTH(L$5)-MONTH($E46)+1)/Assumptions!$B$18),1),0)</f>
        <v/>
      </c>
      <c r="M177" s="11">
        <f>IF(AND($G46="Y",M89&gt;0),M89*Assumptions!$B$16/12*Assumptions!$B$17*IF(Assumptions!$B$18&gt;0,MIN(1,((YEAR(M$5)-YEAR($E46))*12+MONTH(M$5)-MONTH($E46)+1)/Assumptions!$B$18),1),0)</f>
        <v/>
      </c>
      <c r="N177" s="11">
        <f>IF(AND($G46="Y",N89&gt;0),N89*Assumptions!$B$16/12*Assumptions!$B$17*IF(Assumptions!$B$18&gt;0,MIN(1,((YEAR(N$5)-YEAR($E46))*12+MONTH(N$5)-MONTH($E46)+1)/Assumptions!$B$18),1),0)</f>
        <v/>
      </c>
      <c r="O177" s="11">
        <f>IF(AND($G46="Y",O89&gt;0),O89*Assumptions!$B$16/12*Assumptions!$B$17*IF(Assumptions!$B$18&gt;0,MIN(1,((YEAR(O$5)-YEAR($E46))*12+MONTH(O$5)-MONTH($E46)+1)/Assumptions!$B$18),1),0)</f>
        <v/>
      </c>
      <c r="P177" s="11">
        <f>IF(AND($G46="Y",P89&gt;0),P89*Assumptions!$B$16/12*Assumptions!$B$17*IF(Assumptions!$B$18&gt;0,MIN(1,((YEAR(P$5)-YEAR($E46))*12+MONTH(P$5)-MONTH($E46)+1)/Assumptions!$B$18),1),0)</f>
        <v/>
      </c>
      <c r="Q177" s="11">
        <f>IF(AND($G46="Y",Q89&gt;0),Q89*Assumptions!$B$16/12*Assumptions!$B$17*IF(Assumptions!$B$18&gt;0,MIN(1,((YEAR(Q$5)-YEAR($E46))*12+MONTH(Q$5)-MONTH($E46)+1)/Assumptions!$B$18),1),0)</f>
        <v/>
      </c>
      <c r="R177" s="11">
        <f>IF(AND($G46="Y",R89&gt;0),R89*Assumptions!$B$16/12*Assumptions!$B$17*IF(Assumptions!$B$18&gt;0,MIN(1,((YEAR(R$5)-YEAR($E46))*12+MONTH(R$5)-MONTH($E46)+1)/Assumptions!$B$18),1),0)</f>
        <v/>
      </c>
      <c r="S177" s="11">
        <f>IF(AND($G46="Y",S89&gt;0),S89*Assumptions!$B$16/12*Assumptions!$B$17*IF(Assumptions!$B$18&gt;0,MIN(1,((YEAR(S$5)-YEAR($E46))*12+MONTH(S$5)-MONTH($E46)+1)/Assumptions!$B$18),1),0)</f>
        <v/>
      </c>
      <c r="T177" s="11">
        <f>IF(AND($G46="Y",T89&gt;0),T89*Assumptions!$B$16/12*Assumptions!$B$17*IF(Assumptions!$B$18&gt;0,MIN(1,((YEAR(T$5)-YEAR($E46))*12+MONTH(T$5)-MONTH($E46)+1)/Assumptions!$B$18),1),0)</f>
        <v/>
      </c>
      <c r="U177" s="11">
        <f>IF(AND($G46="Y",U89&gt;0),U89*Assumptions!$B$16/12*Assumptions!$B$17*IF(Assumptions!$B$18&gt;0,MIN(1,((YEAR(U$5)-YEAR($E46))*12+MONTH(U$5)-MONTH($E46)+1)/Assumptions!$B$18),1),0)</f>
        <v/>
      </c>
      <c r="V177" s="11">
        <f>IF(AND($G46="Y",V89&gt;0),V89*Assumptions!$B$16/12*Assumptions!$B$17*IF(Assumptions!$B$18&gt;0,MIN(1,((YEAR(V$5)-YEAR($E46))*12+MONTH(V$5)-MONTH($E46)+1)/Assumptions!$B$18),1),0)</f>
        <v/>
      </c>
      <c r="W177" s="11">
        <f>IF(AND($G46="Y",W89&gt;0),W89*Assumptions!$B$16/12*Assumptions!$B$17*IF(Assumptions!$B$18&gt;0,MIN(1,((YEAR(W$5)-YEAR($E46))*12+MONTH(W$5)-MONTH($E46)+1)/Assumptions!$B$18),1),0)</f>
        <v/>
      </c>
      <c r="X177" s="11">
        <f>IF(AND($G46="Y",X89&gt;0),X89*Assumptions!$B$16/12*Assumptions!$B$17*IF(Assumptions!$B$18&gt;0,MIN(1,((YEAR(X$5)-YEAR($E46))*12+MONTH(X$5)-MONTH($E46)+1)/Assumptions!$B$18),1),0)</f>
        <v/>
      </c>
      <c r="Y177" s="11">
        <f>IF(AND($G46="Y",Y89&gt;0),Y89*Assumptions!$B$16/12*Assumptions!$B$17*IF(Assumptions!$B$18&gt;0,MIN(1,((YEAR(Y$5)-YEAR($E46))*12+MONTH(Y$5)-MONTH($E46)+1)/Assumptions!$B$18),1),0)</f>
        <v/>
      </c>
      <c r="Z177" s="11">
        <f>IF(AND($G46="Y",Z89&gt;0),Z89*Assumptions!$B$16/12*Assumptions!$B$17*IF(Assumptions!$B$18&gt;0,MIN(1,((YEAR(Z$5)-YEAR($E46))*12+MONTH(Z$5)-MONTH($E46)+1)/Assumptions!$B$18),1),0)</f>
        <v/>
      </c>
      <c r="AA177" s="11">
        <f>IF(AND($G46="Y",AA89&gt;0),AA89*Assumptions!$B$16/12*Assumptions!$B$17*IF(Assumptions!$B$18&gt;0,MIN(1,((YEAR(AA$5)-YEAR($E46))*12+MONTH(AA$5)-MONTH($E46)+1)/Assumptions!$B$18),1),0)</f>
        <v/>
      </c>
      <c r="AB177" s="11">
        <f>IF(AND($G46="Y",AB89&gt;0),AB89*Assumptions!$B$16/12*Assumptions!$B$17*IF(Assumptions!$B$18&gt;0,MIN(1,((YEAR(AB$5)-YEAR($E46))*12+MONTH(AB$5)-MONTH($E46)+1)/Assumptions!$B$18),1),0)</f>
        <v/>
      </c>
      <c r="AC177" s="11">
        <f>IF(AND($G46="Y",AC89&gt;0),AC89*Assumptions!$B$16/12*Assumptions!$B$17*IF(Assumptions!$B$18&gt;0,MIN(1,((YEAR(AC$5)-YEAR($E46))*12+MONTH(AC$5)-MONTH($E46)+1)/Assumptions!$B$18),1),0)</f>
        <v/>
      </c>
      <c r="AD177" s="11">
        <f>IF(AND($G46="Y",AD89&gt;0),AD89*Assumptions!$B$16/12*Assumptions!$B$17*IF(Assumptions!$B$18&gt;0,MIN(1,((YEAR(AD$5)-YEAR($E46))*12+MONTH(AD$5)-MONTH($E46)+1)/Assumptions!$B$18),1),0)</f>
        <v/>
      </c>
      <c r="AE177" s="11">
        <f>IF(AND($G46="Y",AE89&gt;0),AE89*Assumptions!$B$16/12*Assumptions!$B$17*IF(Assumptions!$B$18&gt;0,MIN(1,((YEAR(AE$5)-YEAR($E46))*12+MONTH(AE$5)-MONTH($E46)+1)/Assumptions!$B$18),1),0)</f>
        <v/>
      </c>
      <c r="AF177" s="11">
        <f>IF(AND($G46="Y",AF89&gt;0),AF89*Assumptions!$B$16/12*Assumptions!$B$17*IF(Assumptions!$B$18&gt;0,MIN(1,((YEAR(AF$5)-YEAR($E46))*12+MONTH(AF$5)-MONTH($E46)+1)/Assumptions!$B$18),1),0)</f>
        <v/>
      </c>
      <c r="AG177" s="11">
        <f>IF(AND($G46="Y",AG89&gt;0),AG89*Assumptions!$B$16/12*Assumptions!$B$17*IF(Assumptions!$B$18&gt;0,MIN(1,((YEAR(AG$5)-YEAR($E46))*12+MONTH(AG$5)-MONTH($E46)+1)/Assumptions!$B$18),1),0)</f>
        <v/>
      </c>
      <c r="AH177" s="11">
        <f>IF(AND($G46="Y",AH89&gt;0),AH89*Assumptions!$B$16/12*Assumptions!$B$17*IF(Assumptions!$B$18&gt;0,MIN(1,((YEAR(AH$5)-YEAR($E46))*12+MONTH(AH$5)-MONTH($E46)+1)/Assumptions!$B$18),1),0)</f>
        <v/>
      </c>
      <c r="AI177" s="11">
        <f>IF(AND($G46="Y",AI89&gt;0),AI89*Assumptions!$B$16/12*Assumptions!$B$17*IF(Assumptions!$B$18&gt;0,MIN(1,((YEAR(AI$5)-YEAR($E46))*12+MONTH(AI$5)-MONTH($E46)+1)/Assumptions!$B$18),1),0)</f>
        <v/>
      </c>
      <c r="AJ177" s="11">
        <f>IF(AND($G46="Y",AJ89&gt;0),AJ89*Assumptions!$B$16/12*Assumptions!$B$17*IF(Assumptions!$B$18&gt;0,MIN(1,((YEAR(AJ$5)-YEAR($E46))*12+MONTH(AJ$5)-MONTH($E46)+1)/Assumptions!$B$18),1),0)</f>
        <v/>
      </c>
      <c r="AK177" s="11">
        <f>IF(AND($G46="Y",AK89&gt;0),AK89*Assumptions!$B$16/12*Assumptions!$B$17*IF(Assumptions!$B$18&gt;0,MIN(1,((YEAR(AK$5)-YEAR($E46))*12+MONTH(AK$5)-MONTH($E46)+1)/Assumptions!$B$18),1),0)</f>
        <v/>
      </c>
      <c r="AL177" s="11">
        <f>IF(AND($G46="Y",AL89&gt;0),AL89*Assumptions!$B$16/12*Assumptions!$B$17*IF(Assumptions!$B$18&gt;0,MIN(1,((YEAR(AL$5)-YEAR($E46))*12+MONTH(AL$5)-MONTH($E46)+1)/Assumptions!$B$18),1),0)</f>
        <v/>
      </c>
      <c r="AM177" s="11">
        <f>IF(AND($G46="Y",AM89&gt;0),AM89*Assumptions!$B$16/12*Assumptions!$B$17*IF(Assumptions!$B$18&gt;0,MIN(1,((YEAR(AM$5)-YEAR($E46))*12+MONTH(AM$5)-MONTH($E46)+1)/Assumptions!$B$18),1),0)</f>
        <v/>
      </c>
      <c r="AN177" s="11">
        <f>IF(AND($G46="Y",AN89&gt;0),AN89*Assumptions!$B$16/12*Assumptions!$B$17*IF(Assumptions!$B$18&gt;0,MIN(1,((YEAR(AN$5)-YEAR($E46))*12+MONTH(AN$5)-MONTH($E46)+1)/Assumptions!$B$18),1),0)</f>
        <v/>
      </c>
      <c r="AO177" s="11">
        <f>IF(AND($G46="Y",AO89&gt;0),AO89*Assumptions!$B$16/12*Assumptions!$B$17*IF(Assumptions!$B$18&gt;0,MIN(1,((YEAR(AO$5)-YEAR($E46))*12+MONTH(AO$5)-MONTH($E46)+1)/Assumptions!$B$18),1),0)</f>
        <v/>
      </c>
      <c r="AP177" s="11">
        <f>IF(AND($G46="Y",AP89&gt;0),AP89*Assumptions!$B$16/12*Assumptions!$B$17*IF(Assumptions!$B$18&gt;0,MIN(1,((YEAR(AP$5)-YEAR($E46))*12+MONTH(AP$5)-MONTH($E46)+1)/Assumptions!$B$18),1),0)</f>
        <v/>
      </c>
      <c r="AQ177" s="11">
        <f>IF(AND($G46="Y",AQ89&gt;0),AQ89*Assumptions!$B$16/12*Assumptions!$B$17*IF(Assumptions!$B$18&gt;0,MIN(1,((YEAR(AQ$5)-YEAR($E46))*12+MONTH(AQ$5)-MONTH($E46)+1)/Assumptions!$B$18),1),0)</f>
        <v/>
      </c>
      <c r="AR177" s="11">
        <f>IF(AND($G46="Y",AR89&gt;0),AR89*Assumptions!$B$16/12*Assumptions!$B$17*IF(Assumptions!$B$18&gt;0,MIN(1,((YEAR(AR$5)-YEAR($E46))*12+MONTH(AR$5)-MONTH($E46)+1)/Assumptions!$B$18),1),0)</f>
        <v/>
      </c>
    </row>
    <row r="178">
      <c r="A178" s="2">
        <f>IF($A47="","",$A47)</f>
        <v/>
      </c>
      <c r="I178" s="11">
        <f>IF(AND($G47="Y",I90&gt;0),I90*Assumptions!$B$16/12*Assumptions!$B$17*IF(Assumptions!$B$18&gt;0,MIN(1,((YEAR(I$5)-YEAR($E47))*12+MONTH(I$5)-MONTH($E47)+1)/Assumptions!$B$18),1),0)</f>
        <v/>
      </c>
      <c r="J178" s="11">
        <f>IF(AND($G47="Y",J90&gt;0),J90*Assumptions!$B$16/12*Assumptions!$B$17*IF(Assumptions!$B$18&gt;0,MIN(1,((YEAR(J$5)-YEAR($E47))*12+MONTH(J$5)-MONTH($E47)+1)/Assumptions!$B$18),1),0)</f>
        <v/>
      </c>
      <c r="K178" s="11">
        <f>IF(AND($G47="Y",K90&gt;0),K90*Assumptions!$B$16/12*Assumptions!$B$17*IF(Assumptions!$B$18&gt;0,MIN(1,((YEAR(K$5)-YEAR($E47))*12+MONTH(K$5)-MONTH($E47)+1)/Assumptions!$B$18),1),0)</f>
        <v/>
      </c>
      <c r="L178" s="11">
        <f>IF(AND($G47="Y",L90&gt;0),L90*Assumptions!$B$16/12*Assumptions!$B$17*IF(Assumptions!$B$18&gt;0,MIN(1,((YEAR(L$5)-YEAR($E47))*12+MONTH(L$5)-MONTH($E47)+1)/Assumptions!$B$18),1),0)</f>
        <v/>
      </c>
      <c r="M178" s="11">
        <f>IF(AND($G47="Y",M90&gt;0),M90*Assumptions!$B$16/12*Assumptions!$B$17*IF(Assumptions!$B$18&gt;0,MIN(1,((YEAR(M$5)-YEAR($E47))*12+MONTH(M$5)-MONTH($E47)+1)/Assumptions!$B$18),1),0)</f>
        <v/>
      </c>
      <c r="N178" s="11">
        <f>IF(AND($G47="Y",N90&gt;0),N90*Assumptions!$B$16/12*Assumptions!$B$17*IF(Assumptions!$B$18&gt;0,MIN(1,((YEAR(N$5)-YEAR($E47))*12+MONTH(N$5)-MONTH($E47)+1)/Assumptions!$B$18),1),0)</f>
        <v/>
      </c>
      <c r="O178" s="11">
        <f>IF(AND($G47="Y",O90&gt;0),O90*Assumptions!$B$16/12*Assumptions!$B$17*IF(Assumptions!$B$18&gt;0,MIN(1,((YEAR(O$5)-YEAR($E47))*12+MONTH(O$5)-MONTH($E47)+1)/Assumptions!$B$18),1),0)</f>
        <v/>
      </c>
      <c r="P178" s="11">
        <f>IF(AND($G47="Y",P90&gt;0),P90*Assumptions!$B$16/12*Assumptions!$B$17*IF(Assumptions!$B$18&gt;0,MIN(1,((YEAR(P$5)-YEAR($E47))*12+MONTH(P$5)-MONTH($E47)+1)/Assumptions!$B$18),1),0)</f>
        <v/>
      </c>
      <c r="Q178" s="11">
        <f>IF(AND($G47="Y",Q90&gt;0),Q90*Assumptions!$B$16/12*Assumptions!$B$17*IF(Assumptions!$B$18&gt;0,MIN(1,((YEAR(Q$5)-YEAR($E47))*12+MONTH(Q$5)-MONTH($E47)+1)/Assumptions!$B$18),1),0)</f>
        <v/>
      </c>
      <c r="R178" s="11">
        <f>IF(AND($G47="Y",R90&gt;0),R90*Assumptions!$B$16/12*Assumptions!$B$17*IF(Assumptions!$B$18&gt;0,MIN(1,((YEAR(R$5)-YEAR($E47))*12+MONTH(R$5)-MONTH($E47)+1)/Assumptions!$B$18),1),0)</f>
        <v/>
      </c>
      <c r="S178" s="11">
        <f>IF(AND($G47="Y",S90&gt;0),S90*Assumptions!$B$16/12*Assumptions!$B$17*IF(Assumptions!$B$18&gt;0,MIN(1,((YEAR(S$5)-YEAR($E47))*12+MONTH(S$5)-MONTH($E47)+1)/Assumptions!$B$18),1),0)</f>
        <v/>
      </c>
      <c r="T178" s="11">
        <f>IF(AND($G47="Y",T90&gt;0),T90*Assumptions!$B$16/12*Assumptions!$B$17*IF(Assumptions!$B$18&gt;0,MIN(1,((YEAR(T$5)-YEAR($E47))*12+MONTH(T$5)-MONTH($E47)+1)/Assumptions!$B$18),1),0)</f>
        <v/>
      </c>
      <c r="U178" s="11">
        <f>IF(AND($G47="Y",U90&gt;0),U90*Assumptions!$B$16/12*Assumptions!$B$17*IF(Assumptions!$B$18&gt;0,MIN(1,((YEAR(U$5)-YEAR($E47))*12+MONTH(U$5)-MONTH($E47)+1)/Assumptions!$B$18),1),0)</f>
        <v/>
      </c>
      <c r="V178" s="11">
        <f>IF(AND($G47="Y",V90&gt;0),V90*Assumptions!$B$16/12*Assumptions!$B$17*IF(Assumptions!$B$18&gt;0,MIN(1,((YEAR(V$5)-YEAR($E47))*12+MONTH(V$5)-MONTH($E47)+1)/Assumptions!$B$18),1),0)</f>
        <v/>
      </c>
      <c r="W178" s="11">
        <f>IF(AND($G47="Y",W90&gt;0),W90*Assumptions!$B$16/12*Assumptions!$B$17*IF(Assumptions!$B$18&gt;0,MIN(1,((YEAR(W$5)-YEAR($E47))*12+MONTH(W$5)-MONTH($E47)+1)/Assumptions!$B$18),1),0)</f>
        <v/>
      </c>
      <c r="X178" s="11">
        <f>IF(AND($G47="Y",X90&gt;0),X90*Assumptions!$B$16/12*Assumptions!$B$17*IF(Assumptions!$B$18&gt;0,MIN(1,((YEAR(X$5)-YEAR($E47))*12+MONTH(X$5)-MONTH($E47)+1)/Assumptions!$B$18),1),0)</f>
        <v/>
      </c>
      <c r="Y178" s="11">
        <f>IF(AND($G47="Y",Y90&gt;0),Y90*Assumptions!$B$16/12*Assumptions!$B$17*IF(Assumptions!$B$18&gt;0,MIN(1,((YEAR(Y$5)-YEAR($E47))*12+MONTH(Y$5)-MONTH($E47)+1)/Assumptions!$B$18),1),0)</f>
        <v/>
      </c>
      <c r="Z178" s="11">
        <f>IF(AND($G47="Y",Z90&gt;0),Z90*Assumptions!$B$16/12*Assumptions!$B$17*IF(Assumptions!$B$18&gt;0,MIN(1,((YEAR(Z$5)-YEAR($E47))*12+MONTH(Z$5)-MONTH($E47)+1)/Assumptions!$B$18),1),0)</f>
        <v/>
      </c>
      <c r="AA178" s="11">
        <f>IF(AND($G47="Y",AA90&gt;0),AA90*Assumptions!$B$16/12*Assumptions!$B$17*IF(Assumptions!$B$18&gt;0,MIN(1,((YEAR(AA$5)-YEAR($E47))*12+MONTH(AA$5)-MONTH($E47)+1)/Assumptions!$B$18),1),0)</f>
        <v/>
      </c>
      <c r="AB178" s="11">
        <f>IF(AND($G47="Y",AB90&gt;0),AB90*Assumptions!$B$16/12*Assumptions!$B$17*IF(Assumptions!$B$18&gt;0,MIN(1,((YEAR(AB$5)-YEAR($E47))*12+MONTH(AB$5)-MONTH($E47)+1)/Assumptions!$B$18),1),0)</f>
        <v/>
      </c>
      <c r="AC178" s="11">
        <f>IF(AND($G47="Y",AC90&gt;0),AC90*Assumptions!$B$16/12*Assumptions!$B$17*IF(Assumptions!$B$18&gt;0,MIN(1,((YEAR(AC$5)-YEAR($E47))*12+MONTH(AC$5)-MONTH($E47)+1)/Assumptions!$B$18),1),0)</f>
        <v/>
      </c>
      <c r="AD178" s="11">
        <f>IF(AND($G47="Y",AD90&gt;0),AD90*Assumptions!$B$16/12*Assumptions!$B$17*IF(Assumptions!$B$18&gt;0,MIN(1,((YEAR(AD$5)-YEAR($E47))*12+MONTH(AD$5)-MONTH($E47)+1)/Assumptions!$B$18),1),0)</f>
        <v/>
      </c>
      <c r="AE178" s="11">
        <f>IF(AND($G47="Y",AE90&gt;0),AE90*Assumptions!$B$16/12*Assumptions!$B$17*IF(Assumptions!$B$18&gt;0,MIN(1,((YEAR(AE$5)-YEAR($E47))*12+MONTH(AE$5)-MONTH($E47)+1)/Assumptions!$B$18),1),0)</f>
        <v/>
      </c>
      <c r="AF178" s="11">
        <f>IF(AND($G47="Y",AF90&gt;0),AF90*Assumptions!$B$16/12*Assumptions!$B$17*IF(Assumptions!$B$18&gt;0,MIN(1,((YEAR(AF$5)-YEAR($E47))*12+MONTH(AF$5)-MONTH($E47)+1)/Assumptions!$B$18),1),0)</f>
        <v/>
      </c>
      <c r="AG178" s="11">
        <f>IF(AND($G47="Y",AG90&gt;0),AG90*Assumptions!$B$16/12*Assumptions!$B$17*IF(Assumptions!$B$18&gt;0,MIN(1,((YEAR(AG$5)-YEAR($E47))*12+MONTH(AG$5)-MONTH($E47)+1)/Assumptions!$B$18),1),0)</f>
        <v/>
      </c>
      <c r="AH178" s="11">
        <f>IF(AND($G47="Y",AH90&gt;0),AH90*Assumptions!$B$16/12*Assumptions!$B$17*IF(Assumptions!$B$18&gt;0,MIN(1,((YEAR(AH$5)-YEAR($E47))*12+MONTH(AH$5)-MONTH($E47)+1)/Assumptions!$B$18),1),0)</f>
        <v/>
      </c>
      <c r="AI178" s="11">
        <f>IF(AND($G47="Y",AI90&gt;0),AI90*Assumptions!$B$16/12*Assumptions!$B$17*IF(Assumptions!$B$18&gt;0,MIN(1,((YEAR(AI$5)-YEAR($E47))*12+MONTH(AI$5)-MONTH($E47)+1)/Assumptions!$B$18),1),0)</f>
        <v/>
      </c>
      <c r="AJ178" s="11">
        <f>IF(AND($G47="Y",AJ90&gt;0),AJ90*Assumptions!$B$16/12*Assumptions!$B$17*IF(Assumptions!$B$18&gt;0,MIN(1,((YEAR(AJ$5)-YEAR($E47))*12+MONTH(AJ$5)-MONTH($E47)+1)/Assumptions!$B$18),1),0)</f>
        <v/>
      </c>
      <c r="AK178" s="11">
        <f>IF(AND($G47="Y",AK90&gt;0),AK90*Assumptions!$B$16/12*Assumptions!$B$17*IF(Assumptions!$B$18&gt;0,MIN(1,((YEAR(AK$5)-YEAR($E47))*12+MONTH(AK$5)-MONTH($E47)+1)/Assumptions!$B$18),1),0)</f>
        <v/>
      </c>
      <c r="AL178" s="11">
        <f>IF(AND($G47="Y",AL90&gt;0),AL90*Assumptions!$B$16/12*Assumptions!$B$17*IF(Assumptions!$B$18&gt;0,MIN(1,((YEAR(AL$5)-YEAR($E47))*12+MONTH(AL$5)-MONTH($E47)+1)/Assumptions!$B$18),1),0)</f>
        <v/>
      </c>
      <c r="AM178" s="11">
        <f>IF(AND($G47="Y",AM90&gt;0),AM90*Assumptions!$B$16/12*Assumptions!$B$17*IF(Assumptions!$B$18&gt;0,MIN(1,((YEAR(AM$5)-YEAR($E47))*12+MONTH(AM$5)-MONTH($E47)+1)/Assumptions!$B$18),1),0)</f>
        <v/>
      </c>
      <c r="AN178" s="11">
        <f>IF(AND($G47="Y",AN90&gt;0),AN90*Assumptions!$B$16/12*Assumptions!$B$17*IF(Assumptions!$B$18&gt;0,MIN(1,((YEAR(AN$5)-YEAR($E47))*12+MONTH(AN$5)-MONTH($E47)+1)/Assumptions!$B$18),1),0)</f>
        <v/>
      </c>
      <c r="AO178" s="11">
        <f>IF(AND($G47="Y",AO90&gt;0),AO90*Assumptions!$B$16/12*Assumptions!$B$17*IF(Assumptions!$B$18&gt;0,MIN(1,((YEAR(AO$5)-YEAR($E47))*12+MONTH(AO$5)-MONTH($E47)+1)/Assumptions!$B$18),1),0)</f>
        <v/>
      </c>
      <c r="AP178" s="11">
        <f>IF(AND($G47="Y",AP90&gt;0),AP90*Assumptions!$B$16/12*Assumptions!$B$17*IF(Assumptions!$B$18&gt;0,MIN(1,((YEAR(AP$5)-YEAR($E47))*12+MONTH(AP$5)-MONTH($E47)+1)/Assumptions!$B$18),1),0)</f>
        <v/>
      </c>
      <c r="AQ178" s="11">
        <f>IF(AND($G47="Y",AQ90&gt;0),AQ90*Assumptions!$B$16/12*Assumptions!$B$17*IF(Assumptions!$B$18&gt;0,MIN(1,((YEAR(AQ$5)-YEAR($E47))*12+MONTH(AQ$5)-MONTH($E47)+1)/Assumptions!$B$18),1),0)</f>
        <v/>
      </c>
      <c r="AR178" s="11">
        <f>IF(AND($G47="Y",AR90&gt;0),AR90*Assumptions!$B$16/12*Assumptions!$B$17*IF(Assumptions!$B$18&gt;0,MIN(1,((YEAR(AR$5)-YEAR($E47))*12+MONTH(AR$5)-MONTH($E47)+1)/Assumptions!$B$18),1),0)</f>
        <v/>
      </c>
    </row>
    <row r="179">
      <c r="A179" s="2">
        <f>IF($A48="","",$A48)</f>
        <v/>
      </c>
      <c r="I179" s="11">
        <f>IF(AND($G48="Y",I91&gt;0),I91*Assumptions!$B$16/12*Assumptions!$B$17*IF(Assumptions!$B$18&gt;0,MIN(1,((YEAR(I$5)-YEAR($E48))*12+MONTH(I$5)-MONTH($E48)+1)/Assumptions!$B$18),1),0)</f>
        <v/>
      </c>
      <c r="J179" s="11">
        <f>IF(AND($G48="Y",J91&gt;0),J91*Assumptions!$B$16/12*Assumptions!$B$17*IF(Assumptions!$B$18&gt;0,MIN(1,((YEAR(J$5)-YEAR($E48))*12+MONTH(J$5)-MONTH($E48)+1)/Assumptions!$B$18),1),0)</f>
        <v/>
      </c>
      <c r="K179" s="11">
        <f>IF(AND($G48="Y",K91&gt;0),K91*Assumptions!$B$16/12*Assumptions!$B$17*IF(Assumptions!$B$18&gt;0,MIN(1,((YEAR(K$5)-YEAR($E48))*12+MONTH(K$5)-MONTH($E48)+1)/Assumptions!$B$18),1),0)</f>
        <v/>
      </c>
      <c r="L179" s="11">
        <f>IF(AND($G48="Y",L91&gt;0),L91*Assumptions!$B$16/12*Assumptions!$B$17*IF(Assumptions!$B$18&gt;0,MIN(1,((YEAR(L$5)-YEAR($E48))*12+MONTH(L$5)-MONTH($E48)+1)/Assumptions!$B$18),1),0)</f>
        <v/>
      </c>
      <c r="M179" s="11">
        <f>IF(AND($G48="Y",M91&gt;0),M91*Assumptions!$B$16/12*Assumptions!$B$17*IF(Assumptions!$B$18&gt;0,MIN(1,((YEAR(M$5)-YEAR($E48))*12+MONTH(M$5)-MONTH($E48)+1)/Assumptions!$B$18),1),0)</f>
        <v/>
      </c>
      <c r="N179" s="11">
        <f>IF(AND($G48="Y",N91&gt;0),N91*Assumptions!$B$16/12*Assumptions!$B$17*IF(Assumptions!$B$18&gt;0,MIN(1,((YEAR(N$5)-YEAR($E48))*12+MONTH(N$5)-MONTH($E48)+1)/Assumptions!$B$18),1),0)</f>
        <v/>
      </c>
      <c r="O179" s="11">
        <f>IF(AND($G48="Y",O91&gt;0),O91*Assumptions!$B$16/12*Assumptions!$B$17*IF(Assumptions!$B$18&gt;0,MIN(1,((YEAR(O$5)-YEAR($E48))*12+MONTH(O$5)-MONTH($E48)+1)/Assumptions!$B$18),1),0)</f>
        <v/>
      </c>
      <c r="P179" s="11">
        <f>IF(AND($G48="Y",P91&gt;0),P91*Assumptions!$B$16/12*Assumptions!$B$17*IF(Assumptions!$B$18&gt;0,MIN(1,((YEAR(P$5)-YEAR($E48))*12+MONTH(P$5)-MONTH($E48)+1)/Assumptions!$B$18),1),0)</f>
        <v/>
      </c>
      <c r="Q179" s="11">
        <f>IF(AND($G48="Y",Q91&gt;0),Q91*Assumptions!$B$16/12*Assumptions!$B$17*IF(Assumptions!$B$18&gt;0,MIN(1,((YEAR(Q$5)-YEAR($E48))*12+MONTH(Q$5)-MONTH($E48)+1)/Assumptions!$B$18),1),0)</f>
        <v/>
      </c>
      <c r="R179" s="11">
        <f>IF(AND($G48="Y",R91&gt;0),R91*Assumptions!$B$16/12*Assumptions!$B$17*IF(Assumptions!$B$18&gt;0,MIN(1,((YEAR(R$5)-YEAR($E48))*12+MONTH(R$5)-MONTH($E48)+1)/Assumptions!$B$18),1),0)</f>
        <v/>
      </c>
      <c r="S179" s="11">
        <f>IF(AND($G48="Y",S91&gt;0),S91*Assumptions!$B$16/12*Assumptions!$B$17*IF(Assumptions!$B$18&gt;0,MIN(1,((YEAR(S$5)-YEAR($E48))*12+MONTH(S$5)-MONTH($E48)+1)/Assumptions!$B$18),1),0)</f>
        <v/>
      </c>
      <c r="T179" s="11">
        <f>IF(AND($G48="Y",T91&gt;0),T91*Assumptions!$B$16/12*Assumptions!$B$17*IF(Assumptions!$B$18&gt;0,MIN(1,((YEAR(T$5)-YEAR($E48))*12+MONTH(T$5)-MONTH($E48)+1)/Assumptions!$B$18),1),0)</f>
        <v/>
      </c>
      <c r="U179" s="11">
        <f>IF(AND($G48="Y",U91&gt;0),U91*Assumptions!$B$16/12*Assumptions!$B$17*IF(Assumptions!$B$18&gt;0,MIN(1,((YEAR(U$5)-YEAR($E48))*12+MONTH(U$5)-MONTH($E48)+1)/Assumptions!$B$18),1),0)</f>
        <v/>
      </c>
      <c r="V179" s="11">
        <f>IF(AND($G48="Y",V91&gt;0),V91*Assumptions!$B$16/12*Assumptions!$B$17*IF(Assumptions!$B$18&gt;0,MIN(1,((YEAR(V$5)-YEAR($E48))*12+MONTH(V$5)-MONTH($E48)+1)/Assumptions!$B$18),1),0)</f>
        <v/>
      </c>
      <c r="W179" s="11">
        <f>IF(AND($G48="Y",W91&gt;0),W91*Assumptions!$B$16/12*Assumptions!$B$17*IF(Assumptions!$B$18&gt;0,MIN(1,((YEAR(W$5)-YEAR($E48))*12+MONTH(W$5)-MONTH($E48)+1)/Assumptions!$B$18),1),0)</f>
        <v/>
      </c>
      <c r="X179" s="11">
        <f>IF(AND($G48="Y",X91&gt;0),X91*Assumptions!$B$16/12*Assumptions!$B$17*IF(Assumptions!$B$18&gt;0,MIN(1,((YEAR(X$5)-YEAR($E48))*12+MONTH(X$5)-MONTH($E48)+1)/Assumptions!$B$18),1),0)</f>
        <v/>
      </c>
      <c r="Y179" s="11">
        <f>IF(AND($G48="Y",Y91&gt;0),Y91*Assumptions!$B$16/12*Assumptions!$B$17*IF(Assumptions!$B$18&gt;0,MIN(1,((YEAR(Y$5)-YEAR($E48))*12+MONTH(Y$5)-MONTH($E48)+1)/Assumptions!$B$18),1),0)</f>
        <v/>
      </c>
      <c r="Z179" s="11">
        <f>IF(AND($G48="Y",Z91&gt;0),Z91*Assumptions!$B$16/12*Assumptions!$B$17*IF(Assumptions!$B$18&gt;0,MIN(1,((YEAR(Z$5)-YEAR($E48))*12+MONTH(Z$5)-MONTH($E48)+1)/Assumptions!$B$18),1),0)</f>
        <v/>
      </c>
      <c r="AA179" s="11">
        <f>IF(AND($G48="Y",AA91&gt;0),AA91*Assumptions!$B$16/12*Assumptions!$B$17*IF(Assumptions!$B$18&gt;0,MIN(1,((YEAR(AA$5)-YEAR($E48))*12+MONTH(AA$5)-MONTH($E48)+1)/Assumptions!$B$18),1),0)</f>
        <v/>
      </c>
      <c r="AB179" s="11">
        <f>IF(AND($G48="Y",AB91&gt;0),AB91*Assumptions!$B$16/12*Assumptions!$B$17*IF(Assumptions!$B$18&gt;0,MIN(1,((YEAR(AB$5)-YEAR($E48))*12+MONTH(AB$5)-MONTH($E48)+1)/Assumptions!$B$18),1),0)</f>
        <v/>
      </c>
      <c r="AC179" s="11">
        <f>IF(AND($G48="Y",AC91&gt;0),AC91*Assumptions!$B$16/12*Assumptions!$B$17*IF(Assumptions!$B$18&gt;0,MIN(1,((YEAR(AC$5)-YEAR($E48))*12+MONTH(AC$5)-MONTH($E48)+1)/Assumptions!$B$18),1),0)</f>
        <v/>
      </c>
      <c r="AD179" s="11">
        <f>IF(AND($G48="Y",AD91&gt;0),AD91*Assumptions!$B$16/12*Assumptions!$B$17*IF(Assumptions!$B$18&gt;0,MIN(1,((YEAR(AD$5)-YEAR($E48))*12+MONTH(AD$5)-MONTH($E48)+1)/Assumptions!$B$18),1),0)</f>
        <v/>
      </c>
      <c r="AE179" s="11">
        <f>IF(AND($G48="Y",AE91&gt;0),AE91*Assumptions!$B$16/12*Assumptions!$B$17*IF(Assumptions!$B$18&gt;0,MIN(1,((YEAR(AE$5)-YEAR($E48))*12+MONTH(AE$5)-MONTH($E48)+1)/Assumptions!$B$18),1),0)</f>
        <v/>
      </c>
      <c r="AF179" s="11">
        <f>IF(AND($G48="Y",AF91&gt;0),AF91*Assumptions!$B$16/12*Assumptions!$B$17*IF(Assumptions!$B$18&gt;0,MIN(1,((YEAR(AF$5)-YEAR($E48))*12+MONTH(AF$5)-MONTH($E48)+1)/Assumptions!$B$18),1),0)</f>
        <v/>
      </c>
      <c r="AG179" s="11">
        <f>IF(AND($G48="Y",AG91&gt;0),AG91*Assumptions!$B$16/12*Assumptions!$B$17*IF(Assumptions!$B$18&gt;0,MIN(1,((YEAR(AG$5)-YEAR($E48))*12+MONTH(AG$5)-MONTH($E48)+1)/Assumptions!$B$18),1),0)</f>
        <v/>
      </c>
      <c r="AH179" s="11">
        <f>IF(AND($G48="Y",AH91&gt;0),AH91*Assumptions!$B$16/12*Assumptions!$B$17*IF(Assumptions!$B$18&gt;0,MIN(1,((YEAR(AH$5)-YEAR($E48))*12+MONTH(AH$5)-MONTH($E48)+1)/Assumptions!$B$18),1),0)</f>
        <v/>
      </c>
      <c r="AI179" s="11">
        <f>IF(AND($G48="Y",AI91&gt;0),AI91*Assumptions!$B$16/12*Assumptions!$B$17*IF(Assumptions!$B$18&gt;0,MIN(1,((YEAR(AI$5)-YEAR($E48))*12+MONTH(AI$5)-MONTH($E48)+1)/Assumptions!$B$18),1),0)</f>
        <v/>
      </c>
      <c r="AJ179" s="11">
        <f>IF(AND($G48="Y",AJ91&gt;0),AJ91*Assumptions!$B$16/12*Assumptions!$B$17*IF(Assumptions!$B$18&gt;0,MIN(1,((YEAR(AJ$5)-YEAR($E48))*12+MONTH(AJ$5)-MONTH($E48)+1)/Assumptions!$B$18),1),0)</f>
        <v/>
      </c>
      <c r="AK179" s="11">
        <f>IF(AND($G48="Y",AK91&gt;0),AK91*Assumptions!$B$16/12*Assumptions!$B$17*IF(Assumptions!$B$18&gt;0,MIN(1,((YEAR(AK$5)-YEAR($E48))*12+MONTH(AK$5)-MONTH($E48)+1)/Assumptions!$B$18),1),0)</f>
        <v/>
      </c>
      <c r="AL179" s="11">
        <f>IF(AND($G48="Y",AL91&gt;0),AL91*Assumptions!$B$16/12*Assumptions!$B$17*IF(Assumptions!$B$18&gt;0,MIN(1,((YEAR(AL$5)-YEAR($E48))*12+MONTH(AL$5)-MONTH($E48)+1)/Assumptions!$B$18),1),0)</f>
        <v/>
      </c>
      <c r="AM179" s="11">
        <f>IF(AND($G48="Y",AM91&gt;0),AM91*Assumptions!$B$16/12*Assumptions!$B$17*IF(Assumptions!$B$18&gt;0,MIN(1,((YEAR(AM$5)-YEAR($E48))*12+MONTH(AM$5)-MONTH($E48)+1)/Assumptions!$B$18),1),0)</f>
        <v/>
      </c>
      <c r="AN179" s="11">
        <f>IF(AND($G48="Y",AN91&gt;0),AN91*Assumptions!$B$16/12*Assumptions!$B$17*IF(Assumptions!$B$18&gt;0,MIN(1,((YEAR(AN$5)-YEAR($E48))*12+MONTH(AN$5)-MONTH($E48)+1)/Assumptions!$B$18),1),0)</f>
        <v/>
      </c>
      <c r="AO179" s="11">
        <f>IF(AND($G48="Y",AO91&gt;0),AO91*Assumptions!$B$16/12*Assumptions!$B$17*IF(Assumptions!$B$18&gt;0,MIN(1,((YEAR(AO$5)-YEAR($E48))*12+MONTH(AO$5)-MONTH($E48)+1)/Assumptions!$B$18),1),0)</f>
        <v/>
      </c>
      <c r="AP179" s="11">
        <f>IF(AND($G48="Y",AP91&gt;0),AP91*Assumptions!$B$16/12*Assumptions!$B$17*IF(Assumptions!$B$18&gt;0,MIN(1,((YEAR(AP$5)-YEAR($E48))*12+MONTH(AP$5)-MONTH($E48)+1)/Assumptions!$B$18),1),0)</f>
        <v/>
      </c>
      <c r="AQ179" s="11">
        <f>IF(AND($G48="Y",AQ91&gt;0),AQ91*Assumptions!$B$16/12*Assumptions!$B$17*IF(Assumptions!$B$18&gt;0,MIN(1,((YEAR(AQ$5)-YEAR($E48))*12+MONTH(AQ$5)-MONTH($E48)+1)/Assumptions!$B$18),1),0)</f>
        <v/>
      </c>
      <c r="AR179" s="11">
        <f>IF(AND($G48="Y",AR91&gt;0),AR91*Assumptions!$B$16/12*Assumptions!$B$17*IF(Assumptions!$B$18&gt;0,MIN(1,((YEAR(AR$5)-YEAR($E48))*12+MONTH(AR$5)-MONTH($E48)+1)/Assumptions!$B$18),1),0)</f>
        <v/>
      </c>
    </row>
    <row r="182">
      <c r="A182" s="15" t="inlineStr">
        <is>
          <t>Totals by department</t>
        </is>
      </c>
    </row>
    <row r="183">
      <c r="A183" s="7" t="inlineStr">
        <is>
          <t>People cost</t>
        </is>
      </c>
    </row>
    <row r="184">
      <c r="A184" s="29" t="inlineStr">
        <is>
          <t>COGS</t>
        </is>
      </c>
      <c r="I184" s="11">
        <f>SUMIF($B$9:$B$48,$A184,I$96:I$135)</f>
        <v/>
      </c>
      <c r="J184" s="11">
        <f>SUMIF($B$9:$B$48,$A184,J$96:J$135)</f>
        <v/>
      </c>
      <c r="K184" s="11">
        <f>SUMIF($B$9:$B$48,$A184,K$96:K$135)</f>
        <v/>
      </c>
      <c r="L184" s="11">
        <f>SUMIF($B$9:$B$48,$A184,L$96:L$135)</f>
        <v/>
      </c>
      <c r="M184" s="11">
        <f>SUMIF($B$9:$B$48,$A184,M$96:M$135)</f>
        <v/>
      </c>
      <c r="N184" s="11">
        <f>SUMIF($B$9:$B$48,$A184,N$96:N$135)</f>
        <v/>
      </c>
      <c r="O184" s="11">
        <f>SUMIF($B$9:$B$48,$A184,O$96:O$135)</f>
        <v/>
      </c>
      <c r="P184" s="11">
        <f>SUMIF($B$9:$B$48,$A184,P$96:P$135)</f>
        <v/>
      </c>
      <c r="Q184" s="11">
        <f>SUMIF($B$9:$B$48,$A184,Q$96:Q$135)</f>
        <v/>
      </c>
      <c r="R184" s="11">
        <f>SUMIF($B$9:$B$48,$A184,R$96:R$135)</f>
        <v/>
      </c>
      <c r="S184" s="11">
        <f>SUMIF($B$9:$B$48,$A184,S$96:S$135)</f>
        <v/>
      </c>
      <c r="T184" s="11">
        <f>SUMIF($B$9:$B$48,$A184,T$96:T$135)</f>
        <v/>
      </c>
      <c r="U184" s="11">
        <f>SUMIF($B$9:$B$48,$A184,U$96:U$135)</f>
        <v/>
      </c>
      <c r="V184" s="11">
        <f>SUMIF($B$9:$B$48,$A184,V$96:V$135)</f>
        <v/>
      </c>
      <c r="W184" s="11">
        <f>SUMIF($B$9:$B$48,$A184,W$96:W$135)</f>
        <v/>
      </c>
      <c r="X184" s="11">
        <f>SUMIF($B$9:$B$48,$A184,X$96:X$135)</f>
        <v/>
      </c>
      <c r="Y184" s="11">
        <f>SUMIF($B$9:$B$48,$A184,Y$96:Y$135)</f>
        <v/>
      </c>
      <c r="Z184" s="11">
        <f>SUMIF($B$9:$B$48,$A184,Z$96:Z$135)</f>
        <v/>
      </c>
      <c r="AA184" s="11">
        <f>SUMIF($B$9:$B$48,$A184,AA$96:AA$135)</f>
        <v/>
      </c>
      <c r="AB184" s="11">
        <f>SUMIF($B$9:$B$48,$A184,AB$96:AB$135)</f>
        <v/>
      </c>
      <c r="AC184" s="11">
        <f>SUMIF($B$9:$B$48,$A184,AC$96:AC$135)</f>
        <v/>
      </c>
      <c r="AD184" s="11">
        <f>SUMIF($B$9:$B$48,$A184,AD$96:AD$135)</f>
        <v/>
      </c>
      <c r="AE184" s="11">
        <f>SUMIF($B$9:$B$48,$A184,AE$96:AE$135)</f>
        <v/>
      </c>
      <c r="AF184" s="11">
        <f>SUMIF($B$9:$B$48,$A184,AF$96:AF$135)</f>
        <v/>
      </c>
      <c r="AG184" s="11">
        <f>SUMIF($B$9:$B$48,$A184,AG$96:AG$135)</f>
        <v/>
      </c>
      <c r="AH184" s="11">
        <f>SUMIF($B$9:$B$48,$A184,AH$96:AH$135)</f>
        <v/>
      </c>
      <c r="AI184" s="11">
        <f>SUMIF($B$9:$B$48,$A184,AI$96:AI$135)</f>
        <v/>
      </c>
      <c r="AJ184" s="11">
        <f>SUMIF($B$9:$B$48,$A184,AJ$96:AJ$135)</f>
        <v/>
      </c>
      <c r="AK184" s="11">
        <f>SUMIF($B$9:$B$48,$A184,AK$96:AK$135)</f>
        <v/>
      </c>
      <c r="AL184" s="11">
        <f>SUMIF($B$9:$B$48,$A184,AL$96:AL$135)</f>
        <v/>
      </c>
      <c r="AM184" s="11">
        <f>SUMIF($B$9:$B$48,$A184,AM$96:AM$135)</f>
        <v/>
      </c>
      <c r="AN184" s="11">
        <f>SUMIF($B$9:$B$48,$A184,AN$96:AN$135)</f>
        <v/>
      </c>
      <c r="AO184" s="11">
        <f>SUMIF($B$9:$B$48,$A184,AO$96:AO$135)</f>
        <v/>
      </c>
      <c r="AP184" s="11">
        <f>SUMIF($B$9:$B$48,$A184,AP$96:AP$135)</f>
        <v/>
      </c>
      <c r="AQ184" s="11">
        <f>SUMIF($B$9:$B$48,$A184,AQ$96:AQ$135)</f>
        <v/>
      </c>
      <c r="AR184" s="11">
        <f>SUMIF($B$9:$B$48,$A184,AR$96:AR$135)</f>
        <v/>
      </c>
    </row>
    <row r="185">
      <c r="A185" s="29" t="inlineStr">
        <is>
          <t>S&amp;M</t>
        </is>
      </c>
      <c r="I185" s="11">
        <f>SUMIF($B$9:$B$48,$A185,I$96:I$135)</f>
        <v/>
      </c>
      <c r="J185" s="11">
        <f>SUMIF($B$9:$B$48,$A185,J$96:J$135)</f>
        <v/>
      </c>
      <c r="K185" s="11">
        <f>SUMIF($B$9:$B$48,$A185,K$96:K$135)</f>
        <v/>
      </c>
      <c r="L185" s="11">
        <f>SUMIF($B$9:$B$48,$A185,L$96:L$135)</f>
        <v/>
      </c>
      <c r="M185" s="11">
        <f>SUMIF($B$9:$B$48,$A185,M$96:M$135)</f>
        <v/>
      </c>
      <c r="N185" s="11">
        <f>SUMIF($B$9:$B$48,$A185,N$96:N$135)</f>
        <v/>
      </c>
      <c r="O185" s="11">
        <f>SUMIF($B$9:$B$48,$A185,O$96:O$135)</f>
        <v/>
      </c>
      <c r="P185" s="11">
        <f>SUMIF($B$9:$B$48,$A185,P$96:P$135)</f>
        <v/>
      </c>
      <c r="Q185" s="11">
        <f>SUMIF($B$9:$B$48,$A185,Q$96:Q$135)</f>
        <v/>
      </c>
      <c r="R185" s="11">
        <f>SUMIF($B$9:$B$48,$A185,R$96:R$135)</f>
        <v/>
      </c>
      <c r="S185" s="11">
        <f>SUMIF($B$9:$B$48,$A185,S$96:S$135)</f>
        <v/>
      </c>
      <c r="T185" s="11">
        <f>SUMIF($B$9:$B$48,$A185,T$96:T$135)</f>
        <v/>
      </c>
      <c r="U185" s="11">
        <f>SUMIF($B$9:$B$48,$A185,U$96:U$135)</f>
        <v/>
      </c>
      <c r="V185" s="11">
        <f>SUMIF($B$9:$B$48,$A185,V$96:V$135)</f>
        <v/>
      </c>
      <c r="W185" s="11">
        <f>SUMIF($B$9:$B$48,$A185,W$96:W$135)</f>
        <v/>
      </c>
      <c r="X185" s="11">
        <f>SUMIF($B$9:$B$48,$A185,X$96:X$135)</f>
        <v/>
      </c>
      <c r="Y185" s="11">
        <f>SUMIF($B$9:$B$48,$A185,Y$96:Y$135)</f>
        <v/>
      </c>
      <c r="Z185" s="11">
        <f>SUMIF($B$9:$B$48,$A185,Z$96:Z$135)</f>
        <v/>
      </c>
      <c r="AA185" s="11">
        <f>SUMIF($B$9:$B$48,$A185,AA$96:AA$135)</f>
        <v/>
      </c>
      <c r="AB185" s="11">
        <f>SUMIF($B$9:$B$48,$A185,AB$96:AB$135)</f>
        <v/>
      </c>
      <c r="AC185" s="11">
        <f>SUMIF($B$9:$B$48,$A185,AC$96:AC$135)</f>
        <v/>
      </c>
      <c r="AD185" s="11">
        <f>SUMIF($B$9:$B$48,$A185,AD$96:AD$135)</f>
        <v/>
      </c>
      <c r="AE185" s="11">
        <f>SUMIF($B$9:$B$48,$A185,AE$96:AE$135)</f>
        <v/>
      </c>
      <c r="AF185" s="11">
        <f>SUMIF($B$9:$B$48,$A185,AF$96:AF$135)</f>
        <v/>
      </c>
      <c r="AG185" s="11">
        <f>SUMIF($B$9:$B$48,$A185,AG$96:AG$135)</f>
        <v/>
      </c>
      <c r="AH185" s="11">
        <f>SUMIF($B$9:$B$48,$A185,AH$96:AH$135)</f>
        <v/>
      </c>
      <c r="AI185" s="11">
        <f>SUMIF($B$9:$B$48,$A185,AI$96:AI$135)</f>
        <v/>
      </c>
      <c r="AJ185" s="11">
        <f>SUMIF($B$9:$B$48,$A185,AJ$96:AJ$135)</f>
        <v/>
      </c>
      <c r="AK185" s="11">
        <f>SUMIF($B$9:$B$48,$A185,AK$96:AK$135)</f>
        <v/>
      </c>
      <c r="AL185" s="11">
        <f>SUMIF($B$9:$B$48,$A185,AL$96:AL$135)</f>
        <v/>
      </c>
      <c r="AM185" s="11">
        <f>SUMIF($B$9:$B$48,$A185,AM$96:AM$135)</f>
        <v/>
      </c>
      <c r="AN185" s="11">
        <f>SUMIF($B$9:$B$48,$A185,AN$96:AN$135)</f>
        <v/>
      </c>
      <c r="AO185" s="11">
        <f>SUMIF($B$9:$B$48,$A185,AO$96:AO$135)</f>
        <v/>
      </c>
      <c r="AP185" s="11">
        <f>SUMIF($B$9:$B$48,$A185,AP$96:AP$135)</f>
        <v/>
      </c>
      <c r="AQ185" s="11">
        <f>SUMIF($B$9:$B$48,$A185,AQ$96:AQ$135)</f>
        <v/>
      </c>
      <c r="AR185" s="11">
        <f>SUMIF($B$9:$B$48,$A185,AR$96:AR$135)</f>
        <v/>
      </c>
    </row>
    <row r="186">
      <c r="A186" s="29" t="inlineStr">
        <is>
          <t>R&amp;D</t>
        </is>
      </c>
      <c r="I186" s="11">
        <f>SUMIF($B$9:$B$48,$A186,I$96:I$135)</f>
        <v/>
      </c>
      <c r="J186" s="11">
        <f>SUMIF($B$9:$B$48,$A186,J$96:J$135)</f>
        <v/>
      </c>
      <c r="K186" s="11">
        <f>SUMIF($B$9:$B$48,$A186,K$96:K$135)</f>
        <v/>
      </c>
      <c r="L186" s="11">
        <f>SUMIF($B$9:$B$48,$A186,L$96:L$135)</f>
        <v/>
      </c>
      <c r="M186" s="11">
        <f>SUMIF($B$9:$B$48,$A186,M$96:M$135)</f>
        <v/>
      </c>
      <c r="N186" s="11">
        <f>SUMIF($B$9:$B$48,$A186,N$96:N$135)</f>
        <v/>
      </c>
      <c r="O186" s="11">
        <f>SUMIF($B$9:$B$48,$A186,O$96:O$135)</f>
        <v/>
      </c>
      <c r="P186" s="11">
        <f>SUMIF($B$9:$B$48,$A186,P$96:P$135)</f>
        <v/>
      </c>
      <c r="Q186" s="11">
        <f>SUMIF($B$9:$B$48,$A186,Q$96:Q$135)</f>
        <v/>
      </c>
      <c r="R186" s="11">
        <f>SUMIF($B$9:$B$48,$A186,R$96:R$135)</f>
        <v/>
      </c>
      <c r="S186" s="11">
        <f>SUMIF($B$9:$B$48,$A186,S$96:S$135)</f>
        <v/>
      </c>
      <c r="T186" s="11">
        <f>SUMIF($B$9:$B$48,$A186,T$96:T$135)</f>
        <v/>
      </c>
      <c r="U186" s="11">
        <f>SUMIF($B$9:$B$48,$A186,U$96:U$135)</f>
        <v/>
      </c>
      <c r="V186" s="11">
        <f>SUMIF($B$9:$B$48,$A186,V$96:V$135)</f>
        <v/>
      </c>
      <c r="W186" s="11">
        <f>SUMIF($B$9:$B$48,$A186,W$96:W$135)</f>
        <v/>
      </c>
      <c r="X186" s="11">
        <f>SUMIF($B$9:$B$48,$A186,X$96:X$135)</f>
        <v/>
      </c>
      <c r="Y186" s="11">
        <f>SUMIF($B$9:$B$48,$A186,Y$96:Y$135)</f>
        <v/>
      </c>
      <c r="Z186" s="11">
        <f>SUMIF($B$9:$B$48,$A186,Z$96:Z$135)</f>
        <v/>
      </c>
      <c r="AA186" s="11">
        <f>SUMIF($B$9:$B$48,$A186,AA$96:AA$135)</f>
        <v/>
      </c>
      <c r="AB186" s="11">
        <f>SUMIF($B$9:$B$48,$A186,AB$96:AB$135)</f>
        <v/>
      </c>
      <c r="AC186" s="11">
        <f>SUMIF($B$9:$B$48,$A186,AC$96:AC$135)</f>
        <v/>
      </c>
      <c r="AD186" s="11">
        <f>SUMIF($B$9:$B$48,$A186,AD$96:AD$135)</f>
        <v/>
      </c>
      <c r="AE186" s="11">
        <f>SUMIF($B$9:$B$48,$A186,AE$96:AE$135)</f>
        <v/>
      </c>
      <c r="AF186" s="11">
        <f>SUMIF($B$9:$B$48,$A186,AF$96:AF$135)</f>
        <v/>
      </c>
      <c r="AG186" s="11">
        <f>SUMIF($B$9:$B$48,$A186,AG$96:AG$135)</f>
        <v/>
      </c>
      <c r="AH186" s="11">
        <f>SUMIF($B$9:$B$48,$A186,AH$96:AH$135)</f>
        <v/>
      </c>
      <c r="AI186" s="11">
        <f>SUMIF($B$9:$B$48,$A186,AI$96:AI$135)</f>
        <v/>
      </c>
      <c r="AJ186" s="11">
        <f>SUMIF($B$9:$B$48,$A186,AJ$96:AJ$135)</f>
        <v/>
      </c>
      <c r="AK186" s="11">
        <f>SUMIF($B$9:$B$48,$A186,AK$96:AK$135)</f>
        <v/>
      </c>
      <c r="AL186" s="11">
        <f>SUMIF($B$9:$B$48,$A186,AL$96:AL$135)</f>
        <v/>
      </c>
      <c r="AM186" s="11">
        <f>SUMIF($B$9:$B$48,$A186,AM$96:AM$135)</f>
        <v/>
      </c>
      <c r="AN186" s="11">
        <f>SUMIF($B$9:$B$48,$A186,AN$96:AN$135)</f>
        <v/>
      </c>
      <c r="AO186" s="11">
        <f>SUMIF($B$9:$B$48,$A186,AO$96:AO$135)</f>
        <v/>
      </c>
      <c r="AP186" s="11">
        <f>SUMIF($B$9:$B$48,$A186,AP$96:AP$135)</f>
        <v/>
      </c>
      <c r="AQ186" s="11">
        <f>SUMIF($B$9:$B$48,$A186,AQ$96:AQ$135)</f>
        <v/>
      </c>
      <c r="AR186" s="11">
        <f>SUMIF($B$9:$B$48,$A186,AR$96:AR$135)</f>
        <v/>
      </c>
    </row>
    <row r="187">
      <c r="A187" s="29" t="inlineStr">
        <is>
          <t>G&amp;A</t>
        </is>
      </c>
      <c r="I187" s="11">
        <f>SUMIF($B$9:$B$48,$A187,I$96:I$135)</f>
        <v/>
      </c>
      <c r="J187" s="11">
        <f>SUMIF($B$9:$B$48,$A187,J$96:J$135)</f>
        <v/>
      </c>
      <c r="K187" s="11">
        <f>SUMIF($B$9:$B$48,$A187,K$96:K$135)</f>
        <v/>
      </c>
      <c r="L187" s="11">
        <f>SUMIF($B$9:$B$48,$A187,L$96:L$135)</f>
        <v/>
      </c>
      <c r="M187" s="11">
        <f>SUMIF($B$9:$B$48,$A187,M$96:M$135)</f>
        <v/>
      </c>
      <c r="N187" s="11">
        <f>SUMIF($B$9:$B$48,$A187,N$96:N$135)</f>
        <v/>
      </c>
      <c r="O187" s="11">
        <f>SUMIF($B$9:$B$48,$A187,O$96:O$135)</f>
        <v/>
      </c>
      <c r="P187" s="11">
        <f>SUMIF($B$9:$B$48,$A187,P$96:P$135)</f>
        <v/>
      </c>
      <c r="Q187" s="11">
        <f>SUMIF($B$9:$B$48,$A187,Q$96:Q$135)</f>
        <v/>
      </c>
      <c r="R187" s="11">
        <f>SUMIF($B$9:$B$48,$A187,R$96:R$135)</f>
        <v/>
      </c>
      <c r="S187" s="11">
        <f>SUMIF($B$9:$B$48,$A187,S$96:S$135)</f>
        <v/>
      </c>
      <c r="T187" s="11">
        <f>SUMIF($B$9:$B$48,$A187,T$96:T$135)</f>
        <v/>
      </c>
      <c r="U187" s="11">
        <f>SUMIF($B$9:$B$48,$A187,U$96:U$135)</f>
        <v/>
      </c>
      <c r="V187" s="11">
        <f>SUMIF($B$9:$B$48,$A187,V$96:V$135)</f>
        <v/>
      </c>
      <c r="W187" s="11">
        <f>SUMIF($B$9:$B$48,$A187,W$96:W$135)</f>
        <v/>
      </c>
      <c r="X187" s="11">
        <f>SUMIF($B$9:$B$48,$A187,X$96:X$135)</f>
        <v/>
      </c>
      <c r="Y187" s="11">
        <f>SUMIF($B$9:$B$48,$A187,Y$96:Y$135)</f>
        <v/>
      </c>
      <c r="Z187" s="11">
        <f>SUMIF($B$9:$B$48,$A187,Z$96:Z$135)</f>
        <v/>
      </c>
      <c r="AA187" s="11">
        <f>SUMIF($B$9:$B$48,$A187,AA$96:AA$135)</f>
        <v/>
      </c>
      <c r="AB187" s="11">
        <f>SUMIF($B$9:$B$48,$A187,AB$96:AB$135)</f>
        <v/>
      </c>
      <c r="AC187" s="11">
        <f>SUMIF($B$9:$B$48,$A187,AC$96:AC$135)</f>
        <v/>
      </c>
      <c r="AD187" s="11">
        <f>SUMIF($B$9:$B$48,$A187,AD$96:AD$135)</f>
        <v/>
      </c>
      <c r="AE187" s="11">
        <f>SUMIF($B$9:$B$48,$A187,AE$96:AE$135)</f>
        <v/>
      </c>
      <c r="AF187" s="11">
        <f>SUMIF($B$9:$B$48,$A187,AF$96:AF$135)</f>
        <v/>
      </c>
      <c r="AG187" s="11">
        <f>SUMIF($B$9:$B$48,$A187,AG$96:AG$135)</f>
        <v/>
      </c>
      <c r="AH187" s="11">
        <f>SUMIF($B$9:$B$48,$A187,AH$96:AH$135)</f>
        <v/>
      </c>
      <c r="AI187" s="11">
        <f>SUMIF($B$9:$B$48,$A187,AI$96:AI$135)</f>
        <v/>
      </c>
      <c r="AJ187" s="11">
        <f>SUMIF($B$9:$B$48,$A187,AJ$96:AJ$135)</f>
        <v/>
      </c>
      <c r="AK187" s="11">
        <f>SUMIF($B$9:$B$48,$A187,AK$96:AK$135)</f>
        <v/>
      </c>
      <c r="AL187" s="11">
        <f>SUMIF($B$9:$B$48,$A187,AL$96:AL$135)</f>
        <v/>
      </c>
      <c r="AM187" s="11">
        <f>SUMIF($B$9:$B$48,$A187,AM$96:AM$135)</f>
        <v/>
      </c>
      <c r="AN187" s="11">
        <f>SUMIF($B$9:$B$48,$A187,AN$96:AN$135)</f>
        <v/>
      </c>
      <c r="AO187" s="11">
        <f>SUMIF($B$9:$B$48,$A187,AO$96:AO$135)</f>
        <v/>
      </c>
      <c r="AP187" s="11">
        <f>SUMIF($B$9:$B$48,$A187,AP$96:AP$135)</f>
        <v/>
      </c>
      <c r="AQ187" s="11">
        <f>SUMIF($B$9:$B$48,$A187,AQ$96:AQ$135)</f>
        <v/>
      </c>
      <c r="AR187" s="11">
        <f>SUMIF($B$9:$B$48,$A187,AR$96:AR$135)</f>
        <v/>
      </c>
    </row>
    <row r="188">
      <c r="A188" s="24" t="inlineStr">
        <is>
          <t>Total people cost</t>
        </is>
      </c>
      <c r="I188" s="9">
        <f>SUM(I184:I187)</f>
        <v/>
      </c>
      <c r="J188" s="9">
        <f>SUM(J184:J187)</f>
        <v/>
      </c>
      <c r="K188" s="9">
        <f>SUM(K184:K187)</f>
        <v/>
      </c>
      <c r="L188" s="9">
        <f>SUM(L184:L187)</f>
        <v/>
      </c>
      <c r="M188" s="9">
        <f>SUM(M184:M187)</f>
        <v/>
      </c>
      <c r="N188" s="9">
        <f>SUM(N184:N187)</f>
        <v/>
      </c>
      <c r="O188" s="9">
        <f>SUM(O184:O187)</f>
        <v/>
      </c>
      <c r="P188" s="9">
        <f>SUM(P184:P187)</f>
        <v/>
      </c>
      <c r="Q188" s="9">
        <f>SUM(Q184:Q187)</f>
        <v/>
      </c>
      <c r="R188" s="9">
        <f>SUM(R184:R187)</f>
        <v/>
      </c>
      <c r="S188" s="9">
        <f>SUM(S184:S187)</f>
        <v/>
      </c>
      <c r="T188" s="9">
        <f>SUM(T184:T187)</f>
        <v/>
      </c>
      <c r="U188" s="9">
        <f>SUM(U184:U187)</f>
        <v/>
      </c>
      <c r="V188" s="9">
        <f>SUM(V184:V187)</f>
        <v/>
      </c>
      <c r="W188" s="9">
        <f>SUM(W184:W187)</f>
        <v/>
      </c>
      <c r="X188" s="9">
        <f>SUM(X184:X187)</f>
        <v/>
      </c>
      <c r="Y188" s="9">
        <f>SUM(Y184:Y187)</f>
        <v/>
      </c>
      <c r="Z188" s="9">
        <f>SUM(Z184:Z187)</f>
        <v/>
      </c>
      <c r="AA188" s="9">
        <f>SUM(AA184:AA187)</f>
        <v/>
      </c>
      <c r="AB188" s="9">
        <f>SUM(AB184:AB187)</f>
        <v/>
      </c>
      <c r="AC188" s="9">
        <f>SUM(AC184:AC187)</f>
        <v/>
      </c>
      <c r="AD188" s="9">
        <f>SUM(AD184:AD187)</f>
        <v/>
      </c>
      <c r="AE188" s="9">
        <f>SUM(AE184:AE187)</f>
        <v/>
      </c>
      <c r="AF188" s="9">
        <f>SUM(AF184:AF187)</f>
        <v/>
      </c>
      <c r="AG188" s="9">
        <f>SUM(AG184:AG187)</f>
        <v/>
      </c>
      <c r="AH188" s="9">
        <f>SUM(AH184:AH187)</f>
        <v/>
      </c>
      <c r="AI188" s="9">
        <f>SUM(AI184:AI187)</f>
        <v/>
      </c>
      <c r="AJ188" s="9">
        <f>SUM(AJ184:AJ187)</f>
        <v/>
      </c>
      <c r="AK188" s="9">
        <f>SUM(AK184:AK187)</f>
        <v/>
      </c>
      <c r="AL188" s="9">
        <f>SUM(AL184:AL187)</f>
        <v/>
      </c>
      <c r="AM188" s="9">
        <f>SUM(AM184:AM187)</f>
        <v/>
      </c>
      <c r="AN188" s="9">
        <f>SUM(AN184:AN187)</f>
        <v/>
      </c>
      <c r="AO188" s="9">
        <f>SUM(AO184:AO187)</f>
        <v/>
      </c>
      <c r="AP188" s="9">
        <f>SUM(AP184:AP187)</f>
        <v/>
      </c>
      <c r="AQ188" s="9">
        <f>SUM(AQ184:AQ187)</f>
        <v/>
      </c>
      <c r="AR188" s="9">
        <f>SUM(AR184:AR187)</f>
        <v/>
      </c>
    </row>
    <row r="189">
      <c r="A189" s="7" t="inlineStr">
        <is>
          <t>People at month end</t>
        </is>
      </c>
    </row>
    <row r="190">
      <c r="A190" s="29" t="inlineStr">
        <is>
          <t>COGS</t>
        </is>
      </c>
      <c r="I190" s="13">
        <f>SUMIF($B$9:$B$48,$A190,I$52:I$91)</f>
        <v/>
      </c>
      <c r="J190" s="13">
        <f>SUMIF($B$9:$B$48,$A190,J$52:J$91)</f>
        <v/>
      </c>
      <c r="K190" s="13">
        <f>SUMIF($B$9:$B$48,$A190,K$52:K$91)</f>
        <v/>
      </c>
      <c r="L190" s="13">
        <f>SUMIF($B$9:$B$48,$A190,L$52:L$91)</f>
        <v/>
      </c>
      <c r="M190" s="13">
        <f>SUMIF($B$9:$B$48,$A190,M$52:M$91)</f>
        <v/>
      </c>
      <c r="N190" s="13">
        <f>SUMIF($B$9:$B$48,$A190,N$52:N$91)</f>
        <v/>
      </c>
      <c r="O190" s="13">
        <f>SUMIF($B$9:$B$48,$A190,O$52:O$91)</f>
        <v/>
      </c>
      <c r="P190" s="13">
        <f>SUMIF($B$9:$B$48,$A190,P$52:P$91)</f>
        <v/>
      </c>
      <c r="Q190" s="13">
        <f>SUMIF($B$9:$B$48,$A190,Q$52:Q$91)</f>
        <v/>
      </c>
      <c r="R190" s="13">
        <f>SUMIF($B$9:$B$48,$A190,R$52:R$91)</f>
        <v/>
      </c>
      <c r="S190" s="13">
        <f>SUMIF($B$9:$B$48,$A190,S$52:S$91)</f>
        <v/>
      </c>
      <c r="T190" s="13">
        <f>SUMIF($B$9:$B$48,$A190,T$52:T$91)</f>
        <v/>
      </c>
      <c r="U190" s="13">
        <f>SUMIF($B$9:$B$48,$A190,U$52:U$91)</f>
        <v/>
      </c>
      <c r="V190" s="13">
        <f>SUMIF($B$9:$B$48,$A190,V$52:V$91)</f>
        <v/>
      </c>
      <c r="W190" s="13">
        <f>SUMIF($B$9:$B$48,$A190,W$52:W$91)</f>
        <v/>
      </c>
      <c r="X190" s="13">
        <f>SUMIF($B$9:$B$48,$A190,X$52:X$91)</f>
        <v/>
      </c>
      <c r="Y190" s="13">
        <f>SUMIF($B$9:$B$48,$A190,Y$52:Y$91)</f>
        <v/>
      </c>
      <c r="Z190" s="13">
        <f>SUMIF($B$9:$B$48,$A190,Z$52:Z$91)</f>
        <v/>
      </c>
      <c r="AA190" s="13">
        <f>SUMIF($B$9:$B$48,$A190,AA$52:AA$91)</f>
        <v/>
      </c>
      <c r="AB190" s="13">
        <f>SUMIF($B$9:$B$48,$A190,AB$52:AB$91)</f>
        <v/>
      </c>
      <c r="AC190" s="13">
        <f>SUMIF($B$9:$B$48,$A190,AC$52:AC$91)</f>
        <v/>
      </c>
      <c r="AD190" s="13">
        <f>SUMIF($B$9:$B$48,$A190,AD$52:AD$91)</f>
        <v/>
      </c>
      <c r="AE190" s="13">
        <f>SUMIF($B$9:$B$48,$A190,AE$52:AE$91)</f>
        <v/>
      </c>
      <c r="AF190" s="13">
        <f>SUMIF($B$9:$B$48,$A190,AF$52:AF$91)</f>
        <v/>
      </c>
      <c r="AG190" s="13">
        <f>SUMIF($B$9:$B$48,$A190,AG$52:AG$91)</f>
        <v/>
      </c>
      <c r="AH190" s="13">
        <f>SUMIF($B$9:$B$48,$A190,AH$52:AH$91)</f>
        <v/>
      </c>
      <c r="AI190" s="13">
        <f>SUMIF($B$9:$B$48,$A190,AI$52:AI$91)</f>
        <v/>
      </c>
      <c r="AJ190" s="13">
        <f>SUMIF($B$9:$B$48,$A190,AJ$52:AJ$91)</f>
        <v/>
      </c>
      <c r="AK190" s="13">
        <f>SUMIF($B$9:$B$48,$A190,AK$52:AK$91)</f>
        <v/>
      </c>
      <c r="AL190" s="13">
        <f>SUMIF($B$9:$B$48,$A190,AL$52:AL$91)</f>
        <v/>
      </c>
      <c r="AM190" s="13">
        <f>SUMIF($B$9:$B$48,$A190,AM$52:AM$91)</f>
        <v/>
      </c>
      <c r="AN190" s="13">
        <f>SUMIF($B$9:$B$48,$A190,AN$52:AN$91)</f>
        <v/>
      </c>
      <c r="AO190" s="13">
        <f>SUMIF($B$9:$B$48,$A190,AO$52:AO$91)</f>
        <v/>
      </c>
      <c r="AP190" s="13">
        <f>SUMIF($B$9:$B$48,$A190,AP$52:AP$91)</f>
        <v/>
      </c>
      <c r="AQ190" s="13">
        <f>SUMIF($B$9:$B$48,$A190,AQ$52:AQ$91)</f>
        <v/>
      </c>
      <c r="AR190" s="13">
        <f>SUMIF($B$9:$B$48,$A190,AR$52:AR$91)</f>
        <v/>
      </c>
    </row>
    <row r="191">
      <c r="A191" s="29" t="inlineStr">
        <is>
          <t>S&amp;M</t>
        </is>
      </c>
      <c r="I191" s="13">
        <f>SUMIF($B$9:$B$48,$A191,I$52:I$91)</f>
        <v/>
      </c>
      <c r="J191" s="13">
        <f>SUMIF($B$9:$B$48,$A191,J$52:J$91)</f>
        <v/>
      </c>
      <c r="K191" s="13">
        <f>SUMIF($B$9:$B$48,$A191,K$52:K$91)</f>
        <v/>
      </c>
      <c r="L191" s="13">
        <f>SUMIF($B$9:$B$48,$A191,L$52:L$91)</f>
        <v/>
      </c>
      <c r="M191" s="13">
        <f>SUMIF($B$9:$B$48,$A191,M$52:M$91)</f>
        <v/>
      </c>
      <c r="N191" s="13">
        <f>SUMIF($B$9:$B$48,$A191,N$52:N$91)</f>
        <v/>
      </c>
      <c r="O191" s="13">
        <f>SUMIF($B$9:$B$48,$A191,O$52:O$91)</f>
        <v/>
      </c>
      <c r="P191" s="13">
        <f>SUMIF($B$9:$B$48,$A191,P$52:P$91)</f>
        <v/>
      </c>
      <c r="Q191" s="13">
        <f>SUMIF($B$9:$B$48,$A191,Q$52:Q$91)</f>
        <v/>
      </c>
      <c r="R191" s="13">
        <f>SUMIF($B$9:$B$48,$A191,R$52:R$91)</f>
        <v/>
      </c>
      <c r="S191" s="13">
        <f>SUMIF($B$9:$B$48,$A191,S$52:S$91)</f>
        <v/>
      </c>
      <c r="T191" s="13">
        <f>SUMIF($B$9:$B$48,$A191,T$52:T$91)</f>
        <v/>
      </c>
      <c r="U191" s="13">
        <f>SUMIF($B$9:$B$48,$A191,U$52:U$91)</f>
        <v/>
      </c>
      <c r="V191" s="13">
        <f>SUMIF($B$9:$B$48,$A191,V$52:V$91)</f>
        <v/>
      </c>
      <c r="W191" s="13">
        <f>SUMIF($B$9:$B$48,$A191,W$52:W$91)</f>
        <v/>
      </c>
      <c r="X191" s="13">
        <f>SUMIF($B$9:$B$48,$A191,X$52:X$91)</f>
        <v/>
      </c>
      <c r="Y191" s="13">
        <f>SUMIF($B$9:$B$48,$A191,Y$52:Y$91)</f>
        <v/>
      </c>
      <c r="Z191" s="13">
        <f>SUMIF($B$9:$B$48,$A191,Z$52:Z$91)</f>
        <v/>
      </c>
      <c r="AA191" s="13">
        <f>SUMIF($B$9:$B$48,$A191,AA$52:AA$91)</f>
        <v/>
      </c>
      <c r="AB191" s="13">
        <f>SUMIF($B$9:$B$48,$A191,AB$52:AB$91)</f>
        <v/>
      </c>
      <c r="AC191" s="13">
        <f>SUMIF($B$9:$B$48,$A191,AC$52:AC$91)</f>
        <v/>
      </c>
      <c r="AD191" s="13">
        <f>SUMIF($B$9:$B$48,$A191,AD$52:AD$91)</f>
        <v/>
      </c>
      <c r="AE191" s="13">
        <f>SUMIF($B$9:$B$48,$A191,AE$52:AE$91)</f>
        <v/>
      </c>
      <c r="AF191" s="13">
        <f>SUMIF($B$9:$B$48,$A191,AF$52:AF$91)</f>
        <v/>
      </c>
      <c r="AG191" s="13">
        <f>SUMIF($B$9:$B$48,$A191,AG$52:AG$91)</f>
        <v/>
      </c>
      <c r="AH191" s="13">
        <f>SUMIF($B$9:$B$48,$A191,AH$52:AH$91)</f>
        <v/>
      </c>
      <c r="AI191" s="13">
        <f>SUMIF($B$9:$B$48,$A191,AI$52:AI$91)</f>
        <v/>
      </c>
      <c r="AJ191" s="13">
        <f>SUMIF($B$9:$B$48,$A191,AJ$52:AJ$91)</f>
        <v/>
      </c>
      <c r="AK191" s="13">
        <f>SUMIF($B$9:$B$48,$A191,AK$52:AK$91)</f>
        <v/>
      </c>
      <c r="AL191" s="13">
        <f>SUMIF($B$9:$B$48,$A191,AL$52:AL$91)</f>
        <v/>
      </c>
      <c r="AM191" s="13">
        <f>SUMIF($B$9:$B$48,$A191,AM$52:AM$91)</f>
        <v/>
      </c>
      <c r="AN191" s="13">
        <f>SUMIF($B$9:$B$48,$A191,AN$52:AN$91)</f>
        <v/>
      </c>
      <c r="AO191" s="13">
        <f>SUMIF($B$9:$B$48,$A191,AO$52:AO$91)</f>
        <v/>
      </c>
      <c r="AP191" s="13">
        <f>SUMIF($B$9:$B$48,$A191,AP$52:AP$91)</f>
        <v/>
      </c>
      <c r="AQ191" s="13">
        <f>SUMIF($B$9:$B$48,$A191,AQ$52:AQ$91)</f>
        <v/>
      </c>
      <c r="AR191" s="13">
        <f>SUMIF($B$9:$B$48,$A191,AR$52:AR$91)</f>
        <v/>
      </c>
    </row>
    <row r="192">
      <c r="A192" s="29" t="inlineStr">
        <is>
          <t>R&amp;D</t>
        </is>
      </c>
      <c r="I192" s="13">
        <f>SUMIF($B$9:$B$48,$A192,I$52:I$91)</f>
        <v/>
      </c>
      <c r="J192" s="13">
        <f>SUMIF($B$9:$B$48,$A192,J$52:J$91)</f>
        <v/>
      </c>
      <c r="K192" s="13">
        <f>SUMIF($B$9:$B$48,$A192,K$52:K$91)</f>
        <v/>
      </c>
      <c r="L192" s="13">
        <f>SUMIF($B$9:$B$48,$A192,L$52:L$91)</f>
        <v/>
      </c>
      <c r="M192" s="13">
        <f>SUMIF($B$9:$B$48,$A192,M$52:M$91)</f>
        <v/>
      </c>
      <c r="N192" s="13">
        <f>SUMIF($B$9:$B$48,$A192,N$52:N$91)</f>
        <v/>
      </c>
      <c r="O192" s="13">
        <f>SUMIF($B$9:$B$48,$A192,O$52:O$91)</f>
        <v/>
      </c>
      <c r="P192" s="13">
        <f>SUMIF($B$9:$B$48,$A192,P$52:P$91)</f>
        <v/>
      </c>
      <c r="Q192" s="13">
        <f>SUMIF($B$9:$B$48,$A192,Q$52:Q$91)</f>
        <v/>
      </c>
      <c r="R192" s="13">
        <f>SUMIF($B$9:$B$48,$A192,R$52:R$91)</f>
        <v/>
      </c>
      <c r="S192" s="13">
        <f>SUMIF($B$9:$B$48,$A192,S$52:S$91)</f>
        <v/>
      </c>
      <c r="T192" s="13">
        <f>SUMIF($B$9:$B$48,$A192,T$52:T$91)</f>
        <v/>
      </c>
      <c r="U192" s="13">
        <f>SUMIF($B$9:$B$48,$A192,U$52:U$91)</f>
        <v/>
      </c>
      <c r="V192" s="13">
        <f>SUMIF($B$9:$B$48,$A192,V$52:V$91)</f>
        <v/>
      </c>
      <c r="W192" s="13">
        <f>SUMIF($B$9:$B$48,$A192,W$52:W$91)</f>
        <v/>
      </c>
      <c r="X192" s="13">
        <f>SUMIF($B$9:$B$48,$A192,X$52:X$91)</f>
        <v/>
      </c>
      <c r="Y192" s="13">
        <f>SUMIF($B$9:$B$48,$A192,Y$52:Y$91)</f>
        <v/>
      </c>
      <c r="Z192" s="13">
        <f>SUMIF($B$9:$B$48,$A192,Z$52:Z$91)</f>
        <v/>
      </c>
      <c r="AA192" s="13">
        <f>SUMIF($B$9:$B$48,$A192,AA$52:AA$91)</f>
        <v/>
      </c>
      <c r="AB192" s="13">
        <f>SUMIF($B$9:$B$48,$A192,AB$52:AB$91)</f>
        <v/>
      </c>
      <c r="AC192" s="13">
        <f>SUMIF($B$9:$B$48,$A192,AC$52:AC$91)</f>
        <v/>
      </c>
      <c r="AD192" s="13">
        <f>SUMIF($B$9:$B$48,$A192,AD$52:AD$91)</f>
        <v/>
      </c>
      <c r="AE192" s="13">
        <f>SUMIF($B$9:$B$48,$A192,AE$52:AE$91)</f>
        <v/>
      </c>
      <c r="AF192" s="13">
        <f>SUMIF($B$9:$B$48,$A192,AF$52:AF$91)</f>
        <v/>
      </c>
      <c r="AG192" s="13">
        <f>SUMIF($B$9:$B$48,$A192,AG$52:AG$91)</f>
        <v/>
      </c>
      <c r="AH192" s="13">
        <f>SUMIF($B$9:$B$48,$A192,AH$52:AH$91)</f>
        <v/>
      </c>
      <c r="AI192" s="13">
        <f>SUMIF($B$9:$B$48,$A192,AI$52:AI$91)</f>
        <v/>
      </c>
      <c r="AJ192" s="13">
        <f>SUMIF($B$9:$B$48,$A192,AJ$52:AJ$91)</f>
        <v/>
      </c>
      <c r="AK192" s="13">
        <f>SUMIF($B$9:$B$48,$A192,AK$52:AK$91)</f>
        <v/>
      </c>
      <c r="AL192" s="13">
        <f>SUMIF($B$9:$B$48,$A192,AL$52:AL$91)</f>
        <v/>
      </c>
      <c r="AM192" s="13">
        <f>SUMIF($B$9:$B$48,$A192,AM$52:AM$91)</f>
        <v/>
      </c>
      <c r="AN192" s="13">
        <f>SUMIF($B$9:$B$48,$A192,AN$52:AN$91)</f>
        <v/>
      </c>
      <c r="AO192" s="13">
        <f>SUMIF($B$9:$B$48,$A192,AO$52:AO$91)</f>
        <v/>
      </c>
      <c r="AP192" s="13">
        <f>SUMIF($B$9:$B$48,$A192,AP$52:AP$91)</f>
        <v/>
      </c>
      <c r="AQ192" s="13">
        <f>SUMIF($B$9:$B$48,$A192,AQ$52:AQ$91)</f>
        <v/>
      </c>
      <c r="AR192" s="13">
        <f>SUMIF($B$9:$B$48,$A192,AR$52:AR$91)</f>
        <v/>
      </c>
    </row>
    <row r="193">
      <c r="A193" s="29" t="inlineStr">
        <is>
          <t>G&amp;A</t>
        </is>
      </c>
      <c r="I193" s="13">
        <f>SUMIF($B$9:$B$48,$A193,I$52:I$91)</f>
        <v/>
      </c>
      <c r="J193" s="13">
        <f>SUMIF($B$9:$B$48,$A193,J$52:J$91)</f>
        <v/>
      </c>
      <c r="K193" s="13">
        <f>SUMIF($B$9:$B$48,$A193,K$52:K$91)</f>
        <v/>
      </c>
      <c r="L193" s="13">
        <f>SUMIF($B$9:$B$48,$A193,L$52:L$91)</f>
        <v/>
      </c>
      <c r="M193" s="13">
        <f>SUMIF($B$9:$B$48,$A193,M$52:M$91)</f>
        <v/>
      </c>
      <c r="N193" s="13">
        <f>SUMIF($B$9:$B$48,$A193,N$52:N$91)</f>
        <v/>
      </c>
      <c r="O193" s="13">
        <f>SUMIF($B$9:$B$48,$A193,O$52:O$91)</f>
        <v/>
      </c>
      <c r="P193" s="13">
        <f>SUMIF($B$9:$B$48,$A193,P$52:P$91)</f>
        <v/>
      </c>
      <c r="Q193" s="13">
        <f>SUMIF($B$9:$B$48,$A193,Q$52:Q$91)</f>
        <v/>
      </c>
      <c r="R193" s="13">
        <f>SUMIF($B$9:$B$48,$A193,R$52:R$91)</f>
        <v/>
      </c>
      <c r="S193" s="13">
        <f>SUMIF($B$9:$B$48,$A193,S$52:S$91)</f>
        <v/>
      </c>
      <c r="T193" s="13">
        <f>SUMIF($B$9:$B$48,$A193,T$52:T$91)</f>
        <v/>
      </c>
      <c r="U193" s="13">
        <f>SUMIF($B$9:$B$48,$A193,U$52:U$91)</f>
        <v/>
      </c>
      <c r="V193" s="13">
        <f>SUMIF($B$9:$B$48,$A193,V$52:V$91)</f>
        <v/>
      </c>
      <c r="W193" s="13">
        <f>SUMIF($B$9:$B$48,$A193,W$52:W$91)</f>
        <v/>
      </c>
      <c r="X193" s="13">
        <f>SUMIF($B$9:$B$48,$A193,X$52:X$91)</f>
        <v/>
      </c>
      <c r="Y193" s="13">
        <f>SUMIF($B$9:$B$48,$A193,Y$52:Y$91)</f>
        <v/>
      </c>
      <c r="Z193" s="13">
        <f>SUMIF($B$9:$B$48,$A193,Z$52:Z$91)</f>
        <v/>
      </c>
      <c r="AA193" s="13">
        <f>SUMIF($B$9:$B$48,$A193,AA$52:AA$91)</f>
        <v/>
      </c>
      <c r="AB193" s="13">
        <f>SUMIF($B$9:$B$48,$A193,AB$52:AB$91)</f>
        <v/>
      </c>
      <c r="AC193" s="13">
        <f>SUMIF($B$9:$B$48,$A193,AC$52:AC$91)</f>
        <v/>
      </c>
      <c r="AD193" s="13">
        <f>SUMIF($B$9:$B$48,$A193,AD$52:AD$91)</f>
        <v/>
      </c>
      <c r="AE193" s="13">
        <f>SUMIF($B$9:$B$48,$A193,AE$52:AE$91)</f>
        <v/>
      </c>
      <c r="AF193" s="13">
        <f>SUMIF($B$9:$B$48,$A193,AF$52:AF$91)</f>
        <v/>
      </c>
      <c r="AG193" s="13">
        <f>SUMIF($B$9:$B$48,$A193,AG$52:AG$91)</f>
        <v/>
      </c>
      <c r="AH193" s="13">
        <f>SUMIF($B$9:$B$48,$A193,AH$52:AH$91)</f>
        <v/>
      </c>
      <c r="AI193" s="13">
        <f>SUMIF($B$9:$B$48,$A193,AI$52:AI$91)</f>
        <v/>
      </c>
      <c r="AJ193" s="13">
        <f>SUMIF($B$9:$B$48,$A193,AJ$52:AJ$91)</f>
        <v/>
      </c>
      <c r="AK193" s="13">
        <f>SUMIF($B$9:$B$48,$A193,AK$52:AK$91)</f>
        <v/>
      </c>
      <c r="AL193" s="13">
        <f>SUMIF($B$9:$B$48,$A193,AL$52:AL$91)</f>
        <v/>
      </c>
      <c r="AM193" s="13">
        <f>SUMIF($B$9:$B$48,$A193,AM$52:AM$91)</f>
        <v/>
      </c>
      <c r="AN193" s="13">
        <f>SUMIF($B$9:$B$48,$A193,AN$52:AN$91)</f>
        <v/>
      </c>
      <c r="AO193" s="13">
        <f>SUMIF($B$9:$B$48,$A193,AO$52:AO$91)</f>
        <v/>
      </c>
      <c r="AP193" s="13">
        <f>SUMIF($B$9:$B$48,$A193,AP$52:AP$91)</f>
        <v/>
      </c>
      <c r="AQ193" s="13">
        <f>SUMIF($B$9:$B$48,$A193,AQ$52:AQ$91)</f>
        <v/>
      </c>
      <c r="AR193" s="13">
        <f>SUMIF($B$9:$B$48,$A193,AR$52:AR$91)</f>
        <v/>
      </c>
    </row>
    <row r="194">
      <c r="A194" s="24" t="inlineStr">
        <is>
          <t>Total people</t>
        </is>
      </c>
      <c r="I194" s="30">
        <f>SUM(I190:I193)</f>
        <v/>
      </c>
      <c r="J194" s="30">
        <f>SUM(J190:J193)</f>
        <v/>
      </c>
      <c r="K194" s="30">
        <f>SUM(K190:K193)</f>
        <v/>
      </c>
      <c r="L194" s="30">
        <f>SUM(L190:L193)</f>
        <v/>
      </c>
      <c r="M194" s="30">
        <f>SUM(M190:M193)</f>
        <v/>
      </c>
      <c r="N194" s="30">
        <f>SUM(N190:N193)</f>
        <v/>
      </c>
      <c r="O194" s="30">
        <f>SUM(O190:O193)</f>
        <v/>
      </c>
      <c r="P194" s="30">
        <f>SUM(P190:P193)</f>
        <v/>
      </c>
      <c r="Q194" s="30">
        <f>SUM(Q190:Q193)</f>
        <v/>
      </c>
      <c r="R194" s="30">
        <f>SUM(R190:R193)</f>
        <v/>
      </c>
      <c r="S194" s="30">
        <f>SUM(S190:S193)</f>
        <v/>
      </c>
      <c r="T194" s="30">
        <f>SUM(T190:T193)</f>
        <v/>
      </c>
      <c r="U194" s="30">
        <f>SUM(U190:U193)</f>
        <v/>
      </c>
      <c r="V194" s="30">
        <f>SUM(V190:V193)</f>
        <v/>
      </c>
      <c r="W194" s="30">
        <f>SUM(W190:W193)</f>
        <v/>
      </c>
      <c r="X194" s="30">
        <f>SUM(X190:X193)</f>
        <v/>
      </c>
      <c r="Y194" s="30">
        <f>SUM(Y190:Y193)</f>
        <v/>
      </c>
      <c r="Z194" s="30">
        <f>SUM(Z190:Z193)</f>
        <v/>
      </c>
      <c r="AA194" s="30">
        <f>SUM(AA190:AA193)</f>
        <v/>
      </c>
      <c r="AB194" s="30">
        <f>SUM(AB190:AB193)</f>
        <v/>
      </c>
      <c r="AC194" s="30">
        <f>SUM(AC190:AC193)</f>
        <v/>
      </c>
      <c r="AD194" s="30">
        <f>SUM(AD190:AD193)</f>
        <v/>
      </c>
      <c r="AE194" s="30">
        <f>SUM(AE190:AE193)</f>
        <v/>
      </c>
      <c r="AF194" s="30">
        <f>SUM(AF190:AF193)</f>
        <v/>
      </c>
      <c r="AG194" s="30">
        <f>SUM(AG190:AG193)</f>
        <v/>
      </c>
      <c r="AH194" s="30">
        <f>SUM(AH190:AH193)</f>
        <v/>
      </c>
      <c r="AI194" s="30">
        <f>SUM(AI190:AI193)</f>
        <v/>
      </c>
      <c r="AJ194" s="30">
        <f>SUM(AJ190:AJ193)</f>
        <v/>
      </c>
      <c r="AK194" s="30">
        <f>SUM(AK190:AK193)</f>
        <v/>
      </c>
      <c r="AL194" s="30">
        <f>SUM(AL190:AL193)</f>
        <v/>
      </c>
      <c r="AM194" s="30">
        <f>SUM(AM190:AM193)</f>
        <v/>
      </c>
      <c r="AN194" s="30">
        <f>SUM(AN190:AN193)</f>
        <v/>
      </c>
      <c r="AO194" s="30">
        <f>SUM(AO190:AO193)</f>
        <v/>
      </c>
      <c r="AP194" s="30">
        <f>SUM(AP190:AP193)</f>
        <v/>
      </c>
      <c r="AQ194" s="30">
        <f>SUM(AQ190:AQ193)</f>
        <v/>
      </c>
      <c r="AR194" s="30">
        <f>SUM(AR190:AR193)</f>
        <v/>
      </c>
    </row>
    <row r="196">
      <c r="A196" s="24" t="inlineStr">
        <is>
          <t>AE capacity (expected new ARR)</t>
        </is>
      </c>
      <c r="I196" s="9">
        <f>SUM(I140:I179)</f>
        <v/>
      </c>
      <c r="J196" s="9">
        <f>SUM(J140:J179)</f>
        <v/>
      </c>
      <c r="K196" s="9">
        <f>SUM(K140:K179)</f>
        <v/>
      </c>
      <c r="L196" s="9">
        <f>SUM(L140:L179)</f>
        <v/>
      </c>
      <c r="M196" s="9">
        <f>SUM(M140:M179)</f>
        <v/>
      </c>
      <c r="N196" s="9">
        <f>SUM(N140:N179)</f>
        <v/>
      </c>
      <c r="O196" s="9">
        <f>SUM(O140:O179)</f>
        <v/>
      </c>
      <c r="P196" s="9">
        <f>SUM(P140:P179)</f>
        <v/>
      </c>
      <c r="Q196" s="9">
        <f>SUM(Q140:Q179)</f>
        <v/>
      </c>
      <c r="R196" s="9">
        <f>SUM(R140:R179)</f>
        <v/>
      </c>
      <c r="S196" s="9">
        <f>SUM(S140:S179)</f>
        <v/>
      </c>
      <c r="T196" s="9">
        <f>SUM(T140:T179)</f>
        <v/>
      </c>
      <c r="U196" s="9">
        <f>SUM(U140:U179)</f>
        <v/>
      </c>
      <c r="V196" s="9">
        <f>SUM(V140:V179)</f>
        <v/>
      </c>
      <c r="W196" s="9">
        <f>SUM(W140:W179)</f>
        <v/>
      </c>
      <c r="X196" s="9">
        <f>SUM(X140:X179)</f>
        <v/>
      </c>
      <c r="Y196" s="9">
        <f>SUM(Y140:Y179)</f>
        <v/>
      </c>
      <c r="Z196" s="9">
        <f>SUM(Z140:Z179)</f>
        <v/>
      </c>
      <c r="AA196" s="9">
        <f>SUM(AA140:AA179)</f>
        <v/>
      </c>
      <c r="AB196" s="9">
        <f>SUM(AB140:AB179)</f>
        <v/>
      </c>
      <c r="AC196" s="9">
        <f>SUM(AC140:AC179)</f>
        <v/>
      </c>
      <c r="AD196" s="9">
        <f>SUM(AD140:AD179)</f>
        <v/>
      </c>
      <c r="AE196" s="9">
        <f>SUM(AE140:AE179)</f>
        <v/>
      </c>
      <c r="AF196" s="9">
        <f>SUM(AF140:AF179)</f>
        <v/>
      </c>
      <c r="AG196" s="9">
        <f>SUM(AG140:AG179)</f>
        <v/>
      </c>
      <c r="AH196" s="9">
        <f>SUM(AH140:AH179)</f>
        <v/>
      </c>
      <c r="AI196" s="9">
        <f>SUM(AI140:AI179)</f>
        <v/>
      </c>
      <c r="AJ196" s="9">
        <f>SUM(AJ140:AJ179)</f>
        <v/>
      </c>
      <c r="AK196" s="9">
        <f>SUM(AK140:AK179)</f>
        <v/>
      </c>
      <c r="AL196" s="9">
        <f>SUM(AL140:AL179)</f>
        <v/>
      </c>
      <c r="AM196" s="9">
        <f>SUM(AM140:AM179)</f>
        <v/>
      </c>
      <c r="AN196" s="9">
        <f>SUM(AN140:AN179)</f>
        <v/>
      </c>
      <c r="AO196" s="9">
        <f>SUM(AO140:AO179)</f>
        <v/>
      </c>
      <c r="AP196" s="9">
        <f>SUM(AP140:AP179)</f>
        <v/>
      </c>
      <c r="AQ196" s="9">
        <f>SUM(AQ140:AQ179)</f>
        <v/>
      </c>
      <c r="AR196" s="9">
        <f>SUM(AR140:AR179)</f>
        <v/>
      </c>
    </row>
  </sheetData>
  <dataValidations count="2">
    <dataValidation sqref="B9:B48" showDropDown="0" showInputMessage="0" showErrorMessage="0" allowBlank="1" type="list">
      <formula1>"COGS,S&amp;M,R&amp;D,G&amp;A"</formula1>
    </dataValidation>
    <dataValidation sqref="G9:G48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P36"/>
  <sheetViews>
    <sheetView showGridLines="0" workbookViewId="0">
      <pane xSplit="6" ySplit="8" topLeftCell="G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16" customWidth="1" min="4" max="4"/>
    <col width="12" customWidth="1" min="5" max="5"/>
    <col width="3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  <col width="12.5" customWidth="1" min="29" max="29"/>
    <col width="12.5" customWidth="1" min="30" max="30"/>
    <col width="12.5" customWidth="1" min="31" max="31"/>
    <col width="12.5" customWidth="1" min="32" max="32"/>
    <col width="12.5" customWidth="1" min="33" max="33"/>
    <col width="12.5" customWidth="1" min="34" max="34"/>
    <col width="12.5" customWidth="1" min="35" max="35"/>
    <col width="12.5" customWidth="1" min="36" max="36"/>
    <col width="12.5" customWidth="1" min="37" max="37"/>
    <col width="12.5" customWidth="1" min="38" max="38"/>
    <col width="12.5" customWidth="1" min="39" max="39"/>
    <col width="12.5" customWidth="1" min="40" max="40"/>
    <col width="12.5" customWidth="1" min="41" max="41"/>
    <col width="12.5" customWidth="1" min="42" max="42"/>
  </cols>
  <sheetData>
    <row r="1">
      <c r="A1" s="1" t="inlineStr">
        <is>
          <t>Operating expenses other than people</t>
        </is>
      </c>
    </row>
    <row r="2">
      <c r="A2" s="2" t="inlineStr">
        <is>
          <t>Fixed per month, or per person per month (multiplied by total people that month). Increase applies each model year.</t>
        </is>
      </c>
    </row>
    <row r="4">
      <c r="A4" s="24" t="inlineStr">
        <is>
          <t>Month number</t>
        </is>
      </c>
      <c r="G4" s="2" t="n">
        <v>1</v>
      </c>
      <c r="H4" s="2" t="n">
        <v>2</v>
      </c>
      <c r="I4" s="2" t="n">
        <v>3</v>
      </c>
      <c r="J4" s="2" t="n">
        <v>4</v>
      </c>
      <c r="K4" s="2" t="n">
        <v>5</v>
      </c>
      <c r="L4" s="2" t="n">
        <v>6</v>
      </c>
      <c r="M4" s="2" t="n">
        <v>7</v>
      </c>
      <c r="N4" s="2" t="n">
        <v>8</v>
      </c>
      <c r="O4" s="2" t="n">
        <v>9</v>
      </c>
      <c r="P4" s="2" t="n">
        <v>10</v>
      </c>
      <c r="Q4" s="2" t="n">
        <v>11</v>
      </c>
      <c r="R4" s="2" t="n">
        <v>12</v>
      </c>
      <c r="S4" s="2" t="n">
        <v>13</v>
      </c>
      <c r="T4" s="2" t="n">
        <v>14</v>
      </c>
      <c r="U4" s="2" t="n">
        <v>15</v>
      </c>
      <c r="V4" s="2" t="n">
        <v>16</v>
      </c>
      <c r="W4" s="2" t="n">
        <v>17</v>
      </c>
      <c r="X4" s="2" t="n">
        <v>18</v>
      </c>
      <c r="Y4" s="2" t="n">
        <v>19</v>
      </c>
      <c r="Z4" s="2" t="n">
        <v>20</v>
      </c>
      <c r="AA4" s="2" t="n">
        <v>21</v>
      </c>
      <c r="AB4" s="2" t="n">
        <v>22</v>
      </c>
      <c r="AC4" s="2" t="n">
        <v>23</v>
      </c>
      <c r="AD4" s="2" t="n">
        <v>24</v>
      </c>
      <c r="AE4" s="2" t="n">
        <v>25</v>
      </c>
      <c r="AF4" s="2" t="n">
        <v>26</v>
      </c>
      <c r="AG4" s="2" t="n">
        <v>27</v>
      </c>
      <c r="AH4" s="2" t="n">
        <v>28</v>
      </c>
      <c r="AI4" s="2" t="n">
        <v>29</v>
      </c>
      <c r="AJ4" s="2" t="n">
        <v>30</v>
      </c>
      <c r="AK4" s="2" t="n">
        <v>31</v>
      </c>
      <c r="AL4" s="2" t="n">
        <v>32</v>
      </c>
      <c r="AM4" s="2" t="n">
        <v>33</v>
      </c>
      <c r="AN4" s="2" t="n">
        <v>34</v>
      </c>
      <c r="AO4" s="2" t="n">
        <v>35</v>
      </c>
      <c r="AP4" s="2" t="n">
        <v>36</v>
      </c>
    </row>
    <row r="5">
      <c r="A5" s="24" t="inlineStr">
        <is>
          <t>Month</t>
        </is>
      </c>
      <c r="G5" s="26">
        <f>IF(Assumptions!$B$4="","",EDATE(Assumptions!$B$4,G4-1))</f>
        <v/>
      </c>
      <c r="H5" s="26">
        <f>IF(Assumptions!$B$4="","",EDATE(Assumptions!$B$4,H4-1))</f>
        <v/>
      </c>
      <c r="I5" s="26">
        <f>IF(Assumptions!$B$4="","",EDATE(Assumptions!$B$4,I4-1))</f>
        <v/>
      </c>
      <c r="J5" s="26">
        <f>IF(Assumptions!$B$4="","",EDATE(Assumptions!$B$4,J4-1))</f>
        <v/>
      </c>
      <c r="K5" s="26">
        <f>IF(Assumptions!$B$4="","",EDATE(Assumptions!$B$4,K4-1))</f>
        <v/>
      </c>
      <c r="L5" s="26">
        <f>IF(Assumptions!$B$4="","",EDATE(Assumptions!$B$4,L4-1))</f>
        <v/>
      </c>
      <c r="M5" s="26">
        <f>IF(Assumptions!$B$4="","",EDATE(Assumptions!$B$4,M4-1))</f>
        <v/>
      </c>
      <c r="N5" s="26">
        <f>IF(Assumptions!$B$4="","",EDATE(Assumptions!$B$4,N4-1))</f>
        <v/>
      </c>
      <c r="O5" s="26">
        <f>IF(Assumptions!$B$4="","",EDATE(Assumptions!$B$4,O4-1))</f>
        <v/>
      </c>
      <c r="P5" s="26">
        <f>IF(Assumptions!$B$4="","",EDATE(Assumptions!$B$4,P4-1))</f>
        <v/>
      </c>
      <c r="Q5" s="26">
        <f>IF(Assumptions!$B$4="","",EDATE(Assumptions!$B$4,Q4-1))</f>
        <v/>
      </c>
      <c r="R5" s="26">
        <f>IF(Assumptions!$B$4="","",EDATE(Assumptions!$B$4,R4-1))</f>
        <v/>
      </c>
      <c r="S5" s="26">
        <f>IF(Assumptions!$B$4="","",EDATE(Assumptions!$B$4,S4-1))</f>
        <v/>
      </c>
      <c r="T5" s="26">
        <f>IF(Assumptions!$B$4="","",EDATE(Assumptions!$B$4,T4-1))</f>
        <v/>
      </c>
      <c r="U5" s="26">
        <f>IF(Assumptions!$B$4="","",EDATE(Assumptions!$B$4,U4-1))</f>
        <v/>
      </c>
      <c r="V5" s="26">
        <f>IF(Assumptions!$B$4="","",EDATE(Assumptions!$B$4,V4-1))</f>
        <v/>
      </c>
      <c r="W5" s="26">
        <f>IF(Assumptions!$B$4="","",EDATE(Assumptions!$B$4,W4-1))</f>
        <v/>
      </c>
      <c r="X5" s="26">
        <f>IF(Assumptions!$B$4="","",EDATE(Assumptions!$B$4,X4-1))</f>
        <v/>
      </c>
      <c r="Y5" s="26">
        <f>IF(Assumptions!$B$4="","",EDATE(Assumptions!$B$4,Y4-1))</f>
        <v/>
      </c>
      <c r="Z5" s="26">
        <f>IF(Assumptions!$B$4="","",EDATE(Assumptions!$B$4,Z4-1))</f>
        <v/>
      </c>
      <c r="AA5" s="26">
        <f>IF(Assumptions!$B$4="","",EDATE(Assumptions!$B$4,AA4-1))</f>
        <v/>
      </c>
      <c r="AB5" s="26">
        <f>IF(Assumptions!$B$4="","",EDATE(Assumptions!$B$4,AB4-1))</f>
        <v/>
      </c>
      <c r="AC5" s="26">
        <f>IF(Assumptions!$B$4="","",EDATE(Assumptions!$B$4,AC4-1))</f>
        <v/>
      </c>
      <c r="AD5" s="26">
        <f>IF(Assumptions!$B$4="","",EDATE(Assumptions!$B$4,AD4-1))</f>
        <v/>
      </c>
      <c r="AE5" s="26">
        <f>IF(Assumptions!$B$4="","",EDATE(Assumptions!$B$4,AE4-1))</f>
        <v/>
      </c>
      <c r="AF5" s="26">
        <f>IF(Assumptions!$B$4="","",EDATE(Assumptions!$B$4,AF4-1))</f>
        <v/>
      </c>
      <c r="AG5" s="26">
        <f>IF(Assumptions!$B$4="","",EDATE(Assumptions!$B$4,AG4-1))</f>
        <v/>
      </c>
      <c r="AH5" s="26">
        <f>IF(Assumptions!$B$4="","",EDATE(Assumptions!$B$4,AH4-1))</f>
        <v/>
      </c>
      <c r="AI5" s="26">
        <f>IF(Assumptions!$B$4="","",EDATE(Assumptions!$B$4,AI4-1))</f>
        <v/>
      </c>
      <c r="AJ5" s="26">
        <f>IF(Assumptions!$B$4="","",EDATE(Assumptions!$B$4,AJ4-1))</f>
        <v/>
      </c>
      <c r="AK5" s="26">
        <f>IF(Assumptions!$B$4="","",EDATE(Assumptions!$B$4,AK4-1))</f>
        <v/>
      </c>
      <c r="AL5" s="26">
        <f>IF(Assumptions!$B$4="","",EDATE(Assumptions!$B$4,AL4-1))</f>
        <v/>
      </c>
      <c r="AM5" s="26">
        <f>IF(Assumptions!$B$4="","",EDATE(Assumptions!$B$4,AM4-1))</f>
        <v/>
      </c>
      <c r="AN5" s="26">
        <f>IF(Assumptions!$B$4="","",EDATE(Assumptions!$B$4,AN4-1))</f>
        <v/>
      </c>
      <c r="AO5" s="26">
        <f>IF(Assumptions!$B$4="","",EDATE(Assumptions!$B$4,AO4-1))</f>
        <v/>
      </c>
      <c r="AP5" s="26">
        <f>IF(Assumptions!$B$4="","",EDATE(Assumptions!$B$4,AP4-1))</f>
        <v/>
      </c>
    </row>
    <row r="6">
      <c r="A6" s="24" t="inlineStr">
        <is>
          <t>Model year</t>
        </is>
      </c>
      <c r="G6" s="27" t="n">
        <v>1</v>
      </c>
      <c r="H6" s="27" t="n">
        <v>1</v>
      </c>
      <c r="I6" s="27" t="n">
        <v>1</v>
      </c>
      <c r="J6" s="27" t="n">
        <v>1</v>
      </c>
      <c r="K6" s="27" t="n">
        <v>1</v>
      </c>
      <c r="L6" s="27" t="n">
        <v>1</v>
      </c>
      <c r="M6" s="27" t="n">
        <v>1</v>
      </c>
      <c r="N6" s="27" t="n">
        <v>1</v>
      </c>
      <c r="O6" s="27" t="n">
        <v>1</v>
      </c>
      <c r="P6" s="27" t="n">
        <v>1</v>
      </c>
      <c r="Q6" s="27" t="n">
        <v>1</v>
      </c>
      <c r="R6" s="27" t="n">
        <v>1</v>
      </c>
      <c r="S6" s="27" t="n">
        <v>2</v>
      </c>
      <c r="T6" s="27" t="n">
        <v>2</v>
      </c>
      <c r="U6" s="27" t="n">
        <v>2</v>
      </c>
      <c r="V6" s="27" t="n">
        <v>2</v>
      </c>
      <c r="W6" s="27" t="n">
        <v>2</v>
      </c>
      <c r="X6" s="27" t="n">
        <v>2</v>
      </c>
      <c r="Y6" s="27" t="n">
        <v>2</v>
      </c>
      <c r="Z6" s="27" t="n">
        <v>2</v>
      </c>
      <c r="AA6" s="27" t="n">
        <v>2</v>
      </c>
      <c r="AB6" s="27" t="n">
        <v>2</v>
      </c>
      <c r="AC6" s="27" t="n">
        <v>2</v>
      </c>
      <c r="AD6" s="27" t="n">
        <v>2</v>
      </c>
      <c r="AE6" s="27" t="n">
        <v>3</v>
      </c>
      <c r="AF6" s="27" t="n">
        <v>3</v>
      </c>
      <c r="AG6" s="27" t="n">
        <v>3</v>
      </c>
      <c r="AH6" s="27" t="n">
        <v>3</v>
      </c>
      <c r="AI6" s="27" t="n">
        <v>3</v>
      </c>
      <c r="AJ6" s="27" t="n">
        <v>3</v>
      </c>
      <c r="AK6" s="27" t="n">
        <v>3</v>
      </c>
      <c r="AL6" s="27" t="n">
        <v>3</v>
      </c>
      <c r="AM6" s="27" t="n">
        <v>3</v>
      </c>
      <c r="AN6" s="27" t="n">
        <v>3</v>
      </c>
      <c r="AO6" s="27" t="n">
        <v>3</v>
      </c>
      <c r="AP6" s="27" t="n">
        <v>3</v>
      </c>
    </row>
    <row r="7">
      <c r="A7" s="2" t="inlineStr">
        <is>
          <t>Calendar month (1 to 12)</t>
        </is>
      </c>
      <c r="G7" s="28">
        <f>IF(G5="",MOD(G4-1,12)+1,MONTH(G5))</f>
        <v/>
      </c>
      <c r="H7" s="28">
        <f>IF(H5="",MOD(H4-1,12)+1,MONTH(H5))</f>
        <v/>
      </c>
      <c r="I7" s="28">
        <f>IF(I5="",MOD(I4-1,12)+1,MONTH(I5))</f>
        <v/>
      </c>
      <c r="J7" s="28">
        <f>IF(J5="",MOD(J4-1,12)+1,MONTH(J5))</f>
        <v/>
      </c>
      <c r="K7" s="28">
        <f>IF(K5="",MOD(K4-1,12)+1,MONTH(K5))</f>
        <v/>
      </c>
      <c r="L7" s="28">
        <f>IF(L5="",MOD(L4-1,12)+1,MONTH(L5))</f>
        <v/>
      </c>
      <c r="M7" s="28">
        <f>IF(M5="",MOD(M4-1,12)+1,MONTH(M5))</f>
        <v/>
      </c>
      <c r="N7" s="28">
        <f>IF(N5="",MOD(N4-1,12)+1,MONTH(N5))</f>
        <v/>
      </c>
      <c r="O7" s="28">
        <f>IF(O5="",MOD(O4-1,12)+1,MONTH(O5))</f>
        <v/>
      </c>
      <c r="P7" s="28">
        <f>IF(P5="",MOD(P4-1,12)+1,MONTH(P5))</f>
        <v/>
      </c>
      <c r="Q7" s="28">
        <f>IF(Q5="",MOD(Q4-1,12)+1,MONTH(Q5))</f>
        <v/>
      </c>
      <c r="R7" s="28">
        <f>IF(R5="",MOD(R4-1,12)+1,MONTH(R5))</f>
        <v/>
      </c>
      <c r="S7" s="28">
        <f>IF(S5="",MOD(S4-1,12)+1,MONTH(S5))</f>
        <v/>
      </c>
      <c r="T7" s="28">
        <f>IF(T5="",MOD(T4-1,12)+1,MONTH(T5))</f>
        <v/>
      </c>
      <c r="U7" s="28">
        <f>IF(U5="",MOD(U4-1,12)+1,MONTH(U5))</f>
        <v/>
      </c>
      <c r="V7" s="28">
        <f>IF(V5="",MOD(V4-1,12)+1,MONTH(V5))</f>
        <v/>
      </c>
      <c r="W7" s="28">
        <f>IF(W5="",MOD(W4-1,12)+1,MONTH(W5))</f>
        <v/>
      </c>
      <c r="X7" s="28">
        <f>IF(X5="",MOD(X4-1,12)+1,MONTH(X5))</f>
        <v/>
      </c>
      <c r="Y7" s="28">
        <f>IF(Y5="",MOD(Y4-1,12)+1,MONTH(Y5))</f>
        <v/>
      </c>
      <c r="Z7" s="28">
        <f>IF(Z5="",MOD(Z4-1,12)+1,MONTH(Z5))</f>
        <v/>
      </c>
      <c r="AA7" s="28">
        <f>IF(AA5="",MOD(AA4-1,12)+1,MONTH(AA5))</f>
        <v/>
      </c>
      <c r="AB7" s="28">
        <f>IF(AB5="",MOD(AB4-1,12)+1,MONTH(AB5))</f>
        <v/>
      </c>
      <c r="AC7" s="28">
        <f>IF(AC5="",MOD(AC4-1,12)+1,MONTH(AC5))</f>
        <v/>
      </c>
      <c r="AD7" s="28">
        <f>IF(AD5="",MOD(AD4-1,12)+1,MONTH(AD5))</f>
        <v/>
      </c>
      <c r="AE7" s="28">
        <f>IF(AE5="",MOD(AE4-1,12)+1,MONTH(AE5))</f>
        <v/>
      </c>
      <c r="AF7" s="28">
        <f>IF(AF5="",MOD(AF4-1,12)+1,MONTH(AF5))</f>
        <v/>
      </c>
      <c r="AG7" s="28">
        <f>IF(AG5="",MOD(AG4-1,12)+1,MONTH(AG5))</f>
        <v/>
      </c>
      <c r="AH7" s="28">
        <f>IF(AH5="",MOD(AH4-1,12)+1,MONTH(AH5))</f>
        <v/>
      </c>
      <c r="AI7" s="28">
        <f>IF(AI5="",MOD(AI4-1,12)+1,MONTH(AI5))</f>
        <v/>
      </c>
      <c r="AJ7" s="28">
        <f>IF(AJ5="",MOD(AJ4-1,12)+1,MONTH(AJ5))</f>
        <v/>
      </c>
      <c r="AK7" s="28">
        <f>IF(AK5="",MOD(AK4-1,12)+1,MONTH(AK5))</f>
        <v/>
      </c>
      <c r="AL7" s="28">
        <f>IF(AL5="",MOD(AL4-1,12)+1,MONTH(AL5))</f>
        <v/>
      </c>
      <c r="AM7" s="28">
        <f>IF(AM5="",MOD(AM4-1,12)+1,MONTH(AM5))</f>
        <v/>
      </c>
      <c r="AN7" s="28">
        <f>IF(AN5="",MOD(AN4-1,12)+1,MONTH(AN5))</f>
        <v/>
      </c>
      <c r="AO7" s="28">
        <f>IF(AO5="",MOD(AO4-1,12)+1,MONTH(AO5))</f>
        <v/>
      </c>
      <c r="AP7" s="28">
        <f>IF(AP5="",MOD(AP4-1,12)+1,MONTH(AP5))</f>
        <v/>
      </c>
    </row>
    <row r="8">
      <c r="A8" s="7" t="inlineStr">
        <is>
          <t>Line item</t>
        </is>
      </c>
      <c r="B8" s="7" t="inlineStr">
        <is>
          <t>Department</t>
        </is>
      </c>
      <c r="C8" s="7" t="inlineStr">
        <is>
          <t>Method</t>
        </is>
      </c>
      <c r="D8" s="7" t="inlineStr">
        <is>
          <t>Amount ($ per month)</t>
        </is>
      </c>
      <c r="E8" s="7" t="inlineStr">
        <is>
          <t>Annual increase</t>
        </is>
      </c>
      <c r="F8" s="7" t="inlineStr"/>
    </row>
    <row r="9">
      <c r="A9" s="17" t="n"/>
      <c r="B9" s="17" t="n"/>
      <c r="C9" s="17" t="n"/>
      <c r="D9" s="18" t="n"/>
      <c r="E9" s="21" t="n"/>
      <c r="G9" s="11">
        <f>IF($D9="",0,IF($C9="Per person per month",$D9*Headcount!I$194,$D9)*(1+$E9)^(G$6-1))</f>
        <v/>
      </c>
      <c r="H9" s="11">
        <f>IF($D9="",0,IF($C9="Per person per month",$D9*Headcount!J$194,$D9)*(1+$E9)^(H$6-1))</f>
        <v/>
      </c>
      <c r="I9" s="11">
        <f>IF($D9="",0,IF($C9="Per person per month",$D9*Headcount!K$194,$D9)*(1+$E9)^(I$6-1))</f>
        <v/>
      </c>
      <c r="J9" s="11">
        <f>IF($D9="",0,IF($C9="Per person per month",$D9*Headcount!L$194,$D9)*(1+$E9)^(J$6-1))</f>
        <v/>
      </c>
      <c r="K9" s="11">
        <f>IF($D9="",0,IF($C9="Per person per month",$D9*Headcount!M$194,$D9)*(1+$E9)^(K$6-1))</f>
        <v/>
      </c>
      <c r="L9" s="11">
        <f>IF($D9="",0,IF($C9="Per person per month",$D9*Headcount!N$194,$D9)*(1+$E9)^(L$6-1))</f>
        <v/>
      </c>
      <c r="M9" s="11">
        <f>IF($D9="",0,IF($C9="Per person per month",$D9*Headcount!O$194,$D9)*(1+$E9)^(M$6-1))</f>
        <v/>
      </c>
      <c r="N9" s="11">
        <f>IF($D9="",0,IF($C9="Per person per month",$D9*Headcount!P$194,$D9)*(1+$E9)^(N$6-1))</f>
        <v/>
      </c>
      <c r="O9" s="11">
        <f>IF($D9="",0,IF($C9="Per person per month",$D9*Headcount!Q$194,$D9)*(1+$E9)^(O$6-1))</f>
        <v/>
      </c>
      <c r="P9" s="11">
        <f>IF($D9="",0,IF($C9="Per person per month",$D9*Headcount!R$194,$D9)*(1+$E9)^(P$6-1))</f>
        <v/>
      </c>
      <c r="Q9" s="11">
        <f>IF($D9="",0,IF($C9="Per person per month",$D9*Headcount!S$194,$D9)*(1+$E9)^(Q$6-1))</f>
        <v/>
      </c>
      <c r="R9" s="11">
        <f>IF($D9="",0,IF($C9="Per person per month",$D9*Headcount!T$194,$D9)*(1+$E9)^(R$6-1))</f>
        <v/>
      </c>
      <c r="S9" s="11">
        <f>IF($D9="",0,IF($C9="Per person per month",$D9*Headcount!U$194,$D9)*(1+$E9)^(S$6-1))</f>
        <v/>
      </c>
      <c r="T9" s="11">
        <f>IF($D9="",0,IF($C9="Per person per month",$D9*Headcount!V$194,$D9)*(1+$E9)^(T$6-1))</f>
        <v/>
      </c>
      <c r="U9" s="11">
        <f>IF($D9="",0,IF($C9="Per person per month",$D9*Headcount!W$194,$D9)*(1+$E9)^(U$6-1))</f>
        <v/>
      </c>
      <c r="V9" s="11">
        <f>IF($D9="",0,IF($C9="Per person per month",$D9*Headcount!X$194,$D9)*(1+$E9)^(V$6-1))</f>
        <v/>
      </c>
      <c r="W9" s="11">
        <f>IF($D9="",0,IF($C9="Per person per month",$D9*Headcount!Y$194,$D9)*(1+$E9)^(W$6-1))</f>
        <v/>
      </c>
      <c r="X9" s="11">
        <f>IF($D9="",0,IF($C9="Per person per month",$D9*Headcount!Z$194,$D9)*(1+$E9)^(X$6-1))</f>
        <v/>
      </c>
      <c r="Y9" s="11">
        <f>IF($D9="",0,IF($C9="Per person per month",$D9*Headcount!AA$194,$D9)*(1+$E9)^(Y$6-1))</f>
        <v/>
      </c>
      <c r="Z9" s="11">
        <f>IF($D9="",0,IF($C9="Per person per month",$D9*Headcount!AB$194,$D9)*(1+$E9)^(Z$6-1))</f>
        <v/>
      </c>
      <c r="AA9" s="11">
        <f>IF($D9="",0,IF($C9="Per person per month",$D9*Headcount!AC$194,$D9)*(1+$E9)^(AA$6-1))</f>
        <v/>
      </c>
      <c r="AB9" s="11">
        <f>IF($D9="",0,IF($C9="Per person per month",$D9*Headcount!AD$194,$D9)*(1+$E9)^(AB$6-1))</f>
        <v/>
      </c>
      <c r="AC9" s="11">
        <f>IF($D9="",0,IF($C9="Per person per month",$D9*Headcount!AE$194,$D9)*(1+$E9)^(AC$6-1))</f>
        <v/>
      </c>
      <c r="AD9" s="11">
        <f>IF($D9="",0,IF($C9="Per person per month",$D9*Headcount!AF$194,$D9)*(1+$E9)^(AD$6-1))</f>
        <v/>
      </c>
      <c r="AE9" s="11">
        <f>IF($D9="",0,IF($C9="Per person per month",$D9*Headcount!AG$194,$D9)*(1+$E9)^(AE$6-1))</f>
        <v/>
      </c>
      <c r="AF9" s="11">
        <f>IF($D9="",0,IF($C9="Per person per month",$D9*Headcount!AH$194,$D9)*(1+$E9)^(AF$6-1))</f>
        <v/>
      </c>
      <c r="AG9" s="11">
        <f>IF($D9="",0,IF($C9="Per person per month",$D9*Headcount!AI$194,$D9)*(1+$E9)^(AG$6-1))</f>
        <v/>
      </c>
      <c r="AH9" s="11">
        <f>IF($D9="",0,IF($C9="Per person per month",$D9*Headcount!AJ$194,$D9)*(1+$E9)^(AH$6-1))</f>
        <v/>
      </c>
      <c r="AI9" s="11">
        <f>IF($D9="",0,IF($C9="Per person per month",$D9*Headcount!AK$194,$D9)*(1+$E9)^(AI$6-1))</f>
        <v/>
      </c>
      <c r="AJ9" s="11">
        <f>IF($D9="",0,IF($C9="Per person per month",$D9*Headcount!AL$194,$D9)*(1+$E9)^(AJ$6-1))</f>
        <v/>
      </c>
      <c r="AK9" s="11">
        <f>IF($D9="",0,IF($C9="Per person per month",$D9*Headcount!AM$194,$D9)*(1+$E9)^(AK$6-1))</f>
        <v/>
      </c>
      <c r="AL9" s="11">
        <f>IF($D9="",0,IF($C9="Per person per month",$D9*Headcount!AN$194,$D9)*(1+$E9)^(AL$6-1))</f>
        <v/>
      </c>
      <c r="AM9" s="11">
        <f>IF($D9="",0,IF($C9="Per person per month",$D9*Headcount!AO$194,$D9)*(1+$E9)^(AM$6-1))</f>
        <v/>
      </c>
      <c r="AN9" s="11">
        <f>IF($D9="",0,IF($C9="Per person per month",$D9*Headcount!AP$194,$D9)*(1+$E9)^(AN$6-1))</f>
        <v/>
      </c>
      <c r="AO9" s="11">
        <f>IF($D9="",0,IF($C9="Per person per month",$D9*Headcount!AQ$194,$D9)*(1+$E9)^(AO$6-1))</f>
        <v/>
      </c>
      <c r="AP9" s="11">
        <f>IF($D9="",0,IF($C9="Per person per month",$D9*Headcount!AR$194,$D9)*(1+$E9)^(AP$6-1))</f>
        <v/>
      </c>
    </row>
    <row r="10">
      <c r="A10" s="17" t="n"/>
      <c r="B10" s="17" t="n"/>
      <c r="C10" s="17" t="n"/>
      <c r="D10" s="18" t="n"/>
      <c r="E10" s="21" t="n"/>
      <c r="G10" s="11">
        <f>IF($D10="",0,IF($C10="Per person per month",$D10*Headcount!I$194,$D10)*(1+$E10)^(G$6-1))</f>
        <v/>
      </c>
      <c r="H10" s="11">
        <f>IF($D10="",0,IF($C10="Per person per month",$D10*Headcount!J$194,$D10)*(1+$E10)^(H$6-1))</f>
        <v/>
      </c>
      <c r="I10" s="11">
        <f>IF($D10="",0,IF($C10="Per person per month",$D10*Headcount!K$194,$D10)*(1+$E10)^(I$6-1))</f>
        <v/>
      </c>
      <c r="J10" s="11">
        <f>IF($D10="",0,IF($C10="Per person per month",$D10*Headcount!L$194,$D10)*(1+$E10)^(J$6-1))</f>
        <v/>
      </c>
      <c r="K10" s="11">
        <f>IF($D10="",0,IF($C10="Per person per month",$D10*Headcount!M$194,$D10)*(1+$E10)^(K$6-1))</f>
        <v/>
      </c>
      <c r="L10" s="11">
        <f>IF($D10="",0,IF($C10="Per person per month",$D10*Headcount!N$194,$D10)*(1+$E10)^(L$6-1))</f>
        <v/>
      </c>
      <c r="M10" s="11">
        <f>IF($D10="",0,IF($C10="Per person per month",$D10*Headcount!O$194,$D10)*(1+$E10)^(M$6-1))</f>
        <v/>
      </c>
      <c r="N10" s="11">
        <f>IF($D10="",0,IF($C10="Per person per month",$D10*Headcount!P$194,$D10)*(1+$E10)^(N$6-1))</f>
        <v/>
      </c>
      <c r="O10" s="11">
        <f>IF($D10="",0,IF($C10="Per person per month",$D10*Headcount!Q$194,$D10)*(1+$E10)^(O$6-1))</f>
        <v/>
      </c>
      <c r="P10" s="11">
        <f>IF($D10="",0,IF($C10="Per person per month",$D10*Headcount!R$194,$D10)*(1+$E10)^(P$6-1))</f>
        <v/>
      </c>
      <c r="Q10" s="11">
        <f>IF($D10="",0,IF($C10="Per person per month",$D10*Headcount!S$194,$D10)*(1+$E10)^(Q$6-1))</f>
        <v/>
      </c>
      <c r="R10" s="11">
        <f>IF($D10="",0,IF($C10="Per person per month",$D10*Headcount!T$194,$D10)*(1+$E10)^(R$6-1))</f>
        <v/>
      </c>
      <c r="S10" s="11">
        <f>IF($D10="",0,IF($C10="Per person per month",$D10*Headcount!U$194,$D10)*(1+$E10)^(S$6-1))</f>
        <v/>
      </c>
      <c r="T10" s="11">
        <f>IF($D10="",0,IF($C10="Per person per month",$D10*Headcount!V$194,$D10)*(1+$E10)^(T$6-1))</f>
        <v/>
      </c>
      <c r="U10" s="11">
        <f>IF($D10="",0,IF($C10="Per person per month",$D10*Headcount!W$194,$D10)*(1+$E10)^(U$6-1))</f>
        <v/>
      </c>
      <c r="V10" s="11">
        <f>IF($D10="",0,IF($C10="Per person per month",$D10*Headcount!X$194,$D10)*(1+$E10)^(V$6-1))</f>
        <v/>
      </c>
      <c r="W10" s="11">
        <f>IF($D10="",0,IF($C10="Per person per month",$D10*Headcount!Y$194,$D10)*(1+$E10)^(W$6-1))</f>
        <v/>
      </c>
      <c r="X10" s="11">
        <f>IF($D10="",0,IF($C10="Per person per month",$D10*Headcount!Z$194,$D10)*(1+$E10)^(X$6-1))</f>
        <v/>
      </c>
      <c r="Y10" s="11">
        <f>IF($D10="",0,IF($C10="Per person per month",$D10*Headcount!AA$194,$D10)*(1+$E10)^(Y$6-1))</f>
        <v/>
      </c>
      <c r="Z10" s="11">
        <f>IF($D10="",0,IF($C10="Per person per month",$D10*Headcount!AB$194,$D10)*(1+$E10)^(Z$6-1))</f>
        <v/>
      </c>
      <c r="AA10" s="11">
        <f>IF($D10="",0,IF($C10="Per person per month",$D10*Headcount!AC$194,$D10)*(1+$E10)^(AA$6-1))</f>
        <v/>
      </c>
      <c r="AB10" s="11">
        <f>IF($D10="",0,IF($C10="Per person per month",$D10*Headcount!AD$194,$D10)*(1+$E10)^(AB$6-1))</f>
        <v/>
      </c>
      <c r="AC10" s="11">
        <f>IF($D10="",0,IF($C10="Per person per month",$D10*Headcount!AE$194,$D10)*(1+$E10)^(AC$6-1))</f>
        <v/>
      </c>
      <c r="AD10" s="11">
        <f>IF($D10="",0,IF($C10="Per person per month",$D10*Headcount!AF$194,$D10)*(1+$E10)^(AD$6-1))</f>
        <v/>
      </c>
      <c r="AE10" s="11">
        <f>IF($D10="",0,IF($C10="Per person per month",$D10*Headcount!AG$194,$D10)*(1+$E10)^(AE$6-1))</f>
        <v/>
      </c>
      <c r="AF10" s="11">
        <f>IF($D10="",0,IF($C10="Per person per month",$D10*Headcount!AH$194,$D10)*(1+$E10)^(AF$6-1))</f>
        <v/>
      </c>
      <c r="AG10" s="11">
        <f>IF($D10="",0,IF($C10="Per person per month",$D10*Headcount!AI$194,$D10)*(1+$E10)^(AG$6-1))</f>
        <v/>
      </c>
      <c r="AH10" s="11">
        <f>IF($D10="",0,IF($C10="Per person per month",$D10*Headcount!AJ$194,$D10)*(1+$E10)^(AH$6-1))</f>
        <v/>
      </c>
      <c r="AI10" s="11">
        <f>IF($D10="",0,IF($C10="Per person per month",$D10*Headcount!AK$194,$D10)*(1+$E10)^(AI$6-1))</f>
        <v/>
      </c>
      <c r="AJ10" s="11">
        <f>IF($D10="",0,IF($C10="Per person per month",$D10*Headcount!AL$194,$D10)*(1+$E10)^(AJ$6-1))</f>
        <v/>
      </c>
      <c r="AK10" s="11">
        <f>IF($D10="",0,IF($C10="Per person per month",$D10*Headcount!AM$194,$D10)*(1+$E10)^(AK$6-1))</f>
        <v/>
      </c>
      <c r="AL10" s="11">
        <f>IF($D10="",0,IF($C10="Per person per month",$D10*Headcount!AN$194,$D10)*(1+$E10)^(AL$6-1))</f>
        <v/>
      </c>
      <c r="AM10" s="11">
        <f>IF($D10="",0,IF($C10="Per person per month",$D10*Headcount!AO$194,$D10)*(1+$E10)^(AM$6-1))</f>
        <v/>
      </c>
      <c r="AN10" s="11">
        <f>IF($D10="",0,IF($C10="Per person per month",$D10*Headcount!AP$194,$D10)*(1+$E10)^(AN$6-1))</f>
        <v/>
      </c>
      <c r="AO10" s="11">
        <f>IF($D10="",0,IF($C10="Per person per month",$D10*Headcount!AQ$194,$D10)*(1+$E10)^(AO$6-1))</f>
        <v/>
      </c>
      <c r="AP10" s="11">
        <f>IF($D10="",0,IF($C10="Per person per month",$D10*Headcount!AR$194,$D10)*(1+$E10)^(AP$6-1))</f>
        <v/>
      </c>
    </row>
    <row r="11">
      <c r="A11" s="17" t="n"/>
      <c r="B11" s="17" t="n"/>
      <c r="C11" s="17" t="n"/>
      <c r="D11" s="18" t="n"/>
      <c r="E11" s="21" t="n"/>
      <c r="G11" s="11">
        <f>IF($D11="",0,IF($C11="Per person per month",$D11*Headcount!I$194,$D11)*(1+$E11)^(G$6-1))</f>
        <v/>
      </c>
      <c r="H11" s="11">
        <f>IF($D11="",0,IF($C11="Per person per month",$D11*Headcount!J$194,$D11)*(1+$E11)^(H$6-1))</f>
        <v/>
      </c>
      <c r="I11" s="11">
        <f>IF($D11="",0,IF($C11="Per person per month",$D11*Headcount!K$194,$D11)*(1+$E11)^(I$6-1))</f>
        <v/>
      </c>
      <c r="J11" s="11">
        <f>IF($D11="",0,IF($C11="Per person per month",$D11*Headcount!L$194,$D11)*(1+$E11)^(J$6-1))</f>
        <v/>
      </c>
      <c r="K11" s="11">
        <f>IF($D11="",0,IF($C11="Per person per month",$D11*Headcount!M$194,$D11)*(1+$E11)^(K$6-1))</f>
        <v/>
      </c>
      <c r="L11" s="11">
        <f>IF($D11="",0,IF($C11="Per person per month",$D11*Headcount!N$194,$D11)*(1+$E11)^(L$6-1))</f>
        <v/>
      </c>
      <c r="M11" s="11">
        <f>IF($D11="",0,IF($C11="Per person per month",$D11*Headcount!O$194,$D11)*(1+$E11)^(M$6-1))</f>
        <v/>
      </c>
      <c r="N11" s="11">
        <f>IF($D11="",0,IF($C11="Per person per month",$D11*Headcount!P$194,$D11)*(1+$E11)^(N$6-1))</f>
        <v/>
      </c>
      <c r="O11" s="11">
        <f>IF($D11="",0,IF($C11="Per person per month",$D11*Headcount!Q$194,$D11)*(1+$E11)^(O$6-1))</f>
        <v/>
      </c>
      <c r="P11" s="11">
        <f>IF($D11="",0,IF($C11="Per person per month",$D11*Headcount!R$194,$D11)*(1+$E11)^(P$6-1))</f>
        <v/>
      </c>
      <c r="Q11" s="11">
        <f>IF($D11="",0,IF($C11="Per person per month",$D11*Headcount!S$194,$D11)*(1+$E11)^(Q$6-1))</f>
        <v/>
      </c>
      <c r="R11" s="11">
        <f>IF($D11="",0,IF($C11="Per person per month",$D11*Headcount!T$194,$D11)*(1+$E11)^(R$6-1))</f>
        <v/>
      </c>
      <c r="S11" s="11">
        <f>IF($D11="",0,IF($C11="Per person per month",$D11*Headcount!U$194,$D11)*(1+$E11)^(S$6-1))</f>
        <v/>
      </c>
      <c r="T11" s="11">
        <f>IF($D11="",0,IF($C11="Per person per month",$D11*Headcount!V$194,$D11)*(1+$E11)^(T$6-1))</f>
        <v/>
      </c>
      <c r="U11" s="11">
        <f>IF($D11="",0,IF($C11="Per person per month",$D11*Headcount!W$194,$D11)*(1+$E11)^(U$6-1))</f>
        <v/>
      </c>
      <c r="V11" s="11">
        <f>IF($D11="",0,IF($C11="Per person per month",$D11*Headcount!X$194,$D11)*(1+$E11)^(V$6-1))</f>
        <v/>
      </c>
      <c r="W11" s="11">
        <f>IF($D11="",0,IF($C11="Per person per month",$D11*Headcount!Y$194,$D11)*(1+$E11)^(W$6-1))</f>
        <v/>
      </c>
      <c r="X11" s="11">
        <f>IF($D11="",0,IF($C11="Per person per month",$D11*Headcount!Z$194,$D11)*(1+$E11)^(X$6-1))</f>
        <v/>
      </c>
      <c r="Y11" s="11">
        <f>IF($D11="",0,IF($C11="Per person per month",$D11*Headcount!AA$194,$D11)*(1+$E11)^(Y$6-1))</f>
        <v/>
      </c>
      <c r="Z11" s="11">
        <f>IF($D11="",0,IF($C11="Per person per month",$D11*Headcount!AB$194,$D11)*(1+$E11)^(Z$6-1))</f>
        <v/>
      </c>
      <c r="AA11" s="11">
        <f>IF($D11="",0,IF($C11="Per person per month",$D11*Headcount!AC$194,$D11)*(1+$E11)^(AA$6-1))</f>
        <v/>
      </c>
      <c r="AB11" s="11">
        <f>IF($D11="",0,IF($C11="Per person per month",$D11*Headcount!AD$194,$D11)*(1+$E11)^(AB$6-1))</f>
        <v/>
      </c>
      <c r="AC11" s="11">
        <f>IF($D11="",0,IF($C11="Per person per month",$D11*Headcount!AE$194,$D11)*(1+$E11)^(AC$6-1))</f>
        <v/>
      </c>
      <c r="AD11" s="11">
        <f>IF($D11="",0,IF($C11="Per person per month",$D11*Headcount!AF$194,$D11)*(1+$E11)^(AD$6-1))</f>
        <v/>
      </c>
      <c r="AE11" s="11">
        <f>IF($D11="",0,IF($C11="Per person per month",$D11*Headcount!AG$194,$D11)*(1+$E11)^(AE$6-1))</f>
        <v/>
      </c>
      <c r="AF11" s="11">
        <f>IF($D11="",0,IF($C11="Per person per month",$D11*Headcount!AH$194,$D11)*(1+$E11)^(AF$6-1))</f>
        <v/>
      </c>
      <c r="AG11" s="11">
        <f>IF($D11="",0,IF($C11="Per person per month",$D11*Headcount!AI$194,$D11)*(1+$E11)^(AG$6-1))</f>
        <v/>
      </c>
      <c r="AH11" s="11">
        <f>IF($D11="",0,IF($C11="Per person per month",$D11*Headcount!AJ$194,$D11)*(1+$E11)^(AH$6-1))</f>
        <v/>
      </c>
      <c r="AI11" s="11">
        <f>IF($D11="",0,IF($C11="Per person per month",$D11*Headcount!AK$194,$D11)*(1+$E11)^(AI$6-1))</f>
        <v/>
      </c>
      <c r="AJ11" s="11">
        <f>IF($D11="",0,IF($C11="Per person per month",$D11*Headcount!AL$194,$D11)*(1+$E11)^(AJ$6-1))</f>
        <v/>
      </c>
      <c r="AK11" s="11">
        <f>IF($D11="",0,IF($C11="Per person per month",$D11*Headcount!AM$194,$D11)*(1+$E11)^(AK$6-1))</f>
        <v/>
      </c>
      <c r="AL11" s="11">
        <f>IF($D11="",0,IF($C11="Per person per month",$D11*Headcount!AN$194,$D11)*(1+$E11)^(AL$6-1))</f>
        <v/>
      </c>
      <c r="AM11" s="11">
        <f>IF($D11="",0,IF($C11="Per person per month",$D11*Headcount!AO$194,$D11)*(1+$E11)^(AM$6-1))</f>
        <v/>
      </c>
      <c r="AN11" s="11">
        <f>IF($D11="",0,IF($C11="Per person per month",$D11*Headcount!AP$194,$D11)*(1+$E11)^(AN$6-1))</f>
        <v/>
      </c>
      <c r="AO11" s="11">
        <f>IF($D11="",0,IF($C11="Per person per month",$D11*Headcount!AQ$194,$D11)*(1+$E11)^(AO$6-1))</f>
        <v/>
      </c>
      <c r="AP11" s="11">
        <f>IF($D11="",0,IF($C11="Per person per month",$D11*Headcount!AR$194,$D11)*(1+$E11)^(AP$6-1))</f>
        <v/>
      </c>
    </row>
    <row r="12">
      <c r="A12" s="17" t="n"/>
      <c r="B12" s="17" t="n"/>
      <c r="C12" s="17" t="n"/>
      <c r="D12" s="18" t="n"/>
      <c r="E12" s="21" t="n"/>
      <c r="G12" s="11">
        <f>IF($D12="",0,IF($C12="Per person per month",$D12*Headcount!I$194,$D12)*(1+$E12)^(G$6-1))</f>
        <v/>
      </c>
      <c r="H12" s="11">
        <f>IF($D12="",0,IF($C12="Per person per month",$D12*Headcount!J$194,$D12)*(1+$E12)^(H$6-1))</f>
        <v/>
      </c>
      <c r="I12" s="11">
        <f>IF($D12="",0,IF($C12="Per person per month",$D12*Headcount!K$194,$D12)*(1+$E12)^(I$6-1))</f>
        <v/>
      </c>
      <c r="J12" s="11">
        <f>IF($D12="",0,IF($C12="Per person per month",$D12*Headcount!L$194,$D12)*(1+$E12)^(J$6-1))</f>
        <v/>
      </c>
      <c r="K12" s="11">
        <f>IF($D12="",0,IF($C12="Per person per month",$D12*Headcount!M$194,$D12)*(1+$E12)^(K$6-1))</f>
        <v/>
      </c>
      <c r="L12" s="11">
        <f>IF($D12="",0,IF($C12="Per person per month",$D12*Headcount!N$194,$D12)*(1+$E12)^(L$6-1))</f>
        <v/>
      </c>
      <c r="M12" s="11">
        <f>IF($D12="",0,IF($C12="Per person per month",$D12*Headcount!O$194,$D12)*(1+$E12)^(M$6-1))</f>
        <v/>
      </c>
      <c r="N12" s="11">
        <f>IF($D12="",0,IF($C12="Per person per month",$D12*Headcount!P$194,$D12)*(1+$E12)^(N$6-1))</f>
        <v/>
      </c>
      <c r="O12" s="11">
        <f>IF($D12="",0,IF($C12="Per person per month",$D12*Headcount!Q$194,$D12)*(1+$E12)^(O$6-1))</f>
        <v/>
      </c>
      <c r="P12" s="11">
        <f>IF($D12="",0,IF($C12="Per person per month",$D12*Headcount!R$194,$D12)*(1+$E12)^(P$6-1))</f>
        <v/>
      </c>
      <c r="Q12" s="11">
        <f>IF($D12="",0,IF($C12="Per person per month",$D12*Headcount!S$194,$D12)*(1+$E12)^(Q$6-1))</f>
        <v/>
      </c>
      <c r="R12" s="11">
        <f>IF($D12="",0,IF($C12="Per person per month",$D12*Headcount!T$194,$D12)*(1+$E12)^(R$6-1))</f>
        <v/>
      </c>
      <c r="S12" s="11">
        <f>IF($D12="",0,IF($C12="Per person per month",$D12*Headcount!U$194,$D12)*(1+$E12)^(S$6-1))</f>
        <v/>
      </c>
      <c r="T12" s="11">
        <f>IF($D12="",0,IF($C12="Per person per month",$D12*Headcount!V$194,$D12)*(1+$E12)^(T$6-1))</f>
        <v/>
      </c>
      <c r="U12" s="11">
        <f>IF($D12="",0,IF($C12="Per person per month",$D12*Headcount!W$194,$D12)*(1+$E12)^(U$6-1))</f>
        <v/>
      </c>
      <c r="V12" s="11">
        <f>IF($D12="",0,IF($C12="Per person per month",$D12*Headcount!X$194,$D12)*(1+$E12)^(V$6-1))</f>
        <v/>
      </c>
      <c r="W12" s="11">
        <f>IF($D12="",0,IF($C12="Per person per month",$D12*Headcount!Y$194,$D12)*(1+$E12)^(W$6-1))</f>
        <v/>
      </c>
      <c r="X12" s="11">
        <f>IF($D12="",0,IF($C12="Per person per month",$D12*Headcount!Z$194,$D12)*(1+$E12)^(X$6-1))</f>
        <v/>
      </c>
      <c r="Y12" s="11">
        <f>IF($D12="",0,IF($C12="Per person per month",$D12*Headcount!AA$194,$D12)*(1+$E12)^(Y$6-1))</f>
        <v/>
      </c>
      <c r="Z12" s="11">
        <f>IF($D12="",0,IF($C12="Per person per month",$D12*Headcount!AB$194,$D12)*(1+$E12)^(Z$6-1))</f>
        <v/>
      </c>
      <c r="AA12" s="11">
        <f>IF($D12="",0,IF($C12="Per person per month",$D12*Headcount!AC$194,$D12)*(1+$E12)^(AA$6-1))</f>
        <v/>
      </c>
      <c r="AB12" s="11">
        <f>IF($D12="",0,IF($C12="Per person per month",$D12*Headcount!AD$194,$D12)*(1+$E12)^(AB$6-1))</f>
        <v/>
      </c>
      <c r="AC12" s="11">
        <f>IF($D12="",0,IF($C12="Per person per month",$D12*Headcount!AE$194,$D12)*(1+$E12)^(AC$6-1))</f>
        <v/>
      </c>
      <c r="AD12" s="11">
        <f>IF($D12="",0,IF($C12="Per person per month",$D12*Headcount!AF$194,$D12)*(1+$E12)^(AD$6-1))</f>
        <v/>
      </c>
      <c r="AE12" s="11">
        <f>IF($D12="",0,IF($C12="Per person per month",$D12*Headcount!AG$194,$D12)*(1+$E12)^(AE$6-1))</f>
        <v/>
      </c>
      <c r="AF12" s="11">
        <f>IF($D12="",0,IF($C12="Per person per month",$D12*Headcount!AH$194,$D12)*(1+$E12)^(AF$6-1))</f>
        <v/>
      </c>
      <c r="AG12" s="11">
        <f>IF($D12="",0,IF($C12="Per person per month",$D12*Headcount!AI$194,$D12)*(1+$E12)^(AG$6-1))</f>
        <v/>
      </c>
      <c r="AH12" s="11">
        <f>IF($D12="",0,IF($C12="Per person per month",$D12*Headcount!AJ$194,$D12)*(1+$E12)^(AH$6-1))</f>
        <v/>
      </c>
      <c r="AI12" s="11">
        <f>IF($D12="",0,IF($C12="Per person per month",$D12*Headcount!AK$194,$D12)*(1+$E12)^(AI$6-1))</f>
        <v/>
      </c>
      <c r="AJ12" s="11">
        <f>IF($D12="",0,IF($C12="Per person per month",$D12*Headcount!AL$194,$D12)*(1+$E12)^(AJ$6-1))</f>
        <v/>
      </c>
      <c r="AK12" s="11">
        <f>IF($D12="",0,IF($C12="Per person per month",$D12*Headcount!AM$194,$D12)*(1+$E12)^(AK$6-1))</f>
        <v/>
      </c>
      <c r="AL12" s="11">
        <f>IF($D12="",0,IF($C12="Per person per month",$D12*Headcount!AN$194,$D12)*(1+$E12)^(AL$6-1))</f>
        <v/>
      </c>
      <c r="AM12" s="11">
        <f>IF($D12="",0,IF($C12="Per person per month",$D12*Headcount!AO$194,$D12)*(1+$E12)^(AM$6-1))</f>
        <v/>
      </c>
      <c r="AN12" s="11">
        <f>IF($D12="",0,IF($C12="Per person per month",$D12*Headcount!AP$194,$D12)*(1+$E12)^(AN$6-1))</f>
        <v/>
      </c>
      <c r="AO12" s="11">
        <f>IF($D12="",0,IF($C12="Per person per month",$D12*Headcount!AQ$194,$D12)*(1+$E12)^(AO$6-1))</f>
        <v/>
      </c>
      <c r="AP12" s="11">
        <f>IF($D12="",0,IF($C12="Per person per month",$D12*Headcount!AR$194,$D12)*(1+$E12)^(AP$6-1))</f>
        <v/>
      </c>
    </row>
    <row r="13">
      <c r="A13" s="17" t="n"/>
      <c r="B13" s="17" t="n"/>
      <c r="C13" s="17" t="n"/>
      <c r="D13" s="18" t="n"/>
      <c r="E13" s="21" t="n"/>
      <c r="G13" s="11">
        <f>IF($D13="",0,IF($C13="Per person per month",$D13*Headcount!I$194,$D13)*(1+$E13)^(G$6-1))</f>
        <v/>
      </c>
      <c r="H13" s="11">
        <f>IF($D13="",0,IF($C13="Per person per month",$D13*Headcount!J$194,$D13)*(1+$E13)^(H$6-1))</f>
        <v/>
      </c>
      <c r="I13" s="11">
        <f>IF($D13="",0,IF($C13="Per person per month",$D13*Headcount!K$194,$D13)*(1+$E13)^(I$6-1))</f>
        <v/>
      </c>
      <c r="J13" s="11">
        <f>IF($D13="",0,IF($C13="Per person per month",$D13*Headcount!L$194,$D13)*(1+$E13)^(J$6-1))</f>
        <v/>
      </c>
      <c r="K13" s="11">
        <f>IF($D13="",0,IF($C13="Per person per month",$D13*Headcount!M$194,$D13)*(1+$E13)^(K$6-1))</f>
        <v/>
      </c>
      <c r="L13" s="11">
        <f>IF($D13="",0,IF($C13="Per person per month",$D13*Headcount!N$194,$D13)*(1+$E13)^(L$6-1))</f>
        <v/>
      </c>
      <c r="M13" s="11">
        <f>IF($D13="",0,IF($C13="Per person per month",$D13*Headcount!O$194,$D13)*(1+$E13)^(M$6-1))</f>
        <v/>
      </c>
      <c r="N13" s="11">
        <f>IF($D13="",0,IF($C13="Per person per month",$D13*Headcount!P$194,$D13)*(1+$E13)^(N$6-1))</f>
        <v/>
      </c>
      <c r="O13" s="11">
        <f>IF($D13="",0,IF($C13="Per person per month",$D13*Headcount!Q$194,$D13)*(1+$E13)^(O$6-1))</f>
        <v/>
      </c>
      <c r="P13" s="11">
        <f>IF($D13="",0,IF($C13="Per person per month",$D13*Headcount!R$194,$D13)*(1+$E13)^(P$6-1))</f>
        <v/>
      </c>
      <c r="Q13" s="11">
        <f>IF($D13="",0,IF($C13="Per person per month",$D13*Headcount!S$194,$D13)*(1+$E13)^(Q$6-1))</f>
        <v/>
      </c>
      <c r="R13" s="11">
        <f>IF($D13="",0,IF($C13="Per person per month",$D13*Headcount!T$194,$D13)*(1+$E13)^(R$6-1))</f>
        <v/>
      </c>
      <c r="S13" s="11">
        <f>IF($D13="",0,IF($C13="Per person per month",$D13*Headcount!U$194,$D13)*(1+$E13)^(S$6-1))</f>
        <v/>
      </c>
      <c r="T13" s="11">
        <f>IF($D13="",0,IF($C13="Per person per month",$D13*Headcount!V$194,$D13)*(1+$E13)^(T$6-1))</f>
        <v/>
      </c>
      <c r="U13" s="11">
        <f>IF($D13="",0,IF($C13="Per person per month",$D13*Headcount!W$194,$D13)*(1+$E13)^(U$6-1))</f>
        <v/>
      </c>
      <c r="V13" s="11">
        <f>IF($D13="",0,IF($C13="Per person per month",$D13*Headcount!X$194,$D13)*(1+$E13)^(V$6-1))</f>
        <v/>
      </c>
      <c r="W13" s="11">
        <f>IF($D13="",0,IF($C13="Per person per month",$D13*Headcount!Y$194,$D13)*(1+$E13)^(W$6-1))</f>
        <v/>
      </c>
      <c r="X13" s="11">
        <f>IF($D13="",0,IF($C13="Per person per month",$D13*Headcount!Z$194,$D13)*(1+$E13)^(X$6-1))</f>
        <v/>
      </c>
      <c r="Y13" s="11">
        <f>IF($D13="",0,IF($C13="Per person per month",$D13*Headcount!AA$194,$D13)*(1+$E13)^(Y$6-1))</f>
        <v/>
      </c>
      <c r="Z13" s="11">
        <f>IF($D13="",0,IF($C13="Per person per month",$D13*Headcount!AB$194,$D13)*(1+$E13)^(Z$6-1))</f>
        <v/>
      </c>
      <c r="AA13" s="11">
        <f>IF($D13="",0,IF($C13="Per person per month",$D13*Headcount!AC$194,$D13)*(1+$E13)^(AA$6-1))</f>
        <v/>
      </c>
      <c r="AB13" s="11">
        <f>IF($D13="",0,IF($C13="Per person per month",$D13*Headcount!AD$194,$D13)*(1+$E13)^(AB$6-1))</f>
        <v/>
      </c>
      <c r="AC13" s="11">
        <f>IF($D13="",0,IF($C13="Per person per month",$D13*Headcount!AE$194,$D13)*(1+$E13)^(AC$6-1))</f>
        <v/>
      </c>
      <c r="AD13" s="11">
        <f>IF($D13="",0,IF($C13="Per person per month",$D13*Headcount!AF$194,$D13)*(1+$E13)^(AD$6-1))</f>
        <v/>
      </c>
      <c r="AE13" s="11">
        <f>IF($D13="",0,IF($C13="Per person per month",$D13*Headcount!AG$194,$D13)*(1+$E13)^(AE$6-1))</f>
        <v/>
      </c>
      <c r="AF13" s="11">
        <f>IF($D13="",0,IF($C13="Per person per month",$D13*Headcount!AH$194,$D13)*(1+$E13)^(AF$6-1))</f>
        <v/>
      </c>
      <c r="AG13" s="11">
        <f>IF($D13="",0,IF($C13="Per person per month",$D13*Headcount!AI$194,$D13)*(1+$E13)^(AG$6-1))</f>
        <v/>
      </c>
      <c r="AH13" s="11">
        <f>IF($D13="",0,IF($C13="Per person per month",$D13*Headcount!AJ$194,$D13)*(1+$E13)^(AH$6-1))</f>
        <v/>
      </c>
      <c r="AI13" s="11">
        <f>IF($D13="",0,IF($C13="Per person per month",$D13*Headcount!AK$194,$D13)*(1+$E13)^(AI$6-1))</f>
        <v/>
      </c>
      <c r="AJ13" s="11">
        <f>IF($D13="",0,IF($C13="Per person per month",$D13*Headcount!AL$194,$D13)*(1+$E13)^(AJ$6-1))</f>
        <v/>
      </c>
      <c r="AK13" s="11">
        <f>IF($D13="",0,IF($C13="Per person per month",$D13*Headcount!AM$194,$D13)*(1+$E13)^(AK$6-1))</f>
        <v/>
      </c>
      <c r="AL13" s="11">
        <f>IF($D13="",0,IF($C13="Per person per month",$D13*Headcount!AN$194,$D13)*(1+$E13)^(AL$6-1))</f>
        <v/>
      </c>
      <c r="AM13" s="11">
        <f>IF($D13="",0,IF($C13="Per person per month",$D13*Headcount!AO$194,$D13)*(1+$E13)^(AM$6-1))</f>
        <v/>
      </c>
      <c r="AN13" s="11">
        <f>IF($D13="",0,IF($C13="Per person per month",$D13*Headcount!AP$194,$D13)*(1+$E13)^(AN$6-1))</f>
        <v/>
      </c>
      <c r="AO13" s="11">
        <f>IF($D13="",0,IF($C13="Per person per month",$D13*Headcount!AQ$194,$D13)*(1+$E13)^(AO$6-1))</f>
        <v/>
      </c>
      <c r="AP13" s="11">
        <f>IF($D13="",0,IF($C13="Per person per month",$D13*Headcount!AR$194,$D13)*(1+$E13)^(AP$6-1))</f>
        <v/>
      </c>
    </row>
    <row r="14">
      <c r="A14" s="17" t="n"/>
      <c r="B14" s="17" t="n"/>
      <c r="C14" s="17" t="n"/>
      <c r="D14" s="18" t="n"/>
      <c r="E14" s="21" t="n"/>
      <c r="G14" s="11">
        <f>IF($D14="",0,IF($C14="Per person per month",$D14*Headcount!I$194,$D14)*(1+$E14)^(G$6-1))</f>
        <v/>
      </c>
      <c r="H14" s="11">
        <f>IF($D14="",0,IF($C14="Per person per month",$D14*Headcount!J$194,$D14)*(1+$E14)^(H$6-1))</f>
        <v/>
      </c>
      <c r="I14" s="11">
        <f>IF($D14="",0,IF($C14="Per person per month",$D14*Headcount!K$194,$D14)*(1+$E14)^(I$6-1))</f>
        <v/>
      </c>
      <c r="J14" s="11">
        <f>IF($D14="",0,IF($C14="Per person per month",$D14*Headcount!L$194,$D14)*(1+$E14)^(J$6-1))</f>
        <v/>
      </c>
      <c r="K14" s="11">
        <f>IF($D14="",0,IF($C14="Per person per month",$D14*Headcount!M$194,$D14)*(1+$E14)^(K$6-1))</f>
        <v/>
      </c>
      <c r="L14" s="11">
        <f>IF($D14="",0,IF($C14="Per person per month",$D14*Headcount!N$194,$D14)*(1+$E14)^(L$6-1))</f>
        <v/>
      </c>
      <c r="M14" s="11">
        <f>IF($D14="",0,IF($C14="Per person per month",$D14*Headcount!O$194,$D14)*(1+$E14)^(M$6-1))</f>
        <v/>
      </c>
      <c r="N14" s="11">
        <f>IF($D14="",0,IF($C14="Per person per month",$D14*Headcount!P$194,$D14)*(1+$E14)^(N$6-1))</f>
        <v/>
      </c>
      <c r="O14" s="11">
        <f>IF($D14="",0,IF($C14="Per person per month",$D14*Headcount!Q$194,$D14)*(1+$E14)^(O$6-1))</f>
        <v/>
      </c>
      <c r="P14" s="11">
        <f>IF($D14="",0,IF($C14="Per person per month",$D14*Headcount!R$194,$D14)*(1+$E14)^(P$6-1))</f>
        <v/>
      </c>
      <c r="Q14" s="11">
        <f>IF($D14="",0,IF($C14="Per person per month",$D14*Headcount!S$194,$D14)*(1+$E14)^(Q$6-1))</f>
        <v/>
      </c>
      <c r="R14" s="11">
        <f>IF($D14="",0,IF($C14="Per person per month",$D14*Headcount!T$194,$D14)*(1+$E14)^(R$6-1))</f>
        <v/>
      </c>
      <c r="S14" s="11">
        <f>IF($D14="",0,IF($C14="Per person per month",$D14*Headcount!U$194,$D14)*(1+$E14)^(S$6-1))</f>
        <v/>
      </c>
      <c r="T14" s="11">
        <f>IF($D14="",0,IF($C14="Per person per month",$D14*Headcount!V$194,$D14)*(1+$E14)^(T$6-1))</f>
        <v/>
      </c>
      <c r="U14" s="11">
        <f>IF($D14="",0,IF($C14="Per person per month",$D14*Headcount!W$194,$D14)*(1+$E14)^(U$6-1))</f>
        <v/>
      </c>
      <c r="V14" s="11">
        <f>IF($D14="",0,IF($C14="Per person per month",$D14*Headcount!X$194,$D14)*(1+$E14)^(V$6-1))</f>
        <v/>
      </c>
      <c r="W14" s="11">
        <f>IF($D14="",0,IF($C14="Per person per month",$D14*Headcount!Y$194,$D14)*(1+$E14)^(W$6-1))</f>
        <v/>
      </c>
      <c r="X14" s="11">
        <f>IF($D14="",0,IF($C14="Per person per month",$D14*Headcount!Z$194,$D14)*(1+$E14)^(X$6-1))</f>
        <v/>
      </c>
      <c r="Y14" s="11">
        <f>IF($D14="",0,IF($C14="Per person per month",$D14*Headcount!AA$194,$D14)*(1+$E14)^(Y$6-1))</f>
        <v/>
      </c>
      <c r="Z14" s="11">
        <f>IF($D14="",0,IF($C14="Per person per month",$D14*Headcount!AB$194,$D14)*(1+$E14)^(Z$6-1))</f>
        <v/>
      </c>
      <c r="AA14" s="11">
        <f>IF($D14="",0,IF($C14="Per person per month",$D14*Headcount!AC$194,$D14)*(1+$E14)^(AA$6-1))</f>
        <v/>
      </c>
      <c r="AB14" s="11">
        <f>IF($D14="",0,IF($C14="Per person per month",$D14*Headcount!AD$194,$D14)*(1+$E14)^(AB$6-1))</f>
        <v/>
      </c>
      <c r="AC14" s="11">
        <f>IF($D14="",0,IF($C14="Per person per month",$D14*Headcount!AE$194,$D14)*(1+$E14)^(AC$6-1))</f>
        <v/>
      </c>
      <c r="AD14" s="11">
        <f>IF($D14="",0,IF($C14="Per person per month",$D14*Headcount!AF$194,$D14)*(1+$E14)^(AD$6-1))</f>
        <v/>
      </c>
      <c r="AE14" s="11">
        <f>IF($D14="",0,IF($C14="Per person per month",$D14*Headcount!AG$194,$D14)*(1+$E14)^(AE$6-1))</f>
        <v/>
      </c>
      <c r="AF14" s="11">
        <f>IF($D14="",0,IF($C14="Per person per month",$D14*Headcount!AH$194,$D14)*(1+$E14)^(AF$6-1))</f>
        <v/>
      </c>
      <c r="AG14" s="11">
        <f>IF($D14="",0,IF($C14="Per person per month",$D14*Headcount!AI$194,$D14)*(1+$E14)^(AG$6-1))</f>
        <v/>
      </c>
      <c r="AH14" s="11">
        <f>IF($D14="",0,IF($C14="Per person per month",$D14*Headcount!AJ$194,$D14)*(1+$E14)^(AH$6-1))</f>
        <v/>
      </c>
      <c r="AI14" s="11">
        <f>IF($D14="",0,IF($C14="Per person per month",$D14*Headcount!AK$194,$D14)*(1+$E14)^(AI$6-1))</f>
        <v/>
      </c>
      <c r="AJ14" s="11">
        <f>IF($D14="",0,IF($C14="Per person per month",$D14*Headcount!AL$194,$D14)*(1+$E14)^(AJ$6-1))</f>
        <v/>
      </c>
      <c r="AK14" s="11">
        <f>IF($D14="",0,IF($C14="Per person per month",$D14*Headcount!AM$194,$D14)*(1+$E14)^(AK$6-1))</f>
        <v/>
      </c>
      <c r="AL14" s="11">
        <f>IF($D14="",0,IF($C14="Per person per month",$D14*Headcount!AN$194,$D14)*(1+$E14)^(AL$6-1))</f>
        <v/>
      </c>
      <c r="AM14" s="11">
        <f>IF($D14="",0,IF($C14="Per person per month",$D14*Headcount!AO$194,$D14)*(1+$E14)^(AM$6-1))</f>
        <v/>
      </c>
      <c r="AN14" s="11">
        <f>IF($D14="",0,IF($C14="Per person per month",$D14*Headcount!AP$194,$D14)*(1+$E14)^(AN$6-1))</f>
        <v/>
      </c>
      <c r="AO14" s="11">
        <f>IF($D14="",0,IF($C14="Per person per month",$D14*Headcount!AQ$194,$D14)*(1+$E14)^(AO$6-1))</f>
        <v/>
      </c>
      <c r="AP14" s="11">
        <f>IF($D14="",0,IF($C14="Per person per month",$D14*Headcount!AR$194,$D14)*(1+$E14)^(AP$6-1))</f>
        <v/>
      </c>
    </row>
    <row r="15">
      <c r="A15" s="17" t="n"/>
      <c r="B15" s="17" t="n"/>
      <c r="C15" s="17" t="n"/>
      <c r="D15" s="18" t="n"/>
      <c r="E15" s="21" t="n"/>
      <c r="G15" s="11">
        <f>IF($D15="",0,IF($C15="Per person per month",$D15*Headcount!I$194,$D15)*(1+$E15)^(G$6-1))</f>
        <v/>
      </c>
      <c r="H15" s="11">
        <f>IF($D15="",0,IF($C15="Per person per month",$D15*Headcount!J$194,$D15)*(1+$E15)^(H$6-1))</f>
        <v/>
      </c>
      <c r="I15" s="11">
        <f>IF($D15="",0,IF($C15="Per person per month",$D15*Headcount!K$194,$D15)*(1+$E15)^(I$6-1))</f>
        <v/>
      </c>
      <c r="J15" s="11">
        <f>IF($D15="",0,IF($C15="Per person per month",$D15*Headcount!L$194,$D15)*(1+$E15)^(J$6-1))</f>
        <v/>
      </c>
      <c r="K15" s="11">
        <f>IF($D15="",0,IF($C15="Per person per month",$D15*Headcount!M$194,$D15)*(1+$E15)^(K$6-1))</f>
        <v/>
      </c>
      <c r="L15" s="11">
        <f>IF($D15="",0,IF($C15="Per person per month",$D15*Headcount!N$194,$D15)*(1+$E15)^(L$6-1))</f>
        <v/>
      </c>
      <c r="M15" s="11">
        <f>IF($D15="",0,IF($C15="Per person per month",$D15*Headcount!O$194,$D15)*(1+$E15)^(M$6-1))</f>
        <v/>
      </c>
      <c r="N15" s="11">
        <f>IF($D15="",0,IF($C15="Per person per month",$D15*Headcount!P$194,$D15)*(1+$E15)^(N$6-1))</f>
        <v/>
      </c>
      <c r="O15" s="11">
        <f>IF($D15="",0,IF($C15="Per person per month",$D15*Headcount!Q$194,$D15)*(1+$E15)^(O$6-1))</f>
        <v/>
      </c>
      <c r="P15" s="11">
        <f>IF($D15="",0,IF($C15="Per person per month",$D15*Headcount!R$194,$D15)*(1+$E15)^(P$6-1))</f>
        <v/>
      </c>
      <c r="Q15" s="11">
        <f>IF($D15="",0,IF($C15="Per person per month",$D15*Headcount!S$194,$D15)*(1+$E15)^(Q$6-1))</f>
        <v/>
      </c>
      <c r="R15" s="11">
        <f>IF($D15="",0,IF($C15="Per person per month",$D15*Headcount!T$194,$D15)*(1+$E15)^(R$6-1))</f>
        <v/>
      </c>
      <c r="S15" s="11">
        <f>IF($D15="",0,IF($C15="Per person per month",$D15*Headcount!U$194,$D15)*(1+$E15)^(S$6-1))</f>
        <v/>
      </c>
      <c r="T15" s="11">
        <f>IF($D15="",0,IF($C15="Per person per month",$D15*Headcount!V$194,$D15)*(1+$E15)^(T$6-1))</f>
        <v/>
      </c>
      <c r="U15" s="11">
        <f>IF($D15="",0,IF($C15="Per person per month",$D15*Headcount!W$194,$D15)*(1+$E15)^(U$6-1))</f>
        <v/>
      </c>
      <c r="V15" s="11">
        <f>IF($D15="",0,IF($C15="Per person per month",$D15*Headcount!X$194,$D15)*(1+$E15)^(V$6-1))</f>
        <v/>
      </c>
      <c r="W15" s="11">
        <f>IF($D15="",0,IF($C15="Per person per month",$D15*Headcount!Y$194,$D15)*(1+$E15)^(W$6-1))</f>
        <v/>
      </c>
      <c r="X15" s="11">
        <f>IF($D15="",0,IF($C15="Per person per month",$D15*Headcount!Z$194,$D15)*(1+$E15)^(X$6-1))</f>
        <v/>
      </c>
      <c r="Y15" s="11">
        <f>IF($D15="",0,IF($C15="Per person per month",$D15*Headcount!AA$194,$D15)*(1+$E15)^(Y$6-1))</f>
        <v/>
      </c>
      <c r="Z15" s="11">
        <f>IF($D15="",0,IF($C15="Per person per month",$D15*Headcount!AB$194,$D15)*(1+$E15)^(Z$6-1))</f>
        <v/>
      </c>
      <c r="AA15" s="11">
        <f>IF($D15="",0,IF($C15="Per person per month",$D15*Headcount!AC$194,$D15)*(1+$E15)^(AA$6-1))</f>
        <v/>
      </c>
      <c r="AB15" s="11">
        <f>IF($D15="",0,IF($C15="Per person per month",$D15*Headcount!AD$194,$D15)*(1+$E15)^(AB$6-1))</f>
        <v/>
      </c>
      <c r="AC15" s="11">
        <f>IF($D15="",0,IF($C15="Per person per month",$D15*Headcount!AE$194,$D15)*(1+$E15)^(AC$6-1))</f>
        <v/>
      </c>
      <c r="AD15" s="11">
        <f>IF($D15="",0,IF($C15="Per person per month",$D15*Headcount!AF$194,$D15)*(1+$E15)^(AD$6-1))</f>
        <v/>
      </c>
      <c r="AE15" s="11">
        <f>IF($D15="",0,IF($C15="Per person per month",$D15*Headcount!AG$194,$D15)*(1+$E15)^(AE$6-1))</f>
        <v/>
      </c>
      <c r="AF15" s="11">
        <f>IF($D15="",0,IF($C15="Per person per month",$D15*Headcount!AH$194,$D15)*(1+$E15)^(AF$6-1))</f>
        <v/>
      </c>
      <c r="AG15" s="11">
        <f>IF($D15="",0,IF($C15="Per person per month",$D15*Headcount!AI$194,$D15)*(1+$E15)^(AG$6-1))</f>
        <v/>
      </c>
      <c r="AH15" s="11">
        <f>IF($D15="",0,IF($C15="Per person per month",$D15*Headcount!AJ$194,$D15)*(1+$E15)^(AH$6-1))</f>
        <v/>
      </c>
      <c r="AI15" s="11">
        <f>IF($D15="",0,IF($C15="Per person per month",$D15*Headcount!AK$194,$D15)*(1+$E15)^(AI$6-1))</f>
        <v/>
      </c>
      <c r="AJ15" s="11">
        <f>IF($D15="",0,IF($C15="Per person per month",$D15*Headcount!AL$194,$D15)*(1+$E15)^(AJ$6-1))</f>
        <v/>
      </c>
      <c r="AK15" s="11">
        <f>IF($D15="",0,IF($C15="Per person per month",$D15*Headcount!AM$194,$D15)*(1+$E15)^(AK$6-1))</f>
        <v/>
      </c>
      <c r="AL15" s="11">
        <f>IF($D15="",0,IF($C15="Per person per month",$D15*Headcount!AN$194,$D15)*(1+$E15)^(AL$6-1))</f>
        <v/>
      </c>
      <c r="AM15" s="11">
        <f>IF($D15="",0,IF($C15="Per person per month",$D15*Headcount!AO$194,$D15)*(1+$E15)^(AM$6-1))</f>
        <v/>
      </c>
      <c r="AN15" s="11">
        <f>IF($D15="",0,IF($C15="Per person per month",$D15*Headcount!AP$194,$D15)*(1+$E15)^(AN$6-1))</f>
        <v/>
      </c>
      <c r="AO15" s="11">
        <f>IF($D15="",0,IF($C15="Per person per month",$D15*Headcount!AQ$194,$D15)*(1+$E15)^(AO$6-1))</f>
        <v/>
      </c>
      <c r="AP15" s="11">
        <f>IF($D15="",0,IF($C15="Per person per month",$D15*Headcount!AR$194,$D15)*(1+$E15)^(AP$6-1))</f>
        <v/>
      </c>
    </row>
    <row r="16">
      <c r="A16" s="17" t="n"/>
      <c r="B16" s="17" t="n"/>
      <c r="C16" s="17" t="n"/>
      <c r="D16" s="18" t="n"/>
      <c r="E16" s="21" t="n"/>
      <c r="G16" s="11">
        <f>IF($D16="",0,IF($C16="Per person per month",$D16*Headcount!I$194,$D16)*(1+$E16)^(G$6-1))</f>
        <v/>
      </c>
      <c r="H16" s="11">
        <f>IF($D16="",0,IF($C16="Per person per month",$D16*Headcount!J$194,$D16)*(1+$E16)^(H$6-1))</f>
        <v/>
      </c>
      <c r="I16" s="11">
        <f>IF($D16="",0,IF($C16="Per person per month",$D16*Headcount!K$194,$D16)*(1+$E16)^(I$6-1))</f>
        <v/>
      </c>
      <c r="J16" s="11">
        <f>IF($D16="",0,IF($C16="Per person per month",$D16*Headcount!L$194,$D16)*(1+$E16)^(J$6-1))</f>
        <v/>
      </c>
      <c r="K16" s="11">
        <f>IF($D16="",0,IF($C16="Per person per month",$D16*Headcount!M$194,$D16)*(1+$E16)^(K$6-1))</f>
        <v/>
      </c>
      <c r="L16" s="11">
        <f>IF($D16="",0,IF($C16="Per person per month",$D16*Headcount!N$194,$D16)*(1+$E16)^(L$6-1))</f>
        <v/>
      </c>
      <c r="M16" s="11">
        <f>IF($D16="",0,IF($C16="Per person per month",$D16*Headcount!O$194,$D16)*(1+$E16)^(M$6-1))</f>
        <v/>
      </c>
      <c r="N16" s="11">
        <f>IF($D16="",0,IF($C16="Per person per month",$D16*Headcount!P$194,$D16)*(1+$E16)^(N$6-1))</f>
        <v/>
      </c>
      <c r="O16" s="11">
        <f>IF($D16="",0,IF($C16="Per person per month",$D16*Headcount!Q$194,$D16)*(1+$E16)^(O$6-1))</f>
        <v/>
      </c>
      <c r="P16" s="11">
        <f>IF($D16="",0,IF($C16="Per person per month",$D16*Headcount!R$194,$D16)*(1+$E16)^(P$6-1))</f>
        <v/>
      </c>
      <c r="Q16" s="11">
        <f>IF($D16="",0,IF($C16="Per person per month",$D16*Headcount!S$194,$D16)*(1+$E16)^(Q$6-1))</f>
        <v/>
      </c>
      <c r="R16" s="11">
        <f>IF($D16="",0,IF($C16="Per person per month",$D16*Headcount!T$194,$D16)*(1+$E16)^(R$6-1))</f>
        <v/>
      </c>
      <c r="S16" s="11">
        <f>IF($D16="",0,IF($C16="Per person per month",$D16*Headcount!U$194,$D16)*(1+$E16)^(S$6-1))</f>
        <v/>
      </c>
      <c r="T16" s="11">
        <f>IF($D16="",0,IF($C16="Per person per month",$D16*Headcount!V$194,$D16)*(1+$E16)^(T$6-1))</f>
        <v/>
      </c>
      <c r="U16" s="11">
        <f>IF($D16="",0,IF($C16="Per person per month",$D16*Headcount!W$194,$D16)*(1+$E16)^(U$6-1))</f>
        <v/>
      </c>
      <c r="V16" s="11">
        <f>IF($D16="",0,IF($C16="Per person per month",$D16*Headcount!X$194,$D16)*(1+$E16)^(V$6-1))</f>
        <v/>
      </c>
      <c r="W16" s="11">
        <f>IF($D16="",0,IF($C16="Per person per month",$D16*Headcount!Y$194,$D16)*(1+$E16)^(W$6-1))</f>
        <v/>
      </c>
      <c r="X16" s="11">
        <f>IF($D16="",0,IF($C16="Per person per month",$D16*Headcount!Z$194,$D16)*(1+$E16)^(X$6-1))</f>
        <v/>
      </c>
      <c r="Y16" s="11">
        <f>IF($D16="",0,IF($C16="Per person per month",$D16*Headcount!AA$194,$D16)*(1+$E16)^(Y$6-1))</f>
        <v/>
      </c>
      <c r="Z16" s="11">
        <f>IF($D16="",0,IF($C16="Per person per month",$D16*Headcount!AB$194,$D16)*(1+$E16)^(Z$6-1))</f>
        <v/>
      </c>
      <c r="AA16" s="11">
        <f>IF($D16="",0,IF($C16="Per person per month",$D16*Headcount!AC$194,$D16)*(1+$E16)^(AA$6-1))</f>
        <v/>
      </c>
      <c r="AB16" s="11">
        <f>IF($D16="",0,IF($C16="Per person per month",$D16*Headcount!AD$194,$D16)*(1+$E16)^(AB$6-1))</f>
        <v/>
      </c>
      <c r="AC16" s="11">
        <f>IF($D16="",0,IF($C16="Per person per month",$D16*Headcount!AE$194,$D16)*(1+$E16)^(AC$6-1))</f>
        <v/>
      </c>
      <c r="AD16" s="11">
        <f>IF($D16="",0,IF($C16="Per person per month",$D16*Headcount!AF$194,$D16)*(1+$E16)^(AD$6-1))</f>
        <v/>
      </c>
      <c r="AE16" s="11">
        <f>IF($D16="",0,IF($C16="Per person per month",$D16*Headcount!AG$194,$D16)*(1+$E16)^(AE$6-1))</f>
        <v/>
      </c>
      <c r="AF16" s="11">
        <f>IF($D16="",0,IF($C16="Per person per month",$D16*Headcount!AH$194,$D16)*(1+$E16)^(AF$6-1))</f>
        <v/>
      </c>
      <c r="AG16" s="11">
        <f>IF($D16="",0,IF($C16="Per person per month",$D16*Headcount!AI$194,$D16)*(1+$E16)^(AG$6-1))</f>
        <v/>
      </c>
      <c r="AH16" s="11">
        <f>IF($D16="",0,IF($C16="Per person per month",$D16*Headcount!AJ$194,$D16)*(1+$E16)^(AH$6-1))</f>
        <v/>
      </c>
      <c r="AI16" s="11">
        <f>IF($D16="",0,IF($C16="Per person per month",$D16*Headcount!AK$194,$D16)*(1+$E16)^(AI$6-1))</f>
        <v/>
      </c>
      <c r="AJ16" s="11">
        <f>IF($D16="",0,IF($C16="Per person per month",$D16*Headcount!AL$194,$D16)*(1+$E16)^(AJ$6-1))</f>
        <v/>
      </c>
      <c r="AK16" s="11">
        <f>IF($D16="",0,IF($C16="Per person per month",$D16*Headcount!AM$194,$D16)*(1+$E16)^(AK$6-1))</f>
        <v/>
      </c>
      <c r="AL16" s="11">
        <f>IF($D16="",0,IF($C16="Per person per month",$D16*Headcount!AN$194,$D16)*(1+$E16)^(AL$6-1))</f>
        <v/>
      </c>
      <c r="AM16" s="11">
        <f>IF($D16="",0,IF($C16="Per person per month",$D16*Headcount!AO$194,$D16)*(1+$E16)^(AM$6-1))</f>
        <v/>
      </c>
      <c r="AN16" s="11">
        <f>IF($D16="",0,IF($C16="Per person per month",$D16*Headcount!AP$194,$D16)*(1+$E16)^(AN$6-1))</f>
        <v/>
      </c>
      <c r="AO16" s="11">
        <f>IF($D16="",0,IF($C16="Per person per month",$D16*Headcount!AQ$194,$D16)*(1+$E16)^(AO$6-1))</f>
        <v/>
      </c>
      <c r="AP16" s="11">
        <f>IF($D16="",0,IF($C16="Per person per month",$D16*Headcount!AR$194,$D16)*(1+$E16)^(AP$6-1))</f>
        <v/>
      </c>
    </row>
    <row r="17">
      <c r="A17" s="17" t="n"/>
      <c r="B17" s="17" t="n"/>
      <c r="C17" s="17" t="n"/>
      <c r="D17" s="18" t="n"/>
      <c r="E17" s="21" t="n"/>
      <c r="G17" s="11">
        <f>IF($D17="",0,IF($C17="Per person per month",$D17*Headcount!I$194,$D17)*(1+$E17)^(G$6-1))</f>
        <v/>
      </c>
      <c r="H17" s="11">
        <f>IF($D17="",0,IF($C17="Per person per month",$D17*Headcount!J$194,$D17)*(1+$E17)^(H$6-1))</f>
        <v/>
      </c>
      <c r="I17" s="11">
        <f>IF($D17="",0,IF($C17="Per person per month",$D17*Headcount!K$194,$D17)*(1+$E17)^(I$6-1))</f>
        <v/>
      </c>
      <c r="J17" s="11">
        <f>IF($D17="",0,IF($C17="Per person per month",$D17*Headcount!L$194,$D17)*(1+$E17)^(J$6-1))</f>
        <v/>
      </c>
      <c r="K17" s="11">
        <f>IF($D17="",0,IF($C17="Per person per month",$D17*Headcount!M$194,$D17)*(1+$E17)^(K$6-1))</f>
        <v/>
      </c>
      <c r="L17" s="11">
        <f>IF($D17="",0,IF($C17="Per person per month",$D17*Headcount!N$194,$D17)*(1+$E17)^(L$6-1))</f>
        <v/>
      </c>
      <c r="M17" s="11">
        <f>IF($D17="",0,IF($C17="Per person per month",$D17*Headcount!O$194,$D17)*(1+$E17)^(M$6-1))</f>
        <v/>
      </c>
      <c r="N17" s="11">
        <f>IF($D17="",0,IF($C17="Per person per month",$D17*Headcount!P$194,$D17)*(1+$E17)^(N$6-1))</f>
        <v/>
      </c>
      <c r="O17" s="11">
        <f>IF($D17="",0,IF($C17="Per person per month",$D17*Headcount!Q$194,$D17)*(1+$E17)^(O$6-1))</f>
        <v/>
      </c>
      <c r="P17" s="11">
        <f>IF($D17="",0,IF($C17="Per person per month",$D17*Headcount!R$194,$D17)*(1+$E17)^(P$6-1))</f>
        <v/>
      </c>
      <c r="Q17" s="11">
        <f>IF($D17="",0,IF($C17="Per person per month",$D17*Headcount!S$194,$D17)*(1+$E17)^(Q$6-1))</f>
        <v/>
      </c>
      <c r="R17" s="11">
        <f>IF($D17="",0,IF($C17="Per person per month",$D17*Headcount!T$194,$D17)*(1+$E17)^(R$6-1))</f>
        <v/>
      </c>
      <c r="S17" s="11">
        <f>IF($D17="",0,IF($C17="Per person per month",$D17*Headcount!U$194,$D17)*(1+$E17)^(S$6-1))</f>
        <v/>
      </c>
      <c r="T17" s="11">
        <f>IF($D17="",0,IF($C17="Per person per month",$D17*Headcount!V$194,$D17)*(1+$E17)^(T$6-1))</f>
        <v/>
      </c>
      <c r="U17" s="11">
        <f>IF($D17="",0,IF($C17="Per person per month",$D17*Headcount!W$194,$D17)*(1+$E17)^(U$6-1))</f>
        <v/>
      </c>
      <c r="V17" s="11">
        <f>IF($D17="",0,IF($C17="Per person per month",$D17*Headcount!X$194,$D17)*(1+$E17)^(V$6-1))</f>
        <v/>
      </c>
      <c r="W17" s="11">
        <f>IF($D17="",0,IF($C17="Per person per month",$D17*Headcount!Y$194,$D17)*(1+$E17)^(W$6-1))</f>
        <v/>
      </c>
      <c r="X17" s="11">
        <f>IF($D17="",0,IF($C17="Per person per month",$D17*Headcount!Z$194,$D17)*(1+$E17)^(X$6-1))</f>
        <v/>
      </c>
      <c r="Y17" s="11">
        <f>IF($D17="",0,IF($C17="Per person per month",$D17*Headcount!AA$194,$D17)*(1+$E17)^(Y$6-1))</f>
        <v/>
      </c>
      <c r="Z17" s="11">
        <f>IF($D17="",0,IF($C17="Per person per month",$D17*Headcount!AB$194,$D17)*(1+$E17)^(Z$6-1))</f>
        <v/>
      </c>
      <c r="AA17" s="11">
        <f>IF($D17="",0,IF($C17="Per person per month",$D17*Headcount!AC$194,$D17)*(1+$E17)^(AA$6-1))</f>
        <v/>
      </c>
      <c r="AB17" s="11">
        <f>IF($D17="",0,IF($C17="Per person per month",$D17*Headcount!AD$194,$D17)*(1+$E17)^(AB$6-1))</f>
        <v/>
      </c>
      <c r="AC17" s="11">
        <f>IF($D17="",0,IF($C17="Per person per month",$D17*Headcount!AE$194,$D17)*(1+$E17)^(AC$6-1))</f>
        <v/>
      </c>
      <c r="AD17" s="11">
        <f>IF($D17="",0,IF($C17="Per person per month",$D17*Headcount!AF$194,$D17)*(1+$E17)^(AD$6-1))</f>
        <v/>
      </c>
      <c r="AE17" s="11">
        <f>IF($D17="",0,IF($C17="Per person per month",$D17*Headcount!AG$194,$D17)*(1+$E17)^(AE$6-1))</f>
        <v/>
      </c>
      <c r="AF17" s="11">
        <f>IF($D17="",0,IF($C17="Per person per month",$D17*Headcount!AH$194,$D17)*(1+$E17)^(AF$6-1))</f>
        <v/>
      </c>
      <c r="AG17" s="11">
        <f>IF($D17="",0,IF($C17="Per person per month",$D17*Headcount!AI$194,$D17)*(1+$E17)^(AG$6-1))</f>
        <v/>
      </c>
      <c r="AH17" s="11">
        <f>IF($D17="",0,IF($C17="Per person per month",$D17*Headcount!AJ$194,$D17)*(1+$E17)^(AH$6-1))</f>
        <v/>
      </c>
      <c r="AI17" s="11">
        <f>IF($D17="",0,IF($C17="Per person per month",$D17*Headcount!AK$194,$D17)*(1+$E17)^(AI$6-1))</f>
        <v/>
      </c>
      <c r="AJ17" s="11">
        <f>IF($D17="",0,IF($C17="Per person per month",$D17*Headcount!AL$194,$D17)*(1+$E17)^(AJ$6-1))</f>
        <v/>
      </c>
      <c r="AK17" s="11">
        <f>IF($D17="",0,IF($C17="Per person per month",$D17*Headcount!AM$194,$D17)*(1+$E17)^(AK$6-1))</f>
        <v/>
      </c>
      <c r="AL17" s="11">
        <f>IF($D17="",0,IF($C17="Per person per month",$D17*Headcount!AN$194,$D17)*(1+$E17)^(AL$6-1))</f>
        <v/>
      </c>
      <c r="AM17" s="11">
        <f>IF($D17="",0,IF($C17="Per person per month",$D17*Headcount!AO$194,$D17)*(1+$E17)^(AM$6-1))</f>
        <v/>
      </c>
      <c r="AN17" s="11">
        <f>IF($D17="",0,IF($C17="Per person per month",$D17*Headcount!AP$194,$D17)*(1+$E17)^(AN$6-1))</f>
        <v/>
      </c>
      <c r="AO17" s="11">
        <f>IF($D17="",0,IF($C17="Per person per month",$D17*Headcount!AQ$194,$D17)*(1+$E17)^(AO$6-1))</f>
        <v/>
      </c>
      <c r="AP17" s="11">
        <f>IF($D17="",0,IF($C17="Per person per month",$D17*Headcount!AR$194,$D17)*(1+$E17)^(AP$6-1))</f>
        <v/>
      </c>
    </row>
    <row r="18">
      <c r="A18" s="17" t="n"/>
      <c r="B18" s="17" t="n"/>
      <c r="C18" s="17" t="n"/>
      <c r="D18" s="18" t="n"/>
      <c r="E18" s="21" t="n"/>
      <c r="G18" s="11">
        <f>IF($D18="",0,IF($C18="Per person per month",$D18*Headcount!I$194,$D18)*(1+$E18)^(G$6-1))</f>
        <v/>
      </c>
      <c r="H18" s="11">
        <f>IF($D18="",0,IF($C18="Per person per month",$D18*Headcount!J$194,$D18)*(1+$E18)^(H$6-1))</f>
        <v/>
      </c>
      <c r="I18" s="11">
        <f>IF($D18="",0,IF($C18="Per person per month",$D18*Headcount!K$194,$D18)*(1+$E18)^(I$6-1))</f>
        <v/>
      </c>
      <c r="J18" s="11">
        <f>IF($D18="",0,IF($C18="Per person per month",$D18*Headcount!L$194,$D18)*(1+$E18)^(J$6-1))</f>
        <v/>
      </c>
      <c r="K18" s="11">
        <f>IF($D18="",0,IF($C18="Per person per month",$D18*Headcount!M$194,$D18)*(1+$E18)^(K$6-1))</f>
        <v/>
      </c>
      <c r="L18" s="11">
        <f>IF($D18="",0,IF($C18="Per person per month",$D18*Headcount!N$194,$D18)*(1+$E18)^(L$6-1))</f>
        <v/>
      </c>
      <c r="M18" s="11">
        <f>IF($D18="",0,IF($C18="Per person per month",$D18*Headcount!O$194,$D18)*(1+$E18)^(M$6-1))</f>
        <v/>
      </c>
      <c r="N18" s="11">
        <f>IF($D18="",0,IF($C18="Per person per month",$D18*Headcount!P$194,$D18)*(1+$E18)^(N$6-1))</f>
        <v/>
      </c>
      <c r="O18" s="11">
        <f>IF($D18="",0,IF($C18="Per person per month",$D18*Headcount!Q$194,$D18)*(1+$E18)^(O$6-1))</f>
        <v/>
      </c>
      <c r="P18" s="11">
        <f>IF($D18="",0,IF($C18="Per person per month",$D18*Headcount!R$194,$D18)*(1+$E18)^(P$6-1))</f>
        <v/>
      </c>
      <c r="Q18" s="11">
        <f>IF($D18="",0,IF($C18="Per person per month",$D18*Headcount!S$194,$D18)*(1+$E18)^(Q$6-1))</f>
        <v/>
      </c>
      <c r="R18" s="11">
        <f>IF($D18="",0,IF($C18="Per person per month",$D18*Headcount!T$194,$D18)*(1+$E18)^(R$6-1))</f>
        <v/>
      </c>
      <c r="S18" s="11">
        <f>IF($D18="",0,IF($C18="Per person per month",$D18*Headcount!U$194,$D18)*(1+$E18)^(S$6-1))</f>
        <v/>
      </c>
      <c r="T18" s="11">
        <f>IF($D18="",0,IF($C18="Per person per month",$D18*Headcount!V$194,$D18)*(1+$E18)^(T$6-1))</f>
        <v/>
      </c>
      <c r="U18" s="11">
        <f>IF($D18="",0,IF($C18="Per person per month",$D18*Headcount!W$194,$D18)*(1+$E18)^(U$6-1))</f>
        <v/>
      </c>
      <c r="V18" s="11">
        <f>IF($D18="",0,IF($C18="Per person per month",$D18*Headcount!X$194,$D18)*(1+$E18)^(V$6-1))</f>
        <v/>
      </c>
      <c r="W18" s="11">
        <f>IF($D18="",0,IF($C18="Per person per month",$D18*Headcount!Y$194,$D18)*(1+$E18)^(W$6-1))</f>
        <v/>
      </c>
      <c r="X18" s="11">
        <f>IF($D18="",0,IF($C18="Per person per month",$D18*Headcount!Z$194,$D18)*(1+$E18)^(X$6-1))</f>
        <v/>
      </c>
      <c r="Y18" s="11">
        <f>IF($D18="",0,IF($C18="Per person per month",$D18*Headcount!AA$194,$D18)*(1+$E18)^(Y$6-1))</f>
        <v/>
      </c>
      <c r="Z18" s="11">
        <f>IF($D18="",0,IF($C18="Per person per month",$D18*Headcount!AB$194,$D18)*(1+$E18)^(Z$6-1))</f>
        <v/>
      </c>
      <c r="AA18" s="11">
        <f>IF($D18="",0,IF($C18="Per person per month",$D18*Headcount!AC$194,$D18)*(1+$E18)^(AA$6-1))</f>
        <v/>
      </c>
      <c r="AB18" s="11">
        <f>IF($D18="",0,IF($C18="Per person per month",$D18*Headcount!AD$194,$D18)*(1+$E18)^(AB$6-1))</f>
        <v/>
      </c>
      <c r="AC18" s="11">
        <f>IF($D18="",0,IF($C18="Per person per month",$D18*Headcount!AE$194,$D18)*(1+$E18)^(AC$6-1))</f>
        <v/>
      </c>
      <c r="AD18" s="11">
        <f>IF($D18="",0,IF($C18="Per person per month",$D18*Headcount!AF$194,$D18)*(1+$E18)^(AD$6-1))</f>
        <v/>
      </c>
      <c r="AE18" s="11">
        <f>IF($D18="",0,IF($C18="Per person per month",$D18*Headcount!AG$194,$D18)*(1+$E18)^(AE$6-1))</f>
        <v/>
      </c>
      <c r="AF18" s="11">
        <f>IF($D18="",0,IF($C18="Per person per month",$D18*Headcount!AH$194,$D18)*(1+$E18)^(AF$6-1))</f>
        <v/>
      </c>
      <c r="AG18" s="11">
        <f>IF($D18="",0,IF($C18="Per person per month",$D18*Headcount!AI$194,$D18)*(1+$E18)^(AG$6-1))</f>
        <v/>
      </c>
      <c r="AH18" s="11">
        <f>IF($D18="",0,IF($C18="Per person per month",$D18*Headcount!AJ$194,$D18)*(1+$E18)^(AH$6-1))</f>
        <v/>
      </c>
      <c r="AI18" s="11">
        <f>IF($D18="",0,IF($C18="Per person per month",$D18*Headcount!AK$194,$D18)*(1+$E18)^(AI$6-1))</f>
        <v/>
      </c>
      <c r="AJ18" s="11">
        <f>IF($D18="",0,IF($C18="Per person per month",$D18*Headcount!AL$194,$D18)*(1+$E18)^(AJ$6-1))</f>
        <v/>
      </c>
      <c r="AK18" s="11">
        <f>IF($D18="",0,IF($C18="Per person per month",$D18*Headcount!AM$194,$D18)*(1+$E18)^(AK$6-1))</f>
        <v/>
      </c>
      <c r="AL18" s="11">
        <f>IF($D18="",0,IF($C18="Per person per month",$D18*Headcount!AN$194,$D18)*(1+$E18)^(AL$6-1))</f>
        <v/>
      </c>
      <c r="AM18" s="11">
        <f>IF($D18="",0,IF($C18="Per person per month",$D18*Headcount!AO$194,$D18)*(1+$E18)^(AM$6-1))</f>
        <v/>
      </c>
      <c r="AN18" s="11">
        <f>IF($D18="",0,IF($C18="Per person per month",$D18*Headcount!AP$194,$D18)*(1+$E18)^(AN$6-1))</f>
        <v/>
      </c>
      <c r="AO18" s="11">
        <f>IF($D18="",0,IF($C18="Per person per month",$D18*Headcount!AQ$194,$D18)*(1+$E18)^(AO$6-1))</f>
        <v/>
      </c>
      <c r="AP18" s="11">
        <f>IF($D18="",0,IF($C18="Per person per month",$D18*Headcount!AR$194,$D18)*(1+$E18)^(AP$6-1))</f>
        <v/>
      </c>
    </row>
    <row r="19">
      <c r="A19" s="17" t="n"/>
      <c r="B19" s="17" t="n"/>
      <c r="C19" s="17" t="n"/>
      <c r="D19" s="18" t="n"/>
      <c r="E19" s="21" t="n"/>
      <c r="G19" s="11">
        <f>IF($D19="",0,IF($C19="Per person per month",$D19*Headcount!I$194,$D19)*(1+$E19)^(G$6-1))</f>
        <v/>
      </c>
      <c r="H19" s="11">
        <f>IF($D19="",0,IF($C19="Per person per month",$D19*Headcount!J$194,$D19)*(1+$E19)^(H$6-1))</f>
        <v/>
      </c>
      <c r="I19" s="11">
        <f>IF($D19="",0,IF($C19="Per person per month",$D19*Headcount!K$194,$D19)*(1+$E19)^(I$6-1))</f>
        <v/>
      </c>
      <c r="J19" s="11">
        <f>IF($D19="",0,IF($C19="Per person per month",$D19*Headcount!L$194,$D19)*(1+$E19)^(J$6-1))</f>
        <v/>
      </c>
      <c r="K19" s="11">
        <f>IF($D19="",0,IF($C19="Per person per month",$D19*Headcount!M$194,$D19)*(1+$E19)^(K$6-1))</f>
        <v/>
      </c>
      <c r="L19" s="11">
        <f>IF($D19="",0,IF($C19="Per person per month",$D19*Headcount!N$194,$D19)*(1+$E19)^(L$6-1))</f>
        <v/>
      </c>
      <c r="M19" s="11">
        <f>IF($D19="",0,IF($C19="Per person per month",$D19*Headcount!O$194,$D19)*(1+$E19)^(M$6-1))</f>
        <v/>
      </c>
      <c r="N19" s="11">
        <f>IF($D19="",0,IF($C19="Per person per month",$D19*Headcount!P$194,$D19)*(1+$E19)^(N$6-1))</f>
        <v/>
      </c>
      <c r="O19" s="11">
        <f>IF($D19="",0,IF($C19="Per person per month",$D19*Headcount!Q$194,$D19)*(1+$E19)^(O$6-1))</f>
        <v/>
      </c>
      <c r="P19" s="11">
        <f>IF($D19="",0,IF($C19="Per person per month",$D19*Headcount!R$194,$D19)*(1+$E19)^(P$6-1))</f>
        <v/>
      </c>
      <c r="Q19" s="11">
        <f>IF($D19="",0,IF($C19="Per person per month",$D19*Headcount!S$194,$D19)*(1+$E19)^(Q$6-1))</f>
        <v/>
      </c>
      <c r="R19" s="11">
        <f>IF($D19="",0,IF($C19="Per person per month",$D19*Headcount!T$194,$D19)*(1+$E19)^(R$6-1))</f>
        <v/>
      </c>
      <c r="S19" s="11">
        <f>IF($D19="",0,IF($C19="Per person per month",$D19*Headcount!U$194,$D19)*(1+$E19)^(S$6-1))</f>
        <v/>
      </c>
      <c r="T19" s="11">
        <f>IF($D19="",0,IF($C19="Per person per month",$D19*Headcount!V$194,$D19)*(1+$E19)^(T$6-1))</f>
        <v/>
      </c>
      <c r="U19" s="11">
        <f>IF($D19="",0,IF($C19="Per person per month",$D19*Headcount!W$194,$D19)*(1+$E19)^(U$6-1))</f>
        <v/>
      </c>
      <c r="V19" s="11">
        <f>IF($D19="",0,IF($C19="Per person per month",$D19*Headcount!X$194,$D19)*(1+$E19)^(V$6-1))</f>
        <v/>
      </c>
      <c r="W19" s="11">
        <f>IF($D19="",0,IF($C19="Per person per month",$D19*Headcount!Y$194,$D19)*(1+$E19)^(W$6-1))</f>
        <v/>
      </c>
      <c r="X19" s="11">
        <f>IF($D19="",0,IF($C19="Per person per month",$D19*Headcount!Z$194,$D19)*(1+$E19)^(X$6-1))</f>
        <v/>
      </c>
      <c r="Y19" s="11">
        <f>IF($D19="",0,IF($C19="Per person per month",$D19*Headcount!AA$194,$D19)*(1+$E19)^(Y$6-1))</f>
        <v/>
      </c>
      <c r="Z19" s="11">
        <f>IF($D19="",0,IF($C19="Per person per month",$D19*Headcount!AB$194,$D19)*(1+$E19)^(Z$6-1))</f>
        <v/>
      </c>
      <c r="AA19" s="11">
        <f>IF($D19="",0,IF($C19="Per person per month",$D19*Headcount!AC$194,$D19)*(1+$E19)^(AA$6-1))</f>
        <v/>
      </c>
      <c r="AB19" s="11">
        <f>IF($D19="",0,IF($C19="Per person per month",$D19*Headcount!AD$194,$D19)*(1+$E19)^(AB$6-1))</f>
        <v/>
      </c>
      <c r="AC19" s="11">
        <f>IF($D19="",0,IF($C19="Per person per month",$D19*Headcount!AE$194,$D19)*(1+$E19)^(AC$6-1))</f>
        <v/>
      </c>
      <c r="AD19" s="11">
        <f>IF($D19="",0,IF($C19="Per person per month",$D19*Headcount!AF$194,$D19)*(1+$E19)^(AD$6-1))</f>
        <v/>
      </c>
      <c r="AE19" s="11">
        <f>IF($D19="",0,IF($C19="Per person per month",$D19*Headcount!AG$194,$D19)*(1+$E19)^(AE$6-1))</f>
        <v/>
      </c>
      <c r="AF19" s="11">
        <f>IF($D19="",0,IF($C19="Per person per month",$D19*Headcount!AH$194,$D19)*(1+$E19)^(AF$6-1))</f>
        <v/>
      </c>
      <c r="AG19" s="11">
        <f>IF($D19="",0,IF($C19="Per person per month",$D19*Headcount!AI$194,$D19)*(1+$E19)^(AG$6-1))</f>
        <v/>
      </c>
      <c r="AH19" s="11">
        <f>IF($D19="",0,IF($C19="Per person per month",$D19*Headcount!AJ$194,$D19)*(1+$E19)^(AH$6-1))</f>
        <v/>
      </c>
      <c r="AI19" s="11">
        <f>IF($D19="",0,IF($C19="Per person per month",$D19*Headcount!AK$194,$D19)*(1+$E19)^(AI$6-1))</f>
        <v/>
      </c>
      <c r="AJ19" s="11">
        <f>IF($D19="",0,IF($C19="Per person per month",$D19*Headcount!AL$194,$D19)*(1+$E19)^(AJ$6-1))</f>
        <v/>
      </c>
      <c r="AK19" s="11">
        <f>IF($D19="",0,IF($C19="Per person per month",$D19*Headcount!AM$194,$D19)*(1+$E19)^(AK$6-1))</f>
        <v/>
      </c>
      <c r="AL19" s="11">
        <f>IF($D19="",0,IF($C19="Per person per month",$D19*Headcount!AN$194,$D19)*(1+$E19)^(AL$6-1))</f>
        <v/>
      </c>
      <c r="AM19" s="11">
        <f>IF($D19="",0,IF($C19="Per person per month",$D19*Headcount!AO$194,$D19)*(1+$E19)^(AM$6-1))</f>
        <v/>
      </c>
      <c r="AN19" s="11">
        <f>IF($D19="",0,IF($C19="Per person per month",$D19*Headcount!AP$194,$D19)*(1+$E19)^(AN$6-1))</f>
        <v/>
      </c>
      <c r="AO19" s="11">
        <f>IF($D19="",0,IF($C19="Per person per month",$D19*Headcount!AQ$194,$D19)*(1+$E19)^(AO$6-1))</f>
        <v/>
      </c>
      <c r="AP19" s="11">
        <f>IF($D19="",0,IF($C19="Per person per month",$D19*Headcount!AR$194,$D19)*(1+$E19)^(AP$6-1))</f>
        <v/>
      </c>
    </row>
    <row r="20">
      <c r="A20" s="17" t="n"/>
      <c r="B20" s="17" t="n"/>
      <c r="C20" s="17" t="n"/>
      <c r="D20" s="18" t="n"/>
      <c r="E20" s="21" t="n"/>
      <c r="G20" s="11">
        <f>IF($D20="",0,IF($C20="Per person per month",$D20*Headcount!I$194,$D20)*(1+$E20)^(G$6-1))</f>
        <v/>
      </c>
      <c r="H20" s="11">
        <f>IF($D20="",0,IF($C20="Per person per month",$D20*Headcount!J$194,$D20)*(1+$E20)^(H$6-1))</f>
        <v/>
      </c>
      <c r="I20" s="11">
        <f>IF($D20="",0,IF($C20="Per person per month",$D20*Headcount!K$194,$D20)*(1+$E20)^(I$6-1))</f>
        <v/>
      </c>
      <c r="J20" s="11">
        <f>IF($D20="",0,IF($C20="Per person per month",$D20*Headcount!L$194,$D20)*(1+$E20)^(J$6-1))</f>
        <v/>
      </c>
      <c r="K20" s="11">
        <f>IF($D20="",0,IF($C20="Per person per month",$D20*Headcount!M$194,$D20)*(1+$E20)^(K$6-1))</f>
        <v/>
      </c>
      <c r="L20" s="11">
        <f>IF($D20="",0,IF($C20="Per person per month",$D20*Headcount!N$194,$D20)*(1+$E20)^(L$6-1))</f>
        <v/>
      </c>
      <c r="M20" s="11">
        <f>IF($D20="",0,IF($C20="Per person per month",$D20*Headcount!O$194,$D20)*(1+$E20)^(M$6-1))</f>
        <v/>
      </c>
      <c r="N20" s="11">
        <f>IF($D20="",0,IF($C20="Per person per month",$D20*Headcount!P$194,$D20)*(1+$E20)^(N$6-1))</f>
        <v/>
      </c>
      <c r="O20" s="11">
        <f>IF($D20="",0,IF($C20="Per person per month",$D20*Headcount!Q$194,$D20)*(1+$E20)^(O$6-1))</f>
        <v/>
      </c>
      <c r="P20" s="11">
        <f>IF($D20="",0,IF($C20="Per person per month",$D20*Headcount!R$194,$D20)*(1+$E20)^(P$6-1))</f>
        <v/>
      </c>
      <c r="Q20" s="11">
        <f>IF($D20="",0,IF($C20="Per person per month",$D20*Headcount!S$194,$D20)*(1+$E20)^(Q$6-1))</f>
        <v/>
      </c>
      <c r="R20" s="11">
        <f>IF($D20="",0,IF($C20="Per person per month",$D20*Headcount!T$194,$D20)*(1+$E20)^(R$6-1))</f>
        <v/>
      </c>
      <c r="S20" s="11">
        <f>IF($D20="",0,IF($C20="Per person per month",$D20*Headcount!U$194,$D20)*(1+$E20)^(S$6-1))</f>
        <v/>
      </c>
      <c r="T20" s="11">
        <f>IF($D20="",0,IF($C20="Per person per month",$D20*Headcount!V$194,$D20)*(1+$E20)^(T$6-1))</f>
        <v/>
      </c>
      <c r="U20" s="11">
        <f>IF($D20="",0,IF($C20="Per person per month",$D20*Headcount!W$194,$D20)*(1+$E20)^(U$6-1))</f>
        <v/>
      </c>
      <c r="V20" s="11">
        <f>IF($D20="",0,IF($C20="Per person per month",$D20*Headcount!X$194,$D20)*(1+$E20)^(V$6-1))</f>
        <v/>
      </c>
      <c r="W20" s="11">
        <f>IF($D20="",0,IF($C20="Per person per month",$D20*Headcount!Y$194,$D20)*(1+$E20)^(W$6-1))</f>
        <v/>
      </c>
      <c r="X20" s="11">
        <f>IF($D20="",0,IF($C20="Per person per month",$D20*Headcount!Z$194,$D20)*(1+$E20)^(X$6-1))</f>
        <v/>
      </c>
      <c r="Y20" s="11">
        <f>IF($D20="",0,IF($C20="Per person per month",$D20*Headcount!AA$194,$D20)*(1+$E20)^(Y$6-1))</f>
        <v/>
      </c>
      <c r="Z20" s="11">
        <f>IF($D20="",0,IF($C20="Per person per month",$D20*Headcount!AB$194,$D20)*(1+$E20)^(Z$6-1))</f>
        <v/>
      </c>
      <c r="AA20" s="11">
        <f>IF($D20="",0,IF($C20="Per person per month",$D20*Headcount!AC$194,$D20)*(1+$E20)^(AA$6-1))</f>
        <v/>
      </c>
      <c r="AB20" s="11">
        <f>IF($D20="",0,IF($C20="Per person per month",$D20*Headcount!AD$194,$D20)*(1+$E20)^(AB$6-1))</f>
        <v/>
      </c>
      <c r="AC20" s="11">
        <f>IF($D20="",0,IF($C20="Per person per month",$D20*Headcount!AE$194,$D20)*(1+$E20)^(AC$6-1))</f>
        <v/>
      </c>
      <c r="AD20" s="11">
        <f>IF($D20="",0,IF($C20="Per person per month",$D20*Headcount!AF$194,$D20)*(1+$E20)^(AD$6-1))</f>
        <v/>
      </c>
      <c r="AE20" s="11">
        <f>IF($D20="",0,IF($C20="Per person per month",$D20*Headcount!AG$194,$D20)*(1+$E20)^(AE$6-1))</f>
        <v/>
      </c>
      <c r="AF20" s="11">
        <f>IF($D20="",0,IF($C20="Per person per month",$D20*Headcount!AH$194,$D20)*(1+$E20)^(AF$6-1))</f>
        <v/>
      </c>
      <c r="AG20" s="11">
        <f>IF($D20="",0,IF($C20="Per person per month",$D20*Headcount!AI$194,$D20)*(1+$E20)^(AG$6-1))</f>
        <v/>
      </c>
      <c r="AH20" s="11">
        <f>IF($D20="",0,IF($C20="Per person per month",$D20*Headcount!AJ$194,$D20)*(1+$E20)^(AH$6-1))</f>
        <v/>
      </c>
      <c r="AI20" s="11">
        <f>IF($D20="",0,IF($C20="Per person per month",$D20*Headcount!AK$194,$D20)*(1+$E20)^(AI$6-1))</f>
        <v/>
      </c>
      <c r="AJ20" s="11">
        <f>IF($D20="",0,IF($C20="Per person per month",$D20*Headcount!AL$194,$D20)*(1+$E20)^(AJ$6-1))</f>
        <v/>
      </c>
      <c r="AK20" s="11">
        <f>IF($D20="",0,IF($C20="Per person per month",$D20*Headcount!AM$194,$D20)*(1+$E20)^(AK$6-1))</f>
        <v/>
      </c>
      <c r="AL20" s="11">
        <f>IF($D20="",0,IF($C20="Per person per month",$D20*Headcount!AN$194,$D20)*(1+$E20)^(AL$6-1))</f>
        <v/>
      </c>
      <c r="AM20" s="11">
        <f>IF($D20="",0,IF($C20="Per person per month",$D20*Headcount!AO$194,$D20)*(1+$E20)^(AM$6-1))</f>
        <v/>
      </c>
      <c r="AN20" s="11">
        <f>IF($D20="",0,IF($C20="Per person per month",$D20*Headcount!AP$194,$D20)*(1+$E20)^(AN$6-1))</f>
        <v/>
      </c>
      <c r="AO20" s="11">
        <f>IF($D20="",0,IF($C20="Per person per month",$D20*Headcount!AQ$194,$D20)*(1+$E20)^(AO$6-1))</f>
        <v/>
      </c>
      <c r="AP20" s="11">
        <f>IF($D20="",0,IF($C20="Per person per month",$D20*Headcount!AR$194,$D20)*(1+$E20)^(AP$6-1))</f>
        <v/>
      </c>
    </row>
    <row r="21">
      <c r="A21" s="17" t="n"/>
      <c r="B21" s="17" t="n"/>
      <c r="C21" s="17" t="n"/>
      <c r="D21" s="18" t="n"/>
      <c r="E21" s="21" t="n"/>
      <c r="G21" s="11">
        <f>IF($D21="",0,IF($C21="Per person per month",$D21*Headcount!I$194,$D21)*(1+$E21)^(G$6-1))</f>
        <v/>
      </c>
      <c r="H21" s="11">
        <f>IF($D21="",0,IF($C21="Per person per month",$D21*Headcount!J$194,$D21)*(1+$E21)^(H$6-1))</f>
        <v/>
      </c>
      <c r="I21" s="11">
        <f>IF($D21="",0,IF($C21="Per person per month",$D21*Headcount!K$194,$D21)*(1+$E21)^(I$6-1))</f>
        <v/>
      </c>
      <c r="J21" s="11">
        <f>IF($D21="",0,IF($C21="Per person per month",$D21*Headcount!L$194,$D21)*(1+$E21)^(J$6-1))</f>
        <v/>
      </c>
      <c r="K21" s="11">
        <f>IF($D21="",0,IF($C21="Per person per month",$D21*Headcount!M$194,$D21)*(1+$E21)^(K$6-1))</f>
        <v/>
      </c>
      <c r="L21" s="11">
        <f>IF($D21="",0,IF($C21="Per person per month",$D21*Headcount!N$194,$D21)*(1+$E21)^(L$6-1))</f>
        <v/>
      </c>
      <c r="M21" s="11">
        <f>IF($D21="",0,IF($C21="Per person per month",$D21*Headcount!O$194,$D21)*(1+$E21)^(M$6-1))</f>
        <v/>
      </c>
      <c r="N21" s="11">
        <f>IF($D21="",0,IF($C21="Per person per month",$D21*Headcount!P$194,$D21)*(1+$E21)^(N$6-1))</f>
        <v/>
      </c>
      <c r="O21" s="11">
        <f>IF($D21="",0,IF($C21="Per person per month",$D21*Headcount!Q$194,$D21)*(1+$E21)^(O$6-1))</f>
        <v/>
      </c>
      <c r="P21" s="11">
        <f>IF($D21="",0,IF($C21="Per person per month",$D21*Headcount!R$194,$D21)*(1+$E21)^(P$6-1))</f>
        <v/>
      </c>
      <c r="Q21" s="11">
        <f>IF($D21="",0,IF($C21="Per person per month",$D21*Headcount!S$194,$D21)*(1+$E21)^(Q$6-1))</f>
        <v/>
      </c>
      <c r="R21" s="11">
        <f>IF($D21="",0,IF($C21="Per person per month",$D21*Headcount!T$194,$D21)*(1+$E21)^(R$6-1))</f>
        <v/>
      </c>
      <c r="S21" s="11">
        <f>IF($D21="",0,IF($C21="Per person per month",$D21*Headcount!U$194,$D21)*(1+$E21)^(S$6-1))</f>
        <v/>
      </c>
      <c r="T21" s="11">
        <f>IF($D21="",0,IF($C21="Per person per month",$D21*Headcount!V$194,$D21)*(1+$E21)^(T$6-1))</f>
        <v/>
      </c>
      <c r="U21" s="11">
        <f>IF($D21="",0,IF($C21="Per person per month",$D21*Headcount!W$194,$D21)*(1+$E21)^(U$6-1))</f>
        <v/>
      </c>
      <c r="V21" s="11">
        <f>IF($D21="",0,IF($C21="Per person per month",$D21*Headcount!X$194,$D21)*(1+$E21)^(V$6-1))</f>
        <v/>
      </c>
      <c r="W21" s="11">
        <f>IF($D21="",0,IF($C21="Per person per month",$D21*Headcount!Y$194,$D21)*(1+$E21)^(W$6-1))</f>
        <v/>
      </c>
      <c r="X21" s="11">
        <f>IF($D21="",0,IF($C21="Per person per month",$D21*Headcount!Z$194,$D21)*(1+$E21)^(X$6-1))</f>
        <v/>
      </c>
      <c r="Y21" s="11">
        <f>IF($D21="",0,IF($C21="Per person per month",$D21*Headcount!AA$194,$D21)*(1+$E21)^(Y$6-1))</f>
        <v/>
      </c>
      <c r="Z21" s="11">
        <f>IF($D21="",0,IF($C21="Per person per month",$D21*Headcount!AB$194,$D21)*(1+$E21)^(Z$6-1))</f>
        <v/>
      </c>
      <c r="AA21" s="11">
        <f>IF($D21="",0,IF($C21="Per person per month",$D21*Headcount!AC$194,$D21)*(1+$E21)^(AA$6-1))</f>
        <v/>
      </c>
      <c r="AB21" s="11">
        <f>IF($D21="",0,IF($C21="Per person per month",$D21*Headcount!AD$194,$D21)*(1+$E21)^(AB$6-1))</f>
        <v/>
      </c>
      <c r="AC21" s="11">
        <f>IF($D21="",0,IF($C21="Per person per month",$D21*Headcount!AE$194,$D21)*(1+$E21)^(AC$6-1))</f>
        <v/>
      </c>
      <c r="AD21" s="11">
        <f>IF($D21="",0,IF($C21="Per person per month",$D21*Headcount!AF$194,$D21)*(1+$E21)^(AD$6-1))</f>
        <v/>
      </c>
      <c r="AE21" s="11">
        <f>IF($D21="",0,IF($C21="Per person per month",$D21*Headcount!AG$194,$D21)*(1+$E21)^(AE$6-1))</f>
        <v/>
      </c>
      <c r="AF21" s="11">
        <f>IF($D21="",0,IF($C21="Per person per month",$D21*Headcount!AH$194,$D21)*(1+$E21)^(AF$6-1))</f>
        <v/>
      </c>
      <c r="AG21" s="11">
        <f>IF($D21="",0,IF($C21="Per person per month",$D21*Headcount!AI$194,$D21)*(1+$E21)^(AG$6-1))</f>
        <v/>
      </c>
      <c r="AH21" s="11">
        <f>IF($D21="",0,IF($C21="Per person per month",$D21*Headcount!AJ$194,$D21)*(1+$E21)^(AH$6-1))</f>
        <v/>
      </c>
      <c r="AI21" s="11">
        <f>IF($D21="",0,IF($C21="Per person per month",$D21*Headcount!AK$194,$D21)*(1+$E21)^(AI$6-1))</f>
        <v/>
      </c>
      <c r="AJ21" s="11">
        <f>IF($D21="",0,IF($C21="Per person per month",$D21*Headcount!AL$194,$D21)*(1+$E21)^(AJ$6-1))</f>
        <v/>
      </c>
      <c r="AK21" s="11">
        <f>IF($D21="",0,IF($C21="Per person per month",$D21*Headcount!AM$194,$D21)*(1+$E21)^(AK$6-1))</f>
        <v/>
      </c>
      <c r="AL21" s="11">
        <f>IF($D21="",0,IF($C21="Per person per month",$D21*Headcount!AN$194,$D21)*(1+$E21)^(AL$6-1))</f>
        <v/>
      </c>
      <c r="AM21" s="11">
        <f>IF($D21="",0,IF($C21="Per person per month",$D21*Headcount!AO$194,$D21)*(1+$E21)^(AM$6-1))</f>
        <v/>
      </c>
      <c r="AN21" s="11">
        <f>IF($D21="",0,IF($C21="Per person per month",$D21*Headcount!AP$194,$D21)*(1+$E21)^(AN$6-1))</f>
        <v/>
      </c>
      <c r="AO21" s="11">
        <f>IF($D21="",0,IF($C21="Per person per month",$D21*Headcount!AQ$194,$D21)*(1+$E21)^(AO$6-1))</f>
        <v/>
      </c>
      <c r="AP21" s="11">
        <f>IF($D21="",0,IF($C21="Per person per month",$D21*Headcount!AR$194,$D21)*(1+$E21)^(AP$6-1))</f>
        <v/>
      </c>
    </row>
    <row r="22">
      <c r="A22" s="17" t="n"/>
      <c r="B22" s="17" t="n"/>
      <c r="C22" s="17" t="n"/>
      <c r="D22" s="18" t="n"/>
      <c r="E22" s="21" t="n"/>
      <c r="G22" s="11">
        <f>IF($D22="",0,IF($C22="Per person per month",$D22*Headcount!I$194,$D22)*(1+$E22)^(G$6-1))</f>
        <v/>
      </c>
      <c r="H22" s="11">
        <f>IF($D22="",0,IF($C22="Per person per month",$D22*Headcount!J$194,$D22)*(1+$E22)^(H$6-1))</f>
        <v/>
      </c>
      <c r="I22" s="11">
        <f>IF($D22="",0,IF($C22="Per person per month",$D22*Headcount!K$194,$D22)*(1+$E22)^(I$6-1))</f>
        <v/>
      </c>
      <c r="J22" s="11">
        <f>IF($D22="",0,IF($C22="Per person per month",$D22*Headcount!L$194,$D22)*(1+$E22)^(J$6-1))</f>
        <v/>
      </c>
      <c r="K22" s="11">
        <f>IF($D22="",0,IF($C22="Per person per month",$D22*Headcount!M$194,$D22)*(1+$E22)^(K$6-1))</f>
        <v/>
      </c>
      <c r="L22" s="11">
        <f>IF($D22="",0,IF($C22="Per person per month",$D22*Headcount!N$194,$D22)*(1+$E22)^(L$6-1))</f>
        <v/>
      </c>
      <c r="M22" s="11">
        <f>IF($D22="",0,IF($C22="Per person per month",$D22*Headcount!O$194,$D22)*(1+$E22)^(M$6-1))</f>
        <v/>
      </c>
      <c r="N22" s="11">
        <f>IF($D22="",0,IF($C22="Per person per month",$D22*Headcount!P$194,$D22)*(1+$E22)^(N$6-1))</f>
        <v/>
      </c>
      <c r="O22" s="11">
        <f>IF($D22="",0,IF($C22="Per person per month",$D22*Headcount!Q$194,$D22)*(1+$E22)^(O$6-1))</f>
        <v/>
      </c>
      <c r="P22" s="11">
        <f>IF($D22="",0,IF($C22="Per person per month",$D22*Headcount!R$194,$D22)*(1+$E22)^(P$6-1))</f>
        <v/>
      </c>
      <c r="Q22" s="11">
        <f>IF($D22="",0,IF($C22="Per person per month",$D22*Headcount!S$194,$D22)*(1+$E22)^(Q$6-1))</f>
        <v/>
      </c>
      <c r="R22" s="11">
        <f>IF($D22="",0,IF($C22="Per person per month",$D22*Headcount!T$194,$D22)*(1+$E22)^(R$6-1))</f>
        <v/>
      </c>
      <c r="S22" s="11">
        <f>IF($D22="",0,IF($C22="Per person per month",$D22*Headcount!U$194,$D22)*(1+$E22)^(S$6-1))</f>
        <v/>
      </c>
      <c r="T22" s="11">
        <f>IF($D22="",0,IF($C22="Per person per month",$D22*Headcount!V$194,$D22)*(1+$E22)^(T$6-1))</f>
        <v/>
      </c>
      <c r="U22" s="11">
        <f>IF($D22="",0,IF($C22="Per person per month",$D22*Headcount!W$194,$D22)*(1+$E22)^(U$6-1))</f>
        <v/>
      </c>
      <c r="V22" s="11">
        <f>IF($D22="",0,IF($C22="Per person per month",$D22*Headcount!X$194,$D22)*(1+$E22)^(V$6-1))</f>
        <v/>
      </c>
      <c r="W22" s="11">
        <f>IF($D22="",0,IF($C22="Per person per month",$D22*Headcount!Y$194,$D22)*(1+$E22)^(W$6-1))</f>
        <v/>
      </c>
      <c r="X22" s="11">
        <f>IF($D22="",0,IF($C22="Per person per month",$D22*Headcount!Z$194,$D22)*(1+$E22)^(X$6-1))</f>
        <v/>
      </c>
      <c r="Y22" s="11">
        <f>IF($D22="",0,IF($C22="Per person per month",$D22*Headcount!AA$194,$D22)*(1+$E22)^(Y$6-1))</f>
        <v/>
      </c>
      <c r="Z22" s="11">
        <f>IF($D22="",0,IF($C22="Per person per month",$D22*Headcount!AB$194,$D22)*(1+$E22)^(Z$6-1))</f>
        <v/>
      </c>
      <c r="AA22" s="11">
        <f>IF($D22="",0,IF($C22="Per person per month",$D22*Headcount!AC$194,$D22)*(1+$E22)^(AA$6-1))</f>
        <v/>
      </c>
      <c r="AB22" s="11">
        <f>IF($D22="",0,IF($C22="Per person per month",$D22*Headcount!AD$194,$D22)*(1+$E22)^(AB$6-1))</f>
        <v/>
      </c>
      <c r="AC22" s="11">
        <f>IF($D22="",0,IF($C22="Per person per month",$D22*Headcount!AE$194,$D22)*(1+$E22)^(AC$6-1))</f>
        <v/>
      </c>
      <c r="AD22" s="11">
        <f>IF($D22="",0,IF($C22="Per person per month",$D22*Headcount!AF$194,$D22)*(1+$E22)^(AD$6-1))</f>
        <v/>
      </c>
      <c r="AE22" s="11">
        <f>IF($D22="",0,IF($C22="Per person per month",$D22*Headcount!AG$194,$D22)*(1+$E22)^(AE$6-1))</f>
        <v/>
      </c>
      <c r="AF22" s="11">
        <f>IF($D22="",0,IF($C22="Per person per month",$D22*Headcount!AH$194,$D22)*(1+$E22)^(AF$6-1))</f>
        <v/>
      </c>
      <c r="AG22" s="11">
        <f>IF($D22="",0,IF($C22="Per person per month",$D22*Headcount!AI$194,$D22)*(1+$E22)^(AG$6-1))</f>
        <v/>
      </c>
      <c r="AH22" s="11">
        <f>IF($D22="",0,IF($C22="Per person per month",$D22*Headcount!AJ$194,$D22)*(1+$E22)^(AH$6-1))</f>
        <v/>
      </c>
      <c r="AI22" s="11">
        <f>IF($D22="",0,IF($C22="Per person per month",$D22*Headcount!AK$194,$D22)*(1+$E22)^(AI$6-1))</f>
        <v/>
      </c>
      <c r="AJ22" s="11">
        <f>IF($D22="",0,IF($C22="Per person per month",$D22*Headcount!AL$194,$D22)*(1+$E22)^(AJ$6-1))</f>
        <v/>
      </c>
      <c r="AK22" s="11">
        <f>IF($D22="",0,IF($C22="Per person per month",$D22*Headcount!AM$194,$D22)*(1+$E22)^(AK$6-1))</f>
        <v/>
      </c>
      <c r="AL22" s="11">
        <f>IF($D22="",0,IF($C22="Per person per month",$D22*Headcount!AN$194,$D22)*(1+$E22)^(AL$6-1))</f>
        <v/>
      </c>
      <c r="AM22" s="11">
        <f>IF($D22="",0,IF($C22="Per person per month",$D22*Headcount!AO$194,$D22)*(1+$E22)^(AM$6-1))</f>
        <v/>
      </c>
      <c r="AN22" s="11">
        <f>IF($D22="",0,IF($C22="Per person per month",$D22*Headcount!AP$194,$D22)*(1+$E22)^(AN$6-1))</f>
        <v/>
      </c>
      <c r="AO22" s="11">
        <f>IF($D22="",0,IF($C22="Per person per month",$D22*Headcount!AQ$194,$D22)*(1+$E22)^(AO$6-1))</f>
        <v/>
      </c>
      <c r="AP22" s="11">
        <f>IF($D22="",0,IF($C22="Per person per month",$D22*Headcount!AR$194,$D22)*(1+$E22)^(AP$6-1))</f>
        <v/>
      </c>
    </row>
    <row r="23">
      <c r="A23" s="17" t="n"/>
      <c r="B23" s="17" t="n"/>
      <c r="C23" s="17" t="n"/>
      <c r="D23" s="18" t="n"/>
      <c r="E23" s="21" t="n"/>
      <c r="G23" s="11">
        <f>IF($D23="",0,IF($C23="Per person per month",$D23*Headcount!I$194,$D23)*(1+$E23)^(G$6-1))</f>
        <v/>
      </c>
      <c r="H23" s="11">
        <f>IF($D23="",0,IF($C23="Per person per month",$D23*Headcount!J$194,$D23)*(1+$E23)^(H$6-1))</f>
        <v/>
      </c>
      <c r="I23" s="11">
        <f>IF($D23="",0,IF($C23="Per person per month",$D23*Headcount!K$194,$D23)*(1+$E23)^(I$6-1))</f>
        <v/>
      </c>
      <c r="J23" s="11">
        <f>IF($D23="",0,IF($C23="Per person per month",$D23*Headcount!L$194,$D23)*(1+$E23)^(J$6-1))</f>
        <v/>
      </c>
      <c r="K23" s="11">
        <f>IF($D23="",0,IF($C23="Per person per month",$D23*Headcount!M$194,$D23)*(1+$E23)^(K$6-1))</f>
        <v/>
      </c>
      <c r="L23" s="11">
        <f>IF($D23="",0,IF($C23="Per person per month",$D23*Headcount!N$194,$D23)*(1+$E23)^(L$6-1))</f>
        <v/>
      </c>
      <c r="M23" s="11">
        <f>IF($D23="",0,IF($C23="Per person per month",$D23*Headcount!O$194,$D23)*(1+$E23)^(M$6-1))</f>
        <v/>
      </c>
      <c r="N23" s="11">
        <f>IF($D23="",0,IF($C23="Per person per month",$D23*Headcount!P$194,$D23)*(1+$E23)^(N$6-1))</f>
        <v/>
      </c>
      <c r="O23" s="11">
        <f>IF($D23="",0,IF($C23="Per person per month",$D23*Headcount!Q$194,$D23)*(1+$E23)^(O$6-1))</f>
        <v/>
      </c>
      <c r="P23" s="11">
        <f>IF($D23="",0,IF($C23="Per person per month",$D23*Headcount!R$194,$D23)*(1+$E23)^(P$6-1))</f>
        <v/>
      </c>
      <c r="Q23" s="11">
        <f>IF($D23="",0,IF($C23="Per person per month",$D23*Headcount!S$194,$D23)*(1+$E23)^(Q$6-1))</f>
        <v/>
      </c>
      <c r="R23" s="11">
        <f>IF($D23="",0,IF($C23="Per person per month",$D23*Headcount!T$194,$D23)*(1+$E23)^(R$6-1))</f>
        <v/>
      </c>
      <c r="S23" s="11">
        <f>IF($D23="",0,IF($C23="Per person per month",$D23*Headcount!U$194,$D23)*(1+$E23)^(S$6-1))</f>
        <v/>
      </c>
      <c r="T23" s="11">
        <f>IF($D23="",0,IF($C23="Per person per month",$D23*Headcount!V$194,$D23)*(1+$E23)^(T$6-1))</f>
        <v/>
      </c>
      <c r="U23" s="11">
        <f>IF($D23="",0,IF($C23="Per person per month",$D23*Headcount!W$194,$D23)*(1+$E23)^(U$6-1))</f>
        <v/>
      </c>
      <c r="V23" s="11">
        <f>IF($D23="",0,IF($C23="Per person per month",$D23*Headcount!X$194,$D23)*(1+$E23)^(V$6-1))</f>
        <v/>
      </c>
      <c r="W23" s="11">
        <f>IF($D23="",0,IF($C23="Per person per month",$D23*Headcount!Y$194,$D23)*(1+$E23)^(W$6-1))</f>
        <v/>
      </c>
      <c r="X23" s="11">
        <f>IF($D23="",0,IF($C23="Per person per month",$D23*Headcount!Z$194,$D23)*(1+$E23)^(X$6-1))</f>
        <v/>
      </c>
      <c r="Y23" s="11">
        <f>IF($D23="",0,IF($C23="Per person per month",$D23*Headcount!AA$194,$D23)*(1+$E23)^(Y$6-1))</f>
        <v/>
      </c>
      <c r="Z23" s="11">
        <f>IF($D23="",0,IF($C23="Per person per month",$D23*Headcount!AB$194,$D23)*(1+$E23)^(Z$6-1))</f>
        <v/>
      </c>
      <c r="AA23" s="11">
        <f>IF($D23="",0,IF($C23="Per person per month",$D23*Headcount!AC$194,$D23)*(1+$E23)^(AA$6-1))</f>
        <v/>
      </c>
      <c r="AB23" s="11">
        <f>IF($D23="",0,IF($C23="Per person per month",$D23*Headcount!AD$194,$D23)*(1+$E23)^(AB$6-1))</f>
        <v/>
      </c>
      <c r="AC23" s="11">
        <f>IF($D23="",0,IF($C23="Per person per month",$D23*Headcount!AE$194,$D23)*(1+$E23)^(AC$6-1))</f>
        <v/>
      </c>
      <c r="AD23" s="11">
        <f>IF($D23="",0,IF($C23="Per person per month",$D23*Headcount!AF$194,$D23)*(1+$E23)^(AD$6-1))</f>
        <v/>
      </c>
      <c r="AE23" s="11">
        <f>IF($D23="",0,IF($C23="Per person per month",$D23*Headcount!AG$194,$D23)*(1+$E23)^(AE$6-1))</f>
        <v/>
      </c>
      <c r="AF23" s="11">
        <f>IF($D23="",0,IF($C23="Per person per month",$D23*Headcount!AH$194,$D23)*(1+$E23)^(AF$6-1))</f>
        <v/>
      </c>
      <c r="AG23" s="11">
        <f>IF($D23="",0,IF($C23="Per person per month",$D23*Headcount!AI$194,$D23)*(1+$E23)^(AG$6-1))</f>
        <v/>
      </c>
      <c r="AH23" s="11">
        <f>IF($D23="",0,IF($C23="Per person per month",$D23*Headcount!AJ$194,$D23)*(1+$E23)^(AH$6-1))</f>
        <v/>
      </c>
      <c r="AI23" s="11">
        <f>IF($D23="",0,IF($C23="Per person per month",$D23*Headcount!AK$194,$D23)*(1+$E23)^(AI$6-1))</f>
        <v/>
      </c>
      <c r="AJ23" s="11">
        <f>IF($D23="",0,IF($C23="Per person per month",$D23*Headcount!AL$194,$D23)*(1+$E23)^(AJ$6-1))</f>
        <v/>
      </c>
      <c r="AK23" s="11">
        <f>IF($D23="",0,IF($C23="Per person per month",$D23*Headcount!AM$194,$D23)*(1+$E23)^(AK$6-1))</f>
        <v/>
      </c>
      <c r="AL23" s="11">
        <f>IF($D23="",0,IF($C23="Per person per month",$D23*Headcount!AN$194,$D23)*(1+$E23)^(AL$6-1))</f>
        <v/>
      </c>
      <c r="AM23" s="11">
        <f>IF($D23="",0,IF($C23="Per person per month",$D23*Headcount!AO$194,$D23)*(1+$E23)^(AM$6-1))</f>
        <v/>
      </c>
      <c r="AN23" s="11">
        <f>IF($D23="",0,IF($C23="Per person per month",$D23*Headcount!AP$194,$D23)*(1+$E23)^(AN$6-1))</f>
        <v/>
      </c>
      <c r="AO23" s="11">
        <f>IF($D23="",0,IF($C23="Per person per month",$D23*Headcount!AQ$194,$D23)*(1+$E23)^(AO$6-1))</f>
        <v/>
      </c>
      <c r="AP23" s="11">
        <f>IF($D23="",0,IF($C23="Per person per month",$D23*Headcount!AR$194,$D23)*(1+$E23)^(AP$6-1))</f>
        <v/>
      </c>
    </row>
    <row r="24">
      <c r="A24" s="17" t="n"/>
      <c r="B24" s="17" t="n"/>
      <c r="C24" s="17" t="n"/>
      <c r="D24" s="18" t="n"/>
      <c r="E24" s="21" t="n"/>
      <c r="G24" s="11">
        <f>IF($D24="",0,IF($C24="Per person per month",$D24*Headcount!I$194,$D24)*(1+$E24)^(G$6-1))</f>
        <v/>
      </c>
      <c r="H24" s="11">
        <f>IF($D24="",0,IF($C24="Per person per month",$D24*Headcount!J$194,$D24)*(1+$E24)^(H$6-1))</f>
        <v/>
      </c>
      <c r="I24" s="11">
        <f>IF($D24="",0,IF($C24="Per person per month",$D24*Headcount!K$194,$D24)*(1+$E24)^(I$6-1))</f>
        <v/>
      </c>
      <c r="J24" s="11">
        <f>IF($D24="",0,IF($C24="Per person per month",$D24*Headcount!L$194,$D24)*(1+$E24)^(J$6-1))</f>
        <v/>
      </c>
      <c r="K24" s="11">
        <f>IF($D24="",0,IF($C24="Per person per month",$D24*Headcount!M$194,$D24)*(1+$E24)^(K$6-1))</f>
        <v/>
      </c>
      <c r="L24" s="11">
        <f>IF($D24="",0,IF($C24="Per person per month",$D24*Headcount!N$194,$D24)*(1+$E24)^(L$6-1))</f>
        <v/>
      </c>
      <c r="M24" s="11">
        <f>IF($D24="",0,IF($C24="Per person per month",$D24*Headcount!O$194,$D24)*(1+$E24)^(M$6-1))</f>
        <v/>
      </c>
      <c r="N24" s="11">
        <f>IF($D24="",0,IF($C24="Per person per month",$D24*Headcount!P$194,$D24)*(1+$E24)^(N$6-1))</f>
        <v/>
      </c>
      <c r="O24" s="11">
        <f>IF($D24="",0,IF($C24="Per person per month",$D24*Headcount!Q$194,$D24)*(1+$E24)^(O$6-1))</f>
        <v/>
      </c>
      <c r="P24" s="11">
        <f>IF($D24="",0,IF($C24="Per person per month",$D24*Headcount!R$194,$D24)*(1+$E24)^(P$6-1))</f>
        <v/>
      </c>
      <c r="Q24" s="11">
        <f>IF($D24="",0,IF($C24="Per person per month",$D24*Headcount!S$194,$D24)*(1+$E24)^(Q$6-1))</f>
        <v/>
      </c>
      <c r="R24" s="11">
        <f>IF($D24="",0,IF($C24="Per person per month",$D24*Headcount!T$194,$D24)*(1+$E24)^(R$6-1))</f>
        <v/>
      </c>
      <c r="S24" s="11">
        <f>IF($D24="",0,IF($C24="Per person per month",$D24*Headcount!U$194,$D24)*(1+$E24)^(S$6-1))</f>
        <v/>
      </c>
      <c r="T24" s="11">
        <f>IF($D24="",0,IF($C24="Per person per month",$D24*Headcount!V$194,$D24)*(1+$E24)^(T$6-1))</f>
        <v/>
      </c>
      <c r="U24" s="11">
        <f>IF($D24="",0,IF($C24="Per person per month",$D24*Headcount!W$194,$D24)*(1+$E24)^(U$6-1))</f>
        <v/>
      </c>
      <c r="V24" s="11">
        <f>IF($D24="",0,IF($C24="Per person per month",$D24*Headcount!X$194,$D24)*(1+$E24)^(V$6-1))</f>
        <v/>
      </c>
      <c r="W24" s="11">
        <f>IF($D24="",0,IF($C24="Per person per month",$D24*Headcount!Y$194,$D24)*(1+$E24)^(W$6-1))</f>
        <v/>
      </c>
      <c r="X24" s="11">
        <f>IF($D24="",0,IF($C24="Per person per month",$D24*Headcount!Z$194,$D24)*(1+$E24)^(X$6-1))</f>
        <v/>
      </c>
      <c r="Y24" s="11">
        <f>IF($D24="",0,IF($C24="Per person per month",$D24*Headcount!AA$194,$D24)*(1+$E24)^(Y$6-1))</f>
        <v/>
      </c>
      <c r="Z24" s="11">
        <f>IF($D24="",0,IF($C24="Per person per month",$D24*Headcount!AB$194,$D24)*(1+$E24)^(Z$6-1))</f>
        <v/>
      </c>
      <c r="AA24" s="11">
        <f>IF($D24="",0,IF($C24="Per person per month",$D24*Headcount!AC$194,$D24)*(1+$E24)^(AA$6-1))</f>
        <v/>
      </c>
      <c r="AB24" s="11">
        <f>IF($D24="",0,IF($C24="Per person per month",$D24*Headcount!AD$194,$D24)*(1+$E24)^(AB$6-1))</f>
        <v/>
      </c>
      <c r="AC24" s="11">
        <f>IF($D24="",0,IF($C24="Per person per month",$D24*Headcount!AE$194,$D24)*(1+$E24)^(AC$6-1))</f>
        <v/>
      </c>
      <c r="AD24" s="11">
        <f>IF($D24="",0,IF($C24="Per person per month",$D24*Headcount!AF$194,$D24)*(1+$E24)^(AD$6-1))</f>
        <v/>
      </c>
      <c r="AE24" s="11">
        <f>IF($D24="",0,IF($C24="Per person per month",$D24*Headcount!AG$194,$D24)*(1+$E24)^(AE$6-1))</f>
        <v/>
      </c>
      <c r="AF24" s="11">
        <f>IF($D24="",0,IF($C24="Per person per month",$D24*Headcount!AH$194,$D24)*(1+$E24)^(AF$6-1))</f>
        <v/>
      </c>
      <c r="AG24" s="11">
        <f>IF($D24="",0,IF($C24="Per person per month",$D24*Headcount!AI$194,$D24)*(1+$E24)^(AG$6-1))</f>
        <v/>
      </c>
      <c r="AH24" s="11">
        <f>IF($D24="",0,IF($C24="Per person per month",$D24*Headcount!AJ$194,$D24)*(1+$E24)^(AH$6-1))</f>
        <v/>
      </c>
      <c r="AI24" s="11">
        <f>IF($D24="",0,IF($C24="Per person per month",$D24*Headcount!AK$194,$D24)*(1+$E24)^(AI$6-1))</f>
        <v/>
      </c>
      <c r="AJ24" s="11">
        <f>IF($D24="",0,IF($C24="Per person per month",$D24*Headcount!AL$194,$D24)*(1+$E24)^(AJ$6-1))</f>
        <v/>
      </c>
      <c r="AK24" s="11">
        <f>IF($D24="",0,IF($C24="Per person per month",$D24*Headcount!AM$194,$D24)*(1+$E24)^(AK$6-1))</f>
        <v/>
      </c>
      <c r="AL24" s="11">
        <f>IF($D24="",0,IF($C24="Per person per month",$D24*Headcount!AN$194,$D24)*(1+$E24)^(AL$6-1))</f>
        <v/>
      </c>
      <c r="AM24" s="11">
        <f>IF($D24="",0,IF($C24="Per person per month",$D24*Headcount!AO$194,$D24)*(1+$E24)^(AM$6-1))</f>
        <v/>
      </c>
      <c r="AN24" s="11">
        <f>IF($D24="",0,IF($C24="Per person per month",$D24*Headcount!AP$194,$D24)*(1+$E24)^(AN$6-1))</f>
        <v/>
      </c>
      <c r="AO24" s="11">
        <f>IF($D24="",0,IF($C24="Per person per month",$D24*Headcount!AQ$194,$D24)*(1+$E24)^(AO$6-1))</f>
        <v/>
      </c>
      <c r="AP24" s="11">
        <f>IF($D24="",0,IF($C24="Per person per month",$D24*Headcount!AR$194,$D24)*(1+$E24)^(AP$6-1))</f>
        <v/>
      </c>
    </row>
    <row r="25">
      <c r="A25" s="17" t="n"/>
      <c r="B25" s="17" t="n"/>
      <c r="C25" s="17" t="n"/>
      <c r="D25" s="18" t="n"/>
      <c r="E25" s="21" t="n"/>
      <c r="G25" s="11">
        <f>IF($D25="",0,IF($C25="Per person per month",$D25*Headcount!I$194,$D25)*(1+$E25)^(G$6-1))</f>
        <v/>
      </c>
      <c r="H25" s="11">
        <f>IF($D25="",0,IF($C25="Per person per month",$D25*Headcount!J$194,$D25)*(1+$E25)^(H$6-1))</f>
        <v/>
      </c>
      <c r="I25" s="11">
        <f>IF($D25="",0,IF($C25="Per person per month",$D25*Headcount!K$194,$D25)*(1+$E25)^(I$6-1))</f>
        <v/>
      </c>
      <c r="J25" s="11">
        <f>IF($D25="",0,IF($C25="Per person per month",$D25*Headcount!L$194,$D25)*(1+$E25)^(J$6-1))</f>
        <v/>
      </c>
      <c r="K25" s="11">
        <f>IF($D25="",0,IF($C25="Per person per month",$D25*Headcount!M$194,$D25)*(1+$E25)^(K$6-1))</f>
        <v/>
      </c>
      <c r="L25" s="11">
        <f>IF($D25="",0,IF($C25="Per person per month",$D25*Headcount!N$194,$D25)*(1+$E25)^(L$6-1))</f>
        <v/>
      </c>
      <c r="M25" s="11">
        <f>IF($D25="",0,IF($C25="Per person per month",$D25*Headcount!O$194,$D25)*(1+$E25)^(M$6-1))</f>
        <v/>
      </c>
      <c r="N25" s="11">
        <f>IF($D25="",0,IF($C25="Per person per month",$D25*Headcount!P$194,$D25)*(1+$E25)^(N$6-1))</f>
        <v/>
      </c>
      <c r="O25" s="11">
        <f>IF($D25="",0,IF($C25="Per person per month",$D25*Headcount!Q$194,$D25)*(1+$E25)^(O$6-1))</f>
        <v/>
      </c>
      <c r="P25" s="11">
        <f>IF($D25="",0,IF($C25="Per person per month",$D25*Headcount!R$194,$D25)*(1+$E25)^(P$6-1))</f>
        <v/>
      </c>
      <c r="Q25" s="11">
        <f>IF($D25="",0,IF($C25="Per person per month",$D25*Headcount!S$194,$D25)*(1+$E25)^(Q$6-1))</f>
        <v/>
      </c>
      <c r="R25" s="11">
        <f>IF($D25="",0,IF($C25="Per person per month",$D25*Headcount!T$194,$D25)*(1+$E25)^(R$6-1))</f>
        <v/>
      </c>
      <c r="S25" s="11">
        <f>IF($D25="",0,IF($C25="Per person per month",$D25*Headcount!U$194,$D25)*(1+$E25)^(S$6-1))</f>
        <v/>
      </c>
      <c r="T25" s="11">
        <f>IF($D25="",0,IF($C25="Per person per month",$D25*Headcount!V$194,$D25)*(1+$E25)^(T$6-1))</f>
        <v/>
      </c>
      <c r="U25" s="11">
        <f>IF($D25="",0,IF($C25="Per person per month",$D25*Headcount!W$194,$D25)*(1+$E25)^(U$6-1))</f>
        <v/>
      </c>
      <c r="V25" s="11">
        <f>IF($D25="",0,IF($C25="Per person per month",$D25*Headcount!X$194,$D25)*(1+$E25)^(V$6-1))</f>
        <v/>
      </c>
      <c r="W25" s="11">
        <f>IF($D25="",0,IF($C25="Per person per month",$D25*Headcount!Y$194,$D25)*(1+$E25)^(W$6-1))</f>
        <v/>
      </c>
      <c r="X25" s="11">
        <f>IF($D25="",0,IF($C25="Per person per month",$D25*Headcount!Z$194,$D25)*(1+$E25)^(X$6-1))</f>
        <v/>
      </c>
      <c r="Y25" s="11">
        <f>IF($D25="",0,IF($C25="Per person per month",$D25*Headcount!AA$194,$D25)*(1+$E25)^(Y$6-1))</f>
        <v/>
      </c>
      <c r="Z25" s="11">
        <f>IF($D25="",0,IF($C25="Per person per month",$D25*Headcount!AB$194,$D25)*(1+$E25)^(Z$6-1))</f>
        <v/>
      </c>
      <c r="AA25" s="11">
        <f>IF($D25="",0,IF($C25="Per person per month",$D25*Headcount!AC$194,$D25)*(1+$E25)^(AA$6-1))</f>
        <v/>
      </c>
      <c r="AB25" s="11">
        <f>IF($D25="",0,IF($C25="Per person per month",$D25*Headcount!AD$194,$D25)*(1+$E25)^(AB$6-1))</f>
        <v/>
      </c>
      <c r="AC25" s="11">
        <f>IF($D25="",0,IF($C25="Per person per month",$D25*Headcount!AE$194,$D25)*(1+$E25)^(AC$6-1))</f>
        <v/>
      </c>
      <c r="AD25" s="11">
        <f>IF($D25="",0,IF($C25="Per person per month",$D25*Headcount!AF$194,$D25)*(1+$E25)^(AD$6-1))</f>
        <v/>
      </c>
      <c r="AE25" s="11">
        <f>IF($D25="",0,IF($C25="Per person per month",$D25*Headcount!AG$194,$D25)*(1+$E25)^(AE$6-1))</f>
        <v/>
      </c>
      <c r="AF25" s="11">
        <f>IF($D25="",0,IF($C25="Per person per month",$D25*Headcount!AH$194,$D25)*(1+$E25)^(AF$6-1))</f>
        <v/>
      </c>
      <c r="AG25" s="11">
        <f>IF($D25="",0,IF($C25="Per person per month",$D25*Headcount!AI$194,$D25)*(1+$E25)^(AG$6-1))</f>
        <v/>
      </c>
      <c r="AH25" s="11">
        <f>IF($D25="",0,IF($C25="Per person per month",$D25*Headcount!AJ$194,$D25)*(1+$E25)^(AH$6-1))</f>
        <v/>
      </c>
      <c r="AI25" s="11">
        <f>IF($D25="",0,IF($C25="Per person per month",$D25*Headcount!AK$194,$D25)*(1+$E25)^(AI$6-1))</f>
        <v/>
      </c>
      <c r="AJ25" s="11">
        <f>IF($D25="",0,IF($C25="Per person per month",$D25*Headcount!AL$194,$D25)*(1+$E25)^(AJ$6-1))</f>
        <v/>
      </c>
      <c r="AK25" s="11">
        <f>IF($D25="",0,IF($C25="Per person per month",$D25*Headcount!AM$194,$D25)*(1+$E25)^(AK$6-1))</f>
        <v/>
      </c>
      <c r="AL25" s="11">
        <f>IF($D25="",0,IF($C25="Per person per month",$D25*Headcount!AN$194,$D25)*(1+$E25)^(AL$6-1))</f>
        <v/>
      </c>
      <c r="AM25" s="11">
        <f>IF($D25="",0,IF($C25="Per person per month",$D25*Headcount!AO$194,$D25)*(1+$E25)^(AM$6-1))</f>
        <v/>
      </c>
      <c r="AN25" s="11">
        <f>IF($D25="",0,IF($C25="Per person per month",$D25*Headcount!AP$194,$D25)*(1+$E25)^(AN$6-1))</f>
        <v/>
      </c>
      <c r="AO25" s="11">
        <f>IF($D25="",0,IF($C25="Per person per month",$D25*Headcount!AQ$194,$D25)*(1+$E25)^(AO$6-1))</f>
        <v/>
      </c>
      <c r="AP25" s="11">
        <f>IF($D25="",0,IF($C25="Per person per month",$D25*Headcount!AR$194,$D25)*(1+$E25)^(AP$6-1))</f>
        <v/>
      </c>
    </row>
    <row r="26">
      <c r="A26" s="17" t="n"/>
      <c r="B26" s="17" t="n"/>
      <c r="C26" s="17" t="n"/>
      <c r="D26" s="18" t="n"/>
      <c r="E26" s="21" t="n"/>
      <c r="G26" s="11">
        <f>IF($D26="",0,IF($C26="Per person per month",$D26*Headcount!I$194,$D26)*(1+$E26)^(G$6-1))</f>
        <v/>
      </c>
      <c r="H26" s="11">
        <f>IF($D26="",0,IF($C26="Per person per month",$D26*Headcount!J$194,$D26)*(1+$E26)^(H$6-1))</f>
        <v/>
      </c>
      <c r="I26" s="11">
        <f>IF($D26="",0,IF($C26="Per person per month",$D26*Headcount!K$194,$D26)*(1+$E26)^(I$6-1))</f>
        <v/>
      </c>
      <c r="J26" s="11">
        <f>IF($D26="",0,IF($C26="Per person per month",$D26*Headcount!L$194,$D26)*(1+$E26)^(J$6-1))</f>
        <v/>
      </c>
      <c r="K26" s="11">
        <f>IF($D26="",0,IF($C26="Per person per month",$D26*Headcount!M$194,$D26)*(1+$E26)^(K$6-1))</f>
        <v/>
      </c>
      <c r="L26" s="11">
        <f>IF($D26="",0,IF($C26="Per person per month",$D26*Headcount!N$194,$D26)*(1+$E26)^(L$6-1))</f>
        <v/>
      </c>
      <c r="M26" s="11">
        <f>IF($D26="",0,IF($C26="Per person per month",$D26*Headcount!O$194,$D26)*(1+$E26)^(M$6-1))</f>
        <v/>
      </c>
      <c r="N26" s="11">
        <f>IF($D26="",0,IF($C26="Per person per month",$D26*Headcount!P$194,$D26)*(1+$E26)^(N$6-1))</f>
        <v/>
      </c>
      <c r="O26" s="11">
        <f>IF($D26="",0,IF($C26="Per person per month",$D26*Headcount!Q$194,$D26)*(1+$E26)^(O$6-1))</f>
        <v/>
      </c>
      <c r="P26" s="11">
        <f>IF($D26="",0,IF($C26="Per person per month",$D26*Headcount!R$194,$D26)*(1+$E26)^(P$6-1))</f>
        <v/>
      </c>
      <c r="Q26" s="11">
        <f>IF($D26="",0,IF($C26="Per person per month",$D26*Headcount!S$194,$D26)*(1+$E26)^(Q$6-1))</f>
        <v/>
      </c>
      <c r="R26" s="11">
        <f>IF($D26="",0,IF($C26="Per person per month",$D26*Headcount!T$194,$D26)*(1+$E26)^(R$6-1))</f>
        <v/>
      </c>
      <c r="S26" s="11">
        <f>IF($D26="",0,IF($C26="Per person per month",$D26*Headcount!U$194,$D26)*(1+$E26)^(S$6-1))</f>
        <v/>
      </c>
      <c r="T26" s="11">
        <f>IF($D26="",0,IF($C26="Per person per month",$D26*Headcount!V$194,$D26)*(1+$E26)^(T$6-1))</f>
        <v/>
      </c>
      <c r="U26" s="11">
        <f>IF($D26="",0,IF($C26="Per person per month",$D26*Headcount!W$194,$D26)*(1+$E26)^(U$6-1))</f>
        <v/>
      </c>
      <c r="V26" s="11">
        <f>IF($D26="",0,IF($C26="Per person per month",$D26*Headcount!X$194,$D26)*(1+$E26)^(V$6-1))</f>
        <v/>
      </c>
      <c r="W26" s="11">
        <f>IF($D26="",0,IF($C26="Per person per month",$D26*Headcount!Y$194,$D26)*(1+$E26)^(W$6-1))</f>
        <v/>
      </c>
      <c r="X26" s="11">
        <f>IF($D26="",0,IF($C26="Per person per month",$D26*Headcount!Z$194,$D26)*(1+$E26)^(X$6-1))</f>
        <v/>
      </c>
      <c r="Y26" s="11">
        <f>IF($D26="",0,IF($C26="Per person per month",$D26*Headcount!AA$194,$D26)*(1+$E26)^(Y$6-1))</f>
        <v/>
      </c>
      <c r="Z26" s="11">
        <f>IF($D26="",0,IF($C26="Per person per month",$D26*Headcount!AB$194,$D26)*(1+$E26)^(Z$6-1))</f>
        <v/>
      </c>
      <c r="AA26" s="11">
        <f>IF($D26="",0,IF($C26="Per person per month",$D26*Headcount!AC$194,$D26)*(1+$E26)^(AA$6-1))</f>
        <v/>
      </c>
      <c r="AB26" s="11">
        <f>IF($D26="",0,IF($C26="Per person per month",$D26*Headcount!AD$194,$D26)*(1+$E26)^(AB$6-1))</f>
        <v/>
      </c>
      <c r="AC26" s="11">
        <f>IF($D26="",0,IF($C26="Per person per month",$D26*Headcount!AE$194,$D26)*(1+$E26)^(AC$6-1))</f>
        <v/>
      </c>
      <c r="AD26" s="11">
        <f>IF($D26="",0,IF($C26="Per person per month",$D26*Headcount!AF$194,$D26)*(1+$E26)^(AD$6-1))</f>
        <v/>
      </c>
      <c r="AE26" s="11">
        <f>IF($D26="",0,IF($C26="Per person per month",$D26*Headcount!AG$194,$D26)*(1+$E26)^(AE$6-1))</f>
        <v/>
      </c>
      <c r="AF26" s="11">
        <f>IF($D26="",0,IF($C26="Per person per month",$D26*Headcount!AH$194,$D26)*(1+$E26)^(AF$6-1))</f>
        <v/>
      </c>
      <c r="AG26" s="11">
        <f>IF($D26="",0,IF($C26="Per person per month",$D26*Headcount!AI$194,$D26)*(1+$E26)^(AG$6-1))</f>
        <v/>
      </c>
      <c r="AH26" s="11">
        <f>IF($D26="",0,IF($C26="Per person per month",$D26*Headcount!AJ$194,$D26)*(1+$E26)^(AH$6-1))</f>
        <v/>
      </c>
      <c r="AI26" s="11">
        <f>IF($D26="",0,IF($C26="Per person per month",$D26*Headcount!AK$194,$D26)*(1+$E26)^(AI$6-1))</f>
        <v/>
      </c>
      <c r="AJ26" s="11">
        <f>IF($D26="",0,IF($C26="Per person per month",$D26*Headcount!AL$194,$D26)*(1+$E26)^(AJ$6-1))</f>
        <v/>
      </c>
      <c r="AK26" s="11">
        <f>IF($D26="",0,IF($C26="Per person per month",$D26*Headcount!AM$194,$D26)*(1+$E26)^(AK$6-1))</f>
        <v/>
      </c>
      <c r="AL26" s="11">
        <f>IF($D26="",0,IF($C26="Per person per month",$D26*Headcount!AN$194,$D26)*(1+$E26)^(AL$6-1))</f>
        <v/>
      </c>
      <c r="AM26" s="11">
        <f>IF($D26="",0,IF($C26="Per person per month",$D26*Headcount!AO$194,$D26)*(1+$E26)^(AM$6-1))</f>
        <v/>
      </c>
      <c r="AN26" s="11">
        <f>IF($D26="",0,IF($C26="Per person per month",$D26*Headcount!AP$194,$D26)*(1+$E26)^(AN$6-1))</f>
        <v/>
      </c>
      <c r="AO26" s="11">
        <f>IF($D26="",0,IF($C26="Per person per month",$D26*Headcount!AQ$194,$D26)*(1+$E26)^(AO$6-1))</f>
        <v/>
      </c>
      <c r="AP26" s="11">
        <f>IF($D26="",0,IF($C26="Per person per month",$D26*Headcount!AR$194,$D26)*(1+$E26)^(AP$6-1))</f>
        <v/>
      </c>
    </row>
    <row r="27">
      <c r="A27" s="17" t="n"/>
      <c r="B27" s="17" t="n"/>
      <c r="C27" s="17" t="n"/>
      <c r="D27" s="18" t="n"/>
      <c r="E27" s="21" t="n"/>
      <c r="G27" s="11">
        <f>IF($D27="",0,IF($C27="Per person per month",$D27*Headcount!I$194,$D27)*(1+$E27)^(G$6-1))</f>
        <v/>
      </c>
      <c r="H27" s="11">
        <f>IF($D27="",0,IF($C27="Per person per month",$D27*Headcount!J$194,$D27)*(1+$E27)^(H$6-1))</f>
        <v/>
      </c>
      <c r="I27" s="11">
        <f>IF($D27="",0,IF($C27="Per person per month",$D27*Headcount!K$194,$D27)*(1+$E27)^(I$6-1))</f>
        <v/>
      </c>
      <c r="J27" s="11">
        <f>IF($D27="",0,IF($C27="Per person per month",$D27*Headcount!L$194,$D27)*(1+$E27)^(J$6-1))</f>
        <v/>
      </c>
      <c r="K27" s="11">
        <f>IF($D27="",0,IF($C27="Per person per month",$D27*Headcount!M$194,$D27)*(1+$E27)^(K$6-1))</f>
        <v/>
      </c>
      <c r="L27" s="11">
        <f>IF($D27="",0,IF($C27="Per person per month",$D27*Headcount!N$194,$D27)*(1+$E27)^(L$6-1))</f>
        <v/>
      </c>
      <c r="M27" s="11">
        <f>IF($D27="",0,IF($C27="Per person per month",$D27*Headcount!O$194,$D27)*(1+$E27)^(M$6-1))</f>
        <v/>
      </c>
      <c r="N27" s="11">
        <f>IF($D27="",0,IF($C27="Per person per month",$D27*Headcount!P$194,$D27)*(1+$E27)^(N$6-1))</f>
        <v/>
      </c>
      <c r="O27" s="11">
        <f>IF($D27="",0,IF($C27="Per person per month",$D27*Headcount!Q$194,$D27)*(1+$E27)^(O$6-1))</f>
        <v/>
      </c>
      <c r="P27" s="11">
        <f>IF($D27="",0,IF($C27="Per person per month",$D27*Headcount!R$194,$D27)*(1+$E27)^(P$6-1))</f>
        <v/>
      </c>
      <c r="Q27" s="11">
        <f>IF($D27="",0,IF($C27="Per person per month",$D27*Headcount!S$194,$D27)*(1+$E27)^(Q$6-1))</f>
        <v/>
      </c>
      <c r="R27" s="11">
        <f>IF($D27="",0,IF($C27="Per person per month",$D27*Headcount!T$194,$D27)*(1+$E27)^(R$6-1))</f>
        <v/>
      </c>
      <c r="S27" s="11">
        <f>IF($D27="",0,IF($C27="Per person per month",$D27*Headcount!U$194,$D27)*(1+$E27)^(S$6-1))</f>
        <v/>
      </c>
      <c r="T27" s="11">
        <f>IF($D27="",0,IF($C27="Per person per month",$D27*Headcount!V$194,$D27)*(1+$E27)^(T$6-1))</f>
        <v/>
      </c>
      <c r="U27" s="11">
        <f>IF($D27="",0,IF($C27="Per person per month",$D27*Headcount!W$194,$D27)*(1+$E27)^(U$6-1))</f>
        <v/>
      </c>
      <c r="V27" s="11">
        <f>IF($D27="",0,IF($C27="Per person per month",$D27*Headcount!X$194,$D27)*(1+$E27)^(V$6-1))</f>
        <v/>
      </c>
      <c r="W27" s="11">
        <f>IF($D27="",0,IF($C27="Per person per month",$D27*Headcount!Y$194,$D27)*(1+$E27)^(W$6-1))</f>
        <v/>
      </c>
      <c r="X27" s="11">
        <f>IF($D27="",0,IF($C27="Per person per month",$D27*Headcount!Z$194,$D27)*(1+$E27)^(X$6-1))</f>
        <v/>
      </c>
      <c r="Y27" s="11">
        <f>IF($D27="",0,IF($C27="Per person per month",$D27*Headcount!AA$194,$D27)*(1+$E27)^(Y$6-1))</f>
        <v/>
      </c>
      <c r="Z27" s="11">
        <f>IF($D27="",0,IF($C27="Per person per month",$D27*Headcount!AB$194,$D27)*(1+$E27)^(Z$6-1))</f>
        <v/>
      </c>
      <c r="AA27" s="11">
        <f>IF($D27="",0,IF($C27="Per person per month",$D27*Headcount!AC$194,$D27)*(1+$E27)^(AA$6-1))</f>
        <v/>
      </c>
      <c r="AB27" s="11">
        <f>IF($D27="",0,IF($C27="Per person per month",$D27*Headcount!AD$194,$D27)*(1+$E27)^(AB$6-1))</f>
        <v/>
      </c>
      <c r="AC27" s="11">
        <f>IF($D27="",0,IF($C27="Per person per month",$D27*Headcount!AE$194,$D27)*(1+$E27)^(AC$6-1))</f>
        <v/>
      </c>
      <c r="AD27" s="11">
        <f>IF($D27="",0,IF($C27="Per person per month",$D27*Headcount!AF$194,$D27)*(1+$E27)^(AD$6-1))</f>
        <v/>
      </c>
      <c r="AE27" s="11">
        <f>IF($D27="",0,IF($C27="Per person per month",$D27*Headcount!AG$194,$D27)*(1+$E27)^(AE$6-1))</f>
        <v/>
      </c>
      <c r="AF27" s="11">
        <f>IF($D27="",0,IF($C27="Per person per month",$D27*Headcount!AH$194,$D27)*(1+$E27)^(AF$6-1))</f>
        <v/>
      </c>
      <c r="AG27" s="11">
        <f>IF($D27="",0,IF($C27="Per person per month",$D27*Headcount!AI$194,$D27)*(1+$E27)^(AG$6-1))</f>
        <v/>
      </c>
      <c r="AH27" s="11">
        <f>IF($D27="",0,IF($C27="Per person per month",$D27*Headcount!AJ$194,$D27)*(1+$E27)^(AH$6-1))</f>
        <v/>
      </c>
      <c r="AI27" s="11">
        <f>IF($D27="",0,IF($C27="Per person per month",$D27*Headcount!AK$194,$D27)*(1+$E27)^(AI$6-1))</f>
        <v/>
      </c>
      <c r="AJ27" s="11">
        <f>IF($D27="",0,IF($C27="Per person per month",$D27*Headcount!AL$194,$D27)*(1+$E27)^(AJ$6-1))</f>
        <v/>
      </c>
      <c r="AK27" s="11">
        <f>IF($D27="",0,IF($C27="Per person per month",$D27*Headcount!AM$194,$D27)*(1+$E27)^(AK$6-1))</f>
        <v/>
      </c>
      <c r="AL27" s="11">
        <f>IF($D27="",0,IF($C27="Per person per month",$D27*Headcount!AN$194,$D27)*(1+$E27)^(AL$6-1))</f>
        <v/>
      </c>
      <c r="AM27" s="11">
        <f>IF($D27="",0,IF($C27="Per person per month",$D27*Headcount!AO$194,$D27)*(1+$E27)^(AM$6-1))</f>
        <v/>
      </c>
      <c r="AN27" s="11">
        <f>IF($D27="",0,IF($C27="Per person per month",$D27*Headcount!AP$194,$D27)*(1+$E27)^(AN$6-1))</f>
        <v/>
      </c>
      <c r="AO27" s="11">
        <f>IF($D27="",0,IF($C27="Per person per month",$D27*Headcount!AQ$194,$D27)*(1+$E27)^(AO$6-1))</f>
        <v/>
      </c>
      <c r="AP27" s="11">
        <f>IF($D27="",0,IF($C27="Per person per month",$D27*Headcount!AR$194,$D27)*(1+$E27)^(AP$6-1))</f>
        <v/>
      </c>
    </row>
    <row r="28">
      <c r="A28" s="17" t="n"/>
      <c r="B28" s="17" t="n"/>
      <c r="C28" s="17" t="n"/>
      <c r="D28" s="18" t="n"/>
      <c r="E28" s="21" t="n"/>
      <c r="G28" s="11">
        <f>IF($D28="",0,IF($C28="Per person per month",$D28*Headcount!I$194,$D28)*(1+$E28)^(G$6-1))</f>
        <v/>
      </c>
      <c r="H28" s="11">
        <f>IF($D28="",0,IF($C28="Per person per month",$D28*Headcount!J$194,$D28)*(1+$E28)^(H$6-1))</f>
        <v/>
      </c>
      <c r="I28" s="11">
        <f>IF($D28="",0,IF($C28="Per person per month",$D28*Headcount!K$194,$D28)*(1+$E28)^(I$6-1))</f>
        <v/>
      </c>
      <c r="J28" s="11">
        <f>IF($D28="",0,IF($C28="Per person per month",$D28*Headcount!L$194,$D28)*(1+$E28)^(J$6-1))</f>
        <v/>
      </c>
      <c r="K28" s="11">
        <f>IF($D28="",0,IF($C28="Per person per month",$D28*Headcount!M$194,$D28)*(1+$E28)^(K$6-1))</f>
        <v/>
      </c>
      <c r="L28" s="11">
        <f>IF($D28="",0,IF($C28="Per person per month",$D28*Headcount!N$194,$D28)*(1+$E28)^(L$6-1))</f>
        <v/>
      </c>
      <c r="M28" s="11">
        <f>IF($D28="",0,IF($C28="Per person per month",$D28*Headcount!O$194,$D28)*(1+$E28)^(M$6-1))</f>
        <v/>
      </c>
      <c r="N28" s="11">
        <f>IF($D28="",0,IF($C28="Per person per month",$D28*Headcount!P$194,$D28)*(1+$E28)^(N$6-1))</f>
        <v/>
      </c>
      <c r="O28" s="11">
        <f>IF($D28="",0,IF($C28="Per person per month",$D28*Headcount!Q$194,$D28)*(1+$E28)^(O$6-1))</f>
        <v/>
      </c>
      <c r="P28" s="11">
        <f>IF($D28="",0,IF($C28="Per person per month",$D28*Headcount!R$194,$D28)*(1+$E28)^(P$6-1))</f>
        <v/>
      </c>
      <c r="Q28" s="11">
        <f>IF($D28="",0,IF($C28="Per person per month",$D28*Headcount!S$194,$D28)*(1+$E28)^(Q$6-1))</f>
        <v/>
      </c>
      <c r="R28" s="11">
        <f>IF($D28="",0,IF($C28="Per person per month",$D28*Headcount!T$194,$D28)*(1+$E28)^(R$6-1))</f>
        <v/>
      </c>
      <c r="S28" s="11">
        <f>IF($D28="",0,IF($C28="Per person per month",$D28*Headcount!U$194,$D28)*(1+$E28)^(S$6-1))</f>
        <v/>
      </c>
      <c r="T28" s="11">
        <f>IF($D28="",0,IF($C28="Per person per month",$D28*Headcount!V$194,$D28)*(1+$E28)^(T$6-1))</f>
        <v/>
      </c>
      <c r="U28" s="11">
        <f>IF($D28="",0,IF($C28="Per person per month",$D28*Headcount!W$194,$D28)*(1+$E28)^(U$6-1))</f>
        <v/>
      </c>
      <c r="V28" s="11">
        <f>IF($D28="",0,IF($C28="Per person per month",$D28*Headcount!X$194,$D28)*(1+$E28)^(V$6-1))</f>
        <v/>
      </c>
      <c r="W28" s="11">
        <f>IF($D28="",0,IF($C28="Per person per month",$D28*Headcount!Y$194,$D28)*(1+$E28)^(W$6-1))</f>
        <v/>
      </c>
      <c r="X28" s="11">
        <f>IF($D28="",0,IF($C28="Per person per month",$D28*Headcount!Z$194,$D28)*(1+$E28)^(X$6-1))</f>
        <v/>
      </c>
      <c r="Y28" s="11">
        <f>IF($D28="",0,IF($C28="Per person per month",$D28*Headcount!AA$194,$D28)*(1+$E28)^(Y$6-1))</f>
        <v/>
      </c>
      <c r="Z28" s="11">
        <f>IF($D28="",0,IF($C28="Per person per month",$D28*Headcount!AB$194,$D28)*(1+$E28)^(Z$6-1))</f>
        <v/>
      </c>
      <c r="AA28" s="11">
        <f>IF($D28="",0,IF($C28="Per person per month",$D28*Headcount!AC$194,$D28)*(1+$E28)^(AA$6-1))</f>
        <v/>
      </c>
      <c r="AB28" s="11">
        <f>IF($D28="",0,IF($C28="Per person per month",$D28*Headcount!AD$194,$D28)*(1+$E28)^(AB$6-1))</f>
        <v/>
      </c>
      <c r="AC28" s="11">
        <f>IF($D28="",0,IF($C28="Per person per month",$D28*Headcount!AE$194,$D28)*(1+$E28)^(AC$6-1))</f>
        <v/>
      </c>
      <c r="AD28" s="11">
        <f>IF($D28="",0,IF($C28="Per person per month",$D28*Headcount!AF$194,$D28)*(1+$E28)^(AD$6-1))</f>
        <v/>
      </c>
      <c r="AE28" s="11">
        <f>IF($D28="",0,IF($C28="Per person per month",$D28*Headcount!AG$194,$D28)*(1+$E28)^(AE$6-1))</f>
        <v/>
      </c>
      <c r="AF28" s="11">
        <f>IF($D28="",0,IF($C28="Per person per month",$D28*Headcount!AH$194,$D28)*(1+$E28)^(AF$6-1))</f>
        <v/>
      </c>
      <c r="AG28" s="11">
        <f>IF($D28="",0,IF($C28="Per person per month",$D28*Headcount!AI$194,$D28)*(1+$E28)^(AG$6-1))</f>
        <v/>
      </c>
      <c r="AH28" s="11">
        <f>IF($D28="",0,IF($C28="Per person per month",$D28*Headcount!AJ$194,$D28)*(1+$E28)^(AH$6-1))</f>
        <v/>
      </c>
      <c r="AI28" s="11">
        <f>IF($D28="",0,IF($C28="Per person per month",$D28*Headcount!AK$194,$D28)*(1+$E28)^(AI$6-1))</f>
        <v/>
      </c>
      <c r="AJ28" s="11">
        <f>IF($D28="",0,IF($C28="Per person per month",$D28*Headcount!AL$194,$D28)*(1+$E28)^(AJ$6-1))</f>
        <v/>
      </c>
      <c r="AK28" s="11">
        <f>IF($D28="",0,IF($C28="Per person per month",$D28*Headcount!AM$194,$D28)*(1+$E28)^(AK$6-1))</f>
        <v/>
      </c>
      <c r="AL28" s="11">
        <f>IF($D28="",0,IF($C28="Per person per month",$D28*Headcount!AN$194,$D28)*(1+$E28)^(AL$6-1))</f>
        <v/>
      </c>
      <c r="AM28" s="11">
        <f>IF($D28="",0,IF($C28="Per person per month",$D28*Headcount!AO$194,$D28)*(1+$E28)^(AM$6-1))</f>
        <v/>
      </c>
      <c r="AN28" s="11">
        <f>IF($D28="",0,IF($C28="Per person per month",$D28*Headcount!AP$194,$D28)*(1+$E28)^(AN$6-1))</f>
        <v/>
      </c>
      <c r="AO28" s="11">
        <f>IF($D28="",0,IF($C28="Per person per month",$D28*Headcount!AQ$194,$D28)*(1+$E28)^(AO$6-1))</f>
        <v/>
      </c>
      <c r="AP28" s="11">
        <f>IF($D28="",0,IF($C28="Per person per month",$D28*Headcount!AR$194,$D28)*(1+$E28)^(AP$6-1))</f>
        <v/>
      </c>
    </row>
    <row r="31">
      <c r="A31" s="15" t="inlineStr">
        <is>
          <t>Totals by department</t>
        </is>
      </c>
    </row>
    <row r="32">
      <c r="A32" s="29" t="inlineStr">
        <is>
          <t>COGS</t>
        </is>
      </c>
      <c r="G32" s="11">
        <f>SUMIF($B$9:$B$28,$A32,G$9:G$28)</f>
        <v/>
      </c>
      <c r="H32" s="11">
        <f>SUMIF($B$9:$B$28,$A32,H$9:H$28)</f>
        <v/>
      </c>
      <c r="I32" s="11">
        <f>SUMIF($B$9:$B$28,$A32,I$9:I$28)</f>
        <v/>
      </c>
      <c r="J32" s="11">
        <f>SUMIF($B$9:$B$28,$A32,J$9:J$28)</f>
        <v/>
      </c>
      <c r="K32" s="11">
        <f>SUMIF($B$9:$B$28,$A32,K$9:K$28)</f>
        <v/>
      </c>
      <c r="L32" s="11">
        <f>SUMIF($B$9:$B$28,$A32,L$9:L$28)</f>
        <v/>
      </c>
      <c r="M32" s="11">
        <f>SUMIF($B$9:$B$28,$A32,M$9:M$28)</f>
        <v/>
      </c>
      <c r="N32" s="11">
        <f>SUMIF($B$9:$B$28,$A32,N$9:N$28)</f>
        <v/>
      </c>
      <c r="O32" s="11">
        <f>SUMIF($B$9:$B$28,$A32,O$9:O$28)</f>
        <v/>
      </c>
      <c r="P32" s="11">
        <f>SUMIF($B$9:$B$28,$A32,P$9:P$28)</f>
        <v/>
      </c>
      <c r="Q32" s="11">
        <f>SUMIF($B$9:$B$28,$A32,Q$9:Q$28)</f>
        <v/>
      </c>
      <c r="R32" s="11">
        <f>SUMIF($B$9:$B$28,$A32,R$9:R$28)</f>
        <v/>
      </c>
      <c r="S32" s="11">
        <f>SUMIF($B$9:$B$28,$A32,S$9:S$28)</f>
        <v/>
      </c>
      <c r="T32" s="11">
        <f>SUMIF($B$9:$B$28,$A32,T$9:T$28)</f>
        <v/>
      </c>
      <c r="U32" s="11">
        <f>SUMIF($B$9:$B$28,$A32,U$9:U$28)</f>
        <v/>
      </c>
      <c r="V32" s="11">
        <f>SUMIF($B$9:$B$28,$A32,V$9:V$28)</f>
        <v/>
      </c>
      <c r="W32" s="11">
        <f>SUMIF($B$9:$B$28,$A32,W$9:W$28)</f>
        <v/>
      </c>
      <c r="X32" s="11">
        <f>SUMIF($B$9:$B$28,$A32,X$9:X$28)</f>
        <v/>
      </c>
      <c r="Y32" s="11">
        <f>SUMIF($B$9:$B$28,$A32,Y$9:Y$28)</f>
        <v/>
      </c>
      <c r="Z32" s="11">
        <f>SUMIF($B$9:$B$28,$A32,Z$9:Z$28)</f>
        <v/>
      </c>
      <c r="AA32" s="11">
        <f>SUMIF($B$9:$B$28,$A32,AA$9:AA$28)</f>
        <v/>
      </c>
      <c r="AB32" s="11">
        <f>SUMIF($B$9:$B$28,$A32,AB$9:AB$28)</f>
        <v/>
      </c>
      <c r="AC32" s="11">
        <f>SUMIF($B$9:$B$28,$A32,AC$9:AC$28)</f>
        <v/>
      </c>
      <c r="AD32" s="11">
        <f>SUMIF($B$9:$B$28,$A32,AD$9:AD$28)</f>
        <v/>
      </c>
      <c r="AE32" s="11">
        <f>SUMIF($B$9:$B$28,$A32,AE$9:AE$28)</f>
        <v/>
      </c>
      <c r="AF32" s="11">
        <f>SUMIF($B$9:$B$28,$A32,AF$9:AF$28)</f>
        <v/>
      </c>
      <c r="AG32" s="11">
        <f>SUMIF($B$9:$B$28,$A32,AG$9:AG$28)</f>
        <v/>
      </c>
      <c r="AH32" s="11">
        <f>SUMIF($B$9:$B$28,$A32,AH$9:AH$28)</f>
        <v/>
      </c>
      <c r="AI32" s="11">
        <f>SUMIF($B$9:$B$28,$A32,AI$9:AI$28)</f>
        <v/>
      </c>
      <c r="AJ32" s="11">
        <f>SUMIF($B$9:$B$28,$A32,AJ$9:AJ$28)</f>
        <v/>
      </c>
      <c r="AK32" s="11">
        <f>SUMIF($B$9:$B$28,$A32,AK$9:AK$28)</f>
        <v/>
      </c>
      <c r="AL32" s="11">
        <f>SUMIF($B$9:$B$28,$A32,AL$9:AL$28)</f>
        <v/>
      </c>
      <c r="AM32" s="11">
        <f>SUMIF($B$9:$B$28,$A32,AM$9:AM$28)</f>
        <v/>
      </c>
      <c r="AN32" s="11">
        <f>SUMIF($B$9:$B$28,$A32,AN$9:AN$28)</f>
        <v/>
      </c>
      <c r="AO32" s="11">
        <f>SUMIF($B$9:$B$28,$A32,AO$9:AO$28)</f>
        <v/>
      </c>
      <c r="AP32" s="11">
        <f>SUMIF($B$9:$B$28,$A32,AP$9:AP$28)</f>
        <v/>
      </c>
    </row>
    <row r="33">
      <c r="A33" s="29" t="inlineStr">
        <is>
          <t>S&amp;M</t>
        </is>
      </c>
      <c r="G33" s="11">
        <f>SUMIF($B$9:$B$28,$A33,G$9:G$28)</f>
        <v/>
      </c>
      <c r="H33" s="11">
        <f>SUMIF($B$9:$B$28,$A33,H$9:H$28)</f>
        <v/>
      </c>
      <c r="I33" s="11">
        <f>SUMIF($B$9:$B$28,$A33,I$9:I$28)</f>
        <v/>
      </c>
      <c r="J33" s="11">
        <f>SUMIF($B$9:$B$28,$A33,J$9:J$28)</f>
        <v/>
      </c>
      <c r="K33" s="11">
        <f>SUMIF($B$9:$B$28,$A33,K$9:K$28)</f>
        <v/>
      </c>
      <c r="L33" s="11">
        <f>SUMIF($B$9:$B$28,$A33,L$9:L$28)</f>
        <v/>
      </c>
      <c r="M33" s="11">
        <f>SUMIF($B$9:$B$28,$A33,M$9:M$28)</f>
        <v/>
      </c>
      <c r="N33" s="11">
        <f>SUMIF($B$9:$B$28,$A33,N$9:N$28)</f>
        <v/>
      </c>
      <c r="O33" s="11">
        <f>SUMIF($B$9:$B$28,$A33,O$9:O$28)</f>
        <v/>
      </c>
      <c r="P33" s="11">
        <f>SUMIF($B$9:$B$28,$A33,P$9:P$28)</f>
        <v/>
      </c>
      <c r="Q33" s="11">
        <f>SUMIF($B$9:$B$28,$A33,Q$9:Q$28)</f>
        <v/>
      </c>
      <c r="R33" s="11">
        <f>SUMIF($B$9:$B$28,$A33,R$9:R$28)</f>
        <v/>
      </c>
      <c r="S33" s="11">
        <f>SUMIF($B$9:$B$28,$A33,S$9:S$28)</f>
        <v/>
      </c>
      <c r="T33" s="11">
        <f>SUMIF($B$9:$B$28,$A33,T$9:T$28)</f>
        <v/>
      </c>
      <c r="U33" s="11">
        <f>SUMIF($B$9:$B$28,$A33,U$9:U$28)</f>
        <v/>
      </c>
      <c r="V33" s="11">
        <f>SUMIF($B$9:$B$28,$A33,V$9:V$28)</f>
        <v/>
      </c>
      <c r="W33" s="11">
        <f>SUMIF($B$9:$B$28,$A33,W$9:W$28)</f>
        <v/>
      </c>
      <c r="X33" s="11">
        <f>SUMIF($B$9:$B$28,$A33,X$9:X$28)</f>
        <v/>
      </c>
      <c r="Y33" s="11">
        <f>SUMIF($B$9:$B$28,$A33,Y$9:Y$28)</f>
        <v/>
      </c>
      <c r="Z33" s="11">
        <f>SUMIF($B$9:$B$28,$A33,Z$9:Z$28)</f>
        <v/>
      </c>
      <c r="AA33" s="11">
        <f>SUMIF($B$9:$B$28,$A33,AA$9:AA$28)</f>
        <v/>
      </c>
      <c r="AB33" s="11">
        <f>SUMIF($B$9:$B$28,$A33,AB$9:AB$28)</f>
        <v/>
      </c>
      <c r="AC33" s="11">
        <f>SUMIF($B$9:$B$28,$A33,AC$9:AC$28)</f>
        <v/>
      </c>
      <c r="AD33" s="11">
        <f>SUMIF($B$9:$B$28,$A33,AD$9:AD$28)</f>
        <v/>
      </c>
      <c r="AE33" s="11">
        <f>SUMIF($B$9:$B$28,$A33,AE$9:AE$28)</f>
        <v/>
      </c>
      <c r="AF33" s="11">
        <f>SUMIF($B$9:$B$28,$A33,AF$9:AF$28)</f>
        <v/>
      </c>
      <c r="AG33" s="11">
        <f>SUMIF($B$9:$B$28,$A33,AG$9:AG$28)</f>
        <v/>
      </c>
      <c r="AH33" s="11">
        <f>SUMIF($B$9:$B$28,$A33,AH$9:AH$28)</f>
        <v/>
      </c>
      <c r="AI33" s="11">
        <f>SUMIF($B$9:$B$28,$A33,AI$9:AI$28)</f>
        <v/>
      </c>
      <c r="AJ33" s="11">
        <f>SUMIF($B$9:$B$28,$A33,AJ$9:AJ$28)</f>
        <v/>
      </c>
      <c r="AK33" s="11">
        <f>SUMIF($B$9:$B$28,$A33,AK$9:AK$28)</f>
        <v/>
      </c>
      <c r="AL33" s="11">
        <f>SUMIF($B$9:$B$28,$A33,AL$9:AL$28)</f>
        <v/>
      </c>
      <c r="AM33" s="11">
        <f>SUMIF($B$9:$B$28,$A33,AM$9:AM$28)</f>
        <v/>
      </c>
      <c r="AN33" s="11">
        <f>SUMIF($B$9:$B$28,$A33,AN$9:AN$28)</f>
        <v/>
      </c>
      <c r="AO33" s="11">
        <f>SUMIF($B$9:$B$28,$A33,AO$9:AO$28)</f>
        <v/>
      </c>
      <c r="AP33" s="11">
        <f>SUMIF($B$9:$B$28,$A33,AP$9:AP$28)</f>
        <v/>
      </c>
    </row>
    <row r="34">
      <c r="A34" s="29" t="inlineStr">
        <is>
          <t>R&amp;D</t>
        </is>
      </c>
      <c r="G34" s="11">
        <f>SUMIF($B$9:$B$28,$A34,G$9:G$28)</f>
        <v/>
      </c>
      <c r="H34" s="11">
        <f>SUMIF($B$9:$B$28,$A34,H$9:H$28)</f>
        <v/>
      </c>
      <c r="I34" s="11">
        <f>SUMIF($B$9:$B$28,$A34,I$9:I$28)</f>
        <v/>
      </c>
      <c r="J34" s="11">
        <f>SUMIF($B$9:$B$28,$A34,J$9:J$28)</f>
        <v/>
      </c>
      <c r="K34" s="11">
        <f>SUMIF($B$9:$B$28,$A34,K$9:K$28)</f>
        <v/>
      </c>
      <c r="L34" s="11">
        <f>SUMIF($B$9:$B$28,$A34,L$9:L$28)</f>
        <v/>
      </c>
      <c r="M34" s="11">
        <f>SUMIF($B$9:$B$28,$A34,M$9:M$28)</f>
        <v/>
      </c>
      <c r="N34" s="11">
        <f>SUMIF($B$9:$B$28,$A34,N$9:N$28)</f>
        <v/>
      </c>
      <c r="O34" s="11">
        <f>SUMIF($B$9:$B$28,$A34,O$9:O$28)</f>
        <v/>
      </c>
      <c r="P34" s="11">
        <f>SUMIF($B$9:$B$28,$A34,P$9:P$28)</f>
        <v/>
      </c>
      <c r="Q34" s="11">
        <f>SUMIF($B$9:$B$28,$A34,Q$9:Q$28)</f>
        <v/>
      </c>
      <c r="R34" s="11">
        <f>SUMIF($B$9:$B$28,$A34,R$9:R$28)</f>
        <v/>
      </c>
      <c r="S34" s="11">
        <f>SUMIF($B$9:$B$28,$A34,S$9:S$28)</f>
        <v/>
      </c>
      <c r="T34" s="11">
        <f>SUMIF($B$9:$B$28,$A34,T$9:T$28)</f>
        <v/>
      </c>
      <c r="U34" s="11">
        <f>SUMIF($B$9:$B$28,$A34,U$9:U$28)</f>
        <v/>
      </c>
      <c r="V34" s="11">
        <f>SUMIF($B$9:$B$28,$A34,V$9:V$28)</f>
        <v/>
      </c>
      <c r="W34" s="11">
        <f>SUMIF($B$9:$B$28,$A34,W$9:W$28)</f>
        <v/>
      </c>
      <c r="X34" s="11">
        <f>SUMIF($B$9:$B$28,$A34,X$9:X$28)</f>
        <v/>
      </c>
      <c r="Y34" s="11">
        <f>SUMIF($B$9:$B$28,$A34,Y$9:Y$28)</f>
        <v/>
      </c>
      <c r="Z34" s="11">
        <f>SUMIF($B$9:$B$28,$A34,Z$9:Z$28)</f>
        <v/>
      </c>
      <c r="AA34" s="11">
        <f>SUMIF($B$9:$B$28,$A34,AA$9:AA$28)</f>
        <v/>
      </c>
      <c r="AB34" s="11">
        <f>SUMIF($B$9:$B$28,$A34,AB$9:AB$28)</f>
        <v/>
      </c>
      <c r="AC34" s="11">
        <f>SUMIF($B$9:$B$28,$A34,AC$9:AC$28)</f>
        <v/>
      </c>
      <c r="AD34" s="11">
        <f>SUMIF($B$9:$B$28,$A34,AD$9:AD$28)</f>
        <v/>
      </c>
      <c r="AE34" s="11">
        <f>SUMIF($B$9:$B$28,$A34,AE$9:AE$28)</f>
        <v/>
      </c>
      <c r="AF34" s="11">
        <f>SUMIF($B$9:$B$28,$A34,AF$9:AF$28)</f>
        <v/>
      </c>
      <c r="AG34" s="11">
        <f>SUMIF($B$9:$B$28,$A34,AG$9:AG$28)</f>
        <v/>
      </c>
      <c r="AH34" s="11">
        <f>SUMIF($B$9:$B$28,$A34,AH$9:AH$28)</f>
        <v/>
      </c>
      <c r="AI34" s="11">
        <f>SUMIF($B$9:$B$28,$A34,AI$9:AI$28)</f>
        <v/>
      </c>
      <c r="AJ34" s="11">
        <f>SUMIF($B$9:$B$28,$A34,AJ$9:AJ$28)</f>
        <v/>
      </c>
      <c r="AK34" s="11">
        <f>SUMIF($B$9:$B$28,$A34,AK$9:AK$28)</f>
        <v/>
      </c>
      <c r="AL34" s="11">
        <f>SUMIF($B$9:$B$28,$A34,AL$9:AL$28)</f>
        <v/>
      </c>
      <c r="AM34" s="11">
        <f>SUMIF($B$9:$B$28,$A34,AM$9:AM$28)</f>
        <v/>
      </c>
      <c r="AN34" s="11">
        <f>SUMIF($B$9:$B$28,$A34,AN$9:AN$28)</f>
        <v/>
      </c>
      <c r="AO34" s="11">
        <f>SUMIF($B$9:$B$28,$A34,AO$9:AO$28)</f>
        <v/>
      </c>
      <c r="AP34" s="11">
        <f>SUMIF($B$9:$B$28,$A34,AP$9:AP$28)</f>
        <v/>
      </c>
    </row>
    <row r="35">
      <c r="A35" s="29" t="inlineStr">
        <is>
          <t>G&amp;A</t>
        </is>
      </c>
      <c r="G35" s="11">
        <f>SUMIF($B$9:$B$28,$A35,G$9:G$28)</f>
        <v/>
      </c>
      <c r="H35" s="11">
        <f>SUMIF($B$9:$B$28,$A35,H$9:H$28)</f>
        <v/>
      </c>
      <c r="I35" s="11">
        <f>SUMIF($B$9:$B$28,$A35,I$9:I$28)</f>
        <v/>
      </c>
      <c r="J35" s="11">
        <f>SUMIF($B$9:$B$28,$A35,J$9:J$28)</f>
        <v/>
      </c>
      <c r="K35" s="11">
        <f>SUMIF($B$9:$B$28,$A35,K$9:K$28)</f>
        <v/>
      </c>
      <c r="L35" s="11">
        <f>SUMIF($B$9:$B$28,$A35,L$9:L$28)</f>
        <v/>
      </c>
      <c r="M35" s="11">
        <f>SUMIF($B$9:$B$28,$A35,M$9:M$28)</f>
        <v/>
      </c>
      <c r="N35" s="11">
        <f>SUMIF($B$9:$B$28,$A35,N$9:N$28)</f>
        <v/>
      </c>
      <c r="O35" s="11">
        <f>SUMIF($B$9:$B$28,$A35,O$9:O$28)</f>
        <v/>
      </c>
      <c r="P35" s="11">
        <f>SUMIF($B$9:$B$28,$A35,P$9:P$28)</f>
        <v/>
      </c>
      <c r="Q35" s="11">
        <f>SUMIF($B$9:$B$28,$A35,Q$9:Q$28)</f>
        <v/>
      </c>
      <c r="R35" s="11">
        <f>SUMIF($B$9:$B$28,$A35,R$9:R$28)</f>
        <v/>
      </c>
      <c r="S35" s="11">
        <f>SUMIF($B$9:$B$28,$A35,S$9:S$28)</f>
        <v/>
      </c>
      <c r="T35" s="11">
        <f>SUMIF($B$9:$B$28,$A35,T$9:T$28)</f>
        <v/>
      </c>
      <c r="U35" s="11">
        <f>SUMIF($B$9:$B$28,$A35,U$9:U$28)</f>
        <v/>
      </c>
      <c r="V35" s="11">
        <f>SUMIF($B$9:$B$28,$A35,V$9:V$28)</f>
        <v/>
      </c>
      <c r="W35" s="11">
        <f>SUMIF($B$9:$B$28,$A35,W$9:W$28)</f>
        <v/>
      </c>
      <c r="X35" s="11">
        <f>SUMIF($B$9:$B$28,$A35,X$9:X$28)</f>
        <v/>
      </c>
      <c r="Y35" s="11">
        <f>SUMIF($B$9:$B$28,$A35,Y$9:Y$28)</f>
        <v/>
      </c>
      <c r="Z35" s="11">
        <f>SUMIF($B$9:$B$28,$A35,Z$9:Z$28)</f>
        <v/>
      </c>
      <c r="AA35" s="11">
        <f>SUMIF($B$9:$B$28,$A35,AA$9:AA$28)</f>
        <v/>
      </c>
      <c r="AB35" s="11">
        <f>SUMIF($B$9:$B$28,$A35,AB$9:AB$28)</f>
        <v/>
      </c>
      <c r="AC35" s="11">
        <f>SUMIF($B$9:$B$28,$A35,AC$9:AC$28)</f>
        <v/>
      </c>
      <c r="AD35" s="11">
        <f>SUMIF($B$9:$B$28,$A35,AD$9:AD$28)</f>
        <v/>
      </c>
      <c r="AE35" s="11">
        <f>SUMIF($B$9:$B$28,$A35,AE$9:AE$28)</f>
        <v/>
      </c>
      <c r="AF35" s="11">
        <f>SUMIF($B$9:$B$28,$A35,AF$9:AF$28)</f>
        <v/>
      </c>
      <c r="AG35" s="11">
        <f>SUMIF($B$9:$B$28,$A35,AG$9:AG$28)</f>
        <v/>
      </c>
      <c r="AH35" s="11">
        <f>SUMIF($B$9:$B$28,$A35,AH$9:AH$28)</f>
        <v/>
      </c>
      <c r="AI35" s="11">
        <f>SUMIF($B$9:$B$28,$A35,AI$9:AI$28)</f>
        <v/>
      </c>
      <c r="AJ35" s="11">
        <f>SUMIF($B$9:$B$28,$A35,AJ$9:AJ$28)</f>
        <v/>
      </c>
      <c r="AK35" s="11">
        <f>SUMIF($B$9:$B$28,$A35,AK$9:AK$28)</f>
        <v/>
      </c>
      <c r="AL35" s="11">
        <f>SUMIF($B$9:$B$28,$A35,AL$9:AL$28)</f>
        <v/>
      </c>
      <c r="AM35" s="11">
        <f>SUMIF($B$9:$B$28,$A35,AM$9:AM$28)</f>
        <v/>
      </c>
      <c r="AN35" s="11">
        <f>SUMIF($B$9:$B$28,$A35,AN$9:AN$28)</f>
        <v/>
      </c>
      <c r="AO35" s="11">
        <f>SUMIF($B$9:$B$28,$A35,AO$9:AO$28)</f>
        <v/>
      </c>
      <c r="AP35" s="11">
        <f>SUMIF($B$9:$B$28,$A35,AP$9:AP$28)</f>
        <v/>
      </c>
    </row>
    <row r="36">
      <c r="A36" s="24" t="inlineStr">
        <is>
          <t>Total opex other than people</t>
        </is>
      </c>
      <c r="G36" s="9">
        <f>SUM(G32:G35)</f>
        <v/>
      </c>
      <c r="H36" s="9">
        <f>SUM(H32:H35)</f>
        <v/>
      </c>
      <c r="I36" s="9">
        <f>SUM(I32:I35)</f>
        <v/>
      </c>
      <c r="J36" s="9">
        <f>SUM(J32:J35)</f>
        <v/>
      </c>
      <c r="K36" s="9">
        <f>SUM(K32:K35)</f>
        <v/>
      </c>
      <c r="L36" s="9">
        <f>SUM(L32:L35)</f>
        <v/>
      </c>
      <c r="M36" s="9">
        <f>SUM(M32:M35)</f>
        <v/>
      </c>
      <c r="N36" s="9">
        <f>SUM(N32:N35)</f>
        <v/>
      </c>
      <c r="O36" s="9">
        <f>SUM(O32:O35)</f>
        <v/>
      </c>
      <c r="P36" s="9">
        <f>SUM(P32:P35)</f>
        <v/>
      </c>
      <c r="Q36" s="9">
        <f>SUM(Q32:Q35)</f>
        <v/>
      </c>
      <c r="R36" s="9">
        <f>SUM(R32:R35)</f>
        <v/>
      </c>
      <c r="S36" s="9">
        <f>SUM(S32:S35)</f>
        <v/>
      </c>
      <c r="T36" s="9">
        <f>SUM(T32:T35)</f>
        <v/>
      </c>
      <c r="U36" s="9">
        <f>SUM(U32:U35)</f>
        <v/>
      </c>
      <c r="V36" s="9">
        <f>SUM(V32:V35)</f>
        <v/>
      </c>
      <c r="W36" s="9">
        <f>SUM(W32:W35)</f>
        <v/>
      </c>
      <c r="X36" s="9">
        <f>SUM(X32:X35)</f>
        <v/>
      </c>
      <c r="Y36" s="9">
        <f>SUM(Y32:Y35)</f>
        <v/>
      </c>
      <c r="Z36" s="9">
        <f>SUM(Z32:Z35)</f>
        <v/>
      </c>
      <c r="AA36" s="9">
        <f>SUM(AA32:AA35)</f>
        <v/>
      </c>
      <c r="AB36" s="9">
        <f>SUM(AB32:AB35)</f>
        <v/>
      </c>
      <c r="AC36" s="9">
        <f>SUM(AC32:AC35)</f>
        <v/>
      </c>
      <c r="AD36" s="9">
        <f>SUM(AD32:AD35)</f>
        <v/>
      </c>
      <c r="AE36" s="9">
        <f>SUM(AE32:AE35)</f>
        <v/>
      </c>
      <c r="AF36" s="9">
        <f>SUM(AF32:AF35)</f>
        <v/>
      </c>
      <c r="AG36" s="9">
        <f>SUM(AG32:AG35)</f>
        <v/>
      </c>
      <c r="AH36" s="9">
        <f>SUM(AH32:AH35)</f>
        <v/>
      </c>
      <c r="AI36" s="9">
        <f>SUM(AI32:AI35)</f>
        <v/>
      </c>
      <c r="AJ36" s="9">
        <f>SUM(AJ32:AJ35)</f>
        <v/>
      </c>
      <c r="AK36" s="9">
        <f>SUM(AK32:AK35)</f>
        <v/>
      </c>
      <c r="AL36" s="9">
        <f>SUM(AL32:AL35)</f>
        <v/>
      </c>
      <c r="AM36" s="9">
        <f>SUM(AM32:AM35)</f>
        <v/>
      </c>
      <c r="AN36" s="9">
        <f>SUM(AN32:AN35)</f>
        <v/>
      </c>
      <c r="AO36" s="9">
        <f>SUM(AO32:AO35)</f>
        <v/>
      </c>
      <c r="AP36" s="9">
        <f>SUM(AP32:AP35)</f>
        <v/>
      </c>
    </row>
  </sheetData>
  <dataValidations count="2">
    <dataValidation sqref="C9:C28" showDropDown="0" showInputMessage="0" showErrorMessage="0" allowBlank="1" type="list">
      <formula1>"Fixed per month,Per person per month"</formula1>
    </dataValidation>
    <dataValidation sqref="B9:B28" showDropDown="0" showInputMessage="0" showErrorMessage="0" allowBlank="1" type="list">
      <formula1>"COGS,S&amp;M,R&amp;D,G&amp;A"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M51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" customWidth="1" min="2" max="2"/>
    <col width="3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  <col width="12.5" customWidth="1" min="29" max="29"/>
    <col width="12.5" customWidth="1" min="30" max="30"/>
    <col width="12.5" customWidth="1" min="31" max="31"/>
    <col width="12.5" customWidth="1" min="32" max="32"/>
    <col width="12.5" customWidth="1" min="33" max="33"/>
    <col width="12.5" customWidth="1" min="34" max="34"/>
    <col width="12.5" customWidth="1" min="35" max="35"/>
    <col width="12.5" customWidth="1" min="36" max="36"/>
    <col width="12.5" customWidth="1" min="37" max="37"/>
    <col width="12.5" customWidth="1" min="38" max="38"/>
    <col width="12.5" customWidth="1" min="39" max="39"/>
  </cols>
  <sheetData>
    <row r="1">
      <c r="A1" s="1" t="inlineStr">
        <is>
          <t>Revenue build: ARR from pipeline, retention and expansion</t>
        </is>
      </c>
    </row>
    <row r="2">
      <c r="A2" s="2" t="inlineStr">
        <is>
          <t>All three scenarios, month by month. Nothing to type here.</t>
        </is>
      </c>
    </row>
    <row r="4">
      <c r="A4" s="24" t="inlineStr">
        <is>
          <t>Month number</t>
        </is>
      </c>
      <c r="D4" s="2" t="n">
        <v>1</v>
      </c>
      <c r="E4" s="2" t="n">
        <v>2</v>
      </c>
      <c r="F4" s="2" t="n">
        <v>3</v>
      </c>
      <c r="G4" s="2" t="n">
        <v>4</v>
      </c>
      <c r="H4" s="2" t="n">
        <v>5</v>
      </c>
      <c r="I4" s="2" t="n">
        <v>6</v>
      </c>
      <c r="J4" s="2" t="n">
        <v>7</v>
      </c>
      <c r="K4" s="2" t="n">
        <v>8</v>
      </c>
      <c r="L4" s="2" t="n">
        <v>9</v>
      </c>
      <c r="M4" s="2" t="n">
        <v>10</v>
      </c>
      <c r="N4" s="2" t="n">
        <v>11</v>
      </c>
      <c r="O4" s="2" t="n">
        <v>12</v>
      </c>
      <c r="P4" s="2" t="n">
        <v>13</v>
      </c>
      <c r="Q4" s="2" t="n">
        <v>14</v>
      </c>
      <c r="R4" s="2" t="n">
        <v>15</v>
      </c>
      <c r="S4" s="2" t="n">
        <v>16</v>
      </c>
      <c r="T4" s="2" t="n">
        <v>17</v>
      </c>
      <c r="U4" s="2" t="n">
        <v>18</v>
      </c>
      <c r="V4" s="2" t="n">
        <v>19</v>
      </c>
      <c r="W4" s="2" t="n">
        <v>20</v>
      </c>
      <c r="X4" s="2" t="n">
        <v>21</v>
      </c>
      <c r="Y4" s="2" t="n">
        <v>22</v>
      </c>
      <c r="Z4" s="2" t="n">
        <v>23</v>
      </c>
      <c r="AA4" s="2" t="n">
        <v>24</v>
      </c>
      <c r="AB4" s="2" t="n">
        <v>25</v>
      </c>
      <c r="AC4" s="2" t="n">
        <v>26</v>
      </c>
      <c r="AD4" s="2" t="n">
        <v>27</v>
      </c>
      <c r="AE4" s="2" t="n">
        <v>28</v>
      </c>
      <c r="AF4" s="2" t="n">
        <v>29</v>
      </c>
      <c r="AG4" s="2" t="n">
        <v>30</v>
      </c>
      <c r="AH4" s="2" t="n">
        <v>31</v>
      </c>
      <c r="AI4" s="2" t="n">
        <v>32</v>
      </c>
      <c r="AJ4" s="2" t="n">
        <v>33</v>
      </c>
      <c r="AK4" s="2" t="n">
        <v>34</v>
      </c>
      <c r="AL4" s="2" t="n">
        <v>35</v>
      </c>
      <c r="AM4" s="2" t="n">
        <v>36</v>
      </c>
    </row>
    <row r="5">
      <c r="A5" s="24" t="inlineStr">
        <is>
          <t>Month</t>
        </is>
      </c>
      <c r="D5" s="26">
        <f>IF(Assumptions!$B$4="","",EDATE(Assumptions!$B$4,D4-1))</f>
        <v/>
      </c>
      <c r="E5" s="26">
        <f>IF(Assumptions!$B$4="","",EDATE(Assumptions!$B$4,E4-1))</f>
        <v/>
      </c>
      <c r="F5" s="26">
        <f>IF(Assumptions!$B$4="","",EDATE(Assumptions!$B$4,F4-1))</f>
        <v/>
      </c>
      <c r="G5" s="26">
        <f>IF(Assumptions!$B$4="","",EDATE(Assumptions!$B$4,G4-1))</f>
        <v/>
      </c>
      <c r="H5" s="26">
        <f>IF(Assumptions!$B$4="","",EDATE(Assumptions!$B$4,H4-1))</f>
        <v/>
      </c>
      <c r="I5" s="26">
        <f>IF(Assumptions!$B$4="","",EDATE(Assumptions!$B$4,I4-1))</f>
        <v/>
      </c>
      <c r="J5" s="26">
        <f>IF(Assumptions!$B$4="","",EDATE(Assumptions!$B$4,J4-1))</f>
        <v/>
      </c>
      <c r="K5" s="26">
        <f>IF(Assumptions!$B$4="","",EDATE(Assumptions!$B$4,K4-1))</f>
        <v/>
      </c>
      <c r="L5" s="26">
        <f>IF(Assumptions!$B$4="","",EDATE(Assumptions!$B$4,L4-1))</f>
        <v/>
      </c>
      <c r="M5" s="26">
        <f>IF(Assumptions!$B$4="","",EDATE(Assumptions!$B$4,M4-1))</f>
        <v/>
      </c>
      <c r="N5" s="26">
        <f>IF(Assumptions!$B$4="","",EDATE(Assumptions!$B$4,N4-1))</f>
        <v/>
      </c>
      <c r="O5" s="26">
        <f>IF(Assumptions!$B$4="","",EDATE(Assumptions!$B$4,O4-1))</f>
        <v/>
      </c>
      <c r="P5" s="26">
        <f>IF(Assumptions!$B$4="","",EDATE(Assumptions!$B$4,P4-1))</f>
        <v/>
      </c>
      <c r="Q5" s="26">
        <f>IF(Assumptions!$B$4="","",EDATE(Assumptions!$B$4,Q4-1))</f>
        <v/>
      </c>
      <c r="R5" s="26">
        <f>IF(Assumptions!$B$4="","",EDATE(Assumptions!$B$4,R4-1))</f>
        <v/>
      </c>
      <c r="S5" s="26">
        <f>IF(Assumptions!$B$4="","",EDATE(Assumptions!$B$4,S4-1))</f>
        <v/>
      </c>
      <c r="T5" s="26">
        <f>IF(Assumptions!$B$4="","",EDATE(Assumptions!$B$4,T4-1))</f>
        <v/>
      </c>
      <c r="U5" s="26">
        <f>IF(Assumptions!$B$4="","",EDATE(Assumptions!$B$4,U4-1))</f>
        <v/>
      </c>
      <c r="V5" s="26">
        <f>IF(Assumptions!$B$4="","",EDATE(Assumptions!$B$4,V4-1))</f>
        <v/>
      </c>
      <c r="W5" s="26">
        <f>IF(Assumptions!$B$4="","",EDATE(Assumptions!$B$4,W4-1))</f>
        <v/>
      </c>
      <c r="X5" s="26">
        <f>IF(Assumptions!$B$4="","",EDATE(Assumptions!$B$4,X4-1))</f>
        <v/>
      </c>
      <c r="Y5" s="26">
        <f>IF(Assumptions!$B$4="","",EDATE(Assumptions!$B$4,Y4-1))</f>
        <v/>
      </c>
      <c r="Z5" s="26">
        <f>IF(Assumptions!$B$4="","",EDATE(Assumptions!$B$4,Z4-1))</f>
        <v/>
      </c>
      <c r="AA5" s="26">
        <f>IF(Assumptions!$B$4="","",EDATE(Assumptions!$B$4,AA4-1))</f>
        <v/>
      </c>
      <c r="AB5" s="26">
        <f>IF(Assumptions!$B$4="","",EDATE(Assumptions!$B$4,AB4-1))</f>
        <v/>
      </c>
      <c r="AC5" s="26">
        <f>IF(Assumptions!$B$4="","",EDATE(Assumptions!$B$4,AC4-1))</f>
        <v/>
      </c>
      <c r="AD5" s="26">
        <f>IF(Assumptions!$B$4="","",EDATE(Assumptions!$B$4,AD4-1))</f>
        <v/>
      </c>
      <c r="AE5" s="26">
        <f>IF(Assumptions!$B$4="","",EDATE(Assumptions!$B$4,AE4-1))</f>
        <v/>
      </c>
      <c r="AF5" s="26">
        <f>IF(Assumptions!$B$4="","",EDATE(Assumptions!$B$4,AF4-1))</f>
        <v/>
      </c>
      <c r="AG5" s="26">
        <f>IF(Assumptions!$B$4="","",EDATE(Assumptions!$B$4,AG4-1))</f>
        <v/>
      </c>
      <c r="AH5" s="26">
        <f>IF(Assumptions!$B$4="","",EDATE(Assumptions!$B$4,AH4-1))</f>
        <v/>
      </c>
      <c r="AI5" s="26">
        <f>IF(Assumptions!$B$4="","",EDATE(Assumptions!$B$4,AI4-1))</f>
        <v/>
      </c>
      <c r="AJ5" s="26">
        <f>IF(Assumptions!$B$4="","",EDATE(Assumptions!$B$4,AJ4-1))</f>
        <v/>
      </c>
      <c r="AK5" s="26">
        <f>IF(Assumptions!$B$4="","",EDATE(Assumptions!$B$4,AK4-1))</f>
        <v/>
      </c>
      <c r="AL5" s="26">
        <f>IF(Assumptions!$B$4="","",EDATE(Assumptions!$B$4,AL4-1))</f>
        <v/>
      </c>
      <c r="AM5" s="26">
        <f>IF(Assumptions!$B$4="","",EDATE(Assumptions!$B$4,AM4-1))</f>
        <v/>
      </c>
    </row>
    <row r="6">
      <c r="A6" s="24" t="inlineStr">
        <is>
          <t>Model year</t>
        </is>
      </c>
      <c r="D6" s="27" t="n">
        <v>1</v>
      </c>
      <c r="E6" s="27" t="n">
        <v>1</v>
      </c>
      <c r="F6" s="27" t="n">
        <v>1</v>
      </c>
      <c r="G6" s="27" t="n">
        <v>1</v>
      </c>
      <c r="H6" s="27" t="n">
        <v>1</v>
      </c>
      <c r="I6" s="27" t="n">
        <v>1</v>
      </c>
      <c r="J6" s="27" t="n">
        <v>1</v>
      </c>
      <c r="K6" s="27" t="n">
        <v>1</v>
      </c>
      <c r="L6" s="27" t="n">
        <v>1</v>
      </c>
      <c r="M6" s="27" t="n">
        <v>1</v>
      </c>
      <c r="N6" s="27" t="n">
        <v>1</v>
      </c>
      <c r="O6" s="27" t="n">
        <v>1</v>
      </c>
      <c r="P6" s="27" t="n">
        <v>2</v>
      </c>
      <c r="Q6" s="27" t="n">
        <v>2</v>
      </c>
      <c r="R6" s="27" t="n">
        <v>2</v>
      </c>
      <c r="S6" s="27" t="n">
        <v>2</v>
      </c>
      <c r="T6" s="27" t="n">
        <v>2</v>
      </c>
      <c r="U6" s="27" t="n">
        <v>2</v>
      </c>
      <c r="V6" s="27" t="n">
        <v>2</v>
      </c>
      <c r="W6" s="27" t="n">
        <v>2</v>
      </c>
      <c r="X6" s="27" t="n">
        <v>2</v>
      </c>
      <c r="Y6" s="27" t="n">
        <v>2</v>
      </c>
      <c r="Z6" s="27" t="n">
        <v>2</v>
      </c>
      <c r="AA6" s="27" t="n">
        <v>2</v>
      </c>
      <c r="AB6" s="27" t="n">
        <v>3</v>
      </c>
      <c r="AC6" s="27" t="n">
        <v>3</v>
      </c>
      <c r="AD6" s="27" t="n">
        <v>3</v>
      </c>
      <c r="AE6" s="27" t="n">
        <v>3</v>
      </c>
      <c r="AF6" s="27" t="n">
        <v>3</v>
      </c>
      <c r="AG6" s="27" t="n">
        <v>3</v>
      </c>
      <c r="AH6" s="27" t="n">
        <v>3</v>
      </c>
      <c r="AI6" s="27" t="n">
        <v>3</v>
      </c>
      <c r="AJ6" s="27" t="n">
        <v>3</v>
      </c>
      <c r="AK6" s="27" t="n">
        <v>3</v>
      </c>
      <c r="AL6" s="27" t="n">
        <v>3</v>
      </c>
      <c r="AM6" s="27" t="n">
        <v>3</v>
      </c>
    </row>
    <row r="7">
      <c r="A7" s="2" t="inlineStr">
        <is>
          <t>Calendar month (1 to 12)</t>
        </is>
      </c>
      <c r="D7" s="28">
        <f>IF(D5="",MOD(D4-1,12)+1,MONTH(D5))</f>
        <v/>
      </c>
      <c r="E7" s="28">
        <f>IF(E5="",MOD(E4-1,12)+1,MONTH(E5))</f>
        <v/>
      </c>
      <c r="F7" s="28">
        <f>IF(F5="",MOD(F4-1,12)+1,MONTH(F5))</f>
        <v/>
      </c>
      <c r="G7" s="28">
        <f>IF(G5="",MOD(G4-1,12)+1,MONTH(G5))</f>
        <v/>
      </c>
      <c r="H7" s="28">
        <f>IF(H5="",MOD(H4-1,12)+1,MONTH(H5))</f>
        <v/>
      </c>
      <c r="I7" s="28">
        <f>IF(I5="",MOD(I4-1,12)+1,MONTH(I5))</f>
        <v/>
      </c>
      <c r="J7" s="28">
        <f>IF(J5="",MOD(J4-1,12)+1,MONTH(J5))</f>
        <v/>
      </c>
      <c r="K7" s="28">
        <f>IF(K5="",MOD(K4-1,12)+1,MONTH(K5))</f>
        <v/>
      </c>
      <c r="L7" s="28">
        <f>IF(L5="",MOD(L4-1,12)+1,MONTH(L5))</f>
        <v/>
      </c>
      <c r="M7" s="28">
        <f>IF(M5="",MOD(M4-1,12)+1,MONTH(M5))</f>
        <v/>
      </c>
      <c r="N7" s="28">
        <f>IF(N5="",MOD(N4-1,12)+1,MONTH(N5))</f>
        <v/>
      </c>
      <c r="O7" s="28">
        <f>IF(O5="",MOD(O4-1,12)+1,MONTH(O5))</f>
        <v/>
      </c>
      <c r="P7" s="28">
        <f>IF(P5="",MOD(P4-1,12)+1,MONTH(P5))</f>
        <v/>
      </c>
      <c r="Q7" s="28">
        <f>IF(Q5="",MOD(Q4-1,12)+1,MONTH(Q5))</f>
        <v/>
      </c>
      <c r="R7" s="28">
        <f>IF(R5="",MOD(R4-1,12)+1,MONTH(R5))</f>
        <v/>
      </c>
      <c r="S7" s="28">
        <f>IF(S5="",MOD(S4-1,12)+1,MONTH(S5))</f>
        <v/>
      </c>
      <c r="T7" s="28">
        <f>IF(T5="",MOD(T4-1,12)+1,MONTH(T5))</f>
        <v/>
      </c>
      <c r="U7" s="28">
        <f>IF(U5="",MOD(U4-1,12)+1,MONTH(U5))</f>
        <v/>
      </c>
      <c r="V7" s="28">
        <f>IF(V5="",MOD(V4-1,12)+1,MONTH(V5))</f>
        <v/>
      </c>
      <c r="W7" s="28">
        <f>IF(W5="",MOD(W4-1,12)+1,MONTH(W5))</f>
        <v/>
      </c>
      <c r="X7" s="28">
        <f>IF(X5="",MOD(X4-1,12)+1,MONTH(X5))</f>
        <v/>
      </c>
      <c r="Y7" s="28">
        <f>IF(Y5="",MOD(Y4-1,12)+1,MONTH(Y5))</f>
        <v/>
      </c>
      <c r="Z7" s="28">
        <f>IF(Z5="",MOD(Z4-1,12)+1,MONTH(Z5))</f>
        <v/>
      </c>
      <c r="AA7" s="28">
        <f>IF(AA5="",MOD(AA4-1,12)+1,MONTH(AA5))</f>
        <v/>
      </c>
      <c r="AB7" s="28">
        <f>IF(AB5="",MOD(AB4-1,12)+1,MONTH(AB5))</f>
        <v/>
      </c>
      <c r="AC7" s="28">
        <f>IF(AC5="",MOD(AC4-1,12)+1,MONTH(AC5))</f>
        <v/>
      </c>
      <c r="AD7" s="28">
        <f>IF(AD5="",MOD(AD4-1,12)+1,MONTH(AD5))</f>
        <v/>
      </c>
      <c r="AE7" s="28">
        <f>IF(AE5="",MOD(AE4-1,12)+1,MONTH(AE5))</f>
        <v/>
      </c>
      <c r="AF7" s="28">
        <f>IF(AF5="",MOD(AF4-1,12)+1,MONTH(AF5))</f>
        <v/>
      </c>
      <c r="AG7" s="28">
        <f>IF(AG5="",MOD(AG4-1,12)+1,MONTH(AG5))</f>
        <v/>
      </c>
      <c r="AH7" s="28">
        <f>IF(AH5="",MOD(AH4-1,12)+1,MONTH(AH5))</f>
        <v/>
      </c>
      <c r="AI7" s="28">
        <f>IF(AI5="",MOD(AI4-1,12)+1,MONTH(AI5))</f>
        <v/>
      </c>
      <c r="AJ7" s="28">
        <f>IF(AJ5="",MOD(AJ4-1,12)+1,MONTH(AJ5))</f>
        <v/>
      </c>
      <c r="AK7" s="28">
        <f>IF(AK5="",MOD(AK4-1,12)+1,MONTH(AK5))</f>
        <v/>
      </c>
      <c r="AL7" s="28">
        <f>IF(AL5="",MOD(AL4-1,12)+1,MONTH(AL5))</f>
        <v/>
      </c>
      <c r="AM7" s="28">
        <f>IF(AM5="",MOD(AM4-1,12)+1,MONTH(AM5))</f>
        <v/>
      </c>
    </row>
    <row r="9">
      <c r="A9" s="15" t="inlineStr">
        <is>
          <t>Low scenario</t>
        </is>
      </c>
    </row>
    <row r="10">
      <c r="A10" s="8" t="inlineStr">
        <is>
          <t>Pipeline created</t>
        </is>
      </c>
      <c r="D10" s="11">
        <f>Assumptions!$B$23*(1+Assumptions!$B$24)^(D$6-1)</f>
        <v/>
      </c>
      <c r="E10" s="11">
        <f>Assumptions!$B$23*(1+Assumptions!$B$24)^(E$6-1)</f>
        <v/>
      </c>
      <c r="F10" s="11">
        <f>Assumptions!$B$23*(1+Assumptions!$B$24)^(F$6-1)</f>
        <v/>
      </c>
      <c r="G10" s="11">
        <f>Assumptions!$B$23*(1+Assumptions!$B$24)^(G$6-1)</f>
        <v/>
      </c>
      <c r="H10" s="11">
        <f>Assumptions!$B$23*(1+Assumptions!$B$24)^(H$6-1)</f>
        <v/>
      </c>
      <c r="I10" s="11">
        <f>Assumptions!$B$23*(1+Assumptions!$B$24)^(I$6-1)</f>
        <v/>
      </c>
      <c r="J10" s="11">
        <f>Assumptions!$B$23*(1+Assumptions!$B$24)^(J$6-1)</f>
        <v/>
      </c>
      <c r="K10" s="11">
        <f>Assumptions!$B$23*(1+Assumptions!$B$24)^(K$6-1)</f>
        <v/>
      </c>
      <c r="L10" s="11">
        <f>Assumptions!$B$23*(1+Assumptions!$B$24)^(L$6-1)</f>
        <v/>
      </c>
      <c r="M10" s="11">
        <f>Assumptions!$B$23*(1+Assumptions!$B$24)^(M$6-1)</f>
        <v/>
      </c>
      <c r="N10" s="11">
        <f>Assumptions!$B$23*(1+Assumptions!$B$24)^(N$6-1)</f>
        <v/>
      </c>
      <c r="O10" s="11">
        <f>Assumptions!$B$23*(1+Assumptions!$B$24)^(O$6-1)</f>
        <v/>
      </c>
      <c r="P10" s="11">
        <f>Assumptions!$B$23*(1+Assumptions!$B$24)^(P$6-1)</f>
        <v/>
      </c>
      <c r="Q10" s="11">
        <f>Assumptions!$B$23*(1+Assumptions!$B$24)^(Q$6-1)</f>
        <v/>
      </c>
      <c r="R10" s="11">
        <f>Assumptions!$B$23*(1+Assumptions!$B$24)^(R$6-1)</f>
        <v/>
      </c>
      <c r="S10" s="11">
        <f>Assumptions!$B$23*(1+Assumptions!$B$24)^(S$6-1)</f>
        <v/>
      </c>
      <c r="T10" s="11">
        <f>Assumptions!$B$23*(1+Assumptions!$B$24)^(T$6-1)</f>
        <v/>
      </c>
      <c r="U10" s="11">
        <f>Assumptions!$B$23*(1+Assumptions!$B$24)^(U$6-1)</f>
        <v/>
      </c>
      <c r="V10" s="11">
        <f>Assumptions!$B$23*(1+Assumptions!$B$24)^(V$6-1)</f>
        <v/>
      </c>
      <c r="W10" s="11">
        <f>Assumptions!$B$23*(1+Assumptions!$B$24)^(W$6-1)</f>
        <v/>
      </c>
      <c r="X10" s="11">
        <f>Assumptions!$B$23*(1+Assumptions!$B$24)^(X$6-1)</f>
        <v/>
      </c>
      <c r="Y10" s="11">
        <f>Assumptions!$B$23*(1+Assumptions!$B$24)^(Y$6-1)</f>
        <v/>
      </c>
      <c r="Z10" s="11">
        <f>Assumptions!$B$23*(1+Assumptions!$B$24)^(Z$6-1)</f>
        <v/>
      </c>
      <c r="AA10" s="11">
        <f>Assumptions!$B$23*(1+Assumptions!$B$24)^(AA$6-1)</f>
        <v/>
      </c>
      <c r="AB10" s="11">
        <f>Assumptions!$B$23*(1+Assumptions!$B$24)^(AB$6-1)</f>
        <v/>
      </c>
      <c r="AC10" s="11">
        <f>Assumptions!$B$23*(1+Assumptions!$B$24)^(AC$6-1)</f>
        <v/>
      </c>
      <c r="AD10" s="11">
        <f>Assumptions!$B$23*(1+Assumptions!$B$24)^(AD$6-1)</f>
        <v/>
      </c>
      <c r="AE10" s="11">
        <f>Assumptions!$B$23*(1+Assumptions!$B$24)^(AE$6-1)</f>
        <v/>
      </c>
      <c r="AF10" s="11">
        <f>Assumptions!$B$23*(1+Assumptions!$B$24)^(AF$6-1)</f>
        <v/>
      </c>
      <c r="AG10" s="11">
        <f>Assumptions!$B$23*(1+Assumptions!$B$24)^(AG$6-1)</f>
        <v/>
      </c>
      <c r="AH10" s="11">
        <f>Assumptions!$B$23*(1+Assumptions!$B$24)^(AH$6-1)</f>
        <v/>
      </c>
      <c r="AI10" s="11">
        <f>Assumptions!$B$23*(1+Assumptions!$B$24)^(AI$6-1)</f>
        <v/>
      </c>
      <c r="AJ10" s="11">
        <f>Assumptions!$B$23*(1+Assumptions!$B$24)^(AJ$6-1)</f>
        <v/>
      </c>
      <c r="AK10" s="11">
        <f>Assumptions!$B$23*(1+Assumptions!$B$24)^(AK$6-1)</f>
        <v/>
      </c>
      <c r="AL10" s="11">
        <f>Assumptions!$B$23*(1+Assumptions!$B$24)^(AL$6-1)</f>
        <v/>
      </c>
      <c r="AM10" s="11">
        <f>Assumptions!$B$23*(1+Assumptions!$B$24)^(AM$6-1)</f>
        <v/>
      </c>
    </row>
    <row r="11">
      <c r="A11" s="8" t="inlineStr">
        <is>
          <t>Beginning ARR</t>
        </is>
      </c>
      <c r="D11" s="11">
        <f>Assumptions!$B$6</f>
        <v/>
      </c>
      <c r="E11" s="11">
        <f>D15</f>
        <v/>
      </c>
      <c r="F11" s="11">
        <f>E15</f>
        <v/>
      </c>
      <c r="G11" s="11">
        <f>F15</f>
        <v/>
      </c>
      <c r="H11" s="11">
        <f>G15</f>
        <v/>
      </c>
      <c r="I11" s="11">
        <f>H15</f>
        <v/>
      </c>
      <c r="J11" s="11">
        <f>I15</f>
        <v/>
      </c>
      <c r="K11" s="11">
        <f>J15</f>
        <v/>
      </c>
      <c r="L11" s="11">
        <f>K15</f>
        <v/>
      </c>
      <c r="M11" s="11">
        <f>L15</f>
        <v/>
      </c>
      <c r="N11" s="11">
        <f>M15</f>
        <v/>
      </c>
      <c r="O11" s="11">
        <f>N15</f>
        <v/>
      </c>
      <c r="P11" s="11">
        <f>O15</f>
        <v/>
      </c>
      <c r="Q11" s="11">
        <f>P15</f>
        <v/>
      </c>
      <c r="R11" s="11">
        <f>Q15</f>
        <v/>
      </c>
      <c r="S11" s="11">
        <f>R15</f>
        <v/>
      </c>
      <c r="T11" s="11">
        <f>S15</f>
        <v/>
      </c>
      <c r="U11" s="11">
        <f>T15</f>
        <v/>
      </c>
      <c r="V11" s="11">
        <f>U15</f>
        <v/>
      </c>
      <c r="W11" s="11">
        <f>V15</f>
        <v/>
      </c>
      <c r="X11" s="11">
        <f>W15</f>
        <v/>
      </c>
      <c r="Y11" s="11">
        <f>X15</f>
        <v/>
      </c>
      <c r="Z11" s="11">
        <f>Y15</f>
        <v/>
      </c>
      <c r="AA11" s="11">
        <f>Z15</f>
        <v/>
      </c>
      <c r="AB11" s="11">
        <f>AA15</f>
        <v/>
      </c>
      <c r="AC11" s="11">
        <f>AB15</f>
        <v/>
      </c>
      <c r="AD11" s="11">
        <f>AC15</f>
        <v/>
      </c>
      <c r="AE11" s="11">
        <f>AD15</f>
        <v/>
      </c>
      <c r="AF11" s="11">
        <f>AE15</f>
        <v/>
      </c>
      <c r="AG11" s="11">
        <f>AF15</f>
        <v/>
      </c>
      <c r="AH11" s="11">
        <f>AG15</f>
        <v/>
      </c>
      <c r="AI11" s="11">
        <f>AH15</f>
        <v/>
      </c>
      <c r="AJ11" s="11">
        <f>AI15</f>
        <v/>
      </c>
      <c r="AK11" s="11">
        <f>AJ15</f>
        <v/>
      </c>
      <c r="AL11" s="11">
        <f>AK15</f>
        <v/>
      </c>
      <c r="AM11" s="11">
        <f>AL15</f>
        <v/>
      </c>
    </row>
    <row r="12">
      <c r="A12" s="8" t="inlineStr">
        <is>
          <t>New ARR</t>
        </is>
      </c>
      <c r="D12" s="11">
        <f>INDEX(Assumptions!$B$35:$B$46,D$7)*Assumptions!$B$25*IF(ROUND(Assumptions!$B$26,0)=0,D10+IF(D$4=1,Assumptions!$B$8,0),IF(D$4&lt;=ROUND(Assumptions!$B$26,0),Assumptions!$B$8/ROUND(Assumptions!$B$26,0),INDEX($D$10:$AM$10,D$4-ROUND(Assumptions!$B$26,0))))</f>
        <v/>
      </c>
      <c r="E12" s="11">
        <f>INDEX(Assumptions!$B$35:$B$46,E$7)*Assumptions!$B$25*IF(ROUND(Assumptions!$B$26,0)=0,E10+IF(E$4=1,Assumptions!$B$8,0),IF(E$4&lt;=ROUND(Assumptions!$B$26,0),Assumptions!$B$8/ROUND(Assumptions!$B$26,0),INDEX($D$10:$AM$10,E$4-ROUND(Assumptions!$B$26,0))))</f>
        <v/>
      </c>
      <c r="F12" s="11">
        <f>INDEX(Assumptions!$B$35:$B$46,F$7)*Assumptions!$B$25*IF(ROUND(Assumptions!$B$26,0)=0,F10+IF(F$4=1,Assumptions!$B$8,0),IF(F$4&lt;=ROUND(Assumptions!$B$26,0),Assumptions!$B$8/ROUND(Assumptions!$B$26,0),INDEX($D$10:$AM$10,F$4-ROUND(Assumptions!$B$26,0))))</f>
        <v/>
      </c>
      <c r="G12" s="11">
        <f>INDEX(Assumptions!$B$35:$B$46,G$7)*Assumptions!$B$25*IF(ROUND(Assumptions!$B$26,0)=0,G10+IF(G$4=1,Assumptions!$B$8,0),IF(G$4&lt;=ROUND(Assumptions!$B$26,0),Assumptions!$B$8/ROUND(Assumptions!$B$26,0),INDEX($D$10:$AM$10,G$4-ROUND(Assumptions!$B$26,0))))</f>
        <v/>
      </c>
      <c r="H12" s="11">
        <f>INDEX(Assumptions!$B$35:$B$46,H$7)*Assumptions!$B$25*IF(ROUND(Assumptions!$B$26,0)=0,H10+IF(H$4=1,Assumptions!$B$8,0),IF(H$4&lt;=ROUND(Assumptions!$B$26,0),Assumptions!$B$8/ROUND(Assumptions!$B$26,0),INDEX($D$10:$AM$10,H$4-ROUND(Assumptions!$B$26,0))))</f>
        <v/>
      </c>
      <c r="I12" s="11">
        <f>INDEX(Assumptions!$B$35:$B$46,I$7)*Assumptions!$B$25*IF(ROUND(Assumptions!$B$26,0)=0,I10+IF(I$4=1,Assumptions!$B$8,0),IF(I$4&lt;=ROUND(Assumptions!$B$26,0),Assumptions!$B$8/ROUND(Assumptions!$B$26,0),INDEX($D$10:$AM$10,I$4-ROUND(Assumptions!$B$26,0))))</f>
        <v/>
      </c>
      <c r="J12" s="11">
        <f>INDEX(Assumptions!$B$35:$B$46,J$7)*Assumptions!$B$25*IF(ROUND(Assumptions!$B$26,0)=0,J10+IF(J$4=1,Assumptions!$B$8,0),IF(J$4&lt;=ROUND(Assumptions!$B$26,0),Assumptions!$B$8/ROUND(Assumptions!$B$26,0),INDEX($D$10:$AM$10,J$4-ROUND(Assumptions!$B$26,0))))</f>
        <v/>
      </c>
      <c r="K12" s="11">
        <f>INDEX(Assumptions!$B$35:$B$46,K$7)*Assumptions!$B$25*IF(ROUND(Assumptions!$B$26,0)=0,K10+IF(K$4=1,Assumptions!$B$8,0),IF(K$4&lt;=ROUND(Assumptions!$B$26,0),Assumptions!$B$8/ROUND(Assumptions!$B$26,0),INDEX($D$10:$AM$10,K$4-ROUND(Assumptions!$B$26,0))))</f>
        <v/>
      </c>
      <c r="L12" s="11">
        <f>INDEX(Assumptions!$B$35:$B$46,L$7)*Assumptions!$B$25*IF(ROUND(Assumptions!$B$26,0)=0,L10+IF(L$4=1,Assumptions!$B$8,0),IF(L$4&lt;=ROUND(Assumptions!$B$26,0),Assumptions!$B$8/ROUND(Assumptions!$B$26,0),INDEX($D$10:$AM$10,L$4-ROUND(Assumptions!$B$26,0))))</f>
        <v/>
      </c>
      <c r="M12" s="11">
        <f>INDEX(Assumptions!$B$35:$B$46,M$7)*Assumptions!$B$25*IF(ROUND(Assumptions!$B$26,0)=0,M10+IF(M$4=1,Assumptions!$B$8,0),IF(M$4&lt;=ROUND(Assumptions!$B$26,0),Assumptions!$B$8/ROUND(Assumptions!$B$26,0),INDEX($D$10:$AM$10,M$4-ROUND(Assumptions!$B$26,0))))</f>
        <v/>
      </c>
      <c r="N12" s="11">
        <f>INDEX(Assumptions!$B$35:$B$46,N$7)*Assumptions!$B$25*IF(ROUND(Assumptions!$B$26,0)=0,N10+IF(N$4=1,Assumptions!$B$8,0),IF(N$4&lt;=ROUND(Assumptions!$B$26,0),Assumptions!$B$8/ROUND(Assumptions!$B$26,0),INDEX($D$10:$AM$10,N$4-ROUND(Assumptions!$B$26,0))))</f>
        <v/>
      </c>
      <c r="O12" s="11">
        <f>INDEX(Assumptions!$B$35:$B$46,O$7)*Assumptions!$B$25*IF(ROUND(Assumptions!$B$26,0)=0,O10+IF(O$4=1,Assumptions!$B$8,0),IF(O$4&lt;=ROUND(Assumptions!$B$26,0),Assumptions!$B$8/ROUND(Assumptions!$B$26,0),INDEX($D$10:$AM$10,O$4-ROUND(Assumptions!$B$26,0))))</f>
        <v/>
      </c>
      <c r="P12" s="11">
        <f>INDEX(Assumptions!$B$35:$B$46,P$7)*Assumptions!$B$25*IF(ROUND(Assumptions!$B$26,0)=0,P10+IF(P$4=1,Assumptions!$B$8,0),IF(P$4&lt;=ROUND(Assumptions!$B$26,0),Assumptions!$B$8/ROUND(Assumptions!$B$26,0),INDEX($D$10:$AM$10,P$4-ROUND(Assumptions!$B$26,0))))</f>
        <v/>
      </c>
      <c r="Q12" s="11">
        <f>INDEX(Assumptions!$B$35:$B$46,Q$7)*Assumptions!$B$25*IF(ROUND(Assumptions!$B$26,0)=0,Q10+IF(Q$4=1,Assumptions!$B$8,0),IF(Q$4&lt;=ROUND(Assumptions!$B$26,0),Assumptions!$B$8/ROUND(Assumptions!$B$26,0),INDEX($D$10:$AM$10,Q$4-ROUND(Assumptions!$B$26,0))))</f>
        <v/>
      </c>
      <c r="R12" s="11">
        <f>INDEX(Assumptions!$B$35:$B$46,R$7)*Assumptions!$B$25*IF(ROUND(Assumptions!$B$26,0)=0,R10+IF(R$4=1,Assumptions!$B$8,0),IF(R$4&lt;=ROUND(Assumptions!$B$26,0),Assumptions!$B$8/ROUND(Assumptions!$B$26,0),INDEX($D$10:$AM$10,R$4-ROUND(Assumptions!$B$26,0))))</f>
        <v/>
      </c>
      <c r="S12" s="11">
        <f>INDEX(Assumptions!$B$35:$B$46,S$7)*Assumptions!$B$25*IF(ROUND(Assumptions!$B$26,0)=0,S10+IF(S$4=1,Assumptions!$B$8,0),IF(S$4&lt;=ROUND(Assumptions!$B$26,0),Assumptions!$B$8/ROUND(Assumptions!$B$26,0),INDEX($D$10:$AM$10,S$4-ROUND(Assumptions!$B$26,0))))</f>
        <v/>
      </c>
      <c r="T12" s="11">
        <f>INDEX(Assumptions!$B$35:$B$46,T$7)*Assumptions!$B$25*IF(ROUND(Assumptions!$B$26,0)=0,T10+IF(T$4=1,Assumptions!$B$8,0),IF(T$4&lt;=ROUND(Assumptions!$B$26,0),Assumptions!$B$8/ROUND(Assumptions!$B$26,0),INDEX($D$10:$AM$10,T$4-ROUND(Assumptions!$B$26,0))))</f>
        <v/>
      </c>
      <c r="U12" s="11">
        <f>INDEX(Assumptions!$B$35:$B$46,U$7)*Assumptions!$B$25*IF(ROUND(Assumptions!$B$26,0)=0,U10+IF(U$4=1,Assumptions!$B$8,0),IF(U$4&lt;=ROUND(Assumptions!$B$26,0),Assumptions!$B$8/ROUND(Assumptions!$B$26,0),INDEX($D$10:$AM$10,U$4-ROUND(Assumptions!$B$26,0))))</f>
        <v/>
      </c>
      <c r="V12" s="11">
        <f>INDEX(Assumptions!$B$35:$B$46,V$7)*Assumptions!$B$25*IF(ROUND(Assumptions!$B$26,0)=0,V10+IF(V$4=1,Assumptions!$B$8,0),IF(V$4&lt;=ROUND(Assumptions!$B$26,0),Assumptions!$B$8/ROUND(Assumptions!$B$26,0),INDEX($D$10:$AM$10,V$4-ROUND(Assumptions!$B$26,0))))</f>
        <v/>
      </c>
      <c r="W12" s="11">
        <f>INDEX(Assumptions!$B$35:$B$46,W$7)*Assumptions!$B$25*IF(ROUND(Assumptions!$B$26,0)=0,W10+IF(W$4=1,Assumptions!$B$8,0),IF(W$4&lt;=ROUND(Assumptions!$B$26,0),Assumptions!$B$8/ROUND(Assumptions!$B$26,0),INDEX($D$10:$AM$10,W$4-ROUND(Assumptions!$B$26,0))))</f>
        <v/>
      </c>
      <c r="X12" s="11">
        <f>INDEX(Assumptions!$B$35:$B$46,X$7)*Assumptions!$B$25*IF(ROUND(Assumptions!$B$26,0)=0,X10+IF(X$4=1,Assumptions!$B$8,0),IF(X$4&lt;=ROUND(Assumptions!$B$26,0),Assumptions!$B$8/ROUND(Assumptions!$B$26,0),INDEX($D$10:$AM$10,X$4-ROUND(Assumptions!$B$26,0))))</f>
        <v/>
      </c>
      <c r="Y12" s="11">
        <f>INDEX(Assumptions!$B$35:$B$46,Y$7)*Assumptions!$B$25*IF(ROUND(Assumptions!$B$26,0)=0,Y10+IF(Y$4=1,Assumptions!$B$8,0),IF(Y$4&lt;=ROUND(Assumptions!$B$26,0),Assumptions!$B$8/ROUND(Assumptions!$B$26,0),INDEX($D$10:$AM$10,Y$4-ROUND(Assumptions!$B$26,0))))</f>
        <v/>
      </c>
      <c r="Z12" s="11">
        <f>INDEX(Assumptions!$B$35:$B$46,Z$7)*Assumptions!$B$25*IF(ROUND(Assumptions!$B$26,0)=0,Z10+IF(Z$4=1,Assumptions!$B$8,0),IF(Z$4&lt;=ROUND(Assumptions!$B$26,0),Assumptions!$B$8/ROUND(Assumptions!$B$26,0),INDEX($D$10:$AM$10,Z$4-ROUND(Assumptions!$B$26,0))))</f>
        <v/>
      </c>
      <c r="AA12" s="11">
        <f>INDEX(Assumptions!$B$35:$B$46,AA$7)*Assumptions!$B$25*IF(ROUND(Assumptions!$B$26,0)=0,AA10+IF(AA$4=1,Assumptions!$B$8,0),IF(AA$4&lt;=ROUND(Assumptions!$B$26,0),Assumptions!$B$8/ROUND(Assumptions!$B$26,0),INDEX($D$10:$AM$10,AA$4-ROUND(Assumptions!$B$26,0))))</f>
        <v/>
      </c>
      <c r="AB12" s="11">
        <f>INDEX(Assumptions!$B$35:$B$46,AB$7)*Assumptions!$B$25*IF(ROUND(Assumptions!$B$26,0)=0,AB10+IF(AB$4=1,Assumptions!$B$8,0),IF(AB$4&lt;=ROUND(Assumptions!$B$26,0),Assumptions!$B$8/ROUND(Assumptions!$B$26,0),INDEX($D$10:$AM$10,AB$4-ROUND(Assumptions!$B$26,0))))</f>
        <v/>
      </c>
      <c r="AC12" s="11">
        <f>INDEX(Assumptions!$B$35:$B$46,AC$7)*Assumptions!$B$25*IF(ROUND(Assumptions!$B$26,0)=0,AC10+IF(AC$4=1,Assumptions!$B$8,0),IF(AC$4&lt;=ROUND(Assumptions!$B$26,0),Assumptions!$B$8/ROUND(Assumptions!$B$26,0),INDEX($D$10:$AM$10,AC$4-ROUND(Assumptions!$B$26,0))))</f>
        <v/>
      </c>
      <c r="AD12" s="11">
        <f>INDEX(Assumptions!$B$35:$B$46,AD$7)*Assumptions!$B$25*IF(ROUND(Assumptions!$B$26,0)=0,AD10+IF(AD$4=1,Assumptions!$B$8,0),IF(AD$4&lt;=ROUND(Assumptions!$B$26,0),Assumptions!$B$8/ROUND(Assumptions!$B$26,0),INDEX($D$10:$AM$10,AD$4-ROUND(Assumptions!$B$26,0))))</f>
        <v/>
      </c>
      <c r="AE12" s="11">
        <f>INDEX(Assumptions!$B$35:$B$46,AE$7)*Assumptions!$B$25*IF(ROUND(Assumptions!$B$26,0)=0,AE10+IF(AE$4=1,Assumptions!$B$8,0),IF(AE$4&lt;=ROUND(Assumptions!$B$26,0),Assumptions!$B$8/ROUND(Assumptions!$B$26,0),INDEX($D$10:$AM$10,AE$4-ROUND(Assumptions!$B$26,0))))</f>
        <v/>
      </c>
      <c r="AF12" s="11">
        <f>INDEX(Assumptions!$B$35:$B$46,AF$7)*Assumptions!$B$25*IF(ROUND(Assumptions!$B$26,0)=0,AF10+IF(AF$4=1,Assumptions!$B$8,0),IF(AF$4&lt;=ROUND(Assumptions!$B$26,0),Assumptions!$B$8/ROUND(Assumptions!$B$26,0),INDEX($D$10:$AM$10,AF$4-ROUND(Assumptions!$B$26,0))))</f>
        <v/>
      </c>
      <c r="AG12" s="11">
        <f>INDEX(Assumptions!$B$35:$B$46,AG$7)*Assumptions!$B$25*IF(ROUND(Assumptions!$B$26,0)=0,AG10+IF(AG$4=1,Assumptions!$B$8,0),IF(AG$4&lt;=ROUND(Assumptions!$B$26,0),Assumptions!$B$8/ROUND(Assumptions!$B$26,0),INDEX($D$10:$AM$10,AG$4-ROUND(Assumptions!$B$26,0))))</f>
        <v/>
      </c>
      <c r="AH12" s="11">
        <f>INDEX(Assumptions!$B$35:$B$46,AH$7)*Assumptions!$B$25*IF(ROUND(Assumptions!$B$26,0)=0,AH10+IF(AH$4=1,Assumptions!$B$8,0),IF(AH$4&lt;=ROUND(Assumptions!$B$26,0),Assumptions!$B$8/ROUND(Assumptions!$B$26,0),INDEX($D$10:$AM$10,AH$4-ROUND(Assumptions!$B$26,0))))</f>
        <v/>
      </c>
      <c r="AI12" s="11">
        <f>INDEX(Assumptions!$B$35:$B$46,AI$7)*Assumptions!$B$25*IF(ROUND(Assumptions!$B$26,0)=0,AI10+IF(AI$4=1,Assumptions!$B$8,0),IF(AI$4&lt;=ROUND(Assumptions!$B$26,0),Assumptions!$B$8/ROUND(Assumptions!$B$26,0),INDEX($D$10:$AM$10,AI$4-ROUND(Assumptions!$B$26,0))))</f>
        <v/>
      </c>
      <c r="AJ12" s="11">
        <f>INDEX(Assumptions!$B$35:$B$46,AJ$7)*Assumptions!$B$25*IF(ROUND(Assumptions!$B$26,0)=0,AJ10+IF(AJ$4=1,Assumptions!$B$8,0),IF(AJ$4&lt;=ROUND(Assumptions!$B$26,0),Assumptions!$B$8/ROUND(Assumptions!$B$26,0),INDEX($D$10:$AM$10,AJ$4-ROUND(Assumptions!$B$26,0))))</f>
        <v/>
      </c>
      <c r="AK12" s="11">
        <f>INDEX(Assumptions!$B$35:$B$46,AK$7)*Assumptions!$B$25*IF(ROUND(Assumptions!$B$26,0)=0,AK10+IF(AK$4=1,Assumptions!$B$8,0),IF(AK$4&lt;=ROUND(Assumptions!$B$26,0),Assumptions!$B$8/ROUND(Assumptions!$B$26,0),INDEX($D$10:$AM$10,AK$4-ROUND(Assumptions!$B$26,0))))</f>
        <v/>
      </c>
      <c r="AL12" s="11">
        <f>INDEX(Assumptions!$B$35:$B$46,AL$7)*Assumptions!$B$25*IF(ROUND(Assumptions!$B$26,0)=0,AL10+IF(AL$4=1,Assumptions!$B$8,0),IF(AL$4&lt;=ROUND(Assumptions!$B$26,0),Assumptions!$B$8/ROUND(Assumptions!$B$26,0),INDEX($D$10:$AM$10,AL$4-ROUND(Assumptions!$B$26,0))))</f>
        <v/>
      </c>
      <c r="AM12" s="11">
        <f>INDEX(Assumptions!$B$35:$B$46,AM$7)*Assumptions!$B$25*IF(ROUND(Assumptions!$B$26,0)=0,AM10+IF(AM$4=1,Assumptions!$B$8,0),IF(AM$4&lt;=ROUND(Assumptions!$B$26,0),Assumptions!$B$8/ROUND(Assumptions!$B$26,0),INDEX($D$10:$AM$10,AM$4-ROUND(Assumptions!$B$26,0))))</f>
        <v/>
      </c>
    </row>
    <row r="13">
      <c r="A13" s="8" t="inlineStr">
        <is>
          <t>Expansion ARR</t>
        </is>
      </c>
      <c r="D13" s="11">
        <f>D11*Assumptions!$B$31</f>
        <v/>
      </c>
      <c r="E13" s="11">
        <f>E11*Assumptions!$B$31</f>
        <v/>
      </c>
      <c r="F13" s="11">
        <f>F11*Assumptions!$B$31</f>
        <v/>
      </c>
      <c r="G13" s="11">
        <f>G11*Assumptions!$B$31</f>
        <v/>
      </c>
      <c r="H13" s="11">
        <f>H11*Assumptions!$B$31</f>
        <v/>
      </c>
      <c r="I13" s="11">
        <f>I11*Assumptions!$B$31</f>
        <v/>
      </c>
      <c r="J13" s="11">
        <f>J11*Assumptions!$B$31</f>
        <v/>
      </c>
      <c r="K13" s="11">
        <f>K11*Assumptions!$B$31</f>
        <v/>
      </c>
      <c r="L13" s="11">
        <f>L11*Assumptions!$B$31</f>
        <v/>
      </c>
      <c r="M13" s="11">
        <f>M11*Assumptions!$B$31</f>
        <v/>
      </c>
      <c r="N13" s="11">
        <f>N11*Assumptions!$B$31</f>
        <v/>
      </c>
      <c r="O13" s="11">
        <f>O11*Assumptions!$B$31</f>
        <v/>
      </c>
      <c r="P13" s="11">
        <f>P11*Assumptions!$B$31</f>
        <v/>
      </c>
      <c r="Q13" s="11">
        <f>Q11*Assumptions!$B$31</f>
        <v/>
      </c>
      <c r="R13" s="11">
        <f>R11*Assumptions!$B$31</f>
        <v/>
      </c>
      <c r="S13" s="11">
        <f>S11*Assumptions!$B$31</f>
        <v/>
      </c>
      <c r="T13" s="11">
        <f>T11*Assumptions!$B$31</f>
        <v/>
      </c>
      <c r="U13" s="11">
        <f>U11*Assumptions!$B$31</f>
        <v/>
      </c>
      <c r="V13" s="11">
        <f>V11*Assumptions!$B$31</f>
        <v/>
      </c>
      <c r="W13" s="11">
        <f>W11*Assumptions!$B$31</f>
        <v/>
      </c>
      <c r="X13" s="11">
        <f>X11*Assumptions!$B$31</f>
        <v/>
      </c>
      <c r="Y13" s="11">
        <f>Y11*Assumptions!$B$31</f>
        <v/>
      </c>
      <c r="Z13" s="11">
        <f>Z11*Assumptions!$B$31</f>
        <v/>
      </c>
      <c r="AA13" s="11">
        <f>AA11*Assumptions!$B$31</f>
        <v/>
      </c>
      <c r="AB13" s="11">
        <f>AB11*Assumptions!$B$31</f>
        <v/>
      </c>
      <c r="AC13" s="11">
        <f>AC11*Assumptions!$B$31</f>
        <v/>
      </c>
      <c r="AD13" s="11">
        <f>AD11*Assumptions!$B$31</f>
        <v/>
      </c>
      <c r="AE13" s="11">
        <f>AE11*Assumptions!$B$31</f>
        <v/>
      </c>
      <c r="AF13" s="11">
        <f>AF11*Assumptions!$B$31</f>
        <v/>
      </c>
      <c r="AG13" s="11">
        <f>AG11*Assumptions!$B$31</f>
        <v/>
      </c>
      <c r="AH13" s="11">
        <f>AH11*Assumptions!$B$31</f>
        <v/>
      </c>
      <c r="AI13" s="11">
        <f>AI11*Assumptions!$B$31</f>
        <v/>
      </c>
      <c r="AJ13" s="11">
        <f>AJ11*Assumptions!$B$31</f>
        <v/>
      </c>
      <c r="AK13" s="11">
        <f>AK11*Assumptions!$B$31</f>
        <v/>
      </c>
      <c r="AL13" s="11">
        <f>AL11*Assumptions!$B$31</f>
        <v/>
      </c>
      <c r="AM13" s="11">
        <f>AM11*Assumptions!$B$31</f>
        <v/>
      </c>
    </row>
    <row r="14">
      <c r="A14" s="8" t="inlineStr">
        <is>
          <t>Churn and contraction ARR</t>
        </is>
      </c>
      <c r="D14" s="11">
        <f>-D11*Assumptions!$B$30</f>
        <v/>
      </c>
      <c r="E14" s="11">
        <f>-E11*Assumptions!$B$30</f>
        <v/>
      </c>
      <c r="F14" s="11">
        <f>-F11*Assumptions!$B$30</f>
        <v/>
      </c>
      <c r="G14" s="11">
        <f>-G11*Assumptions!$B$30</f>
        <v/>
      </c>
      <c r="H14" s="11">
        <f>-H11*Assumptions!$B$30</f>
        <v/>
      </c>
      <c r="I14" s="11">
        <f>-I11*Assumptions!$B$30</f>
        <v/>
      </c>
      <c r="J14" s="11">
        <f>-J11*Assumptions!$B$30</f>
        <v/>
      </c>
      <c r="K14" s="11">
        <f>-K11*Assumptions!$B$30</f>
        <v/>
      </c>
      <c r="L14" s="11">
        <f>-L11*Assumptions!$B$30</f>
        <v/>
      </c>
      <c r="M14" s="11">
        <f>-M11*Assumptions!$B$30</f>
        <v/>
      </c>
      <c r="N14" s="11">
        <f>-N11*Assumptions!$B$30</f>
        <v/>
      </c>
      <c r="O14" s="11">
        <f>-O11*Assumptions!$B$30</f>
        <v/>
      </c>
      <c r="P14" s="11">
        <f>-P11*Assumptions!$B$30</f>
        <v/>
      </c>
      <c r="Q14" s="11">
        <f>-Q11*Assumptions!$B$30</f>
        <v/>
      </c>
      <c r="R14" s="11">
        <f>-R11*Assumptions!$B$30</f>
        <v/>
      </c>
      <c r="S14" s="11">
        <f>-S11*Assumptions!$B$30</f>
        <v/>
      </c>
      <c r="T14" s="11">
        <f>-T11*Assumptions!$B$30</f>
        <v/>
      </c>
      <c r="U14" s="11">
        <f>-U11*Assumptions!$B$30</f>
        <v/>
      </c>
      <c r="V14" s="11">
        <f>-V11*Assumptions!$B$30</f>
        <v/>
      </c>
      <c r="W14" s="11">
        <f>-W11*Assumptions!$B$30</f>
        <v/>
      </c>
      <c r="X14" s="11">
        <f>-X11*Assumptions!$B$30</f>
        <v/>
      </c>
      <c r="Y14" s="11">
        <f>-Y11*Assumptions!$B$30</f>
        <v/>
      </c>
      <c r="Z14" s="11">
        <f>-Z11*Assumptions!$B$30</f>
        <v/>
      </c>
      <c r="AA14" s="11">
        <f>-AA11*Assumptions!$B$30</f>
        <v/>
      </c>
      <c r="AB14" s="11">
        <f>-AB11*Assumptions!$B$30</f>
        <v/>
      </c>
      <c r="AC14" s="11">
        <f>-AC11*Assumptions!$B$30</f>
        <v/>
      </c>
      <c r="AD14" s="11">
        <f>-AD11*Assumptions!$B$30</f>
        <v/>
      </c>
      <c r="AE14" s="11">
        <f>-AE11*Assumptions!$B$30</f>
        <v/>
      </c>
      <c r="AF14" s="11">
        <f>-AF11*Assumptions!$B$30</f>
        <v/>
      </c>
      <c r="AG14" s="11">
        <f>-AG11*Assumptions!$B$30</f>
        <v/>
      </c>
      <c r="AH14" s="11">
        <f>-AH11*Assumptions!$B$30</f>
        <v/>
      </c>
      <c r="AI14" s="11">
        <f>-AI11*Assumptions!$B$30</f>
        <v/>
      </c>
      <c r="AJ14" s="11">
        <f>-AJ11*Assumptions!$B$30</f>
        <v/>
      </c>
      <c r="AK14" s="11">
        <f>-AK11*Assumptions!$B$30</f>
        <v/>
      </c>
      <c r="AL14" s="11">
        <f>-AL11*Assumptions!$B$30</f>
        <v/>
      </c>
      <c r="AM14" s="11">
        <f>-AM11*Assumptions!$B$30</f>
        <v/>
      </c>
    </row>
    <row r="15">
      <c r="A15" s="31" t="inlineStr">
        <is>
          <t>Ending ARR</t>
        </is>
      </c>
      <c r="D15" s="9">
        <f>D11+D12+D13+D14</f>
        <v/>
      </c>
      <c r="E15" s="9">
        <f>E11+E12+E13+E14</f>
        <v/>
      </c>
      <c r="F15" s="9">
        <f>F11+F12+F13+F14</f>
        <v/>
      </c>
      <c r="G15" s="9">
        <f>G11+G12+G13+G14</f>
        <v/>
      </c>
      <c r="H15" s="9">
        <f>H11+H12+H13+H14</f>
        <v/>
      </c>
      <c r="I15" s="9">
        <f>I11+I12+I13+I14</f>
        <v/>
      </c>
      <c r="J15" s="9">
        <f>J11+J12+J13+J14</f>
        <v/>
      </c>
      <c r="K15" s="9">
        <f>K11+K12+K13+K14</f>
        <v/>
      </c>
      <c r="L15" s="9">
        <f>L11+L12+L13+L14</f>
        <v/>
      </c>
      <c r="M15" s="9">
        <f>M11+M12+M13+M14</f>
        <v/>
      </c>
      <c r="N15" s="9">
        <f>N11+N12+N13+N14</f>
        <v/>
      </c>
      <c r="O15" s="9">
        <f>O11+O12+O13+O14</f>
        <v/>
      </c>
      <c r="P15" s="9">
        <f>P11+P12+P13+P14</f>
        <v/>
      </c>
      <c r="Q15" s="9">
        <f>Q11+Q12+Q13+Q14</f>
        <v/>
      </c>
      <c r="R15" s="9">
        <f>R11+R12+R13+R14</f>
        <v/>
      </c>
      <c r="S15" s="9">
        <f>S11+S12+S13+S14</f>
        <v/>
      </c>
      <c r="T15" s="9">
        <f>T11+T12+T13+T14</f>
        <v/>
      </c>
      <c r="U15" s="9">
        <f>U11+U12+U13+U14</f>
        <v/>
      </c>
      <c r="V15" s="9">
        <f>V11+V12+V13+V14</f>
        <v/>
      </c>
      <c r="W15" s="9">
        <f>W11+W12+W13+W14</f>
        <v/>
      </c>
      <c r="X15" s="9">
        <f>X11+X12+X13+X14</f>
        <v/>
      </c>
      <c r="Y15" s="9">
        <f>Y11+Y12+Y13+Y14</f>
        <v/>
      </c>
      <c r="Z15" s="9">
        <f>Z11+Z12+Z13+Z14</f>
        <v/>
      </c>
      <c r="AA15" s="9">
        <f>AA11+AA12+AA13+AA14</f>
        <v/>
      </c>
      <c r="AB15" s="9">
        <f>AB11+AB12+AB13+AB14</f>
        <v/>
      </c>
      <c r="AC15" s="9">
        <f>AC11+AC12+AC13+AC14</f>
        <v/>
      </c>
      <c r="AD15" s="9">
        <f>AD11+AD12+AD13+AD14</f>
        <v/>
      </c>
      <c r="AE15" s="9">
        <f>AE11+AE12+AE13+AE14</f>
        <v/>
      </c>
      <c r="AF15" s="9">
        <f>AF11+AF12+AF13+AF14</f>
        <v/>
      </c>
      <c r="AG15" s="9">
        <f>AG11+AG12+AG13+AG14</f>
        <v/>
      </c>
      <c r="AH15" s="9">
        <f>AH11+AH12+AH13+AH14</f>
        <v/>
      </c>
      <c r="AI15" s="9">
        <f>AI11+AI12+AI13+AI14</f>
        <v/>
      </c>
      <c r="AJ15" s="9">
        <f>AJ11+AJ12+AJ13+AJ14</f>
        <v/>
      </c>
      <c r="AK15" s="9">
        <f>AK11+AK12+AK13+AK14</f>
        <v/>
      </c>
      <c r="AL15" s="9">
        <f>AL11+AL12+AL13+AL14</f>
        <v/>
      </c>
      <c r="AM15" s="9">
        <f>AM11+AM12+AM13+AM14</f>
        <v/>
      </c>
    </row>
    <row r="16">
      <c r="A16" s="8" t="inlineStr">
        <is>
          <t>Net new ARR</t>
        </is>
      </c>
      <c r="D16" s="11">
        <f>D15-D11</f>
        <v/>
      </c>
      <c r="E16" s="11">
        <f>E15-E11</f>
        <v/>
      </c>
      <c r="F16" s="11">
        <f>F15-F11</f>
        <v/>
      </c>
      <c r="G16" s="11">
        <f>G15-G11</f>
        <v/>
      </c>
      <c r="H16" s="11">
        <f>H15-H11</f>
        <v/>
      </c>
      <c r="I16" s="11">
        <f>I15-I11</f>
        <v/>
      </c>
      <c r="J16" s="11">
        <f>J15-J11</f>
        <v/>
      </c>
      <c r="K16" s="11">
        <f>K15-K11</f>
        <v/>
      </c>
      <c r="L16" s="11">
        <f>L15-L11</f>
        <v/>
      </c>
      <c r="M16" s="11">
        <f>M15-M11</f>
        <v/>
      </c>
      <c r="N16" s="11">
        <f>N15-N11</f>
        <v/>
      </c>
      <c r="O16" s="11">
        <f>O15-O11</f>
        <v/>
      </c>
      <c r="P16" s="11">
        <f>P15-P11</f>
        <v/>
      </c>
      <c r="Q16" s="11">
        <f>Q15-Q11</f>
        <v/>
      </c>
      <c r="R16" s="11">
        <f>R15-R11</f>
        <v/>
      </c>
      <c r="S16" s="11">
        <f>S15-S11</f>
        <v/>
      </c>
      <c r="T16" s="11">
        <f>T15-T11</f>
        <v/>
      </c>
      <c r="U16" s="11">
        <f>U15-U11</f>
        <v/>
      </c>
      <c r="V16" s="11">
        <f>V15-V11</f>
        <v/>
      </c>
      <c r="W16" s="11">
        <f>W15-W11</f>
        <v/>
      </c>
      <c r="X16" s="11">
        <f>X15-X11</f>
        <v/>
      </c>
      <c r="Y16" s="11">
        <f>Y15-Y11</f>
        <v/>
      </c>
      <c r="Z16" s="11">
        <f>Z15-Z11</f>
        <v/>
      </c>
      <c r="AA16" s="11">
        <f>AA15-AA11</f>
        <v/>
      </c>
      <c r="AB16" s="11">
        <f>AB15-AB11</f>
        <v/>
      </c>
      <c r="AC16" s="11">
        <f>AC15-AC11</f>
        <v/>
      </c>
      <c r="AD16" s="11">
        <f>AD15-AD11</f>
        <v/>
      </c>
      <c r="AE16" s="11">
        <f>AE15-AE11</f>
        <v/>
      </c>
      <c r="AF16" s="11">
        <f>AF15-AF11</f>
        <v/>
      </c>
      <c r="AG16" s="11">
        <f>AG15-AG11</f>
        <v/>
      </c>
      <c r="AH16" s="11">
        <f>AH15-AH11</f>
        <v/>
      </c>
      <c r="AI16" s="11">
        <f>AI15-AI11</f>
        <v/>
      </c>
      <c r="AJ16" s="11">
        <f>AJ15-AJ11</f>
        <v/>
      </c>
      <c r="AK16" s="11">
        <f>AK15-AK11</f>
        <v/>
      </c>
      <c r="AL16" s="11">
        <f>AL15-AL11</f>
        <v/>
      </c>
      <c r="AM16" s="11">
        <f>AM15-AM11</f>
        <v/>
      </c>
    </row>
    <row r="17">
      <c r="A17" s="8" t="inlineStr">
        <is>
          <t>MRR (ending ARR / 12)</t>
        </is>
      </c>
      <c r="D17" s="11">
        <f>D15/12</f>
        <v/>
      </c>
      <c r="E17" s="11">
        <f>E15/12</f>
        <v/>
      </c>
      <c r="F17" s="11">
        <f>F15/12</f>
        <v/>
      </c>
      <c r="G17" s="11">
        <f>G15/12</f>
        <v/>
      </c>
      <c r="H17" s="11">
        <f>H15/12</f>
        <v/>
      </c>
      <c r="I17" s="11">
        <f>I15/12</f>
        <v/>
      </c>
      <c r="J17" s="11">
        <f>J15/12</f>
        <v/>
      </c>
      <c r="K17" s="11">
        <f>K15/12</f>
        <v/>
      </c>
      <c r="L17" s="11">
        <f>L15/12</f>
        <v/>
      </c>
      <c r="M17" s="11">
        <f>M15/12</f>
        <v/>
      </c>
      <c r="N17" s="11">
        <f>N15/12</f>
        <v/>
      </c>
      <c r="O17" s="11">
        <f>O15/12</f>
        <v/>
      </c>
      <c r="P17" s="11">
        <f>P15/12</f>
        <v/>
      </c>
      <c r="Q17" s="11">
        <f>Q15/12</f>
        <v/>
      </c>
      <c r="R17" s="11">
        <f>R15/12</f>
        <v/>
      </c>
      <c r="S17" s="11">
        <f>S15/12</f>
        <v/>
      </c>
      <c r="T17" s="11">
        <f>T15/12</f>
        <v/>
      </c>
      <c r="U17" s="11">
        <f>U15/12</f>
        <v/>
      </c>
      <c r="V17" s="11">
        <f>V15/12</f>
        <v/>
      </c>
      <c r="W17" s="11">
        <f>W15/12</f>
        <v/>
      </c>
      <c r="X17" s="11">
        <f>X15/12</f>
        <v/>
      </c>
      <c r="Y17" s="11">
        <f>Y15/12</f>
        <v/>
      </c>
      <c r="Z17" s="11">
        <f>Z15/12</f>
        <v/>
      </c>
      <c r="AA17" s="11">
        <f>AA15/12</f>
        <v/>
      </c>
      <c r="AB17" s="11">
        <f>AB15/12</f>
        <v/>
      </c>
      <c r="AC17" s="11">
        <f>AC15/12</f>
        <v/>
      </c>
      <c r="AD17" s="11">
        <f>AD15/12</f>
        <v/>
      </c>
      <c r="AE17" s="11">
        <f>AE15/12</f>
        <v/>
      </c>
      <c r="AF17" s="11">
        <f>AF15/12</f>
        <v/>
      </c>
      <c r="AG17" s="11">
        <f>AG15/12</f>
        <v/>
      </c>
      <c r="AH17" s="11">
        <f>AH15/12</f>
        <v/>
      </c>
      <c r="AI17" s="11">
        <f>AI15/12</f>
        <v/>
      </c>
      <c r="AJ17" s="11">
        <f>AJ15/12</f>
        <v/>
      </c>
      <c r="AK17" s="11">
        <f>AK15/12</f>
        <v/>
      </c>
      <c r="AL17" s="11">
        <f>AL15/12</f>
        <v/>
      </c>
      <c r="AM17" s="11">
        <f>AM15/12</f>
        <v/>
      </c>
    </row>
    <row r="18">
      <c r="A18" s="8" t="inlineStr">
        <is>
          <t>Subscription revenue</t>
        </is>
      </c>
      <c r="D18" s="11">
        <f>(D11+D15)/24</f>
        <v/>
      </c>
      <c r="E18" s="11">
        <f>(E11+E15)/24</f>
        <v/>
      </c>
      <c r="F18" s="11">
        <f>(F11+F15)/24</f>
        <v/>
      </c>
      <c r="G18" s="11">
        <f>(G11+G15)/24</f>
        <v/>
      </c>
      <c r="H18" s="11">
        <f>(H11+H15)/24</f>
        <v/>
      </c>
      <c r="I18" s="11">
        <f>(I11+I15)/24</f>
        <v/>
      </c>
      <c r="J18" s="11">
        <f>(J11+J15)/24</f>
        <v/>
      </c>
      <c r="K18" s="11">
        <f>(K11+K15)/24</f>
        <v/>
      </c>
      <c r="L18" s="11">
        <f>(L11+L15)/24</f>
        <v/>
      </c>
      <c r="M18" s="11">
        <f>(M11+M15)/24</f>
        <v/>
      </c>
      <c r="N18" s="11">
        <f>(N11+N15)/24</f>
        <v/>
      </c>
      <c r="O18" s="11">
        <f>(O11+O15)/24</f>
        <v/>
      </c>
      <c r="P18" s="11">
        <f>(P11+P15)/24</f>
        <v/>
      </c>
      <c r="Q18" s="11">
        <f>(Q11+Q15)/24</f>
        <v/>
      </c>
      <c r="R18" s="11">
        <f>(R11+R15)/24</f>
        <v/>
      </c>
      <c r="S18" s="11">
        <f>(S11+S15)/24</f>
        <v/>
      </c>
      <c r="T18" s="11">
        <f>(T11+T15)/24</f>
        <v/>
      </c>
      <c r="U18" s="11">
        <f>(U11+U15)/24</f>
        <v/>
      </c>
      <c r="V18" s="11">
        <f>(V11+V15)/24</f>
        <v/>
      </c>
      <c r="W18" s="11">
        <f>(W11+W15)/24</f>
        <v/>
      </c>
      <c r="X18" s="11">
        <f>(X11+X15)/24</f>
        <v/>
      </c>
      <c r="Y18" s="11">
        <f>(Y11+Y15)/24</f>
        <v/>
      </c>
      <c r="Z18" s="11">
        <f>(Z11+Z15)/24</f>
        <v/>
      </c>
      <c r="AA18" s="11">
        <f>(AA11+AA15)/24</f>
        <v/>
      </c>
      <c r="AB18" s="11">
        <f>(AB11+AB15)/24</f>
        <v/>
      </c>
      <c r="AC18" s="11">
        <f>(AC11+AC15)/24</f>
        <v/>
      </c>
      <c r="AD18" s="11">
        <f>(AD11+AD15)/24</f>
        <v/>
      </c>
      <c r="AE18" s="11">
        <f>(AE11+AE15)/24</f>
        <v/>
      </c>
      <c r="AF18" s="11">
        <f>(AF11+AF15)/24</f>
        <v/>
      </c>
      <c r="AG18" s="11">
        <f>(AG11+AG15)/24</f>
        <v/>
      </c>
      <c r="AH18" s="11">
        <f>(AH11+AH15)/24</f>
        <v/>
      </c>
      <c r="AI18" s="11">
        <f>(AI11+AI15)/24</f>
        <v/>
      </c>
      <c r="AJ18" s="11">
        <f>(AJ11+AJ15)/24</f>
        <v/>
      </c>
      <c r="AK18" s="11">
        <f>(AK11+AK15)/24</f>
        <v/>
      </c>
      <c r="AL18" s="11">
        <f>(AL11+AL15)/24</f>
        <v/>
      </c>
      <c r="AM18" s="11">
        <f>(AM11+AM15)/24</f>
        <v/>
      </c>
    </row>
    <row r="19">
      <c r="A19" s="8" t="inlineStr">
        <is>
          <t>Services revenue</t>
        </is>
      </c>
      <c r="D19" s="11">
        <f>D12*Assumptions!$B$11</f>
        <v/>
      </c>
      <c r="E19" s="11">
        <f>E12*Assumptions!$B$11</f>
        <v/>
      </c>
      <c r="F19" s="11">
        <f>F12*Assumptions!$B$11</f>
        <v/>
      </c>
      <c r="G19" s="11">
        <f>G12*Assumptions!$B$11</f>
        <v/>
      </c>
      <c r="H19" s="11">
        <f>H12*Assumptions!$B$11</f>
        <v/>
      </c>
      <c r="I19" s="11">
        <f>I12*Assumptions!$B$11</f>
        <v/>
      </c>
      <c r="J19" s="11">
        <f>J12*Assumptions!$B$11</f>
        <v/>
      </c>
      <c r="K19" s="11">
        <f>K12*Assumptions!$B$11</f>
        <v/>
      </c>
      <c r="L19" s="11">
        <f>L12*Assumptions!$B$11</f>
        <v/>
      </c>
      <c r="M19" s="11">
        <f>M12*Assumptions!$B$11</f>
        <v/>
      </c>
      <c r="N19" s="11">
        <f>N12*Assumptions!$B$11</f>
        <v/>
      </c>
      <c r="O19" s="11">
        <f>O12*Assumptions!$B$11</f>
        <v/>
      </c>
      <c r="P19" s="11">
        <f>P12*Assumptions!$B$11</f>
        <v/>
      </c>
      <c r="Q19" s="11">
        <f>Q12*Assumptions!$B$11</f>
        <v/>
      </c>
      <c r="R19" s="11">
        <f>R12*Assumptions!$B$11</f>
        <v/>
      </c>
      <c r="S19" s="11">
        <f>S12*Assumptions!$B$11</f>
        <v/>
      </c>
      <c r="T19" s="11">
        <f>T12*Assumptions!$B$11</f>
        <v/>
      </c>
      <c r="U19" s="11">
        <f>U12*Assumptions!$B$11</f>
        <v/>
      </c>
      <c r="V19" s="11">
        <f>V12*Assumptions!$B$11</f>
        <v/>
      </c>
      <c r="W19" s="11">
        <f>W12*Assumptions!$B$11</f>
        <v/>
      </c>
      <c r="X19" s="11">
        <f>X12*Assumptions!$B$11</f>
        <v/>
      </c>
      <c r="Y19" s="11">
        <f>Y12*Assumptions!$B$11</f>
        <v/>
      </c>
      <c r="Z19" s="11">
        <f>Z12*Assumptions!$B$11</f>
        <v/>
      </c>
      <c r="AA19" s="11">
        <f>AA12*Assumptions!$B$11</f>
        <v/>
      </c>
      <c r="AB19" s="11">
        <f>AB12*Assumptions!$B$11</f>
        <v/>
      </c>
      <c r="AC19" s="11">
        <f>AC12*Assumptions!$B$11</f>
        <v/>
      </c>
      <c r="AD19" s="11">
        <f>AD12*Assumptions!$B$11</f>
        <v/>
      </c>
      <c r="AE19" s="11">
        <f>AE12*Assumptions!$B$11</f>
        <v/>
      </c>
      <c r="AF19" s="11">
        <f>AF12*Assumptions!$B$11</f>
        <v/>
      </c>
      <c r="AG19" s="11">
        <f>AG12*Assumptions!$B$11</f>
        <v/>
      </c>
      <c r="AH19" s="11">
        <f>AH12*Assumptions!$B$11</f>
        <v/>
      </c>
      <c r="AI19" s="11">
        <f>AI12*Assumptions!$B$11</f>
        <v/>
      </c>
      <c r="AJ19" s="11">
        <f>AJ12*Assumptions!$B$11</f>
        <v/>
      </c>
      <c r="AK19" s="11">
        <f>AK12*Assumptions!$B$11</f>
        <v/>
      </c>
      <c r="AL19" s="11">
        <f>AL12*Assumptions!$B$11</f>
        <v/>
      </c>
      <c r="AM19" s="11">
        <f>AM12*Assumptions!$B$11</f>
        <v/>
      </c>
    </row>
    <row r="20">
      <c r="A20" s="31" t="inlineStr">
        <is>
          <t>Total revenue</t>
        </is>
      </c>
      <c r="D20" s="9">
        <f>D18+D19</f>
        <v/>
      </c>
      <c r="E20" s="9">
        <f>E18+E19</f>
        <v/>
      </c>
      <c r="F20" s="9">
        <f>F18+F19</f>
        <v/>
      </c>
      <c r="G20" s="9">
        <f>G18+G19</f>
        <v/>
      </c>
      <c r="H20" s="9">
        <f>H18+H19</f>
        <v/>
      </c>
      <c r="I20" s="9">
        <f>I18+I19</f>
        <v/>
      </c>
      <c r="J20" s="9">
        <f>J18+J19</f>
        <v/>
      </c>
      <c r="K20" s="9">
        <f>K18+K19</f>
        <v/>
      </c>
      <c r="L20" s="9">
        <f>L18+L19</f>
        <v/>
      </c>
      <c r="M20" s="9">
        <f>M18+M19</f>
        <v/>
      </c>
      <c r="N20" s="9">
        <f>N18+N19</f>
        <v/>
      </c>
      <c r="O20" s="9">
        <f>O18+O19</f>
        <v/>
      </c>
      <c r="P20" s="9">
        <f>P18+P19</f>
        <v/>
      </c>
      <c r="Q20" s="9">
        <f>Q18+Q19</f>
        <v/>
      </c>
      <c r="R20" s="9">
        <f>R18+R19</f>
        <v/>
      </c>
      <c r="S20" s="9">
        <f>S18+S19</f>
        <v/>
      </c>
      <c r="T20" s="9">
        <f>T18+T19</f>
        <v/>
      </c>
      <c r="U20" s="9">
        <f>U18+U19</f>
        <v/>
      </c>
      <c r="V20" s="9">
        <f>V18+V19</f>
        <v/>
      </c>
      <c r="W20" s="9">
        <f>W18+W19</f>
        <v/>
      </c>
      <c r="X20" s="9">
        <f>X18+X19</f>
        <v/>
      </c>
      <c r="Y20" s="9">
        <f>Y18+Y19</f>
        <v/>
      </c>
      <c r="Z20" s="9">
        <f>Z18+Z19</f>
        <v/>
      </c>
      <c r="AA20" s="9">
        <f>AA18+AA19</f>
        <v/>
      </c>
      <c r="AB20" s="9">
        <f>AB18+AB19</f>
        <v/>
      </c>
      <c r="AC20" s="9">
        <f>AC18+AC19</f>
        <v/>
      </c>
      <c r="AD20" s="9">
        <f>AD18+AD19</f>
        <v/>
      </c>
      <c r="AE20" s="9">
        <f>AE18+AE19</f>
        <v/>
      </c>
      <c r="AF20" s="9">
        <f>AF18+AF19</f>
        <v/>
      </c>
      <c r="AG20" s="9">
        <f>AG18+AG19</f>
        <v/>
      </c>
      <c r="AH20" s="9">
        <f>AH18+AH19</f>
        <v/>
      </c>
      <c r="AI20" s="9">
        <f>AI18+AI19</f>
        <v/>
      </c>
      <c r="AJ20" s="9">
        <f>AJ18+AJ19</f>
        <v/>
      </c>
      <c r="AK20" s="9">
        <f>AK18+AK19</f>
        <v/>
      </c>
      <c r="AL20" s="9">
        <f>AL18+AL19</f>
        <v/>
      </c>
      <c r="AM20" s="9">
        <f>AM18+AM19</f>
        <v/>
      </c>
    </row>
    <row r="21">
      <c r="A21" s="8" t="inlineStr">
        <is>
          <t>New logos</t>
        </is>
      </c>
      <c r="D21" s="32">
        <f>IFERROR(D12/Assumptions!$B$27,0)</f>
        <v/>
      </c>
      <c r="E21" s="32">
        <f>IFERROR(E12/Assumptions!$B$27,0)</f>
        <v/>
      </c>
      <c r="F21" s="32">
        <f>IFERROR(F12/Assumptions!$B$27,0)</f>
        <v/>
      </c>
      <c r="G21" s="32">
        <f>IFERROR(G12/Assumptions!$B$27,0)</f>
        <v/>
      </c>
      <c r="H21" s="32">
        <f>IFERROR(H12/Assumptions!$B$27,0)</f>
        <v/>
      </c>
      <c r="I21" s="32">
        <f>IFERROR(I12/Assumptions!$B$27,0)</f>
        <v/>
      </c>
      <c r="J21" s="32">
        <f>IFERROR(J12/Assumptions!$B$27,0)</f>
        <v/>
      </c>
      <c r="K21" s="32">
        <f>IFERROR(K12/Assumptions!$B$27,0)</f>
        <v/>
      </c>
      <c r="L21" s="32">
        <f>IFERROR(L12/Assumptions!$B$27,0)</f>
        <v/>
      </c>
      <c r="M21" s="32">
        <f>IFERROR(M12/Assumptions!$B$27,0)</f>
        <v/>
      </c>
      <c r="N21" s="32">
        <f>IFERROR(N12/Assumptions!$B$27,0)</f>
        <v/>
      </c>
      <c r="O21" s="32">
        <f>IFERROR(O12/Assumptions!$B$27,0)</f>
        <v/>
      </c>
      <c r="P21" s="32">
        <f>IFERROR(P12/Assumptions!$B$27,0)</f>
        <v/>
      </c>
      <c r="Q21" s="32">
        <f>IFERROR(Q12/Assumptions!$B$27,0)</f>
        <v/>
      </c>
      <c r="R21" s="32">
        <f>IFERROR(R12/Assumptions!$B$27,0)</f>
        <v/>
      </c>
      <c r="S21" s="32">
        <f>IFERROR(S12/Assumptions!$B$27,0)</f>
        <v/>
      </c>
      <c r="T21" s="32">
        <f>IFERROR(T12/Assumptions!$B$27,0)</f>
        <v/>
      </c>
      <c r="U21" s="32">
        <f>IFERROR(U12/Assumptions!$B$27,0)</f>
        <v/>
      </c>
      <c r="V21" s="32">
        <f>IFERROR(V12/Assumptions!$B$27,0)</f>
        <v/>
      </c>
      <c r="W21" s="32">
        <f>IFERROR(W12/Assumptions!$B$27,0)</f>
        <v/>
      </c>
      <c r="X21" s="32">
        <f>IFERROR(X12/Assumptions!$B$27,0)</f>
        <v/>
      </c>
      <c r="Y21" s="32">
        <f>IFERROR(Y12/Assumptions!$B$27,0)</f>
        <v/>
      </c>
      <c r="Z21" s="32">
        <f>IFERROR(Z12/Assumptions!$B$27,0)</f>
        <v/>
      </c>
      <c r="AA21" s="32">
        <f>IFERROR(AA12/Assumptions!$B$27,0)</f>
        <v/>
      </c>
      <c r="AB21" s="32">
        <f>IFERROR(AB12/Assumptions!$B$27,0)</f>
        <v/>
      </c>
      <c r="AC21" s="32">
        <f>IFERROR(AC12/Assumptions!$B$27,0)</f>
        <v/>
      </c>
      <c r="AD21" s="32">
        <f>IFERROR(AD12/Assumptions!$B$27,0)</f>
        <v/>
      </c>
      <c r="AE21" s="32">
        <f>IFERROR(AE12/Assumptions!$B$27,0)</f>
        <v/>
      </c>
      <c r="AF21" s="32">
        <f>IFERROR(AF12/Assumptions!$B$27,0)</f>
        <v/>
      </c>
      <c r="AG21" s="32">
        <f>IFERROR(AG12/Assumptions!$B$27,0)</f>
        <v/>
      </c>
      <c r="AH21" s="32">
        <f>IFERROR(AH12/Assumptions!$B$27,0)</f>
        <v/>
      </c>
      <c r="AI21" s="32">
        <f>IFERROR(AI12/Assumptions!$B$27,0)</f>
        <v/>
      </c>
      <c r="AJ21" s="32">
        <f>IFERROR(AJ12/Assumptions!$B$27,0)</f>
        <v/>
      </c>
      <c r="AK21" s="32">
        <f>IFERROR(AK12/Assumptions!$B$27,0)</f>
        <v/>
      </c>
      <c r="AL21" s="32">
        <f>IFERROR(AL12/Assumptions!$B$27,0)</f>
        <v/>
      </c>
      <c r="AM21" s="32">
        <f>IFERROR(AM12/Assumptions!$B$27,0)</f>
        <v/>
      </c>
    </row>
    <row r="24">
      <c r="A24" s="15" t="inlineStr">
        <is>
          <t>Base scenario</t>
        </is>
      </c>
    </row>
    <row r="25">
      <c r="A25" s="8" t="inlineStr">
        <is>
          <t>Pipeline created</t>
        </is>
      </c>
      <c r="D25" s="11">
        <f>Assumptions!$C$23*(1+Assumptions!$C$24)^(D$6-1)</f>
        <v/>
      </c>
      <c r="E25" s="11">
        <f>Assumptions!$C$23*(1+Assumptions!$C$24)^(E$6-1)</f>
        <v/>
      </c>
      <c r="F25" s="11">
        <f>Assumptions!$C$23*(1+Assumptions!$C$24)^(F$6-1)</f>
        <v/>
      </c>
      <c r="G25" s="11">
        <f>Assumptions!$C$23*(1+Assumptions!$C$24)^(G$6-1)</f>
        <v/>
      </c>
      <c r="H25" s="11">
        <f>Assumptions!$C$23*(1+Assumptions!$C$24)^(H$6-1)</f>
        <v/>
      </c>
      <c r="I25" s="11">
        <f>Assumptions!$C$23*(1+Assumptions!$C$24)^(I$6-1)</f>
        <v/>
      </c>
      <c r="J25" s="11">
        <f>Assumptions!$C$23*(1+Assumptions!$C$24)^(J$6-1)</f>
        <v/>
      </c>
      <c r="K25" s="11">
        <f>Assumptions!$C$23*(1+Assumptions!$C$24)^(K$6-1)</f>
        <v/>
      </c>
      <c r="L25" s="11">
        <f>Assumptions!$C$23*(1+Assumptions!$C$24)^(L$6-1)</f>
        <v/>
      </c>
      <c r="M25" s="11">
        <f>Assumptions!$C$23*(1+Assumptions!$C$24)^(M$6-1)</f>
        <v/>
      </c>
      <c r="N25" s="11">
        <f>Assumptions!$C$23*(1+Assumptions!$C$24)^(N$6-1)</f>
        <v/>
      </c>
      <c r="O25" s="11">
        <f>Assumptions!$C$23*(1+Assumptions!$C$24)^(O$6-1)</f>
        <v/>
      </c>
      <c r="P25" s="11">
        <f>Assumptions!$C$23*(1+Assumptions!$C$24)^(P$6-1)</f>
        <v/>
      </c>
      <c r="Q25" s="11">
        <f>Assumptions!$C$23*(1+Assumptions!$C$24)^(Q$6-1)</f>
        <v/>
      </c>
      <c r="R25" s="11">
        <f>Assumptions!$C$23*(1+Assumptions!$C$24)^(R$6-1)</f>
        <v/>
      </c>
      <c r="S25" s="11">
        <f>Assumptions!$C$23*(1+Assumptions!$C$24)^(S$6-1)</f>
        <v/>
      </c>
      <c r="T25" s="11">
        <f>Assumptions!$C$23*(1+Assumptions!$C$24)^(T$6-1)</f>
        <v/>
      </c>
      <c r="U25" s="11">
        <f>Assumptions!$C$23*(1+Assumptions!$C$24)^(U$6-1)</f>
        <v/>
      </c>
      <c r="V25" s="11">
        <f>Assumptions!$C$23*(1+Assumptions!$C$24)^(V$6-1)</f>
        <v/>
      </c>
      <c r="W25" s="11">
        <f>Assumptions!$C$23*(1+Assumptions!$C$24)^(W$6-1)</f>
        <v/>
      </c>
      <c r="X25" s="11">
        <f>Assumptions!$C$23*(1+Assumptions!$C$24)^(X$6-1)</f>
        <v/>
      </c>
      <c r="Y25" s="11">
        <f>Assumptions!$C$23*(1+Assumptions!$C$24)^(Y$6-1)</f>
        <v/>
      </c>
      <c r="Z25" s="11">
        <f>Assumptions!$C$23*(1+Assumptions!$C$24)^(Z$6-1)</f>
        <v/>
      </c>
      <c r="AA25" s="11">
        <f>Assumptions!$C$23*(1+Assumptions!$C$24)^(AA$6-1)</f>
        <v/>
      </c>
      <c r="AB25" s="11">
        <f>Assumptions!$C$23*(1+Assumptions!$C$24)^(AB$6-1)</f>
        <v/>
      </c>
      <c r="AC25" s="11">
        <f>Assumptions!$C$23*(1+Assumptions!$C$24)^(AC$6-1)</f>
        <v/>
      </c>
      <c r="AD25" s="11">
        <f>Assumptions!$C$23*(1+Assumptions!$C$24)^(AD$6-1)</f>
        <v/>
      </c>
      <c r="AE25" s="11">
        <f>Assumptions!$C$23*(1+Assumptions!$C$24)^(AE$6-1)</f>
        <v/>
      </c>
      <c r="AF25" s="11">
        <f>Assumptions!$C$23*(1+Assumptions!$C$24)^(AF$6-1)</f>
        <v/>
      </c>
      <c r="AG25" s="11">
        <f>Assumptions!$C$23*(1+Assumptions!$C$24)^(AG$6-1)</f>
        <v/>
      </c>
      <c r="AH25" s="11">
        <f>Assumptions!$C$23*(1+Assumptions!$C$24)^(AH$6-1)</f>
        <v/>
      </c>
      <c r="AI25" s="11">
        <f>Assumptions!$C$23*(1+Assumptions!$C$24)^(AI$6-1)</f>
        <v/>
      </c>
      <c r="AJ25" s="11">
        <f>Assumptions!$C$23*(1+Assumptions!$C$24)^(AJ$6-1)</f>
        <v/>
      </c>
      <c r="AK25" s="11">
        <f>Assumptions!$C$23*(1+Assumptions!$C$24)^(AK$6-1)</f>
        <v/>
      </c>
      <c r="AL25" s="11">
        <f>Assumptions!$C$23*(1+Assumptions!$C$24)^(AL$6-1)</f>
        <v/>
      </c>
      <c r="AM25" s="11">
        <f>Assumptions!$C$23*(1+Assumptions!$C$24)^(AM$6-1)</f>
        <v/>
      </c>
    </row>
    <row r="26">
      <c r="A26" s="8" t="inlineStr">
        <is>
          <t>Beginning ARR</t>
        </is>
      </c>
      <c r="D26" s="11">
        <f>Assumptions!$B$6</f>
        <v/>
      </c>
      <c r="E26" s="11">
        <f>D30</f>
        <v/>
      </c>
      <c r="F26" s="11">
        <f>E30</f>
        <v/>
      </c>
      <c r="G26" s="11">
        <f>F30</f>
        <v/>
      </c>
      <c r="H26" s="11">
        <f>G30</f>
        <v/>
      </c>
      <c r="I26" s="11">
        <f>H30</f>
        <v/>
      </c>
      <c r="J26" s="11">
        <f>I30</f>
        <v/>
      </c>
      <c r="K26" s="11">
        <f>J30</f>
        <v/>
      </c>
      <c r="L26" s="11">
        <f>K30</f>
        <v/>
      </c>
      <c r="M26" s="11">
        <f>L30</f>
        <v/>
      </c>
      <c r="N26" s="11">
        <f>M30</f>
        <v/>
      </c>
      <c r="O26" s="11">
        <f>N30</f>
        <v/>
      </c>
      <c r="P26" s="11">
        <f>O30</f>
        <v/>
      </c>
      <c r="Q26" s="11">
        <f>P30</f>
        <v/>
      </c>
      <c r="R26" s="11">
        <f>Q30</f>
        <v/>
      </c>
      <c r="S26" s="11">
        <f>R30</f>
        <v/>
      </c>
      <c r="T26" s="11">
        <f>S30</f>
        <v/>
      </c>
      <c r="U26" s="11">
        <f>T30</f>
        <v/>
      </c>
      <c r="V26" s="11">
        <f>U30</f>
        <v/>
      </c>
      <c r="W26" s="11">
        <f>V30</f>
        <v/>
      </c>
      <c r="X26" s="11">
        <f>W30</f>
        <v/>
      </c>
      <c r="Y26" s="11">
        <f>X30</f>
        <v/>
      </c>
      <c r="Z26" s="11">
        <f>Y30</f>
        <v/>
      </c>
      <c r="AA26" s="11">
        <f>Z30</f>
        <v/>
      </c>
      <c r="AB26" s="11">
        <f>AA30</f>
        <v/>
      </c>
      <c r="AC26" s="11">
        <f>AB30</f>
        <v/>
      </c>
      <c r="AD26" s="11">
        <f>AC30</f>
        <v/>
      </c>
      <c r="AE26" s="11">
        <f>AD30</f>
        <v/>
      </c>
      <c r="AF26" s="11">
        <f>AE30</f>
        <v/>
      </c>
      <c r="AG26" s="11">
        <f>AF30</f>
        <v/>
      </c>
      <c r="AH26" s="11">
        <f>AG30</f>
        <v/>
      </c>
      <c r="AI26" s="11">
        <f>AH30</f>
        <v/>
      </c>
      <c r="AJ26" s="11">
        <f>AI30</f>
        <v/>
      </c>
      <c r="AK26" s="11">
        <f>AJ30</f>
        <v/>
      </c>
      <c r="AL26" s="11">
        <f>AK30</f>
        <v/>
      </c>
      <c r="AM26" s="11">
        <f>AL30</f>
        <v/>
      </c>
    </row>
    <row r="27">
      <c r="A27" s="8" t="inlineStr">
        <is>
          <t>New ARR</t>
        </is>
      </c>
      <c r="D27" s="11">
        <f>INDEX(Assumptions!$B$35:$B$46,D$7)*Assumptions!$C$25*IF(ROUND(Assumptions!$C$26,0)=0,D25+IF(D$4=1,Assumptions!$B$8,0),IF(D$4&lt;=ROUND(Assumptions!$C$26,0),Assumptions!$B$8/ROUND(Assumptions!$C$26,0),INDEX($D$25:$AM$25,D$4-ROUND(Assumptions!$C$26,0))))</f>
        <v/>
      </c>
      <c r="E27" s="11">
        <f>INDEX(Assumptions!$B$35:$B$46,E$7)*Assumptions!$C$25*IF(ROUND(Assumptions!$C$26,0)=0,E25+IF(E$4=1,Assumptions!$B$8,0),IF(E$4&lt;=ROUND(Assumptions!$C$26,0),Assumptions!$B$8/ROUND(Assumptions!$C$26,0),INDEX($D$25:$AM$25,E$4-ROUND(Assumptions!$C$26,0))))</f>
        <v/>
      </c>
      <c r="F27" s="11">
        <f>INDEX(Assumptions!$B$35:$B$46,F$7)*Assumptions!$C$25*IF(ROUND(Assumptions!$C$26,0)=0,F25+IF(F$4=1,Assumptions!$B$8,0),IF(F$4&lt;=ROUND(Assumptions!$C$26,0),Assumptions!$B$8/ROUND(Assumptions!$C$26,0),INDEX($D$25:$AM$25,F$4-ROUND(Assumptions!$C$26,0))))</f>
        <v/>
      </c>
      <c r="G27" s="11">
        <f>INDEX(Assumptions!$B$35:$B$46,G$7)*Assumptions!$C$25*IF(ROUND(Assumptions!$C$26,0)=0,G25+IF(G$4=1,Assumptions!$B$8,0),IF(G$4&lt;=ROUND(Assumptions!$C$26,0),Assumptions!$B$8/ROUND(Assumptions!$C$26,0),INDEX($D$25:$AM$25,G$4-ROUND(Assumptions!$C$26,0))))</f>
        <v/>
      </c>
      <c r="H27" s="11">
        <f>INDEX(Assumptions!$B$35:$B$46,H$7)*Assumptions!$C$25*IF(ROUND(Assumptions!$C$26,0)=0,H25+IF(H$4=1,Assumptions!$B$8,0),IF(H$4&lt;=ROUND(Assumptions!$C$26,0),Assumptions!$B$8/ROUND(Assumptions!$C$26,0),INDEX($D$25:$AM$25,H$4-ROUND(Assumptions!$C$26,0))))</f>
        <v/>
      </c>
      <c r="I27" s="11">
        <f>INDEX(Assumptions!$B$35:$B$46,I$7)*Assumptions!$C$25*IF(ROUND(Assumptions!$C$26,0)=0,I25+IF(I$4=1,Assumptions!$B$8,0),IF(I$4&lt;=ROUND(Assumptions!$C$26,0),Assumptions!$B$8/ROUND(Assumptions!$C$26,0),INDEX($D$25:$AM$25,I$4-ROUND(Assumptions!$C$26,0))))</f>
        <v/>
      </c>
      <c r="J27" s="11">
        <f>INDEX(Assumptions!$B$35:$B$46,J$7)*Assumptions!$C$25*IF(ROUND(Assumptions!$C$26,0)=0,J25+IF(J$4=1,Assumptions!$B$8,0),IF(J$4&lt;=ROUND(Assumptions!$C$26,0),Assumptions!$B$8/ROUND(Assumptions!$C$26,0),INDEX($D$25:$AM$25,J$4-ROUND(Assumptions!$C$26,0))))</f>
        <v/>
      </c>
      <c r="K27" s="11">
        <f>INDEX(Assumptions!$B$35:$B$46,K$7)*Assumptions!$C$25*IF(ROUND(Assumptions!$C$26,0)=0,K25+IF(K$4=1,Assumptions!$B$8,0),IF(K$4&lt;=ROUND(Assumptions!$C$26,0),Assumptions!$B$8/ROUND(Assumptions!$C$26,0),INDEX($D$25:$AM$25,K$4-ROUND(Assumptions!$C$26,0))))</f>
        <v/>
      </c>
      <c r="L27" s="11">
        <f>INDEX(Assumptions!$B$35:$B$46,L$7)*Assumptions!$C$25*IF(ROUND(Assumptions!$C$26,0)=0,L25+IF(L$4=1,Assumptions!$B$8,0),IF(L$4&lt;=ROUND(Assumptions!$C$26,0),Assumptions!$B$8/ROUND(Assumptions!$C$26,0),INDEX($D$25:$AM$25,L$4-ROUND(Assumptions!$C$26,0))))</f>
        <v/>
      </c>
      <c r="M27" s="11">
        <f>INDEX(Assumptions!$B$35:$B$46,M$7)*Assumptions!$C$25*IF(ROUND(Assumptions!$C$26,0)=0,M25+IF(M$4=1,Assumptions!$B$8,0),IF(M$4&lt;=ROUND(Assumptions!$C$26,0),Assumptions!$B$8/ROUND(Assumptions!$C$26,0),INDEX($D$25:$AM$25,M$4-ROUND(Assumptions!$C$26,0))))</f>
        <v/>
      </c>
      <c r="N27" s="11">
        <f>INDEX(Assumptions!$B$35:$B$46,N$7)*Assumptions!$C$25*IF(ROUND(Assumptions!$C$26,0)=0,N25+IF(N$4=1,Assumptions!$B$8,0),IF(N$4&lt;=ROUND(Assumptions!$C$26,0),Assumptions!$B$8/ROUND(Assumptions!$C$26,0),INDEX($D$25:$AM$25,N$4-ROUND(Assumptions!$C$26,0))))</f>
        <v/>
      </c>
      <c r="O27" s="11">
        <f>INDEX(Assumptions!$B$35:$B$46,O$7)*Assumptions!$C$25*IF(ROUND(Assumptions!$C$26,0)=0,O25+IF(O$4=1,Assumptions!$B$8,0),IF(O$4&lt;=ROUND(Assumptions!$C$26,0),Assumptions!$B$8/ROUND(Assumptions!$C$26,0),INDEX($D$25:$AM$25,O$4-ROUND(Assumptions!$C$26,0))))</f>
        <v/>
      </c>
      <c r="P27" s="11">
        <f>INDEX(Assumptions!$B$35:$B$46,P$7)*Assumptions!$C$25*IF(ROUND(Assumptions!$C$26,0)=0,P25+IF(P$4=1,Assumptions!$B$8,0),IF(P$4&lt;=ROUND(Assumptions!$C$26,0),Assumptions!$B$8/ROUND(Assumptions!$C$26,0),INDEX($D$25:$AM$25,P$4-ROUND(Assumptions!$C$26,0))))</f>
        <v/>
      </c>
      <c r="Q27" s="11">
        <f>INDEX(Assumptions!$B$35:$B$46,Q$7)*Assumptions!$C$25*IF(ROUND(Assumptions!$C$26,0)=0,Q25+IF(Q$4=1,Assumptions!$B$8,0),IF(Q$4&lt;=ROUND(Assumptions!$C$26,0),Assumptions!$B$8/ROUND(Assumptions!$C$26,0),INDEX($D$25:$AM$25,Q$4-ROUND(Assumptions!$C$26,0))))</f>
        <v/>
      </c>
      <c r="R27" s="11">
        <f>INDEX(Assumptions!$B$35:$B$46,R$7)*Assumptions!$C$25*IF(ROUND(Assumptions!$C$26,0)=0,R25+IF(R$4=1,Assumptions!$B$8,0),IF(R$4&lt;=ROUND(Assumptions!$C$26,0),Assumptions!$B$8/ROUND(Assumptions!$C$26,0),INDEX($D$25:$AM$25,R$4-ROUND(Assumptions!$C$26,0))))</f>
        <v/>
      </c>
      <c r="S27" s="11">
        <f>INDEX(Assumptions!$B$35:$B$46,S$7)*Assumptions!$C$25*IF(ROUND(Assumptions!$C$26,0)=0,S25+IF(S$4=1,Assumptions!$B$8,0),IF(S$4&lt;=ROUND(Assumptions!$C$26,0),Assumptions!$B$8/ROUND(Assumptions!$C$26,0),INDEX($D$25:$AM$25,S$4-ROUND(Assumptions!$C$26,0))))</f>
        <v/>
      </c>
      <c r="T27" s="11">
        <f>INDEX(Assumptions!$B$35:$B$46,T$7)*Assumptions!$C$25*IF(ROUND(Assumptions!$C$26,0)=0,T25+IF(T$4=1,Assumptions!$B$8,0),IF(T$4&lt;=ROUND(Assumptions!$C$26,0),Assumptions!$B$8/ROUND(Assumptions!$C$26,0),INDEX($D$25:$AM$25,T$4-ROUND(Assumptions!$C$26,0))))</f>
        <v/>
      </c>
      <c r="U27" s="11">
        <f>INDEX(Assumptions!$B$35:$B$46,U$7)*Assumptions!$C$25*IF(ROUND(Assumptions!$C$26,0)=0,U25+IF(U$4=1,Assumptions!$B$8,0),IF(U$4&lt;=ROUND(Assumptions!$C$26,0),Assumptions!$B$8/ROUND(Assumptions!$C$26,0),INDEX($D$25:$AM$25,U$4-ROUND(Assumptions!$C$26,0))))</f>
        <v/>
      </c>
      <c r="V27" s="11">
        <f>INDEX(Assumptions!$B$35:$B$46,V$7)*Assumptions!$C$25*IF(ROUND(Assumptions!$C$26,0)=0,V25+IF(V$4=1,Assumptions!$B$8,0),IF(V$4&lt;=ROUND(Assumptions!$C$26,0),Assumptions!$B$8/ROUND(Assumptions!$C$26,0),INDEX($D$25:$AM$25,V$4-ROUND(Assumptions!$C$26,0))))</f>
        <v/>
      </c>
      <c r="W27" s="11">
        <f>INDEX(Assumptions!$B$35:$B$46,W$7)*Assumptions!$C$25*IF(ROUND(Assumptions!$C$26,0)=0,W25+IF(W$4=1,Assumptions!$B$8,0),IF(W$4&lt;=ROUND(Assumptions!$C$26,0),Assumptions!$B$8/ROUND(Assumptions!$C$26,0),INDEX($D$25:$AM$25,W$4-ROUND(Assumptions!$C$26,0))))</f>
        <v/>
      </c>
      <c r="X27" s="11">
        <f>INDEX(Assumptions!$B$35:$B$46,X$7)*Assumptions!$C$25*IF(ROUND(Assumptions!$C$26,0)=0,X25+IF(X$4=1,Assumptions!$B$8,0),IF(X$4&lt;=ROUND(Assumptions!$C$26,0),Assumptions!$B$8/ROUND(Assumptions!$C$26,0),INDEX($D$25:$AM$25,X$4-ROUND(Assumptions!$C$26,0))))</f>
        <v/>
      </c>
      <c r="Y27" s="11">
        <f>INDEX(Assumptions!$B$35:$B$46,Y$7)*Assumptions!$C$25*IF(ROUND(Assumptions!$C$26,0)=0,Y25+IF(Y$4=1,Assumptions!$B$8,0),IF(Y$4&lt;=ROUND(Assumptions!$C$26,0),Assumptions!$B$8/ROUND(Assumptions!$C$26,0),INDEX($D$25:$AM$25,Y$4-ROUND(Assumptions!$C$26,0))))</f>
        <v/>
      </c>
      <c r="Z27" s="11">
        <f>INDEX(Assumptions!$B$35:$B$46,Z$7)*Assumptions!$C$25*IF(ROUND(Assumptions!$C$26,0)=0,Z25+IF(Z$4=1,Assumptions!$B$8,0),IF(Z$4&lt;=ROUND(Assumptions!$C$26,0),Assumptions!$B$8/ROUND(Assumptions!$C$26,0),INDEX($D$25:$AM$25,Z$4-ROUND(Assumptions!$C$26,0))))</f>
        <v/>
      </c>
      <c r="AA27" s="11">
        <f>INDEX(Assumptions!$B$35:$B$46,AA$7)*Assumptions!$C$25*IF(ROUND(Assumptions!$C$26,0)=0,AA25+IF(AA$4=1,Assumptions!$B$8,0),IF(AA$4&lt;=ROUND(Assumptions!$C$26,0),Assumptions!$B$8/ROUND(Assumptions!$C$26,0),INDEX($D$25:$AM$25,AA$4-ROUND(Assumptions!$C$26,0))))</f>
        <v/>
      </c>
      <c r="AB27" s="11">
        <f>INDEX(Assumptions!$B$35:$B$46,AB$7)*Assumptions!$C$25*IF(ROUND(Assumptions!$C$26,0)=0,AB25+IF(AB$4=1,Assumptions!$B$8,0),IF(AB$4&lt;=ROUND(Assumptions!$C$26,0),Assumptions!$B$8/ROUND(Assumptions!$C$26,0),INDEX($D$25:$AM$25,AB$4-ROUND(Assumptions!$C$26,0))))</f>
        <v/>
      </c>
      <c r="AC27" s="11">
        <f>INDEX(Assumptions!$B$35:$B$46,AC$7)*Assumptions!$C$25*IF(ROUND(Assumptions!$C$26,0)=0,AC25+IF(AC$4=1,Assumptions!$B$8,0),IF(AC$4&lt;=ROUND(Assumptions!$C$26,0),Assumptions!$B$8/ROUND(Assumptions!$C$26,0),INDEX($D$25:$AM$25,AC$4-ROUND(Assumptions!$C$26,0))))</f>
        <v/>
      </c>
      <c r="AD27" s="11">
        <f>INDEX(Assumptions!$B$35:$B$46,AD$7)*Assumptions!$C$25*IF(ROUND(Assumptions!$C$26,0)=0,AD25+IF(AD$4=1,Assumptions!$B$8,0),IF(AD$4&lt;=ROUND(Assumptions!$C$26,0),Assumptions!$B$8/ROUND(Assumptions!$C$26,0),INDEX($D$25:$AM$25,AD$4-ROUND(Assumptions!$C$26,0))))</f>
        <v/>
      </c>
      <c r="AE27" s="11">
        <f>INDEX(Assumptions!$B$35:$B$46,AE$7)*Assumptions!$C$25*IF(ROUND(Assumptions!$C$26,0)=0,AE25+IF(AE$4=1,Assumptions!$B$8,0),IF(AE$4&lt;=ROUND(Assumptions!$C$26,0),Assumptions!$B$8/ROUND(Assumptions!$C$26,0),INDEX($D$25:$AM$25,AE$4-ROUND(Assumptions!$C$26,0))))</f>
        <v/>
      </c>
      <c r="AF27" s="11">
        <f>INDEX(Assumptions!$B$35:$B$46,AF$7)*Assumptions!$C$25*IF(ROUND(Assumptions!$C$26,0)=0,AF25+IF(AF$4=1,Assumptions!$B$8,0),IF(AF$4&lt;=ROUND(Assumptions!$C$26,0),Assumptions!$B$8/ROUND(Assumptions!$C$26,0),INDEX($D$25:$AM$25,AF$4-ROUND(Assumptions!$C$26,0))))</f>
        <v/>
      </c>
      <c r="AG27" s="11">
        <f>INDEX(Assumptions!$B$35:$B$46,AG$7)*Assumptions!$C$25*IF(ROUND(Assumptions!$C$26,0)=0,AG25+IF(AG$4=1,Assumptions!$B$8,0),IF(AG$4&lt;=ROUND(Assumptions!$C$26,0),Assumptions!$B$8/ROUND(Assumptions!$C$26,0),INDEX($D$25:$AM$25,AG$4-ROUND(Assumptions!$C$26,0))))</f>
        <v/>
      </c>
      <c r="AH27" s="11">
        <f>INDEX(Assumptions!$B$35:$B$46,AH$7)*Assumptions!$C$25*IF(ROUND(Assumptions!$C$26,0)=0,AH25+IF(AH$4=1,Assumptions!$B$8,0),IF(AH$4&lt;=ROUND(Assumptions!$C$26,0),Assumptions!$B$8/ROUND(Assumptions!$C$26,0),INDEX($D$25:$AM$25,AH$4-ROUND(Assumptions!$C$26,0))))</f>
        <v/>
      </c>
      <c r="AI27" s="11">
        <f>INDEX(Assumptions!$B$35:$B$46,AI$7)*Assumptions!$C$25*IF(ROUND(Assumptions!$C$26,0)=0,AI25+IF(AI$4=1,Assumptions!$B$8,0),IF(AI$4&lt;=ROUND(Assumptions!$C$26,0),Assumptions!$B$8/ROUND(Assumptions!$C$26,0),INDEX($D$25:$AM$25,AI$4-ROUND(Assumptions!$C$26,0))))</f>
        <v/>
      </c>
      <c r="AJ27" s="11">
        <f>INDEX(Assumptions!$B$35:$B$46,AJ$7)*Assumptions!$C$25*IF(ROUND(Assumptions!$C$26,0)=0,AJ25+IF(AJ$4=1,Assumptions!$B$8,0),IF(AJ$4&lt;=ROUND(Assumptions!$C$26,0),Assumptions!$B$8/ROUND(Assumptions!$C$26,0),INDEX($D$25:$AM$25,AJ$4-ROUND(Assumptions!$C$26,0))))</f>
        <v/>
      </c>
      <c r="AK27" s="11">
        <f>INDEX(Assumptions!$B$35:$B$46,AK$7)*Assumptions!$C$25*IF(ROUND(Assumptions!$C$26,0)=0,AK25+IF(AK$4=1,Assumptions!$B$8,0),IF(AK$4&lt;=ROUND(Assumptions!$C$26,0),Assumptions!$B$8/ROUND(Assumptions!$C$26,0),INDEX($D$25:$AM$25,AK$4-ROUND(Assumptions!$C$26,0))))</f>
        <v/>
      </c>
      <c r="AL27" s="11">
        <f>INDEX(Assumptions!$B$35:$B$46,AL$7)*Assumptions!$C$25*IF(ROUND(Assumptions!$C$26,0)=0,AL25+IF(AL$4=1,Assumptions!$B$8,0),IF(AL$4&lt;=ROUND(Assumptions!$C$26,0),Assumptions!$B$8/ROUND(Assumptions!$C$26,0),INDEX($D$25:$AM$25,AL$4-ROUND(Assumptions!$C$26,0))))</f>
        <v/>
      </c>
      <c r="AM27" s="11">
        <f>INDEX(Assumptions!$B$35:$B$46,AM$7)*Assumptions!$C$25*IF(ROUND(Assumptions!$C$26,0)=0,AM25+IF(AM$4=1,Assumptions!$B$8,0),IF(AM$4&lt;=ROUND(Assumptions!$C$26,0),Assumptions!$B$8/ROUND(Assumptions!$C$26,0),INDEX($D$25:$AM$25,AM$4-ROUND(Assumptions!$C$26,0))))</f>
        <v/>
      </c>
    </row>
    <row r="28">
      <c r="A28" s="8" t="inlineStr">
        <is>
          <t>Expansion ARR</t>
        </is>
      </c>
      <c r="D28" s="11">
        <f>D26*Assumptions!$C$31</f>
        <v/>
      </c>
      <c r="E28" s="11">
        <f>E26*Assumptions!$C$31</f>
        <v/>
      </c>
      <c r="F28" s="11">
        <f>F26*Assumptions!$C$31</f>
        <v/>
      </c>
      <c r="G28" s="11">
        <f>G26*Assumptions!$C$31</f>
        <v/>
      </c>
      <c r="H28" s="11">
        <f>H26*Assumptions!$C$31</f>
        <v/>
      </c>
      <c r="I28" s="11">
        <f>I26*Assumptions!$C$31</f>
        <v/>
      </c>
      <c r="J28" s="11">
        <f>J26*Assumptions!$C$31</f>
        <v/>
      </c>
      <c r="K28" s="11">
        <f>K26*Assumptions!$C$31</f>
        <v/>
      </c>
      <c r="L28" s="11">
        <f>L26*Assumptions!$C$31</f>
        <v/>
      </c>
      <c r="M28" s="11">
        <f>M26*Assumptions!$C$31</f>
        <v/>
      </c>
      <c r="N28" s="11">
        <f>N26*Assumptions!$C$31</f>
        <v/>
      </c>
      <c r="O28" s="11">
        <f>O26*Assumptions!$C$31</f>
        <v/>
      </c>
      <c r="P28" s="11">
        <f>P26*Assumptions!$C$31</f>
        <v/>
      </c>
      <c r="Q28" s="11">
        <f>Q26*Assumptions!$C$31</f>
        <v/>
      </c>
      <c r="R28" s="11">
        <f>R26*Assumptions!$C$31</f>
        <v/>
      </c>
      <c r="S28" s="11">
        <f>S26*Assumptions!$C$31</f>
        <v/>
      </c>
      <c r="T28" s="11">
        <f>T26*Assumptions!$C$31</f>
        <v/>
      </c>
      <c r="U28" s="11">
        <f>U26*Assumptions!$C$31</f>
        <v/>
      </c>
      <c r="V28" s="11">
        <f>V26*Assumptions!$C$31</f>
        <v/>
      </c>
      <c r="W28" s="11">
        <f>W26*Assumptions!$C$31</f>
        <v/>
      </c>
      <c r="X28" s="11">
        <f>X26*Assumptions!$C$31</f>
        <v/>
      </c>
      <c r="Y28" s="11">
        <f>Y26*Assumptions!$C$31</f>
        <v/>
      </c>
      <c r="Z28" s="11">
        <f>Z26*Assumptions!$C$31</f>
        <v/>
      </c>
      <c r="AA28" s="11">
        <f>AA26*Assumptions!$C$31</f>
        <v/>
      </c>
      <c r="AB28" s="11">
        <f>AB26*Assumptions!$C$31</f>
        <v/>
      </c>
      <c r="AC28" s="11">
        <f>AC26*Assumptions!$C$31</f>
        <v/>
      </c>
      <c r="AD28" s="11">
        <f>AD26*Assumptions!$C$31</f>
        <v/>
      </c>
      <c r="AE28" s="11">
        <f>AE26*Assumptions!$C$31</f>
        <v/>
      </c>
      <c r="AF28" s="11">
        <f>AF26*Assumptions!$C$31</f>
        <v/>
      </c>
      <c r="AG28" s="11">
        <f>AG26*Assumptions!$C$31</f>
        <v/>
      </c>
      <c r="AH28" s="11">
        <f>AH26*Assumptions!$C$31</f>
        <v/>
      </c>
      <c r="AI28" s="11">
        <f>AI26*Assumptions!$C$31</f>
        <v/>
      </c>
      <c r="AJ28" s="11">
        <f>AJ26*Assumptions!$C$31</f>
        <v/>
      </c>
      <c r="AK28" s="11">
        <f>AK26*Assumptions!$C$31</f>
        <v/>
      </c>
      <c r="AL28" s="11">
        <f>AL26*Assumptions!$C$31</f>
        <v/>
      </c>
      <c r="AM28" s="11">
        <f>AM26*Assumptions!$C$31</f>
        <v/>
      </c>
    </row>
    <row r="29">
      <c r="A29" s="8" t="inlineStr">
        <is>
          <t>Churn and contraction ARR</t>
        </is>
      </c>
      <c r="D29" s="11">
        <f>-D26*Assumptions!$C$30</f>
        <v/>
      </c>
      <c r="E29" s="11">
        <f>-E26*Assumptions!$C$30</f>
        <v/>
      </c>
      <c r="F29" s="11">
        <f>-F26*Assumptions!$C$30</f>
        <v/>
      </c>
      <c r="G29" s="11">
        <f>-G26*Assumptions!$C$30</f>
        <v/>
      </c>
      <c r="H29" s="11">
        <f>-H26*Assumptions!$C$30</f>
        <v/>
      </c>
      <c r="I29" s="11">
        <f>-I26*Assumptions!$C$30</f>
        <v/>
      </c>
      <c r="J29" s="11">
        <f>-J26*Assumptions!$C$30</f>
        <v/>
      </c>
      <c r="K29" s="11">
        <f>-K26*Assumptions!$C$30</f>
        <v/>
      </c>
      <c r="L29" s="11">
        <f>-L26*Assumptions!$C$30</f>
        <v/>
      </c>
      <c r="M29" s="11">
        <f>-M26*Assumptions!$C$30</f>
        <v/>
      </c>
      <c r="N29" s="11">
        <f>-N26*Assumptions!$C$30</f>
        <v/>
      </c>
      <c r="O29" s="11">
        <f>-O26*Assumptions!$C$30</f>
        <v/>
      </c>
      <c r="P29" s="11">
        <f>-P26*Assumptions!$C$30</f>
        <v/>
      </c>
      <c r="Q29" s="11">
        <f>-Q26*Assumptions!$C$30</f>
        <v/>
      </c>
      <c r="R29" s="11">
        <f>-R26*Assumptions!$C$30</f>
        <v/>
      </c>
      <c r="S29" s="11">
        <f>-S26*Assumptions!$C$30</f>
        <v/>
      </c>
      <c r="T29" s="11">
        <f>-T26*Assumptions!$C$30</f>
        <v/>
      </c>
      <c r="U29" s="11">
        <f>-U26*Assumptions!$C$30</f>
        <v/>
      </c>
      <c r="V29" s="11">
        <f>-V26*Assumptions!$C$30</f>
        <v/>
      </c>
      <c r="W29" s="11">
        <f>-W26*Assumptions!$C$30</f>
        <v/>
      </c>
      <c r="X29" s="11">
        <f>-X26*Assumptions!$C$30</f>
        <v/>
      </c>
      <c r="Y29" s="11">
        <f>-Y26*Assumptions!$C$30</f>
        <v/>
      </c>
      <c r="Z29" s="11">
        <f>-Z26*Assumptions!$C$30</f>
        <v/>
      </c>
      <c r="AA29" s="11">
        <f>-AA26*Assumptions!$C$30</f>
        <v/>
      </c>
      <c r="AB29" s="11">
        <f>-AB26*Assumptions!$C$30</f>
        <v/>
      </c>
      <c r="AC29" s="11">
        <f>-AC26*Assumptions!$C$30</f>
        <v/>
      </c>
      <c r="AD29" s="11">
        <f>-AD26*Assumptions!$C$30</f>
        <v/>
      </c>
      <c r="AE29" s="11">
        <f>-AE26*Assumptions!$C$30</f>
        <v/>
      </c>
      <c r="AF29" s="11">
        <f>-AF26*Assumptions!$C$30</f>
        <v/>
      </c>
      <c r="AG29" s="11">
        <f>-AG26*Assumptions!$C$30</f>
        <v/>
      </c>
      <c r="AH29" s="11">
        <f>-AH26*Assumptions!$C$30</f>
        <v/>
      </c>
      <c r="AI29" s="11">
        <f>-AI26*Assumptions!$C$30</f>
        <v/>
      </c>
      <c r="AJ29" s="11">
        <f>-AJ26*Assumptions!$C$30</f>
        <v/>
      </c>
      <c r="AK29" s="11">
        <f>-AK26*Assumptions!$C$30</f>
        <v/>
      </c>
      <c r="AL29" s="11">
        <f>-AL26*Assumptions!$C$30</f>
        <v/>
      </c>
      <c r="AM29" s="11">
        <f>-AM26*Assumptions!$C$30</f>
        <v/>
      </c>
    </row>
    <row r="30">
      <c r="A30" s="31" t="inlineStr">
        <is>
          <t>Ending ARR</t>
        </is>
      </c>
      <c r="D30" s="9">
        <f>D26+D27+D28+D29</f>
        <v/>
      </c>
      <c r="E30" s="9">
        <f>E26+E27+E28+E29</f>
        <v/>
      </c>
      <c r="F30" s="9">
        <f>F26+F27+F28+F29</f>
        <v/>
      </c>
      <c r="G30" s="9">
        <f>G26+G27+G28+G29</f>
        <v/>
      </c>
      <c r="H30" s="9">
        <f>H26+H27+H28+H29</f>
        <v/>
      </c>
      <c r="I30" s="9">
        <f>I26+I27+I28+I29</f>
        <v/>
      </c>
      <c r="J30" s="9">
        <f>J26+J27+J28+J29</f>
        <v/>
      </c>
      <c r="K30" s="9">
        <f>K26+K27+K28+K29</f>
        <v/>
      </c>
      <c r="L30" s="9">
        <f>L26+L27+L28+L29</f>
        <v/>
      </c>
      <c r="M30" s="9">
        <f>M26+M27+M28+M29</f>
        <v/>
      </c>
      <c r="N30" s="9">
        <f>N26+N27+N28+N29</f>
        <v/>
      </c>
      <c r="O30" s="9">
        <f>O26+O27+O28+O29</f>
        <v/>
      </c>
      <c r="P30" s="9">
        <f>P26+P27+P28+P29</f>
        <v/>
      </c>
      <c r="Q30" s="9">
        <f>Q26+Q27+Q28+Q29</f>
        <v/>
      </c>
      <c r="R30" s="9">
        <f>R26+R27+R28+R29</f>
        <v/>
      </c>
      <c r="S30" s="9">
        <f>S26+S27+S28+S29</f>
        <v/>
      </c>
      <c r="T30" s="9">
        <f>T26+T27+T28+T29</f>
        <v/>
      </c>
      <c r="U30" s="9">
        <f>U26+U27+U28+U29</f>
        <v/>
      </c>
      <c r="V30" s="9">
        <f>V26+V27+V28+V29</f>
        <v/>
      </c>
      <c r="W30" s="9">
        <f>W26+W27+W28+W29</f>
        <v/>
      </c>
      <c r="X30" s="9">
        <f>X26+X27+X28+X29</f>
        <v/>
      </c>
      <c r="Y30" s="9">
        <f>Y26+Y27+Y28+Y29</f>
        <v/>
      </c>
      <c r="Z30" s="9">
        <f>Z26+Z27+Z28+Z29</f>
        <v/>
      </c>
      <c r="AA30" s="9">
        <f>AA26+AA27+AA28+AA29</f>
        <v/>
      </c>
      <c r="AB30" s="9">
        <f>AB26+AB27+AB28+AB29</f>
        <v/>
      </c>
      <c r="AC30" s="9">
        <f>AC26+AC27+AC28+AC29</f>
        <v/>
      </c>
      <c r="AD30" s="9">
        <f>AD26+AD27+AD28+AD29</f>
        <v/>
      </c>
      <c r="AE30" s="9">
        <f>AE26+AE27+AE28+AE29</f>
        <v/>
      </c>
      <c r="AF30" s="9">
        <f>AF26+AF27+AF28+AF29</f>
        <v/>
      </c>
      <c r="AG30" s="9">
        <f>AG26+AG27+AG28+AG29</f>
        <v/>
      </c>
      <c r="AH30" s="9">
        <f>AH26+AH27+AH28+AH29</f>
        <v/>
      </c>
      <c r="AI30" s="9">
        <f>AI26+AI27+AI28+AI29</f>
        <v/>
      </c>
      <c r="AJ30" s="9">
        <f>AJ26+AJ27+AJ28+AJ29</f>
        <v/>
      </c>
      <c r="AK30" s="9">
        <f>AK26+AK27+AK28+AK29</f>
        <v/>
      </c>
      <c r="AL30" s="9">
        <f>AL26+AL27+AL28+AL29</f>
        <v/>
      </c>
      <c r="AM30" s="9">
        <f>AM26+AM27+AM28+AM29</f>
        <v/>
      </c>
    </row>
    <row r="31">
      <c r="A31" s="8" t="inlineStr">
        <is>
          <t>Net new ARR</t>
        </is>
      </c>
      <c r="D31" s="11">
        <f>D30-D26</f>
        <v/>
      </c>
      <c r="E31" s="11">
        <f>E30-E26</f>
        <v/>
      </c>
      <c r="F31" s="11">
        <f>F30-F26</f>
        <v/>
      </c>
      <c r="G31" s="11">
        <f>G30-G26</f>
        <v/>
      </c>
      <c r="H31" s="11">
        <f>H30-H26</f>
        <v/>
      </c>
      <c r="I31" s="11">
        <f>I30-I26</f>
        <v/>
      </c>
      <c r="J31" s="11">
        <f>J30-J26</f>
        <v/>
      </c>
      <c r="K31" s="11">
        <f>K30-K26</f>
        <v/>
      </c>
      <c r="L31" s="11">
        <f>L30-L26</f>
        <v/>
      </c>
      <c r="M31" s="11">
        <f>M30-M26</f>
        <v/>
      </c>
      <c r="N31" s="11">
        <f>N30-N26</f>
        <v/>
      </c>
      <c r="O31" s="11">
        <f>O30-O26</f>
        <v/>
      </c>
      <c r="P31" s="11">
        <f>P30-P26</f>
        <v/>
      </c>
      <c r="Q31" s="11">
        <f>Q30-Q26</f>
        <v/>
      </c>
      <c r="R31" s="11">
        <f>R30-R26</f>
        <v/>
      </c>
      <c r="S31" s="11">
        <f>S30-S26</f>
        <v/>
      </c>
      <c r="T31" s="11">
        <f>T30-T26</f>
        <v/>
      </c>
      <c r="U31" s="11">
        <f>U30-U26</f>
        <v/>
      </c>
      <c r="V31" s="11">
        <f>V30-V26</f>
        <v/>
      </c>
      <c r="W31" s="11">
        <f>W30-W26</f>
        <v/>
      </c>
      <c r="X31" s="11">
        <f>X30-X26</f>
        <v/>
      </c>
      <c r="Y31" s="11">
        <f>Y30-Y26</f>
        <v/>
      </c>
      <c r="Z31" s="11">
        <f>Z30-Z26</f>
        <v/>
      </c>
      <c r="AA31" s="11">
        <f>AA30-AA26</f>
        <v/>
      </c>
      <c r="AB31" s="11">
        <f>AB30-AB26</f>
        <v/>
      </c>
      <c r="AC31" s="11">
        <f>AC30-AC26</f>
        <v/>
      </c>
      <c r="AD31" s="11">
        <f>AD30-AD26</f>
        <v/>
      </c>
      <c r="AE31" s="11">
        <f>AE30-AE26</f>
        <v/>
      </c>
      <c r="AF31" s="11">
        <f>AF30-AF26</f>
        <v/>
      </c>
      <c r="AG31" s="11">
        <f>AG30-AG26</f>
        <v/>
      </c>
      <c r="AH31" s="11">
        <f>AH30-AH26</f>
        <v/>
      </c>
      <c r="AI31" s="11">
        <f>AI30-AI26</f>
        <v/>
      </c>
      <c r="AJ31" s="11">
        <f>AJ30-AJ26</f>
        <v/>
      </c>
      <c r="AK31" s="11">
        <f>AK30-AK26</f>
        <v/>
      </c>
      <c r="AL31" s="11">
        <f>AL30-AL26</f>
        <v/>
      </c>
      <c r="AM31" s="11">
        <f>AM30-AM26</f>
        <v/>
      </c>
    </row>
    <row r="32">
      <c r="A32" s="8" t="inlineStr">
        <is>
          <t>MRR (ending ARR / 12)</t>
        </is>
      </c>
      <c r="D32" s="11">
        <f>D30/12</f>
        <v/>
      </c>
      <c r="E32" s="11">
        <f>E30/12</f>
        <v/>
      </c>
      <c r="F32" s="11">
        <f>F30/12</f>
        <v/>
      </c>
      <c r="G32" s="11">
        <f>G30/12</f>
        <v/>
      </c>
      <c r="H32" s="11">
        <f>H30/12</f>
        <v/>
      </c>
      <c r="I32" s="11">
        <f>I30/12</f>
        <v/>
      </c>
      <c r="J32" s="11">
        <f>J30/12</f>
        <v/>
      </c>
      <c r="K32" s="11">
        <f>K30/12</f>
        <v/>
      </c>
      <c r="L32" s="11">
        <f>L30/12</f>
        <v/>
      </c>
      <c r="M32" s="11">
        <f>M30/12</f>
        <v/>
      </c>
      <c r="N32" s="11">
        <f>N30/12</f>
        <v/>
      </c>
      <c r="O32" s="11">
        <f>O30/12</f>
        <v/>
      </c>
      <c r="P32" s="11">
        <f>P30/12</f>
        <v/>
      </c>
      <c r="Q32" s="11">
        <f>Q30/12</f>
        <v/>
      </c>
      <c r="R32" s="11">
        <f>R30/12</f>
        <v/>
      </c>
      <c r="S32" s="11">
        <f>S30/12</f>
        <v/>
      </c>
      <c r="T32" s="11">
        <f>T30/12</f>
        <v/>
      </c>
      <c r="U32" s="11">
        <f>U30/12</f>
        <v/>
      </c>
      <c r="V32" s="11">
        <f>V30/12</f>
        <v/>
      </c>
      <c r="W32" s="11">
        <f>W30/12</f>
        <v/>
      </c>
      <c r="X32" s="11">
        <f>X30/12</f>
        <v/>
      </c>
      <c r="Y32" s="11">
        <f>Y30/12</f>
        <v/>
      </c>
      <c r="Z32" s="11">
        <f>Z30/12</f>
        <v/>
      </c>
      <c r="AA32" s="11">
        <f>AA30/12</f>
        <v/>
      </c>
      <c r="AB32" s="11">
        <f>AB30/12</f>
        <v/>
      </c>
      <c r="AC32" s="11">
        <f>AC30/12</f>
        <v/>
      </c>
      <c r="AD32" s="11">
        <f>AD30/12</f>
        <v/>
      </c>
      <c r="AE32" s="11">
        <f>AE30/12</f>
        <v/>
      </c>
      <c r="AF32" s="11">
        <f>AF30/12</f>
        <v/>
      </c>
      <c r="AG32" s="11">
        <f>AG30/12</f>
        <v/>
      </c>
      <c r="AH32" s="11">
        <f>AH30/12</f>
        <v/>
      </c>
      <c r="AI32" s="11">
        <f>AI30/12</f>
        <v/>
      </c>
      <c r="AJ32" s="11">
        <f>AJ30/12</f>
        <v/>
      </c>
      <c r="AK32" s="11">
        <f>AK30/12</f>
        <v/>
      </c>
      <c r="AL32" s="11">
        <f>AL30/12</f>
        <v/>
      </c>
      <c r="AM32" s="11">
        <f>AM30/12</f>
        <v/>
      </c>
    </row>
    <row r="33">
      <c r="A33" s="8" t="inlineStr">
        <is>
          <t>Subscription revenue</t>
        </is>
      </c>
      <c r="D33" s="11">
        <f>(D26+D30)/24</f>
        <v/>
      </c>
      <c r="E33" s="11">
        <f>(E26+E30)/24</f>
        <v/>
      </c>
      <c r="F33" s="11">
        <f>(F26+F30)/24</f>
        <v/>
      </c>
      <c r="G33" s="11">
        <f>(G26+G30)/24</f>
        <v/>
      </c>
      <c r="H33" s="11">
        <f>(H26+H30)/24</f>
        <v/>
      </c>
      <c r="I33" s="11">
        <f>(I26+I30)/24</f>
        <v/>
      </c>
      <c r="J33" s="11">
        <f>(J26+J30)/24</f>
        <v/>
      </c>
      <c r="K33" s="11">
        <f>(K26+K30)/24</f>
        <v/>
      </c>
      <c r="L33" s="11">
        <f>(L26+L30)/24</f>
        <v/>
      </c>
      <c r="M33" s="11">
        <f>(M26+M30)/24</f>
        <v/>
      </c>
      <c r="N33" s="11">
        <f>(N26+N30)/24</f>
        <v/>
      </c>
      <c r="O33" s="11">
        <f>(O26+O30)/24</f>
        <v/>
      </c>
      <c r="P33" s="11">
        <f>(P26+P30)/24</f>
        <v/>
      </c>
      <c r="Q33" s="11">
        <f>(Q26+Q30)/24</f>
        <v/>
      </c>
      <c r="R33" s="11">
        <f>(R26+R30)/24</f>
        <v/>
      </c>
      <c r="S33" s="11">
        <f>(S26+S30)/24</f>
        <v/>
      </c>
      <c r="T33" s="11">
        <f>(T26+T30)/24</f>
        <v/>
      </c>
      <c r="U33" s="11">
        <f>(U26+U30)/24</f>
        <v/>
      </c>
      <c r="V33" s="11">
        <f>(V26+V30)/24</f>
        <v/>
      </c>
      <c r="W33" s="11">
        <f>(W26+W30)/24</f>
        <v/>
      </c>
      <c r="X33" s="11">
        <f>(X26+X30)/24</f>
        <v/>
      </c>
      <c r="Y33" s="11">
        <f>(Y26+Y30)/24</f>
        <v/>
      </c>
      <c r="Z33" s="11">
        <f>(Z26+Z30)/24</f>
        <v/>
      </c>
      <c r="AA33" s="11">
        <f>(AA26+AA30)/24</f>
        <v/>
      </c>
      <c r="AB33" s="11">
        <f>(AB26+AB30)/24</f>
        <v/>
      </c>
      <c r="AC33" s="11">
        <f>(AC26+AC30)/24</f>
        <v/>
      </c>
      <c r="AD33" s="11">
        <f>(AD26+AD30)/24</f>
        <v/>
      </c>
      <c r="AE33" s="11">
        <f>(AE26+AE30)/24</f>
        <v/>
      </c>
      <c r="AF33" s="11">
        <f>(AF26+AF30)/24</f>
        <v/>
      </c>
      <c r="AG33" s="11">
        <f>(AG26+AG30)/24</f>
        <v/>
      </c>
      <c r="AH33" s="11">
        <f>(AH26+AH30)/24</f>
        <v/>
      </c>
      <c r="AI33" s="11">
        <f>(AI26+AI30)/24</f>
        <v/>
      </c>
      <c r="AJ33" s="11">
        <f>(AJ26+AJ30)/24</f>
        <v/>
      </c>
      <c r="AK33" s="11">
        <f>(AK26+AK30)/24</f>
        <v/>
      </c>
      <c r="AL33" s="11">
        <f>(AL26+AL30)/24</f>
        <v/>
      </c>
      <c r="AM33" s="11">
        <f>(AM26+AM30)/24</f>
        <v/>
      </c>
    </row>
    <row r="34">
      <c r="A34" s="8" t="inlineStr">
        <is>
          <t>Services revenue</t>
        </is>
      </c>
      <c r="D34" s="11">
        <f>D27*Assumptions!$B$11</f>
        <v/>
      </c>
      <c r="E34" s="11">
        <f>E27*Assumptions!$B$11</f>
        <v/>
      </c>
      <c r="F34" s="11">
        <f>F27*Assumptions!$B$11</f>
        <v/>
      </c>
      <c r="G34" s="11">
        <f>G27*Assumptions!$B$11</f>
        <v/>
      </c>
      <c r="H34" s="11">
        <f>H27*Assumptions!$B$11</f>
        <v/>
      </c>
      <c r="I34" s="11">
        <f>I27*Assumptions!$B$11</f>
        <v/>
      </c>
      <c r="J34" s="11">
        <f>J27*Assumptions!$B$11</f>
        <v/>
      </c>
      <c r="K34" s="11">
        <f>K27*Assumptions!$B$11</f>
        <v/>
      </c>
      <c r="L34" s="11">
        <f>L27*Assumptions!$B$11</f>
        <v/>
      </c>
      <c r="M34" s="11">
        <f>M27*Assumptions!$B$11</f>
        <v/>
      </c>
      <c r="N34" s="11">
        <f>N27*Assumptions!$B$11</f>
        <v/>
      </c>
      <c r="O34" s="11">
        <f>O27*Assumptions!$B$11</f>
        <v/>
      </c>
      <c r="P34" s="11">
        <f>P27*Assumptions!$B$11</f>
        <v/>
      </c>
      <c r="Q34" s="11">
        <f>Q27*Assumptions!$B$11</f>
        <v/>
      </c>
      <c r="R34" s="11">
        <f>R27*Assumptions!$B$11</f>
        <v/>
      </c>
      <c r="S34" s="11">
        <f>S27*Assumptions!$B$11</f>
        <v/>
      </c>
      <c r="T34" s="11">
        <f>T27*Assumptions!$B$11</f>
        <v/>
      </c>
      <c r="U34" s="11">
        <f>U27*Assumptions!$B$11</f>
        <v/>
      </c>
      <c r="V34" s="11">
        <f>V27*Assumptions!$B$11</f>
        <v/>
      </c>
      <c r="W34" s="11">
        <f>W27*Assumptions!$B$11</f>
        <v/>
      </c>
      <c r="X34" s="11">
        <f>X27*Assumptions!$B$11</f>
        <v/>
      </c>
      <c r="Y34" s="11">
        <f>Y27*Assumptions!$B$11</f>
        <v/>
      </c>
      <c r="Z34" s="11">
        <f>Z27*Assumptions!$B$11</f>
        <v/>
      </c>
      <c r="AA34" s="11">
        <f>AA27*Assumptions!$B$11</f>
        <v/>
      </c>
      <c r="AB34" s="11">
        <f>AB27*Assumptions!$B$11</f>
        <v/>
      </c>
      <c r="AC34" s="11">
        <f>AC27*Assumptions!$B$11</f>
        <v/>
      </c>
      <c r="AD34" s="11">
        <f>AD27*Assumptions!$B$11</f>
        <v/>
      </c>
      <c r="AE34" s="11">
        <f>AE27*Assumptions!$B$11</f>
        <v/>
      </c>
      <c r="AF34" s="11">
        <f>AF27*Assumptions!$B$11</f>
        <v/>
      </c>
      <c r="AG34" s="11">
        <f>AG27*Assumptions!$B$11</f>
        <v/>
      </c>
      <c r="AH34" s="11">
        <f>AH27*Assumptions!$B$11</f>
        <v/>
      </c>
      <c r="AI34" s="11">
        <f>AI27*Assumptions!$B$11</f>
        <v/>
      </c>
      <c r="AJ34" s="11">
        <f>AJ27*Assumptions!$B$11</f>
        <v/>
      </c>
      <c r="AK34" s="11">
        <f>AK27*Assumptions!$B$11</f>
        <v/>
      </c>
      <c r="AL34" s="11">
        <f>AL27*Assumptions!$B$11</f>
        <v/>
      </c>
      <c r="AM34" s="11">
        <f>AM27*Assumptions!$B$11</f>
        <v/>
      </c>
    </row>
    <row r="35">
      <c r="A35" s="31" t="inlineStr">
        <is>
          <t>Total revenue</t>
        </is>
      </c>
      <c r="D35" s="9">
        <f>D33+D34</f>
        <v/>
      </c>
      <c r="E35" s="9">
        <f>E33+E34</f>
        <v/>
      </c>
      <c r="F35" s="9">
        <f>F33+F34</f>
        <v/>
      </c>
      <c r="G35" s="9">
        <f>G33+G34</f>
        <v/>
      </c>
      <c r="H35" s="9">
        <f>H33+H34</f>
        <v/>
      </c>
      <c r="I35" s="9">
        <f>I33+I34</f>
        <v/>
      </c>
      <c r="J35" s="9">
        <f>J33+J34</f>
        <v/>
      </c>
      <c r="K35" s="9">
        <f>K33+K34</f>
        <v/>
      </c>
      <c r="L35" s="9">
        <f>L33+L34</f>
        <v/>
      </c>
      <c r="M35" s="9">
        <f>M33+M34</f>
        <v/>
      </c>
      <c r="N35" s="9">
        <f>N33+N34</f>
        <v/>
      </c>
      <c r="O35" s="9">
        <f>O33+O34</f>
        <v/>
      </c>
      <c r="P35" s="9">
        <f>P33+P34</f>
        <v/>
      </c>
      <c r="Q35" s="9">
        <f>Q33+Q34</f>
        <v/>
      </c>
      <c r="R35" s="9">
        <f>R33+R34</f>
        <v/>
      </c>
      <c r="S35" s="9">
        <f>S33+S34</f>
        <v/>
      </c>
      <c r="T35" s="9">
        <f>T33+T34</f>
        <v/>
      </c>
      <c r="U35" s="9">
        <f>U33+U34</f>
        <v/>
      </c>
      <c r="V35" s="9">
        <f>V33+V34</f>
        <v/>
      </c>
      <c r="W35" s="9">
        <f>W33+W34</f>
        <v/>
      </c>
      <c r="X35" s="9">
        <f>X33+X34</f>
        <v/>
      </c>
      <c r="Y35" s="9">
        <f>Y33+Y34</f>
        <v/>
      </c>
      <c r="Z35" s="9">
        <f>Z33+Z34</f>
        <v/>
      </c>
      <c r="AA35" s="9">
        <f>AA33+AA34</f>
        <v/>
      </c>
      <c r="AB35" s="9">
        <f>AB33+AB34</f>
        <v/>
      </c>
      <c r="AC35" s="9">
        <f>AC33+AC34</f>
        <v/>
      </c>
      <c r="AD35" s="9">
        <f>AD33+AD34</f>
        <v/>
      </c>
      <c r="AE35" s="9">
        <f>AE33+AE34</f>
        <v/>
      </c>
      <c r="AF35" s="9">
        <f>AF33+AF34</f>
        <v/>
      </c>
      <c r="AG35" s="9">
        <f>AG33+AG34</f>
        <v/>
      </c>
      <c r="AH35" s="9">
        <f>AH33+AH34</f>
        <v/>
      </c>
      <c r="AI35" s="9">
        <f>AI33+AI34</f>
        <v/>
      </c>
      <c r="AJ35" s="9">
        <f>AJ33+AJ34</f>
        <v/>
      </c>
      <c r="AK35" s="9">
        <f>AK33+AK34</f>
        <v/>
      </c>
      <c r="AL35" s="9">
        <f>AL33+AL34</f>
        <v/>
      </c>
      <c r="AM35" s="9">
        <f>AM33+AM34</f>
        <v/>
      </c>
    </row>
    <row r="36">
      <c r="A36" s="8" t="inlineStr">
        <is>
          <t>New logos</t>
        </is>
      </c>
      <c r="D36" s="32">
        <f>IFERROR(D27/Assumptions!$C$27,0)</f>
        <v/>
      </c>
      <c r="E36" s="32">
        <f>IFERROR(E27/Assumptions!$C$27,0)</f>
        <v/>
      </c>
      <c r="F36" s="32">
        <f>IFERROR(F27/Assumptions!$C$27,0)</f>
        <v/>
      </c>
      <c r="G36" s="32">
        <f>IFERROR(G27/Assumptions!$C$27,0)</f>
        <v/>
      </c>
      <c r="H36" s="32">
        <f>IFERROR(H27/Assumptions!$C$27,0)</f>
        <v/>
      </c>
      <c r="I36" s="32">
        <f>IFERROR(I27/Assumptions!$C$27,0)</f>
        <v/>
      </c>
      <c r="J36" s="32">
        <f>IFERROR(J27/Assumptions!$C$27,0)</f>
        <v/>
      </c>
      <c r="K36" s="32">
        <f>IFERROR(K27/Assumptions!$C$27,0)</f>
        <v/>
      </c>
      <c r="L36" s="32">
        <f>IFERROR(L27/Assumptions!$C$27,0)</f>
        <v/>
      </c>
      <c r="M36" s="32">
        <f>IFERROR(M27/Assumptions!$C$27,0)</f>
        <v/>
      </c>
      <c r="N36" s="32">
        <f>IFERROR(N27/Assumptions!$C$27,0)</f>
        <v/>
      </c>
      <c r="O36" s="32">
        <f>IFERROR(O27/Assumptions!$C$27,0)</f>
        <v/>
      </c>
      <c r="P36" s="32">
        <f>IFERROR(P27/Assumptions!$C$27,0)</f>
        <v/>
      </c>
      <c r="Q36" s="32">
        <f>IFERROR(Q27/Assumptions!$C$27,0)</f>
        <v/>
      </c>
      <c r="R36" s="32">
        <f>IFERROR(R27/Assumptions!$C$27,0)</f>
        <v/>
      </c>
      <c r="S36" s="32">
        <f>IFERROR(S27/Assumptions!$C$27,0)</f>
        <v/>
      </c>
      <c r="T36" s="32">
        <f>IFERROR(T27/Assumptions!$C$27,0)</f>
        <v/>
      </c>
      <c r="U36" s="32">
        <f>IFERROR(U27/Assumptions!$C$27,0)</f>
        <v/>
      </c>
      <c r="V36" s="32">
        <f>IFERROR(V27/Assumptions!$C$27,0)</f>
        <v/>
      </c>
      <c r="W36" s="32">
        <f>IFERROR(W27/Assumptions!$C$27,0)</f>
        <v/>
      </c>
      <c r="X36" s="32">
        <f>IFERROR(X27/Assumptions!$C$27,0)</f>
        <v/>
      </c>
      <c r="Y36" s="32">
        <f>IFERROR(Y27/Assumptions!$C$27,0)</f>
        <v/>
      </c>
      <c r="Z36" s="32">
        <f>IFERROR(Z27/Assumptions!$C$27,0)</f>
        <v/>
      </c>
      <c r="AA36" s="32">
        <f>IFERROR(AA27/Assumptions!$C$27,0)</f>
        <v/>
      </c>
      <c r="AB36" s="32">
        <f>IFERROR(AB27/Assumptions!$C$27,0)</f>
        <v/>
      </c>
      <c r="AC36" s="32">
        <f>IFERROR(AC27/Assumptions!$C$27,0)</f>
        <v/>
      </c>
      <c r="AD36" s="32">
        <f>IFERROR(AD27/Assumptions!$C$27,0)</f>
        <v/>
      </c>
      <c r="AE36" s="32">
        <f>IFERROR(AE27/Assumptions!$C$27,0)</f>
        <v/>
      </c>
      <c r="AF36" s="32">
        <f>IFERROR(AF27/Assumptions!$C$27,0)</f>
        <v/>
      </c>
      <c r="AG36" s="32">
        <f>IFERROR(AG27/Assumptions!$C$27,0)</f>
        <v/>
      </c>
      <c r="AH36" s="32">
        <f>IFERROR(AH27/Assumptions!$C$27,0)</f>
        <v/>
      </c>
      <c r="AI36" s="32">
        <f>IFERROR(AI27/Assumptions!$C$27,0)</f>
        <v/>
      </c>
      <c r="AJ36" s="32">
        <f>IFERROR(AJ27/Assumptions!$C$27,0)</f>
        <v/>
      </c>
      <c r="AK36" s="32">
        <f>IFERROR(AK27/Assumptions!$C$27,0)</f>
        <v/>
      </c>
      <c r="AL36" s="32">
        <f>IFERROR(AL27/Assumptions!$C$27,0)</f>
        <v/>
      </c>
      <c r="AM36" s="32">
        <f>IFERROR(AM27/Assumptions!$C$27,0)</f>
        <v/>
      </c>
    </row>
    <row r="39">
      <c r="A39" s="15" t="inlineStr">
        <is>
          <t>High scenario</t>
        </is>
      </c>
    </row>
    <row r="40">
      <c r="A40" s="8" t="inlineStr">
        <is>
          <t>Pipeline created</t>
        </is>
      </c>
      <c r="D40" s="11">
        <f>Assumptions!$D$23*(1+Assumptions!$D$24)^(D$6-1)</f>
        <v/>
      </c>
      <c r="E40" s="11">
        <f>Assumptions!$D$23*(1+Assumptions!$D$24)^(E$6-1)</f>
        <v/>
      </c>
      <c r="F40" s="11">
        <f>Assumptions!$D$23*(1+Assumptions!$D$24)^(F$6-1)</f>
        <v/>
      </c>
      <c r="G40" s="11">
        <f>Assumptions!$D$23*(1+Assumptions!$D$24)^(G$6-1)</f>
        <v/>
      </c>
      <c r="H40" s="11">
        <f>Assumptions!$D$23*(1+Assumptions!$D$24)^(H$6-1)</f>
        <v/>
      </c>
      <c r="I40" s="11">
        <f>Assumptions!$D$23*(1+Assumptions!$D$24)^(I$6-1)</f>
        <v/>
      </c>
      <c r="J40" s="11">
        <f>Assumptions!$D$23*(1+Assumptions!$D$24)^(J$6-1)</f>
        <v/>
      </c>
      <c r="K40" s="11">
        <f>Assumptions!$D$23*(1+Assumptions!$D$24)^(K$6-1)</f>
        <v/>
      </c>
      <c r="L40" s="11">
        <f>Assumptions!$D$23*(1+Assumptions!$D$24)^(L$6-1)</f>
        <v/>
      </c>
      <c r="M40" s="11">
        <f>Assumptions!$D$23*(1+Assumptions!$D$24)^(M$6-1)</f>
        <v/>
      </c>
      <c r="N40" s="11">
        <f>Assumptions!$D$23*(1+Assumptions!$D$24)^(N$6-1)</f>
        <v/>
      </c>
      <c r="O40" s="11">
        <f>Assumptions!$D$23*(1+Assumptions!$D$24)^(O$6-1)</f>
        <v/>
      </c>
      <c r="P40" s="11">
        <f>Assumptions!$D$23*(1+Assumptions!$D$24)^(P$6-1)</f>
        <v/>
      </c>
      <c r="Q40" s="11">
        <f>Assumptions!$D$23*(1+Assumptions!$D$24)^(Q$6-1)</f>
        <v/>
      </c>
      <c r="R40" s="11">
        <f>Assumptions!$D$23*(1+Assumptions!$D$24)^(R$6-1)</f>
        <v/>
      </c>
      <c r="S40" s="11">
        <f>Assumptions!$D$23*(1+Assumptions!$D$24)^(S$6-1)</f>
        <v/>
      </c>
      <c r="T40" s="11">
        <f>Assumptions!$D$23*(1+Assumptions!$D$24)^(T$6-1)</f>
        <v/>
      </c>
      <c r="U40" s="11">
        <f>Assumptions!$D$23*(1+Assumptions!$D$24)^(U$6-1)</f>
        <v/>
      </c>
      <c r="V40" s="11">
        <f>Assumptions!$D$23*(1+Assumptions!$D$24)^(V$6-1)</f>
        <v/>
      </c>
      <c r="W40" s="11">
        <f>Assumptions!$D$23*(1+Assumptions!$D$24)^(W$6-1)</f>
        <v/>
      </c>
      <c r="X40" s="11">
        <f>Assumptions!$D$23*(1+Assumptions!$D$24)^(X$6-1)</f>
        <v/>
      </c>
      <c r="Y40" s="11">
        <f>Assumptions!$D$23*(1+Assumptions!$D$24)^(Y$6-1)</f>
        <v/>
      </c>
      <c r="Z40" s="11">
        <f>Assumptions!$D$23*(1+Assumptions!$D$24)^(Z$6-1)</f>
        <v/>
      </c>
      <c r="AA40" s="11">
        <f>Assumptions!$D$23*(1+Assumptions!$D$24)^(AA$6-1)</f>
        <v/>
      </c>
      <c r="AB40" s="11">
        <f>Assumptions!$D$23*(1+Assumptions!$D$24)^(AB$6-1)</f>
        <v/>
      </c>
      <c r="AC40" s="11">
        <f>Assumptions!$D$23*(1+Assumptions!$D$24)^(AC$6-1)</f>
        <v/>
      </c>
      <c r="AD40" s="11">
        <f>Assumptions!$D$23*(1+Assumptions!$D$24)^(AD$6-1)</f>
        <v/>
      </c>
      <c r="AE40" s="11">
        <f>Assumptions!$D$23*(1+Assumptions!$D$24)^(AE$6-1)</f>
        <v/>
      </c>
      <c r="AF40" s="11">
        <f>Assumptions!$D$23*(1+Assumptions!$D$24)^(AF$6-1)</f>
        <v/>
      </c>
      <c r="AG40" s="11">
        <f>Assumptions!$D$23*(1+Assumptions!$D$24)^(AG$6-1)</f>
        <v/>
      </c>
      <c r="AH40" s="11">
        <f>Assumptions!$D$23*(1+Assumptions!$D$24)^(AH$6-1)</f>
        <v/>
      </c>
      <c r="AI40" s="11">
        <f>Assumptions!$D$23*(1+Assumptions!$D$24)^(AI$6-1)</f>
        <v/>
      </c>
      <c r="AJ40" s="11">
        <f>Assumptions!$D$23*(1+Assumptions!$D$24)^(AJ$6-1)</f>
        <v/>
      </c>
      <c r="AK40" s="11">
        <f>Assumptions!$D$23*(1+Assumptions!$D$24)^(AK$6-1)</f>
        <v/>
      </c>
      <c r="AL40" s="11">
        <f>Assumptions!$D$23*(1+Assumptions!$D$24)^(AL$6-1)</f>
        <v/>
      </c>
      <c r="AM40" s="11">
        <f>Assumptions!$D$23*(1+Assumptions!$D$24)^(AM$6-1)</f>
        <v/>
      </c>
    </row>
    <row r="41">
      <c r="A41" s="8" t="inlineStr">
        <is>
          <t>Beginning ARR</t>
        </is>
      </c>
      <c r="D41" s="11">
        <f>Assumptions!$B$6</f>
        <v/>
      </c>
      <c r="E41" s="11">
        <f>D45</f>
        <v/>
      </c>
      <c r="F41" s="11">
        <f>E45</f>
        <v/>
      </c>
      <c r="G41" s="11">
        <f>F45</f>
        <v/>
      </c>
      <c r="H41" s="11">
        <f>G45</f>
        <v/>
      </c>
      <c r="I41" s="11">
        <f>H45</f>
        <v/>
      </c>
      <c r="J41" s="11">
        <f>I45</f>
        <v/>
      </c>
      <c r="K41" s="11">
        <f>J45</f>
        <v/>
      </c>
      <c r="L41" s="11">
        <f>K45</f>
        <v/>
      </c>
      <c r="M41" s="11">
        <f>L45</f>
        <v/>
      </c>
      <c r="N41" s="11">
        <f>M45</f>
        <v/>
      </c>
      <c r="O41" s="11">
        <f>N45</f>
        <v/>
      </c>
      <c r="P41" s="11">
        <f>O45</f>
        <v/>
      </c>
      <c r="Q41" s="11">
        <f>P45</f>
        <v/>
      </c>
      <c r="R41" s="11">
        <f>Q45</f>
        <v/>
      </c>
      <c r="S41" s="11">
        <f>R45</f>
        <v/>
      </c>
      <c r="T41" s="11">
        <f>S45</f>
        <v/>
      </c>
      <c r="U41" s="11">
        <f>T45</f>
        <v/>
      </c>
      <c r="V41" s="11">
        <f>U45</f>
        <v/>
      </c>
      <c r="W41" s="11">
        <f>V45</f>
        <v/>
      </c>
      <c r="X41" s="11">
        <f>W45</f>
        <v/>
      </c>
      <c r="Y41" s="11">
        <f>X45</f>
        <v/>
      </c>
      <c r="Z41" s="11">
        <f>Y45</f>
        <v/>
      </c>
      <c r="AA41" s="11">
        <f>Z45</f>
        <v/>
      </c>
      <c r="AB41" s="11">
        <f>AA45</f>
        <v/>
      </c>
      <c r="AC41" s="11">
        <f>AB45</f>
        <v/>
      </c>
      <c r="AD41" s="11">
        <f>AC45</f>
        <v/>
      </c>
      <c r="AE41" s="11">
        <f>AD45</f>
        <v/>
      </c>
      <c r="AF41" s="11">
        <f>AE45</f>
        <v/>
      </c>
      <c r="AG41" s="11">
        <f>AF45</f>
        <v/>
      </c>
      <c r="AH41" s="11">
        <f>AG45</f>
        <v/>
      </c>
      <c r="AI41" s="11">
        <f>AH45</f>
        <v/>
      </c>
      <c r="AJ41" s="11">
        <f>AI45</f>
        <v/>
      </c>
      <c r="AK41" s="11">
        <f>AJ45</f>
        <v/>
      </c>
      <c r="AL41" s="11">
        <f>AK45</f>
        <v/>
      </c>
      <c r="AM41" s="11">
        <f>AL45</f>
        <v/>
      </c>
    </row>
    <row r="42">
      <c r="A42" s="8" t="inlineStr">
        <is>
          <t>New ARR</t>
        </is>
      </c>
      <c r="D42" s="11">
        <f>INDEX(Assumptions!$B$35:$B$46,D$7)*Assumptions!$D$25*IF(ROUND(Assumptions!$D$26,0)=0,D40+IF(D$4=1,Assumptions!$B$8,0),IF(D$4&lt;=ROUND(Assumptions!$D$26,0),Assumptions!$B$8/ROUND(Assumptions!$D$26,0),INDEX($D$40:$AM$40,D$4-ROUND(Assumptions!$D$26,0))))</f>
        <v/>
      </c>
      <c r="E42" s="11">
        <f>INDEX(Assumptions!$B$35:$B$46,E$7)*Assumptions!$D$25*IF(ROUND(Assumptions!$D$26,0)=0,E40+IF(E$4=1,Assumptions!$B$8,0),IF(E$4&lt;=ROUND(Assumptions!$D$26,0),Assumptions!$B$8/ROUND(Assumptions!$D$26,0),INDEX($D$40:$AM$40,E$4-ROUND(Assumptions!$D$26,0))))</f>
        <v/>
      </c>
      <c r="F42" s="11">
        <f>INDEX(Assumptions!$B$35:$B$46,F$7)*Assumptions!$D$25*IF(ROUND(Assumptions!$D$26,0)=0,F40+IF(F$4=1,Assumptions!$B$8,0),IF(F$4&lt;=ROUND(Assumptions!$D$26,0),Assumptions!$B$8/ROUND(Assumptions!$D$26,0),INDEX($D$40:$AM$40,F$4-ROUND(Assumptions!$D$26,0))))</f>
        <v/>
      </c>
      <c r="G42" s="11">
        <f>INDEX(Assumptions!$B$35:$B$46,G$7)*Assumptions!$D$25*IF(ROUND(Assumptions!$D$26,0)=0,G40+IF(G$4=1,Assumptions!$B$8,0),IF(G$4&lt;=ROUND(Assumptions!$D$26,0),Assumptions!$B$8/ROUND(Assumptions!$D$26,0),INDEX($D$40:$AM$40,G$4-ROUND(Assumptions!$D$26,0))))</f>
        <v/>
      </c>
      <c r="H42" s="11">
        <f>INDEX(Assumptions!$B$35:$B$46,H$7)*Assumptions!$D$25*IF(ROUND(Assumptions!$D$26,0)=0,H40+IF(H$4=1,Assumptions!$B$8,0),IF(H$4&lt;=ROUND(Assumptions!$D$26,0),Assumptions!$B$8/ROUND(Assumptions!$D$26,0),INDEX($D$40:$AM$40,H$4-ROUND(Assumptions!$D$26,0))))</f>
        <v/>
      </c>
      <c r="I42" s="11">
        <f>INDEX(Assumptions!$B$35:$B$46,I$7)*Assumptions!$D$25*IF(ROUND(Assumptions!$D$26,0)=0,I40+IF(I$4=1,Assumptions!$B$8,0),IF(I$4&lt;=ROUND(Assumptions!$D$26,0),Assumptions!$B$8/ROUND(Assumptions!$D$26,0),INDEX($D$40:$AM$40,I$4-ROUND(Assumptions!$D$26,0))))</f>
        <v/>
      </c>
      <c r="J42" s="11">
        <f>INDEX(Assumptions!$B$35:$B$46,J$7)*Assumptions!$D$25*IF(ROUND(Assumptions!$D$26,0)=0,J40+IF(J$4=1,Assumptions!$B$8,0),IF(J$4&lt;=ROUND(Assumptions!$D$26,0),Assumptions!$B$8/ROUND(Assumptions!$D$26,0),INDEX($D$40:$AM$40,J$4-ROUND(Assumptions!$D$26,0))))</f>
        <v/>
      </c>
      <c r="K42" s="11">
        <f>INDEX(Assumptions!$B$35:$B$46,K$7)*Assumptions!$D$25*IF(ROUND(Assumptions!$D$26,0)=0,K40+IF(K$4=1,Assumptions!$B$8,0),IF(K$4&lt;=ROUND(Assumptions!$D$26,0),Assumptions!$B$8/ROUND(Assumptions!$D$26,0),INDEX($D$40:$AM$40,K$4-ROUND(Assumptions!$D$26,0))))</f>
        <v/>
      </c>
      <c r="L42" s="11">
        <f>INDEX(Assumptions!$B$35:$B$46,L$7)*Assumptions!$D$25*IF(ROUND(Assumptions!$D$26,0)=0,L40+IF(L$4=1,Assumptions!$B$8,0),IF(L$4&lt;=ROUND(Assumptions!$D$26,0),Assumptions!$B$8/ROUND(Assumptions!$D$26,0),INDEX($D$40:$AM$40,L$4-ROUND(Assumptions!$D$26,0))))</f>
        <v/>
      </c>
      <c r="M42" s="11">
        <f>INDEX(Assumptions!$B$35:$B$46,M$7)*Assumptions!$D$25*IF(ROUND(Assumptions!$D$26,0)=0,M40+IF(M$4=1,Assumptions!$B$8,0),IF(M$4&lt;=ROUND(Assumptions!$D$26,0),Assumptions!$B$8/ROUND(Assumptions!$D$26,0),INDEX($D$40:$AM$40,M$4-ROUND(Assumptions!$D$26,0))))</f>
        <v/>
      </c>
      <c r="N42" s="11">
        <f>INDEX(Assumptions!$B$35:$B$46,N$7)*Assumptions!$D$25*IF(ROUND(Assumptions!$D$26,0)=0,N40+IF(N$4=1,Assumptions!$B$8,0),IF(N$4&lt;=ROUND(Assumptions!$D$26,0),Assumptions!$B$8/ROUND(Assumptions!$D$26,0),INDEX($D$40:$AM$40,N$4-ROUND(Assumptions!$D$26,0))))</f>
        <v/>
      </c>
      <c r="O42" s="11">
        <f>INDEX(Assumptions!$B$35:$B$46,O$7)*Assumptions!$D$25*IF(ROUND(Assumptions!$D$26,0)=0,O40+IF(O$4=1,Assumptions!$B$8,0),IF(O$4&lt;=ROUND(Assumptions!$D$26,0),Assumptions!$B$8/ROUND(Assumptions!$D$26,0),INDEX($D$40:$AM$40,O$4-ROUND(Assumptions!$D$26,0))))</f>
        <v/>
      </c>
      <c r="P42" s="11">
        <f>INDEX(Assumptions!$B$35:$B$46,P$7)*Assumptions!$D$25*IF(ROUND(Assumptions!$D$26,0)=0,P40+IF(P$4=1,Assumptions!$B$8,0),IF(P$4&lt;=ROUND(Assumptions!$D$26,0),Assumptions!$B$8/ROUND(Assumptions!$D$26,0),INDEX($D$40:$AM$40,P$4-ROUND(Assumptions!$D$26,0))))</f>
        <v/>
      </c>
      <c r="Q42" s="11">
        <f>INDEX(Assumptions!$B$35:$B$46,Q$7)*Assumptions!$D$25*IF(ROUND(Assumptions!$D$26,0)=0,Q40+IF(Q$4=1,Assumptions!$B$8,0),IF(Q$4&lt;=ROUND(Assumptions!$D$26,0),Assumptions!$B$8/ROUND(Assumptions!$D$26,0),INDEX($D$40:$AM$40,Q$4-ROUND(Assumptions!$D$26,0))))</f>
        <v/>
      </c>
      <c r="R42" s="11">
        <f>INDEX(Assumptions!$B$35:$B$46,R$7)*Assumptions!$D$25*IF(ROUND(Assumptions!$D$26,0)=0,R40+IF(R$4=1,Assumptions!$B$8,0),IF(R$4&lt;=ROUND(Assumptions!$D$26,0),Assumptions!$B$8/ROUND(Assumptions!$D$26,0),INDEX($D$40:$AM$40,R$4-ROUND(Assumptions!$D$26,0))))</f>
        <v/>
      </c>
      <c r="S42" s="11">
        <f>INDEX(Assumptions!$B$35:$B$46,S$7)*Assumptions!$D$25*IF(ROUND(Assumptions!$D$26,0)=0,S40+IF(S$4=1,Assumptions!$B$8,0),IF(S$4&lt;=ROUND(Assumptions!$D$26,0),Assumptions!$B$8/ROUND(Assumptions!$D$26,0),INDEX($D$40:$AM$40,S$4-ROUND(Assumptions!$D$26,0))))</f>
        <v/>
      </c>
      <c r="T42" s="11">
        <f>INDEX(Assumptions!$B$35:$B$46,T$7)*Assumptions!$D$25*IF(ROUND(Assumptions!$D$26,0)=0,T40+IF(T$4=1,Assumptions!$B$8,0),IF(T$4&lt;=ROUND(Assumptions!$D$26,0),Assumptions!$B$8/ROUND(Assumptions!$D$26,0),INDEX($D$40:$AM$40,T$4-ROUND(Assumptions!$D$26,0))))</f>
        <v/>
      </c>
      <c r="U42" s="11">
        <f>INDEX(Assumptions!$B$35:$B$46,U$7)*Assumptions!$D$25*IF(ROUND(Assumptions!$D$26,0)=0,U40+IF(U$4=1,Assumptions!$B$8,0),IF(U$4&lt;=ROUND(Assumptions!$D$26,0),Assumptions!$B$8/ROUND(Assumptions!$D$26,0),INDEX($D$40:$AM$40,U$4-ROUND(Assumptions!$D$26,0))))</f>
        <v/>
      </c>
      <c r="V42" s="11">
        <f>INDEX(Assumptions!$B$35:$B$46,V$7)*Assumptions!$D$25*IF(ROUND(Assumptions!$D$26,0)=0,V40+IF(V$4=1,Assumptions!$B$8,0),IF(V$4&lt;=ROUND(Assumptions!$D$26,0),Assumptions!$B$8/ROUND(Assumptions!$D$26,0),INDEX($D$40:$AM$40,V$4-ROUND(Assumptions!$D$26,0))))</f>
        <v/>
      </c>
      <c r="W42" s="11">
        <f>INDEX(Assumptions!$B$35:$B$46,W$7)*Assumptions!$D$25*IF(ROUND(Assumptions!$D$26,0)=0,W40+IF(W$4=1,Assumptions!$B$8,0),IF(W$4&lt;=ROUND(Assumptions!$D$26,0),Assumptions!$B$8/ROUND(Assumptions!$D$26,0),INDEX($D$40:$AM$40,W$4-ROUND(Assumptions!$D$26,0))))</f>
        <v/>
      </c>
      <c r="X42" s="11">
        <f>INDEX(Assumptions!$B$35:$B$46,X$7)*Assumptions!$D$25*IF(ROUND(Assumptions!$D$26,0)=0,X40+IF(X$4=1,Assumptions!$B$8,0),IF(X$4&lt;=ROUND(Assumptions!$D$26,0),Assumptions!$B$8/ROUND(Assumptions!$D$26,0),INDEX($D$40:$AM$40,X$4-ROUND(Assumptions!$D$26,0))))</f>
        <v/>
      </c>
      <c r="Y42" s="11">
        <f>INDEX(Assumptions!$B$35:$B$46,Y$7)*Assumptions!$D$25*IF(ROUND(Assumptions!$D$26,0)=0,Y40+IF(Y$4=1,Assumptions!$B$8,0),IF(Y$4&lt;=ROUND(Assumptions!$D$26,0),Assumptions!$B$8/ROUND(Assumptions!$D$26,0),INDEX($D$40:$AM$40,Y$4-ROUND(Assumptions!$D$26,0))))</f>
        <v/>
      </c>
      <c r="Z42" s="11">
        <f>INDEX(Assumptions!$B$35:$B$46,Z$7)*Assumptions!$D$25*IF(ROUND(Assumptions!$D$26,0)=0,Z40+IF(Z$4=1,Assumptions!$B$8,0),IF(Z$4&lt;=ROUND(Assumptions!$D$26,0),Assumptions!$B$8/ROUND(Assumptions!$D$26,0),INDEX($D$40:$AM$40,Z$4-ROUND(Assumptions!$D$26,0))))</f>
        <v/>
      </c>
      <c r="AA42" s="11">
        <f>INDEX(Assumptions!$B$35:$B$46,AA$7)*Assumptions!$D$25*IF(ROUND(Assumptions!$D$26,0)=0,AA40+IF(AA$4=1,Assumptions!$B$8,0),IF(AA$4&lt;=ROUND(Assumptions!$D$26,0),Assumptions!$B$8/ROUND(Assumptions!$D$26,0),INDEX($D$40:$AM$40,AA$4-ROUND(Assumptions!$D$26,0))))</f>
        <v/>
      </c>
      <c r="AB42" s="11">
        <f>INDEX(Assumptions!$B$35:$B$46,AB$7)*Assumptions!$D$25*IF(ROUND(Assumptions!$D$26,0)=0,AB40+IF(AB$4=1,Assumptions!$B$8,0),IF(AB$4&lt;=ROUND(Assumptions!$D$26,0),Assumptions!$B$8/ROUND(Assumptions!$D$26,0),INDEX($D$40:$AM$40,AB$4-ROUND(Assumptions!$D$26,0))))</f>
        <v/>
      </c>
      <c r="AC42" s="11">
        <f>INDEX(Assumptions!$B$35:$B$46,AC$7)*Assumptions!$D$25*IF(ROUND(Assumptions!$D$26,0)=0,AC40+IF(AC$4=1,Assumptions!$B$8,0),IF(AC$4&lt;=ROUND(Assumptions!$D$26,0),Assumptions!$B$8/ROUND(Assumptions!$D$26,0),INDEX($D$40:$AM$40,AC$4-ROUND(Assumptions!$D$26,0))))</f>
        <v/>
      </c>
      <c r="AD42" s="11">
        <f>INDEX(Assumptions!$B$35:$B$46,AD$7)*Assumptions!$D$25*IF(ROUND(Assumptions!$D$26,0)=0,AD40+IF(AD$4=1,Assumptions!$B$8,0),IF(AD$4&lt;=ROUND(Assumptions!$D$26,0),Assumptions!$B$8/ROUND(Assumptions!$D$26,0),INDEX($D$40:$AM$40,AD$4-ROUND(Assumptions!$D$26,0))))</f>
        <v/>
      </c>
      <c r="AE42" s="11">
        <f>INDEX(Assumptions!$B$35:$B$46,AE$7)*Assumptions!$D$25*IF(ROUND(Assumptions!$D$26,0)=0,AE40+IF(AE$4=1,Assumptions!$B$8,0),IF(AE$4&lt;=ROUND(Assumptions!$D$26,0),Assumptions!$B$8/ROUND(Assumptions!$D$26,0),INDEX($D$40:$AM$40,AE$4-ROUND(Assumptions!$D$26,0))))</f>
        <v/>
      </c>
      <c r="AF42" s="11">
        <f>INDEX(Assumptions!$B$35:$B$46,AF$7)*Assumptions!$D$25*IF(ROUND(Assumptions!$D$26,0)=0,AF40+IF(AF$4=1,Assumptions!$B$8,0),IF(AF$4&lt;=ROUND(Assumptions!$D$26,0),Assumptions!$B$8/ROUND(Assumptions!$D$26,0),INDEX($D$40:$AM$40,AF$4-ROUND(Assumptions!$D$26,0))))</f>
        <v/>
      </c>
      <c r="AG42" s="11">
        <f>INDEX(Assumptions!$B$35:$B$46,AG$7)*Assumptions!$D$25*IF(ROUND(Assumptions!$D$26,0)=0,AG40+IF(AG$4=1,Assumptions!$B$8,0),IF(AG$4&lt;=ROUND(Assumptions!$D$26,0),Assumptions!$B$8/ROUND(Assumptions!$D$26,0),INDEX($D$40:$AM$40,AG$4-ROUND(Assumptions!$D$26,0))))</f>
        <v/>
      </c>
      <c r="AH42" s="11">
        <f>INDEX(Assumptions!$B$35:$B$46,AH$7)*Assumptions!$D$25*IF(ROUND(Assumptions!$D$26,0)=0,AH40+IF(AH$4=1,Assumptions!$B$8,0),IF(AH$4&lt;=ROUND(Assumptions!$D$26,0),Assumptions!$B$8/ROUND(Assumptions!$D$26,0),INDEX($D$40:$AM$40,AH$4-ROUND(Assumptions!$D$26,0))))</f>
        <v/>
      </c>
      <c r="AI42" s="11">
        <f>INDEX(Assumptions!$B$35:$B$46,AI$7)*Assumptions!$D$25*IF(ROUND(Assumptions!$D$26,0)=0,AI40+IF(AI$4=1,Assumptions!$B$8,0),IF(AI$4&lt;=ROUND(Assumptions!$D$26,0),Assumptions!$B$8/ROUND(Assumptions!$D$26,0),INDEX($D$40:$AM$40,AI$4-ROUND(Assumptions!$D$26,0))))</f>
        <v/>
      </c>
      <c r="AJ42" s="11">
        <f>INDEX(Assumptions!$B$35:$B$46,AJ$7)*Assumptions!$D$25*IF(ROUND(Assumptions!$D$26,0)=0,AJ40+IF(AJ$4=1,Assumptions!$B$8,0),IF(AJ$4&lt;=ROUND(Assumptions!$D$26,0),Assumptions!$B$8/ROUND(Assumptions!$D$26,0),INDEX($D$40:$AM$40,AJ$4-ROUND(Assumptions!$D$26,0))))</f>
        <v/>
      </c>
      <c r="AK42" s="11">
        <f>INDEX(Assumptions!$B$35:$B$46,AK$7)*Assumptions!$D$25*IF(ROUND(Assumptions!$D$26,0)=0,AK40+IF(AK$4=1,Assumptions!$B$8,0),IF(AK$4&lt;=ROUND(Assumptions!$D$26,0),Assumptions!$B$8/ROUND(Assumptions!$D$26,0),INDEX($D$40:$AM$40,AK$4-ROUND(Assumptions!$D$26,0))))</f>
        <v/>
      </c>
      <c r="AL42" s="11">
        <f>INDEX(Assumptions!$B$35:$B$46,AL$7)*Assumptions!$D$25*IF(ROUND(Assumptions!$D$26,0)=0,AL40+IF(AL$4=1,Assumptions!$B$8,0),IF(AL$4&lt;=ROUND(Assumptions!$D$26,0),Assumptions!$B$8/ROUND(Assumptions!$D$26,0),INDEX($D$40:$AM$40,AL$4-ROUND(Assumptions!$D$26,0))))</f>
        <v/>
      </c>
      <c r="AM42" s="11">
        <f>INDEX(Assumptions!$B$35:$B$46,AM$7)*Assumptions!$D$25*IF(ROUND(Assumptions!$D$26,0)=0,AM40+IF(AM$4=1,Assumptions!$B$8,0),IF(AM$4&lt;=ROUND(Assumptions!$D$26,0),Assumptions!$B$8/ROUND(Assumptions!$D$26,0),INDEX($D$40:$AM$40,AM$4-ROUND(Assumptions!$D$26,0))))</f>
        <v/>
      </c>
    </row>
    <row r="43">
      <c r="A43" s="8" t="inlineStr">
        <is>
          <t>Expansion ARR</t>
        </is>
      </c>
      <c r="D43" s="11">
        <f>D41*Assumptions!$D$31</f>
        <v/>
      </c>
      <c r="E43" s="11">
        <f>E41*Assumptions!$D$31</f>
        <v/>
      </c>
      <c r="F43" s="11">
        <f>F41*Assumptions!$D$31</f>
        <v/>
      </c>
      <c r="G43" s="11">
        <f>G41*Assumptions!$D$31</f>
        <v/>
      </c>
      <c r="H43" s="11">
        <f>H41*Assumptions!$D$31</f>
        <v/>
      </c>
      <c r="I43" s="11">
        <f>I41*Assumptions!$D$31</f>
        <v/>
      </c>
      <c r="J43" s="11">
        <f>J41*Assumptions!$D$31</f>
        <v/>
      </c>
      <c r="K43" s="11">
        <f>K41*Assumptions!$D$31</f>
        <v/>
      </c>
      <c r="L43" s="11">
        <f>L41*Assumptions!$D$31</f>
        <v/>
      </c>
      <c r="M43" s="11">
        <f>M41*Assumptions!$D$31</f>
        <v/>
      </c>
      <c r="N43" s="11">
        <f>N41*Assumptions!$D$31</f>
        <v/>
      </c>
      <c r="O43" s="11">
        <f>O41*Assumptions!$D$31</f>
        <v/>
      </c>
      <c r="P43" s="11">
        <f>P41*Assumptions!$D$31</f>
        <v/>
      </c>
      <c r="Q43" s="11">
        <f>Q41*Assumptions!$D$31</f>
        <v/>
      </c>
      <c r="R43" s="11">
        <f>R41*Assumptions!$D$31</f>
        <v/>
      </c>
      <c r="S43" s="11">
        <f>S41*Assumptions!$D$31</f>
        <v/>
      </c>
      <c r="T43" s="11">
        <f>T41*Assumptions!$D$31</f>
        <v/>
      </c>
      <c r="U43" s="11">
        <f>U41*Assumptions!$D$31</f>
        <v/>
      </c>
      <c r="V43" s="11">
        <f>V41*Assumptions!$D$31</f>
        <v/>
      </c>
      <c r="W43" s="11">
        <f>W41*Assumptions!$D$31</f>
        <v/>
      </c>
      <c r="X43" s="11">
        <f>X41*Assumptions!$D$31</f>
        <v/>
      </c>
      <c r="Y43" s="11">
        <f>Y41*Assumptions!$D$31</f>
        <v/>
      </c>
      <c r="Z43" s="11">
        <f>Z41*Assumptions!$D$31</f>
        <v/>
      </c>
      <c r="AA43" s="11">
        <f>AA41*Assumptions!$D$31</f>
        <v/>
      </c>
      <c r="AB43" s="11">
        <f>AB41*Assumptions!$D$31</f>
        <v/>
      </c>
      <c r="AC43" s="11">
        <f>AC41*Assumptions!$D$31</f>
        <v/>
      </c>
      <c r="AD43" s="11">
        <f>AD41*Assumptions!$D$31</f>
        <v/>
      </c>
      <c r="AE43" s="11">
        <f>AE41*Assumptions!$D$31</f>
        <v/>
      </c>
      <c r="AF43" s="11">
        <f>AF41*Assumptions!$D$31</f>
        <v/>
      </c>
      <c r="AG43" s="11">
        <f>AG41*Assumptions!$D$31</f>
        <v/>
      </c>
      <c r="AH43" s="11">
        <f>AH41*Assumptions!$D$31</f>
        <v/>
      </c>
      <c r="AI43" s="11">
        <f>AI41*Assumptions!$D$31</f>
        <v/>
      </c>
      <c r="AJ43" s="11">
        <f>AJ41*Assumptions!$D$31</f>
        <v/>
      </c>
      <c r="AK43" s="11">
        <f>AK41*Assumptions!$D$31</f>
        <v/>
      </c>
      <c r="AL43" s="11">
        <f>AL41*Assumptions!$D$31</f>
        <v/>
      </c>
      <c r="AM43" s="11">
        <f>AM41*Assumptions!$D$31</f>
        <v/>
      </c>
    </row>
    <row r="44">
      <c r="A44" s="8" t="inlineStr">
        <is>
          <t>Churn and contraction ARR</t>
        </is>
      </c>
      <c r="D44" s="11">
        <f>-D41*Assumptions!$D$30</f>
        <v/>
      </c>
      <c r="E44" s="11">
        <f>-E41*Assumptions!$D$30</f>
        <v/>
      </c>
      <c r="F44" s="11">
        <f>-F41*Assumptions!$D$30</f>
        <v/>
      </c>
      <c r="G44" s="11">
        <f>-G41*Assumptions!$D$30</f>
        <v/>
      </c>
      <c r="H44" s="11">
        <f>-H41*Assumptions!$D$30</f>
        <v/>
      </c>
      <c r="I44" s="11">
        <f>-I41*Assumptions!$D$30</f>
        <v/>
      </c>
      <c r="J44" s="11">
        <f>-J41*Assumptions!$D$30</f>
        <v/>
      </c>
      <c r="K44" s="11">
        <f>-K41*Assumptions!$D$30</f>
        <v/>
      </c>
      <c r="L44" s="11">
        <f>-L41*Assumptions!$D$30</f>
        <v/>
      </c>
      <c r="M44" s="11">
        <f>-M41*Assumptions!$D$30</f>
        <v/>
      </c>
      <c r="N44" s="11">
        <f>-N41*Assumptions!$D$30</f>
        <v/>
      </c>
      <c r="O44" s="11">
        <f>-O41*Assumptions!$D$30</f>
        <v/>
      </c>
      <c r="P44" s="11">
        <f>-P41*Assumptions!$D$30</f>
        <v/>
      </c>
      <c r="Q44" s="11">
        <f>-Q41*Assumptions!$D$30</f>
        <v/>
      </c>
      <c r="R44" s="11">
        <f>-R41*Assumptions!$D$30</f>
        <v/>
      </c>
      <c r="S44" s="11">
        <f>-S41*Assumptions!$D$30</f>
        <v/>
      </c>
      <c r="T44" s="11">
        <f>-T41*Assumptions!$D$30</f>
        <v/>
      </c>
      <c r="U44" s="11">
        <f>-U41*Assumptions!$D$30</f>
        <v/>
      </c>
      <c r="V44" s="11">
        <f>-V41*Assumptions!$D$30</f>
        <v/>
      </c>
      <c r="W44" s="11">
        <f>-W41*Assumptions!$D$30</f>
        <v/>
      </c>
      <c r="X44" s="11">
        <f>-X41*Assumptions!$D$30</f>
        <v/>
      </c>
      <c r="Y44" s="11">
        <f>-Y41*Assumptions!$D$30</f>
        <v/>
      </c>
      <c r="Z44" s="11">
        <f>-Z41*Assumptions!$D$30</f>
        <v/>
      </c>
      <c r="AA44" s="11">
        <f>-AA41*Assumptions!$D$30</f>
        <v/>
      </c>
      <c r="AB44" s="11">
        <f>-AB41*Assumptions!$D$30</f>
        <v/>
      </c>
      <c r="AC44" s="11">
        <f>-AC41*Assumptions!$D$30</f>
        <v/>
      </c>
      <c r="AD44" s="11">
        <f>-AD41*Assumptions!$D$30</f>
        <v/>
      </c>
      <c r="AE44" s="11">
        <f>-AE41*Assumptions!$D$30</f>
        <v/>
      </c>
      <c r="AF44" s="11">
        <f>-AF41*Assumptions!$D$30</f>
        <v/>
      </c>
      <c r="AG44" s="11">
        <f>-AG41*Assumptions!$D$30</f>
        <v/>
      </c>
      <c r="AH44" s="11">
        <f>-AH41*Assumptions!$D$30</f>
        <v/>
      </c>
      <c r="AI44" s="11">
        <f>-AI41*Assumptions!$D$30</f>
        <v/>
      </c>
      <c r="AJ44" s="11">
        <f>-AJ41*Assumptions!$D$30</f>
        <v/>
      </c>
      <c r="AK44" s="11">
        <f>-AK41*Assumptions!$D$30</f>
        <v/>
      </c>
      <c r="AL44" s="11">
        <f>-AL41*Assumptions!$D$30</f>
        <v/>
      </c>
      <c r="AM44" s="11">
        <f>-AM41*Assumptions!$D$30</f>
        <v/>
      </c>
    </row>
    <row r="45">
      <c r="A45" s="31" t="inlineStr">
        <is>
          <t>Ending ARR</t>
        </is>
      </c>
      <c r="D45" s="9">
        <f>D41+D42+D43+D44</f>
        <v/>
      </c>
      <c r="E45" s="9">
        <f>E41+E42+E43+E44</f>
        <v/>
      </c>
      <c r="F45" s="9">
        <f>F41+F42+F43+F44</f>
        <v/>
      </c>
      <c r="G45" s="9">
        <f>G41+G42+G43+G44</f>
        <v/>
      </c>
      <c r="H45" s="9">
        <f>H41+H42+H43+H44</f>
        <v/>
      </c>
      <c r="I45" s="9">
        <f>I41+I42+I43+I44</f>
        <v/>
      </c>
      <c r="J45" s="9">
        <f>J41+J42+J43+J44</f>
        <v/>
      </c>
      <c r="K45" s="9">
        <f>K41+K42+K43+K44</f>
        <v/>
      </c>
      <c r="L45" s="9">
        <f>L41+L42+L43+L44</f>
        <v/>
      </c>
      <c r="M45" s="9">
        <f>M41+M42+M43+M44</f>
        <v/>
      </c>
      <c r="N45" s="9">
        <f>N41+N42+N43+N44</f>
        <v/>
      </c>
      <c r="O45" s="9">
        <f>O41+O42+O43+O44</f>
        <v/>
      </c>
      <c r="P45" s="9">
        <f>P41+P42+P43+P44</f>
        <v/>
      </c>
      <c r="Q45" s="9">
        <f>Q41+Q42+Q43+Q44</f>
        <v/>
      </c>
      <c r="R45" s="9">
        <f>R41+R42+R43+R44</f>
        <v/>
      </c>
      <c r="S45" s="9">
        <f>S41+S42+S43+S44</f>
        <v/>
      </c>
      <c r="T45" s="9">
        <f>T41+T42+T43+T44</f>
        <v/>
      </c>
      <c r="U45" s="9">
        <f>U41+U42+U43+U44</f>
        <v/>
      </c>
      <c r="V45" s="9">
        <f>V41+V42+V43+V44</f>
        <v/>
      </c>
      <c r="W45" s="9">
        <f>W41+W42+W43+W44</f>
        <v/>
      </c>
      <c r="X45" s="9">
        <f>X41+X42+X43+X44</f>
        <v/>
      </c>
      <c r="Y45" s="9">
        <f>Y41+Y42+Y43+Y44</f>
        <v/>
      </c>
      <c r="Z45" s="9">
        <f>Z41+Z42+Z43+Z44</f>
        <v/>
      </c>
      <c r="AA45" s="9">
        <f>AA41+AA42+AA43+AA44</f>
        <v/>
      </c>
      <c r="AB45" s="9">
        <f>AB41+AB42+AB43+AB44</f>
        <v/>
      </c>
      <c r="AC45" s="9">
        <f>AC41+AC42+AC43+AC44</f>
        <v/>
      </c>
      <c r="AD45" s="9">
        <f>AD41+AD42+AD43+AD44</f>
        <v/>
      </c>
      <c r="AE45" s="9">
        <f>AE41+AE42+AE43+AE44</f>
        <v/>
      </c>
      <c r="AF45" s="9">
        <f>AF41+AF42+AF43+AF44</f>
        <v/>
      </c>
      <c r="AG45" s="9">
        <f>AG41+AG42+AG43+AG44</f>
        <v/>
      </c>
      <c r="AH45" s="9">
        <f>AH41+AH42+AH43+AH44</f>
        <v/>
      </c>
      <c r="AI45" s="9">
        <f>AI41+AI42+AI43+AI44</f>
        <v/>
      </c>
      <c r="AJ45" s="9">
        <f>AJ41+AJ42+AJ43+AJ44</f>
        <v/>
      </c>
      <c r="AK45" s="9">
        <f>AK41+AK42+AK43+AK44</f>
        <v/>
      </c>
      <c r="AL45" s="9">
        <f>AL41+AL42+AL43+AL44</f>
        <v/>
      </c>
      <c r="AM45" s="9">
        <f>AM41+AM42+AM43+AM44</f>
        <v/>
      </c>
    </row>
    <row r="46">
      <c r="A46" s="8" t="inlineStr">
        <is>
          <t>Net new ARR</t>
        </is>
      </c>
      <c r="D46" s="11">
        <f>D45-D41</f>
        <v/>
      </c>
      <c r="E46" s="11">
        <f>E45-E41</f>
        <v/>
      </c>
      <c r="F46" s="11">
        <f>F45-F41</f>
        <v/>
      </c>
      <c r="G46" s="11">
        <f>G45-G41</f>
        <v/>
      </c>
      <c r="H46" s="11">
        <f>H45-H41</f>
        <v/>
      </c>
      <c r="I46" s="11">
        <f>I45-I41</f>
        <v/>
      </c>
      <c r="J46" s="11">
        <f>J45-J41</f>
        <v/>
      </c>
      <c r="K46" s="11">
        <f>K45-K41</f>
        <v/>
      </c>
      <c r="L46" s="11">
        <f>L45-L41</f>
        <v/>
      </c>
      <c r="M46" s="11">
        <f>M45-M41</f>
        <v/>
      </c>
      <c r="N46" s="11">
        <f>N45-N41</f>
        <v/>
      </c>
      <c r="O46" s="11">
        <f>O45-O41</f>
        <v/>
      </c>
      <c r="P46" s="11">
        <f>P45-P41</f>
        <v/>
      </c>
      <c r="Q46" s="11">
        <f>Q45-Q41</f>
        <v/>
      </c>
      <c r="R46" s="11">
        <f>R45-R41</f>
        <v/>
      </c>
      <c r="S46" s="11">
        <f>S45-S41</f>
        <v/>
      </c>
      <c r="T46" s="11">
        <f>T45-T41</f>
        <v/>
      </c>
      <c r="U46" s="11">
        <f>U45-U41</f>
        <v/>
      </c>
      <c r="V46" s="11">
        <f>V45-V41</f>
        <v/>
      </c>
      <c r="W46" s="11">
        <f>W45-W41</f>
        <v/>
      </c>
      <c r="X46" s="11">
        <f>X45-X41</f>
        <v/>
      </c>
      <c r="Y46" s="11">
        <f>Y45-Y41</f>
        <v/>
      </c>
      <c r="Z46" s="11">
        <f>Z45-Z41</f>
        <v/>
      </c>
      <c r="AA46" s="11">
        <f>AA45-AA41</f>
        <v/>
      </c>
      <c r="AB46" s="11">
        <f>AB45-AB41</f>
        <v/>
      </c>
      <c r="AC46" s="11">
        <f>AC45-AC41</f>
        <v/>
      </c>
      <c r="AD46" s="11">
        <f>AD45-AD41</f>
        <v/>
      </c>
      <c r="AE46" s="11">
        <f>AE45-AE41</f>
        <v/>
      </c>
      <c r="AF46" s="11">
        <f>AF45-AF41</f>
        <v/>
      </c>
      <c r="AG46" s="11">
        <f>AG45-AG41</f>
        <v/>
      </c>
      <c r="AH46" s="11">
        <f>AH45-AH41</f>
        <v/>
      </c>
      <c r="AI46" s="11">
        <f>AI45-AI41</f>
        <v/>
      </c>
      <c r="AJ46" s="11">
        <f>AJ45-AJ41</f>
        <v/>
      </c>
      <c r="AK46" s="11">
        <f>AK45-AK41</f>
        <v/>
      </c>
      <c r="AL46" s="11">
        <f>AL45-AL41</f>
        <v/>
      </c>
      <c r="AM46" s="11">
        <f>AM45-AM41</f>
        <v/>
      </c>
    </row>
    <row r="47">
      <c r="A47" s="8" t="inlineStr">
        <is>
          <t>MRR (ending ARR / 12)</t>
        </is>
      </c>
      <c r="D47" s="11">
        <f>D45/12</f>
        <v/>
      </c>
      <c r="E47" s="11">
        <f>E45/12</f>
        <v/>
      </c>
      <c r="F47" s="11">
        <f>F45/12</f>
        <v/>
      </c>
      <c r="G47" s="11">
        <f>G45/12</f>
        <v/>
      </c>
      <c r="H47" s="11">
        <f>H45/12</f>
        <v/>
      </c>
      <c r="I47" s="11">
        <f>I45/12</f>
        <v/>
      </c>
      <c r="J47" s="11">
        <f>J45/12</f>
        <v/>
      </c>
      <c r="K47" s="11">
        <f>K45/12</f>
        <v/>
      </c>
      <c r="L47" s="11">
        <f>L45/12</f>
        <v/>
      </c>
      <c r="M47" s="11">
        <f>M45/12</f>
        <v/>
      </c>
      <c r="N47" s="11">
        <f>N45/12</f>
        <v/>
      </c>
      <c r="O47" s="11">
        <f>O45/12</f>
        <v/>
      </c>
      <c r="P47" s="11">
        <f>P45/12</f>
        <v/>
      </c>
      <c r="Q47" s="11">
        <f>Q45/12</f>
        <v/>
      </c>
      <c r="R47" s="11">
        <f>R45/12</f>
        <v/>
      </c>
      <c r="S47" s="11">
        <f>S45/12</f>
        <v/>
      </c>
      <c r="T47" s="11">
        <f>T45/12</f>
        <v/>
      </c>
      <c r="U47" s="11">
        <f>U45/12</f>
        <v/>
      </c>
      <c r="V47" s="11">
        <f>V45/12</f>
        <v/>
      </c>
      <c r="W47" s="11">
        <f>W45/12</f>
        <v/>
      </c>
      <c r="X47" s="11">
        <f>X45/12</f>
        <v/>
      </c>
      <c r="Y47" s="11">
        <f>Y45/12</f>
        <v/>
      </c>
      <c r="Z47" s="11">
        <f>Z45/12</f>
        <v/>
      </c>
      <c r="AA47" s="11">
        <f>AA45/12</f>
        <v/>
      </c>
      <c r="AB47" s="11">
        <f>AB45/12</f>
        <v/>
      </c>
      <c r="AC47" s="11">
        <f>AC45/12</f>
        <v/>
      </c>
      <c r="AD47" s="11">
        <f>AD45/12</f>
        <v/>
      </c>
      <c r="AE47" s="11">
        <f>AE45/12</f>
        <v/>
      </c>
      <c r="AF47" s="11">
        <f>AF45/12</f>
        <v/>
      </c>
      <c r="AG47" s="11">
        <f>AG45/12</f>
        <v/>
      </c>
      <c r="AH47" s="11">
        <f>AH45/12</f>
        <v/>
      </c>
      <c r="AI47" s="11">
        <f>AI45/12</f>
        <v/>
      </c>
      <c r="AJ47" s="11">
        <f>AJ45/12</f>
        <v/>
      </c>
      <c r="AK47" s="11">
        <f>AK45/12</f>
        <v/>
      </c>
      <c r="AL47" s="11">
        <f>AL45/12</f>
        <v/>
      </c>
      <c r="AM47" s="11">
        <f>AM45/12</f>
        <v/>
      </c>
    </row>
    <row r="48">
      <c r="A48" s="8" t="inlineStr">
        <is>
          <t>Subscription revenue</t>
        </is>
      </c>
      <c r="D48" s="11">
        <f>(D41+D45)/24</f>
        <v/>
      </c>
      <c r="E48" s="11">
        <f>(E41+E45)/24</f>
        <v/>
      </c>
      <c r="F48" s="11">
        <f>(F41+F45)/24</f>
        <v/>
      </c>
      <c r="G48" s="11">
        <f>(G41+G45)/24</f>
        <v/>
      </c>
      <c r="H48" s="11">
        <f>(H41+H45)/24</f>
        <v/>
      </c>
      <c r="I48" s="11">
        <f>(I41+I45)/24</f>
        <v/>
      </c>
      <c r="J48" s="11">
        <f>(J41+J45)/24</f>
        <v/>
      </c>
      <c r="K48" s="11">
        <f>(K41+K45)/24</f>
        <v/>
      </c>
      <c r="L48" s="11">
        <f>(L41+L45)/24</f>
        <v/>
      </c>
      <c r="M48" s="11">
        <f>(M41+M45)/24</f>
        <v/>
      </c>
      <c r="N48" s="11">
        <f>(N41+N45)/24</f>
        <v/>
      </c>
      <c r="O48" s="11">
        <f>(O41+O45)/24</f>
        <v/>
      </c>
      <c r="P48" s="11">
        <f>(P41+P45)/24</f>
        <v/>
      </c>
      <c r="Q48" s="11">
        <f>(Q41+Q45)/24</f>
        <v/>
      </c>
      <c r="R48" s="11">
        <f>(R41+R45)/24</f>
        <v/>
      </c>
      <c r="S48" s="11">
        <f>(S41+S45)/24</f>
        <v/>
      </c>
      <c r="T48" s="11">
        <f>(T41+T45)/24</f>
        <v/>
      </c>
      <c r="U48" s="11">
        <f>(U41+U45)/24</f>
        <v/>
      </c>
      <c r="V48" s="11">
        <f>(V41+V45)/24</f>
        <v/>
      </c>
      <c r="W48" s="11">
        <f>(W41+W45)/24</f>
        <v/>
      </c>
      <c r="X48" s="11">
        <f>(X41+X45)/24</f>
        <v/>
      </c>
      <c r="Y48" s="11">
        <f>(Y41+Y45)/24</f>
        <v/>
      </c>
      <c r="Z48" s="11">
        <f>(Z41+Z45)/24</f>
        <v/>
      </c>
      <c r="AA48" s="11">
        <f>(AA41+AA45)/24</f>
        <v/>
      </c>
      <c r="AB48" s="11">
        <f>(AB41+AB45)/24</f>
        <v/>
      </c>
      <c r="AC48" s="11">
        <f>(AC41+AC45)/24</f>
        <v/>
      </c>
      <c r="AD48" s="11">
        <f>(AD41+AD45)/24</f>
        <v/>
      </c>
      <c r="AE48" s="11">
        <f>(AE41+AE45)/24</f>
        <v/>
      </c>
      <c r="AF48" s="11">
        <f>(AF41+AF45)/24</f>
        <v/>
      </c>
      <c r="AG48" s="11">
        <f>(AG41+AG45)/24</f>
        <v/>
      </c>
      <c r="AH48" s="11">
        <f>(AH41+AH45)/24</f>
        <v/>
      </c>
      <c r="AI48" s="11">
        <f>(AI41+AI45)/24</f>
        <v/>
      </c>
      <c r="AJ48" s="11">
        <f>(AJ41+AJ45)/24</f>
        <v/>
      </c>
      <c r="AK48" s="11">
        <f>(AK41+AK45)/24</f>
        <v/>
      </c>
      <c r="AL48" s="11">
        <f>(AL41+AL45)/24</f>
        <v/>
      </c>
      <c r="AM48" s="11">
        <f>(AM41+AM45)/24</f>
        <v/>
      </c>
    </row>
    <row r="49">
      <c r="A49" s="8" t="inlineStr">
        <is>
          <t>Services revenue</t>
        </is>
      </c>
      <c r="D49" s="11">
        <f>D42*Assumptions!$B$11</f>
        <v/>
      </c>
      <c r="E49" s="11">
        <f>E42*Assumptions!$B$11</f>
        <v/>
      </c>
      <c r="F49" s="11">
        <f>F42*Assumptions!$B$11</f>
        <v/>
      </c>
      <c r="G49" s="11">
        <f>G42*Assumptions!$B$11</f>
        <v/>
      </c>
      <c r="H49" s="11">
        <f>H42*Assumptions!$B$11</f>
        <v/>
      </c>
      <c r="I49" s="11">
        <f>I42*Assumptions!$B$11</f>
        <v/>
      </c>
      <c r="J49" s="11">
        <f>J42*Assumptions!$B$11</f>
        <v/>
      </c>
      <c r="K49" s="11">
        <f>K42*Assumptions!$B$11</f>
        <v/>
      </c>
      <c r="L49" s="11">
        <f>L42*Assumptions!$B$11</f>
        <v/>
      </c>
      <c r="M49" s="11">
        <f>M42*Assumptions!$B$11</f>
        <v/>
      </c>
      <c r="N49" s="11">
        <f>N42*Assumptions!$B$11</f>
        <v/>
      </c>
      <c r="O49" s="11">
        <f>O42*Assumptions!$B$11</f>
        <v/>
      </c>
      <c r="P49" s="11">
        <f>P42*Assumptions!$B$11</f>
        <v/>
      </c>
      <c r="Q49" s="11">
        <f>Q42*Assumptions!$B$11</f>
        <v/>
      </c>
      <c r="R49" s="11">
        <f>R42*Assumptions!$B$11</f>
        <v/>
      </c>
      <c r="S49" s="11">
        <f>S42*Assumptions!$B$11</f>
        <v/>
      </c>
      <c r="T49" s="11">
        <f>T42*Assumptions!$B$11</f>
        <v/>
      </c>
      <c r="U49" s="11">
        <f>U42*Assumptions!$B$11</f>
        <v/>
      </c>
      <c r="V49" s="11">
        <f>V42*Assumptions!$B$11</f>
        <v/>
      </c>
      <c r="W49" s="11">
        <f>W42*Assumptions!$B$11</f>
        <v/>
      </c>
      <c r="X49" s="11">
        <f>X42*Assumptions!$B$11</f>
        <v/>
      </c>
      <c r="Y49" s="11">
        <f>Y42*Assumptions!$B$11</f>
        <v/>
      </c>
      <c r="Z49" s="11">
        <f>Z42*Assumptions!$B$11</f>
        <v/>
      </c>
      <c r="AA49" s="11">
        <f>AA42*Assumptions!$B$11</f>
        <v/>
      </c>
      <c r="AB49" s="11">
        <f>AB42*Assumptions!$B$11</f>
        <v/>
      </c>
      <c r="AC49" s="11">
        <f>AC42*Assumptions!$B$11</f>
        <v/>
      </c>
      <c r="AD49" s="11">
        <f>AD42*Assumptions!$B$11</f>
        <v/>
      </c>
      <c r="AE49" s="11">
        <f>AE42*Assumptions!$B$11</f>
        <v/>
      </c>
      <c r="AF49" s="11">
        <f>AF42*Assumptions!$B$11</f>
        <v/>
      </c>
      <c r="AG49" s="11">
        <f>AG42*Assumptions!$B$11</f>
        <v/>
      </c>
      <c r="AH49" s="11">
        <f>AH42*Assumptions!$B$11</f>
        <v/>
      </c>
      <c r="AI49" s="11">
        <f>AI42*Assumptions!$B$11</f>
        <v/>
      </c>
      <c r="AJ49" s="11">
        <f>AJ42*Assumptions!$B$11</f>
        <v/>
      </c>
      <c r="AK49" s="11">
        <f>AK42*Assumptions!$B$11</f>
        <v/>
      </c>
      <c r="AL49" s="11">
        <f>AL42*Assumptions!$B$11</f>
        <v/>
      </c>
      <c r="AM49" s="11">
        <f>AM42*Assumptions!$B$11</f>
        <v/>
      </c>
    </row>
    <row r="50">
      <c r="A50" s="31" t="inlineStr">
        <is>
          <t>Total revenue</t>
        </is>
      </c>
      <c r="D50" s="9">
        <f>D48+D49</f>
        <v/>
      </c>
      <c r="E50" s="9">
        <f>E48+E49</f>
        <v/>
      </c>
      <c r="F50" s="9">
        <f>F48+F49</f>
        <v/>
      </c>
      <c r="G50" s="9">
        <f>G48+G49</f>
        <v/>
      </c>
      <c r="H50" s="9">
        <f>H48+H49</f>
        <v/>
      </c>
      <c r="I50" s="9">
        <f>I48+I49</f>
        <v/>
      </c>
      <c r="J50" s="9">
        <f>J48+J49</f>
        <v/>
      </c>
      <c r="K50" s="9">
        <f>K48+K49</f>
        <v/>
      </c>
      <c r="L50" s="9">
        <f>L48+L49</f>
        <v/>
      </c>
      <c r="M50" s="9">
        <f>M48+M49</f>
        <v/>
      </c>
      <c r="N50" s="9">
        <f>N48+N49</f>
        <v/>
      </c>
      <c r="O50" s="9">
        <f>O48+O49</f>
        <v/>
      </c>
      <c r="P50" s="9">
        <f>P48+P49</f>
        <v/>
      </c>
      <c r="Q50" s="9">
        <f>Q48+Q49</f>
        <v/>
      </c>
      <c r="R50" s="9">
        <f>R48+R49</f>
        <v/>
      </c>
      <c r="S50" s="9">
        <f>S48+S49</f>
        <v/>
      </c>
      <c r="T50" s="9">
        <f>T48+T49</f>
        <v/>
      </c>
      <c r="U50" s="9">
        <f>U48+U49</f>
        <v/>
      </c>
      <c r="V50" s="9">
        <f>V48+V49</f>
        <v/>
      </c>
      <c r="W50" s="9">
        <f>W48+W49</f>
        <v/>
      </c>
      <c r="X50" s="9">
        <f>X48+X49</f>
        <v/>
      </c>
      <c r="Y50" s="9">
        <f>Y48+Y49</f>
        <v/>
      </c>
      <c r="Z50" s="9">
        <f>Z48+Z49</f>
        <v/>
      </c>
      <c r="AA50" s="9">
        <f>AA48+AA49</f>
        <v/>
      </c>
      <c r="AB50" s="9">
        <f>AB48+AB49</f>
        <v/>
      </c>
      <c r="AC50" s="9">
        <f>AC48+AC49</f>
        <v/>
      </c>
      <c r="AD50" s="9">
        <f>AD48+AD49</f>
        <v/>
      </c>
      <c r="AE50" s="9">
        <f>AE48+AE49</f>
        <v/>
      </c>
      <c r="AF50" s="9">
        <f>AF48+AF49</f>
        <v/>
      </c>
      <c r="AG50" s="9">
        <f>AG48+AG49</f>
        <v/>
      </c>
      <c r="AH50" s="9">
        <f>AH48+AH49</f>
        <v/>
      </c>
      <c r="AI50" s="9">
        <f>AI48+AI49</f>
        <v/>
      </c>
      <c r="AJ50" s="9">
        <f>AJ48+AJ49</f>
        <v/>
      </c>
      <c r="AK50" s="9">
        <f>AK48+AK49</f>
        <v/>
      </c>
      <c r="AL50" s="9">
        <f>AL48+AL49</f>
        <v/>
      </c>
      <c r="AM50" s="9">
        <f>AM48+AM49</f>
        <v/>
      </c>
    </row>
    <row r="51">
      <c r="A51" s="8" t="inlineStr">
        <is>
          <t>New logos</t>
        </is>
      </c>
      <c r="D51" s="32">
        <f>IFERROR(D42/Assumptions!$D$27,0)</f>
        <v/>
      </c>
      <c r="E51" s="32">
        <f>IFERROR(E42/Assumptions!$D$27,0)</f>
        <v/>
      </c>
      <c r="F51" s="32">
        <f>IFERROR(F42/Assumptions!$D$27,0)</f>
        <v/>
      </c>
      <c r="G51" s="32">
        <f>IFERROR(G42/Assumptions!$D$27,0)</f>
        <v/>
      </c>
      <c r="H51" s="32">
        <f>IFERROR(H42/Assumptions!$D$27,0)</f>
        <v/>
      </c>
      <c r="I51" s="32">
        <f>IFERROR(I42/Assumptions!$D$27,0)</f>
        <v/>
      </c>
      <c r="J51" s="32">
        <f>IFERROR(J42/Assumptions!$D$27,0)</f>
        <v/>
      </c>
      <c r="K51" s="32">
        <f>IFERROR(K42/Assumptions!$D$27,0)</f>
        <v/>
      </c>
      <c r="L51" s="32">
        <f>IFERROR(L42/Assumptions!$D$27,0)</f>
        <v/>
      </c>
      <c r="M51" s="32">
        <f>IFERROR(M42/Assumptions!$D$27,0)</f>
        <v/>
      </c>
      <c r="N51" s="32">
        <f>IFERROR(N42/Assumptions!$D$27,0)</f>
        <v/>
      </c>
      <c r="O51" s="32">
        <f>IFERROR(O42/Assumptions!$D$27,0)</f>
        <v/>
      </c>
      <c r="P51" s="32">
        <f>IFERROR(P42/Assumptions!$D$27,0)</f>
        <v/>
      </c>
      <c r="Q51" s="32">
        <f>IFERROR(Q42/Assumptions!$D$27,0)</f>
        <v/>
      </c>
      <c r="R51" s="32">
        <f>IFERROR(R42/Assumptions!$D$27,0)</f>
        <v/>
      </c>
      <c r="S51" s="32">
        <f>IFERROR(S42/Assumptions!$D$27,0)</f>
        <v/>
      </c>
      <c r="T51" s="32">
        <f>IFERROR(T42/Assumptions!$D$27,0)</f>
        <v/>
      </c>
      <c r="U51" s="32">
        <f>IFERROR(U42/Assumptions!$D$27,0)</f>
        <v/>
      </c>
      <c r="V51" s="32">
        <f>IFERROR(V42/Assumptions!$D$27,0)</f>
        <v/>
      </c>
      <c r="W51" s="32">
        <f>IFERROR(W42/Assumptions!$D$27,0)</f>
        <v/>
      </c>
      <c r="X51" s="32">
        <f>IFERROR(X42/Assumptions!$D$27,0)</f>
        <v/>
      </c>
      <c r="Y51" s="32">
        <f>IFERROR(Y42/Assumptions!$D$27,0)</f>
        <v/>
      </c>
      <c r="Z51" s="32">
        <f>IFERROR(Z42/Assumptions!$D$27,0)</f>
        <v/>
      </c>
      <c r="AA51" s="32">
        <f>IFERROR(AA42/Assumptions!$D$27,0)</f>
        <v/>
      </c>
      <c r="AB51" s="32">
        <f>IFERROR(AB42/Assumptions!$D$27,0)</f>
        <v/>
      </c>
      <c r="AC51" s="32">
        <f>IFERROR(AC42/Assumptions!$D$27,0)</f>
        <v/>
      </c>
      <c r="AD51" s="32">
        <f>IFERROR(AD42/Assumptions!$D$27,0)</f>
        <v/>
      </c>
      <c r="AE51" s="32">
        <f>IFERROR(AE42/Assumptions!$D$27,0)</f>
        <v/>
      </c>
      <c r="AF51" s="32">
        <f>IFERROR(AF42/Assumptions!$D$27,0)</f>
        <v/>
      </c>
      <c r="AG51" s="32">
        <f>IFERROR(AG42/Assumptions!$D$27,0)</f>
        <v/>
      </c>
      <c r="AH51" s="32">
        <f>IFERROR(AH42/Assumptions!$D$27,0)</f>
        <v/>
      </c>
      <c r="AI51" s="32">
        <f>IFERROR(AI42/Assumptions!$D$27,0)</f>
        <v/>
      </c>
      <c r="AJ51" s="32">
        <f>IFERROR(AJ42/Assumptions!$D$27,0)</f>
        <v/>
      </c>
      <c r="AK51" s="32">
        <f>IFERROR(AK42/Assumptions!$D$27,0)</f>
        <v/>
      </c>
      <c r="AL51" s="32">
        <f>IFERROR(AL42/Assumptions!$D$27,0)</f>
        <v/>
      </c>
      <c r="AM51" s="32">
        <f>IFERROR(AM42/Assumptions!$D$27,0)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M41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3" customWidth="1" min="2" max="2"/>
    <col width="3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  <col width="12.5" customWidth="1" min="29" max="29"/>
    <col width="12.5" customWidth="1" min="30" max="30"/>
    <col width="12.5" customWidth="1" min="31" max="31"/>
    <col width="12.5" customWidth="1" min="32" max="32"/>
    <col width="12.5" customWidth="1" min="33" max="33"/>
    <col width="12.5" customWidth="1" min="34" max="34"/>
    <col width="12.5" customWidth="1" min="35" max="35"/>
    <col width="12.5" customWidth="1" min="36" max="36"/>
    <col width="12.5" customWidth="1" min="37" max="37"/>
    <col width="12.5" customWidth="1" min="38" max="38"/>
    <col width="12.5" customWidth="1" min="39" max="39"/>
  </cols>
  <sheetData>
    <row r="1">
      <c r="A1" s="1" t="inlineStr">
        <is>
          <t>Monthly P&amp;L</t>
        </is>
      </c>
    </row>
    <row r="2">
      <c r="A2" s="2">
        <f>"Scenario shown: "&amp;Assumptions!B5&amp;" (change it in Assumptions cell B5)"</f>
        <v/>
      </c>
    </row>
    <row r="4">
      <c r="A4" s="24" t="inlineStr">
        <is>
          <t>Month number</t>
        </is>
      </c>
      <c r="D4" s="2" t="n">
        <v>1</v>
      </c>
      <c r="E4" s="2" t="n">
        <v>2</v>
      </c>
      <c r="F4" s="2" t="n">
        <v>3</v>
      </c>
      <c r="G4" s="2" t="n">
        <v>4</v>
      </c>
      <c r="H4" s="2" t="n">
        <v>5</v>
      </c>
      <c r="I4" s="2" t="n">
        <v>6</v>
      </c>
      <c r="J4" s="2" t="n">
        <v>7</v>
      </c>
      <c r="K4" s="2" t="n">
        <v>8</v>
      </c>
      <c r="L4" s="2" t="n">
        <v>9</v>
      </c>
      <c r="M4" s="2" t="n">
        <v>10</v>
      </c>
      <c r="N4" s="2" t="n">
        <v>11</v>
      </c>
      <c r="O4" s="2" t="n">
        <v>12</v>
      </c>
      <c r="P4" s="2" t="n">
        <v>13</v>
      </c>
      <c r="Q4" s="2" t="n">
        <v>14</v>
      </c>
      <c r="R4" s="2" t="n">
        <v>15</v>
      </c>
      <c r="S4" s="2" t="n">
        <v>16</v>
      </c>
      <c r="T4" s="2" t="n">
        <v>17</v>
      </c>
      <c r="U4" s="2" t="n">
        <v>18</v>
      </c>
      <c r="V4" s="2" t="n">
        <v>19</v>
      </c>
      <c r="W4" s="2" t="n">
        <v>20</v>
      </c>
      <c r="X4" s="2" t="n">
        <v>21</v>
      </c>
      <c r="Y4" s="2" t="n">
        <v>22</v>
      </c>
      <c r="Z4" s="2" t="n">
        <v>23</v>
      </c>
      <c r="AA4" s="2" t="n">
        <v>24</v>
      </c>
      <c r="AB4" s="2" t="n">
        <v>25</v>
      </c>
      <c r="AC4" s="2" t="n">
        <v>26</v>
      </c>
      <c r="AD4" s="2" t="n">
        <v>27</v>
      </c>
      <c r="AE4" s="2" t="n">
        <v>28</v>
      </c>
      <c r="AF4" s="2" t="n">
        <v>29</v>
      </c>
      <c r="AG4" s="2" t="n">
        <v>30</v>
      </c>
      <c r="AH4" s="2" t="n">
        <v>31</v>
      </c>
      <c r="AI4" s="2" t="n">
        <v>32</v>
      </c>
      <c r="AJ4" s="2" t="n">
        <v>33</v>
      </c>
      <c r="AK4" s="2" t="n">
        <v>34</v>
      </c>
      <c r="AL4" s="2" t="n">
        <v>35</v>
      </c>
      <c r="AM4" s="2" t="n">
        <v>36</v>
      </c>
    </row>
    <row r="5">
      <c r="A5" s="24" t="inlineStr">
        <is>
          <t>Month</t>
        </is>
      </c>
      <c r="D5" s="26">
        <f>IF(Assumptions!$B$4="","",EDATE(Assumptions!$B$4,D4-1))</f>
        <v/>
      </c>
      <c r="E5" s="26">
        <f>IF(Assumptions!$B$4="","",EDATE(Assumptions!$B$4,E4-1))</f>
        <v/>
      </c>
      <c r="F5" s="26">
        <f>IF(Assumptions!$B$4="","",EDATE(Assumptions!$B$4,F4-1))</f>
        <v/>
      </c>
      <c r="G5" s="26">
        <f>IF(Assumptions!$B$4="","",EDATE(Assumptions!$B$4,G4-1))</f>
        <v/>
      </c>
      <c r="H5" s="26">
        <f>IF(Assumptions!$B$4="","",EDATE(Assumptions!$B$4,H4-1))</f>
        <v/>
      </c>
      <c r="I5" s="26">
        <f>IF(Assumptions!$B$4="","",EDATE(Assumptions!$B$4,I4-1))</f>
        <v/>
      </c>
      <c r="J5" s="26">
        <f>IF(Assumptions!$B$4="","",EDATE(Assumptions!$B$4,J4-1))</f>
        <v/>
      </c>
      <c r="K5" s="26">
        <f>IF(Assumptions!$B$4="","",EDATE(Assumptions!$B$4,K4-1))</f>
        <v/>
      </c>
      <c r="L5" s="26">
        <f>IF(Assumptions!$B$4="","",EDATE(Assumptions!$B$4,L4-1))</f>
        <v/>
      </c>
      <c r="M5" s="26">
        <f>IF(Assumptions!$B$4="","",EDATE(Assumptions!$B$4,M4-1))</f>
        <v/>
      </c>
      <c r="N5" s="26">
        <f>IF(Assumptions!$B$4="","",EDATE(Assumptions!$B$4,N4-1))</f>
        <v/>
      </c>
      <c r="O5" s="26">
        <f>IF(Assumptions!$B$4="","",EDATE(Assumptions!$B$4,O4-1))</f>
        <v/>
      </c>
      <c r="P5" s="26">
        <f>IF(Assumptions!$B$4="","",EDATE(Assumptions!$B$4,P4-1))</f>
        <v/>
      </c>
      <c r="Q5" s="26">
        <f>IF(Assumptions!$B$4="","",EDATE(Assumptions!$B$4,Q4-1))</f>
        <v/>
      </c>
      <c r="R5" s="26">
        <f>IF(Assumptions!$B$4="","",EDATE(Assumptions!$B$4,R4-1))</f>
        <v/>
      </c>
      <c r="S5" s="26">
        <f>IF(Assumptions!$B$4="","",EDATE(Assumptions!$B$4,S4-1))</f>
        <v/>
      </c>
      <c r="T5" s="26">
        <f>IF(Assumptions!$B$4="","",EDATE(Assumptions!$B$4,T4-1))</f>
        <v/>
      </c>
      <c r="U5" s="26">
        <f>IF(Assumptions!$B$4="","",EDATE(Assumptions!$B$4,U4-1))</f>
        <v/>
      </c>
      <c r="V5" s="26">
        <f>IF(Assumptions!$B$4="","",EDATE(Assumptions!$B$4,V4-1))</f>
        <v/>
      </c>
      <c r="W5" s="26">
        <f>IF(Assumptions!$B$4="","",EDATE(Assumptions!$B$4,W4-1))</f>
        <v/>
      </c>
      <c r="X5" s="26">
        <f>IF(Assumptions!$B$4="","",EDATE(Assumptions!$B$4,X4-1))</f>
        <v/>
      </c>
      <c r="Y5" s="26">
        <f>IF(Assumptions!$B$4="","",EDATE(Assumptions!$B$4,Y4-1))</f>
        <v/>
      </c>
      <c r="Z5" s="26">
        <f>IF(Assumptions!$B$4="","",EDATE(Assumptions!$B$4,Z4-1))</f>
        <v/>
      </c>
      <c r="AA5" s="26">
        <f>IF(Assumptions!$B$4="","",EDATE(Assumptions!$B$4,AA4-1))</f>
        <v/>
      </c>
      <c r="AB5" s="26">
        <f>IF(Assumptions!$B$4="","",EDATE(Assumptions!$B$4,AB4-1))</f>
        <v/>
      </c>
      <c r="AC5" s="26">
        <f>IF(Assumptions!$B$4="","",EDATE(Assumptions!$B$4,AC4-1))</f>
        <v/>
      </c>
      <c r="AD5" s="26">
        <f>IF(Assumptions!$B$4="","",EDATE(Assumptions!$B$4,AD4-1))</f>
        <v/>
      </c>
      <c r="AE5" s="26">
        <f>IF(Assumptions!$B$4="","",EDATE(Assumptions!$B$4,AE4-1))</f>
        <v/>
      </c>
      <c r="AF5" s="26">
        <f>IF(Assumptions!$B$4="","",EDATE(Assumptions!$B$4,AF4-1))</f>
        <v/>
      </c>
      <c r="AG5" s="26">
        <f>IF(Assumptions!$B$4="","",EDATE(Assumptions!$B$4,AG4-1))</f>
        <v/>
      </c>
      <c r="AH5" s="26">
        <f>IF(Assumptions!$B$4="","",EDATE(Assumptions!$B$4,AH4-1))</f>
        <v/>
      </c>
      <c r="AI5" s="26">
        <f>IF(Assumptions!$B$4="","",EDATE(Assumptions!$B$4,AI4-1))</f>
        <v/>
      </c>
      <c r="AJ5" s="26">
        <f>IF(Assumptions!$B$4="","",EDATE(Assumptions!$B$4,AJ4-1))</f>
        <v/>
      </c>
      <c r="AK5" s="26">
        <f>IF(Assumptions!$B$4="","",EDATE(Assumptions!$B$4,AK4-1))</f>
        <v/>
      </c>
      <c r="AL5" s="26">
        <f>IF(Assumptions!$B$4="","",EDATE(Assumptions!$B$4,AL4-1))</f>
        <v/>
      </c>
      <c r="AM5" s="26">
        <f>IF(Assumptions!$B$4="","",EDATE(Assumptions!$B$4,AM4-1))</f>
        <v/>
      </c>
    </row>
    <row r="6">
      <c r="A6" s="24" t="inlineStr">
        <is>
          <t>Model year</t>
        </is>
      </c>
      <c r="D6" s="27" t="n">
        <v>1</v>
      </c>
      <c r="E6" s="27" t="n">
        <v>1</v>
      </c>
      <c r="F6" s="27" t="n">
        <v>1</v>
      </c>
      <c r="G6" s="27" t="n">
        <v>1</v>
      </c>
      <c r="H6" s="27" t="n">
        <v>1</v>
      </c>
      <c r="I6" s="27" t="n">
        <v>1</v>
      </c>
      <c r="J6" s="27" t="n">
        <v>1</v>
      </c>
      <c r="K6" s="27" t="n">
        <v>1</v>
      </c>
      <c r="L6" s="27" t="n">
        <v>1</v>
      </c>
      <c r="M6" s="27" t="n">
        <v>1</v>
      </c>
      <c r="N6" s="27" t="n">
        <v>1</v>
      </c>
      <c r="O6" s="27" t="n">
        <v>1</v>
      </c>
      <c r="P6" s="27" t="n">
        <v>2</v>
      </c>
      <c r="Q6" s="27" t="n">
        <v>2</v>
      </c>
      <c r="R6" s="27" t="n">
        <v>2</v>
      </c>
      <c r="S6" s="27" t="n">
        <v>2</v>
      </c>
      <c r="T6" s="27" t="n">
        <v>2</v>
      </c>
      <c r="U6" s="27" t="n">
        <v>2</v>
      </c>
      <c r="V6" s="27" t="n">
        <v>2</v>
      </c>
      <c r="W6" s="27" t="n">
        <v>2</v>
      </c>
      <c r="X6" s="27" t="n">
        <v>2</v>
      </c>
      <c r="Y6" s="27" t="n">
        <v>2</v>
      </c>
      <c r="Z6" s="27" t="n">
        <v>2</v>
      </c>
      <c r="AA6" s="27" t="n">
        <v>2</v>
      </c>
      <c r="AB6" s="27" t="n">
        <v>3</v>
      </c>
      <c r="AC6" s="27" t="n">
        <v>3</v>
      </c>
      <c r="AD6" s="27" t="n">
        <v>3</v>
      </c>
      <c r="AE6" s="27" t="n">
        <v>3</v>
      </c>
      <c r="AF6" s="27" t="n">
        <v>3</v>
      </c>
      <c r="AG6" s="27" t="n">
        <v>3</v>
      </c>
      <c r="AH6" s="27" t="n">
        <v>3</v>
      </c>
      <c r="AI6" s="27" t="n">
        <v>3</v>
      </c>
      <c r="AJ6" s="27" t="n">
        <v>3</v>
      </c>
      <c r="AK6" s="27" t="n">
        <v>3</v>
      </c>
      <c r="AL6" s="27" t="n">
        <v>3</v>
      </c>
      <c r="AM6" s="27" t="n">
        <v>3</v>
      </c>
    </row>
    <row r="7">
      <c r="A7" s="2" t="inlineStr">
        <is>
          <t>Calendar month (1 to 12)</t>
        </is>
      </c>
      <c r="D7" s="28">
        <f>IF(D5="",MOD(D4-1,12)+1,MONTH(D5))</f>
        <v/>
      </c>
      <c r="E7" s="28">
        <f>IF(E5="",MOD(E4-1,12)+1,MONTH(E5))</f>
        <v/>
      </c>
      <c r="F7" s="28">
        <f>IF(F5="",MOD(F4-1,12)+1,MONTH(F5))</f>
        <v/>
      </c>
      <c r="G7" s="28">
        <f>IF(G5="",MOD(G4-1,12)+1,MONTH(G5))</f>
        <v/>
      </c>
      <c r="H7" s="28">
        <f>IF(H5="",MOD(H4-1,12)+1,MONTH(H5))</f>
        <v/>
      </c>
      <c r="I7" s="28">
        <f>IF(I5="",MOD(I4-1,12)+1,MONTH(I5))</f>
        <v/>
      </c>
      <c r="J7" s="28">
        <f>IF(J5="",MOD(J4-1,12)+1,MONTH(J5))</f>
        <v/>
      </c>
      <c r="K7" s="28">
        <f>IF(K5="",MOD(K4-1,12)+1,MONTH(K5))</f>
        <v/>
      </c>
      <c r="L7" s="28">
        <f>IF(L5="",MOD(L4-1,12)+1,MONTH(L5))</f>
        <v/>
      </c>
      <c r="M7" s="28">
        <f>IF(M5="",MOD(M4-1,12)+1,MONTH(M5))</f>
        <v/>
      </c>
      <c r="N7" s="28">
        <f>IF(N5="",MOD(N4-1,12)+1,MONTH(N5))</f>
        <v/>
      </c>
      <c r="O7" s="28">
        <f>IF(O5="",MOD(O4-1,12)+1,MONTH(O5))</f>
        <v/>
      </c>
      <c r="P7" s="28">
        <f>IF(P5="",MOD(P4-1,12)+1,MONTH(P5))</f>
        <v/>
      </c>
      <c r="Q7" s="28">
        <f>IF(Q5="",MOD(Q4-1,12)+1,MONTH(Q5))</f>
        <v/>
      </c>
      <c r="R7" s="28">
        <f>IF(R5="",MOD(R4-1,12)+1,MONTH(R5))</f>
        <v/>
      </c>
      <c r="S7" s="28">
        <f>IF(S5="",MOD(S4-1,12)+1,MONTH(S5))</f>
        <v/>
      </c>
      <c r="T7" s="28">
        <f>IF(T5="",MOD(T4-1,12)+1,MONTH(T5))</f>
        <v/>
      </c>
      <c r="U7" s="28">
        <f>IF(U5="",MOD(U4-1,12)+1,MONTH(U5))</f>
        <v/>
      </c>
      <c r="V7" s="28">
        <f>IF(V5="",MOD(V4-1,12)+1,MONTH(V5))</f>
        <v/>
      </c>
      <c r="W7" s="28">
        <f>IF(W5="",MOD(W4-1,12)+1,MONTH(W5))</f>
        <v/>
      </c>
      <c r="X7" s="28">
        <f>IF(X5="",MOD(X4-1,12)+1,MONTH(X5))</f>
        <v/>
      </c>
      <c r="Y7" s="28">
        <f>IF(Y5="",MOD(Y4-1,12)+1,MONTH(Y5))</f>
        <v/>
      </c>
      <c r="Z7" s="28">
        <f>IF(Z5="",MOD(Z4-1,12)+1,MONTH(Z5))</f>
        <v/>
      </c>
      <c r="AA7" s="28">
        <f>IF(AA5="",MOD(AA4-1,12)+1,MONTH(AA5))</f>
        <v/>
      </c>
      <c r="AB7" s="28">
        <f>IF(AB5="",MOD(AB4-1,12)+1,MONTH(AB5))</f>
        <v/>
      </c>
      <c r="AC7" s="28">
        <f>IF(AC5="",MOD(AC4-1,12)+1,MONTH(AC5))</f>
        <v/>
      </c>
      <c r="AD7" s="28">
        <f>IF(AD5="",MOD(AD4-1,12)+1,MONTH(AD5))</f>
        <v/>
      </c>
      <c r="AE7" s="28">
        <f>IF(AE5="",MOD(AE4-1,12)+1,MONTH(AE5))</f>
        <v/>
      </c>
      <c r="AF7" s="28">
        <f>IF(AF5="",MOD(AF4-1,12)+1,MONTH(AF5))</f>
        <v/>
      </c>
      <c r="AG7" s="28">
        <f>IF(AG5="",MOD(AG4-1,12)+1,MONTH(AG5))</f>
        <v/>
      </c>
      <c r="AH7" s="28">
        <f>IF(AH5="",MOD(AH4-1,12)+1,MONTH(AH5))</f>
        <v/>
      </c>
      <c r="AI7" s="28">
        <f>IF(AI5="",MOD(AI4-1,12)+1,MONTH(AI5))</f>
        <v/>
      </c>
      <c r="AJ7" s="28">
        <f>IF(AJ5="",MOD(AJ4-1,12)+1,MONTH(AJ5))</f>
        <v/>
      </c>
      <c r="AK7" s="28">
        <f>IF(AK5="",MOD(AK4-1,12)+1,MONTH(AK5))</f>
        <v/>
      </c>
      <c r="AL7" s="28">
        <f>IF(AL5="",MOD(AL4-1,12)+1,MONTH(AL5))</f>
        <v/>
      </c>
      <c r="AM7" s="28">
        <f>IF(AM5="",MOD(AM4-1,12)+1,MONTH(AM5))</f>
        <v/>
      </c>
    </row>
    <row r="9">
      <c r="A9" s="15" t="inlineStr">
        <is>
          <t>Revenue</t>
        </is>
      </c>
    </row>
    <row r="10">
      <c r="A10" s="8" t="inlineStr">
        <is>
          <t>Subscription revenue</t>
        </is>
      </c>
      <c r="D10" s="11">
        <f>CHOOSE(Assumptions!$B$19,Revenue!D18,Revenue!D33,Revenue!D48)</f>
        <v/>
      </c>
      <c r="E10" s="11">
        <f>CHOOSE(Assumptions!$B$19,Revenue!E18,Revenue!E33,Revenue!E48)</f>
        <v/>
      </c>
      <c r="F10" s="11">
        <f>CHOOSE(Assumptions!$B$19,Revenue!F18,Revenue!F33,Revenue!F48)</f>
        <v/>
      </c>
      <c r="G10" s="11">
        <f>CHOOSE(Assumptions!$B$19,Revenue!G18,Revenue!G33,Revenue!G48)</f>
        <v/>
      </c>
      <c r="H10" s="11">
        <f>CHOOSE(Assumptions!$B$19,Revenue!H18,Revenue!H33,Revenue!H48)</f>
        <v/>
      </c>
      <c r="I10" s="11">
        <f>CHOOSE(Assumptions!$B$19,Revenue!I18,Revenue!I33,Revenue!I48)</f>
        <v/>
      </c>
      <c r="J10" s="11">
        <f>CHOOSE(Assumptions!$B$19,Revenue!J18,Revenue!J33,Revenue!J48)</f>
        <v/>
      </c>
      <c r="K10" s="11">
        <f>CHOOSE(Assumptions!$B$19,Revenue!K18,Revenue!K33,Revenue!K48)</f>
        <v/>
      </c>
      <c r="L10" s="11">
        <f>CHOOSE(Assumptions!$B$19,Revenue!L18,Revenue!L33,Revenue!L48)</f>
        <v/>
      </c>
      <c r="M10" s="11">
        <f>CHOOSE(Assumptions!$B$19,Revenue!M18,Revenue!M33,Revenue!M48)</f>
        <v/>
      </c>
      <c r="N10" s="11">
        <f>CHOOSE(Assumptions!$B$19,Revenue!N18,Revenue!N33,Revenue!N48)</f>
        <v/>
      </c>
      <c r="O10" s="11">
        <f>CHOOSE(Assumptions!$B$19,Revenue!O18,Revenue!O33,Revenue!O48)</f>
        <v/>
      </c>
      <c r="P10" s="11">
        <f>CHOOSE(Assumptions!$B$19,Revenue!P18,Revenue!P33,Revenue!P48)</f>
        <v/>
      </c>
      <c r="Q10" s="11">
        <f>CHOOSE(Assumptions!$B$19,Revenue!Q18,Revenue!Q33,Revenue!Q48)</f>
        <v/>
      </c>
      <c r="R10" s="11">
        <f>CHOOSE(Assumptions!$B$19,Revenue!R18,Revenue!R33,Revenue!R48)</f>
        <v/>
      </c>
      <c r="S10" s="11">
        <f>CHOOSE(Assumptions!$B$19,Revenue!S18,Revenue!S33,Revenue!S48)</f>
        <v/>
      </c>
      <c r="T10" s="11">
        <f>CHOOSE(Assumptions!$B$19,Revenue!T18,Revenue!T33,Revenue!T48)</f>
        <v/>
      </c>
      <c r="U10" s="11">
        <f>CHOOSE(Assumptions!$B$19,Revenue!U18,Revenue!U33,Revenue!U48)</f>
        <v/>
      </c>
      <c r="V10" s="11">
        <f>CHOOSE(Assumptions!$B$19,Revenue!V18,Revenue!V33,Revenue!V48)</f>
        <v/>
      </c>
      <c r="W10" s="11">
        <f>CHOOSE(Assumptions!$B$19,Revenue!W18,Revenue!W33,Revenue!W48)</f>
        <v/>
      </c>
      <c r="X10" s="11">
        <f>CHOOSE(Assumptions!$B$19,Revenue!X18,Revenue!X33,Revenue!X48)</f>
        <v/>
      </c>
      <c r="Y10" s="11">
        <f>CHOOSE(Assumptions!$B$19,Revenue!Y18,Revenue!Y33,Revenue!Y48)</f>
        <v/>
      </c>
      <c r="Z10" s="11">
        <f>CHOOSE(Assumptions!$B$19,Revenue!Z18,Revenue!Z33,Revenue!Z48)</f>
        <v/>
      </c>
      <c r="AA10" s="11">
        <f>CHOOSE(Assumptions!$B$19,Revenue!AA18,Revenue!AA33,Revenue!AA48)</f>
        <v/>
      </c>
      <c r="AB10" s="11">
        <f>CHOOSE(Assumptions!$B$19,Revenue!AB18,Revenue!AB33,Revenue!AB48)</f>
        <v/>
      </c>
      <c r="AC10" s="11">
        <f>CHOOSE(Assumptions!$B$19,Revenue!AC18,Revenue!AC33,Revenue!AC48)</f>
        <v/>
      </c>
      <c r="AD10" s="11">
        <f>CHOOSE(Assumptions!$B$19,Revenue!AD18,Revenue!AD33,Revenue!AD48)</f>
        <v/>
      </c>
      <c r="AE10" s="11">
        <f>CHOOSE(Assumptions!$B$19,Revenue!AE18,Revenue!AE33,Revenue!AE48)</f>
        <v/>
      </c>
      <c r="AF10" s="11">
        <f>CHOOSE(Assumptions!$B$19,Revenue!AF18,Revenue!AF33,Revenue!AF48)</f>
        <v/>
      </c>
      <c r="AG10" s="11">
        <f>CHOOSE(Assumptions!$B$19,Revenue!AG18,Revenue!AG33,Revenue!AG48)</f>
        <v/>
      </c>
      <c r="AH10" s="11">
        <f>CHOOSE(Assumptions!$B$19,Revenue!AH18,Revenue!AH33,Revenue!AH48)</f>
        <v/>
      </c>
      <c r="AI10" s="11">
        <f>CHOOSE(Assumptions!$B$19,Revenue!AI18,Revenue!AI33,Revenue!AI48)</f>
        <v/>
      </c>
      <c r="AJ10" s="11">
        <f>CHOOSE(Assumptions!$B$19,Revenue!AJ18,Revenue!AJ33,Revenue!AJ48)</f>
        <v/>
      </c>
      <c r="AK10" s="11">
        <f>CHOOSE(Assumptions!$B$19,Revenue!AK18,Revenue!AK33,Revenue!AK48)</f>
        <v/>
      </c>
      <c r="AL10" s="11">
        <f>CHOOSE(Assumptions!$B$19,Revenue!AL18,Revenue!AL33,Revenue!AL48)</f>
        <v/>
      </c>
      <c r="AM10" s="11">
        <f>CHOOSE(Assumptions!$B$19,Revenue!AM18,Revenue!AM33,Revenue!AM48)</f>
        <v/>
      </c>
    </row>
    <row r="11">
      <c r="A11" s="8" t="inlineStr">
        <is>
          <t>Services revenue</t>
        </is>
      </c>
      <c r="D11" s="11">
        <f>CHOOSE(Assumptions!$B$19,Revenue!D19,Revenue!D34,Revenue!D49)</f>
        <v/>
      </c>
      <c r="E11" s="11">
        <f>CHOOSE(Assumptions!$B$19,Revenue!E19,Revenue!E34,Revenue!E49)</f>
        <v/>
      </c>
      <c r="F11" s="11">
        <f>CHOOSE(Assumptions!$B$19,Revenue!F19,Revenue!F34,Revenue!F49)</f>
        <v/>
      </c>
      <c r="G11" s="11">
        <f>CHOOSE(Assumptions!$B$19,Revenue!G19,Revenue!G34,Revenue!G49)</f>
        <v/>
      </c>
      <c r="H11" s="11">
        <f>CHOOSE(Assumptions!$B$19,Revenue!H19,Revenue!H34,Revenue!H49)</f>
        <v/>
      </c>
      <c r="I11" s="11">
        <f>CHOOSE(Assumptions!$B$19,Revenue!I19,Revenue!I34,Revenue!I49)</f>
        <v/>
      </c>
      <c r="J11" s="11">
        <f>CHOOSE(Assumptions!$B$19,Revenue!J19,Revenue!J34,Revenue!J49)</f>
        <v/>
      </c>
      <c r="K11" s="11">
        <f>CHOOSE(Assumptions!$B$19,Revenue!K19,Revenue!K34,Revenue!K49)</f>
        <v/>
      </c>
      <c r="L11" s="11">
        <f>CHOOSE(Assumptions!$B$19,Revenue!L19,Revenue!L34,Revenue!L49)</f>
        <v/>
      </c>
      <c r="M11" s="11">
        <f>CHOOSE(Assumptions!$B$19,Revenue!M19,Revenue!M34,Revenue!M49)</f>
        <v/>
      </c>
      <c r="N11" s="11">
        <f>CHOOSE(Assumptions!$B$19,Revenue!N19,Revenue!N34,Revenue!N49)</f>
        <v/>
      </c>
      <c r="O11" s="11">
        <f>CHOOSE(Assumptions!$B$19,Revenue!O19,Revenue!O34,Revenue!O49)</f>
        <v/>
      </c>
      <c r="P11" s="11">
        <f>CHOOSE(Assumptions!$B$19,Revenue!P19,Revenue!P34,Revenue!P49)</f>
        <v/>
      </c>
      <c r="Q11" s="11">
        <f>CHOOSE(Assumptions!$B$19,Revenue!Q19,Revenue!Q34,Revenue!Q49)</f>
        <v/>
      </c>
      <c r="R11" s="11">
        <f>CHOOSE(Assumptions!$B$19,Revenue!R19,Revenue!R34,Revenue!R49)</f>
        <v/>
      </c>
      <c r="S11" s="11">
        <f>CHOOSE(Assumptions!$B$19,Revenue!S19,Revenue!S34,Revenue!S49)</f>
        <v/>
      </c>
      <c r="T11" s="11">
        <f>CHOOSE(Assumptions!$B$19,Revenue!T19,Revenue!T34,Revenue!T49)</f>
        <v/>
      </c>
      <c r="U11" s="11">
        <f>CHOOSE(Assumptions!$B$19,Revenue!U19,Revenue!U34,Revenue!U49)</f>
        <v/>
      </c>
      <c r="V11" s="11">
        <f>CHOOSE(Assumptions!$B$19,Revenue!V19,Revenue!V34,Revenue!V49)</f>
        <v/>
      </c>
      <c r="W11" s="11">
        <f>CHOOSE(Assumptions!$B$19,Revenue!W19,Revenue!W34,Revenue!W49)</f>
        <v/>
      </c>
      <c r="X11" s="11">
        <f>CHOOSE(Assumptions!$B$19,Revenue!X19,Revenue!X34,Revenue!X49)</f>
        <v/>
      </c>
      <c r="Y11" s="11">
        <f>CHOOSE(Assumptions!$B$19,Revenue!Y19,Revenue!Y34,Revenue!Y49)</f>
        <v/>
      </c>
      <c r="Z11" s="11">
        <f>CHOOSE(Assumptions!$B$19,Revenue!Z19,Revenue!Z34,Revenue!Z49)</f>
        <v/>
      </c>
      <c r="AA11" s="11">
        <f>CHOOSE(Assumptions!$B$19,Revenue!AA19,Revenue!AA34,Revenue!AA49)</f>
        <v/>
      </c>
      <c r="AB11" s="11">
        <f>CHOOSE(Assumptions!$B$19,Revenue!AB19,Revenue!AB34,Revenue!AB49)</f>
        <v/>
      </c>
      <c r="AC11" s="11">
        <f>CHOOSE(Assumptions!$B$19,Revenue!AC19,Revenue!AC34,Revenue!AC49)</f>
        <v/>
      </c>
      <c r="AD11" s="11">
        <f>CHOOSE(Assumptions!$B$19,Revenue!AD19,Revenue!AD34,Revenue!AD49)</f>
        <v/>
      </c>
      <c r="AE11" s="11">
        <f>CHOOSE(Assumptions!$B$19,Revenue!AE19,Revenue!AE34,Revenue!AE49)</f>
        <v/>
      </c>
      <c r="AF11" s="11">
        <f>CHOOSE(Assumptions!$B$19,Revenue!AF19,Revenue!AF34,Revenue!AF49)</f>
        <v/>
      </c>
      <c r="AG11" s="11">
        <f>CHOOSE(Assumptions!$B$19,Revenue!AG19,Revenue!AG34,Revenue!AG49)</f>
        <v/>
      </c>
      <c r="AH11" s="11">
        <f>CHOOSE(Assumptions!$B$19,Revenue!AH19,Revenue!AH34,Revenue!AH49)</f>
        <v/>
      </c>
      <c r="AI11" s="11">
        <f>CHOOSE(Assumptions!$B$19,Revenue!AI19,Revenue!AI34,Revenue!AI49)</f>
        <v/>
      </c>
      <c r="AJ11" s="11">
        <f>CHOOSE(Assumptions!$B$19,Revenue!AJ19,Revenue!AJ34,Revenue!AJ49)</f>
        <v/>
      </c>
      <c r="AK11" s="11">
        <f>CHOOSE(Assumptions!$B$19,Revenue!AK19,Revenue!AK34,Revenue!AK49)</f>
        <v/>
      </c>
      <c r="AL11" s="11">
        <f>CHOOSE(Assumptions!$B$19,Revenue!AL19,Revenue!AL34,Revenue!AL49)</f>
        <v/>
      </c>
      <c r="AM11" s="11">
        <f>CHOOSE(Assumptions!$B$19,Revenue!AM19,Revenue!AM34,Revenue!AM49)</f>
        <v/>
      </c>
    </row>
    <row r="12">
      <c r="A12" s="31" t="inlineStr">
        <is>
          <t>Total revenue</t>
        </is>
      </c>
      <c r="D12" s="9">
        <f>D10+D11</f>
        <v/>
      </c>
      <c r="E12" s="9">
        <f>E10+E11</f>
        <v/>
      </c>
      <c r="F12" s="9">
        <f>F10+F11</f>
        <v/>
      </c>
      <c r="G12" s="9">
        <f>G10+G11</f>
        <v/>
      </c>
      <c r="H12" s="9">
        <f>H10+H11</f>
        <v/>
      </c>
      <c r="I12" s="9">
        <f>I10+I11</f>
        <v/>
      </c>
      <c r="J12" s="9">
        <f>J10+J11</f>
        <v/>
      </c>
      <c r="K12" s="9">
        <f>K10+K11</f>
        <v/>
      </c>
      <c r="L12" s="9">
        <f>L10+L11</f>
        <v/>
      </c>
      <c r="M12" s="9">
        <f>M10+M11</f>
        <v/>
      </c>
      <c r="N12" s="9">
        <f>N10+N11</f>
        <v/>
      </c>
      <c r="O12" s="9">
        <f>O10+O11</f>
        <v/>
      </c>
      <c r="P12" s="9">
        <f>P10+P11</f>
        <v/>
      </c>
      <c r="Q12" s="9">
        <f>Q10+Q11</f>
        <v/>
      </c>
      <c r="R12" s="9">
        <f>R10+R11</f>
        <v/>
      </c>
      <c r="S12" s="9">
        <f>S10+S11</f>
        <v/>
      </c>
      <c r="T12" s="9">
        <f>T10+T11</f>
        <v/>
      </c>
      <c r="U12" s="9">
        <f>U10+U11</f>
        <v/>
      </c>
      <c r="V12" s="9">
        <f>V10+V11</f>
        <v/>
      </c>
      <c r="W12" s="9">
        <f>W10+W11</f>
        <v/>
      </c>
      <c r="X12" s="9">
        <f>X10+X11</f>
        <v/>
      </c>
      <c r="Y12" s="9">
        <f>Y10+Y11</f>
        <v/>
      </c>
      <c r="Z12" s="9">
        <f>Z10+Z11</f>
        <v/>
      </c>
      <c r="AA12" s="9">
        <f>AA10+AA11</f>
        <v/>
      </c>
      <c r="AB12" s="9">
        <f>AB10+AB11</f>
        <v/>
      </c>
      <c r="AC12" s="9">
        <f>AC10+AC11</f>
        <v/>
      </c>
      <c r="AD12" s="9">
        <f>AD10+AD11</f>
        <v/>
      </c>
      <c r="AE12" s="9">
        <f>AE10+AE11</f>
        <v/>
      </c>
      <c r="AF12" s="9">
        <f>AF10+AF11</f>
        <v/>
      </c>
      <c r="AG12" s="9">
        <f>AG10+AG11</f>
        <v/>
      </c>
      <c r="AH12" s="9">
        <f>AH10+AH11</f>
        <v/>
      </c>
      <c r="AI12" s="9">
        <f>AI10+AI11</f>
        <v/>
      </c>
      <c r="AJ12" s="9">
        <f>AJ10+AJ11</f>
        <v/>
      </c>
      <c r="AK12" s="9">
        <f>AK10+AK11</f>
        <v/>
      </c>
      <c r="AL12" s="9">
        <f>AL10+AL11</f>
        <v/>
      </c>
      <c r="AM12" s="9">
        <f>AM10+AM11</f>
        <v/>
      </c>
    </row>
    <row r="14">
      <c r="A14" s="15" t="inlineStr">
        <is>
          <t>Cost of revenue</t>
        </is>
      </c>
    </row>
    <row r="15">
      <c r="A15" s="8" t="inlineStr">
        <is>
          <t>Hosting and third-party</t>
        </is>
      </c>
      <c r="D15" s="11">
        <f>D10*Assumptions!$B$10</f>
        <v/>
      </c>
      <c r="E15" s="11">
        <f>E10*Assumptions!$B$10</f>
        <v/>
      </c>
      <c r="F15" s="11">
        <f>F10*Assumptions!$B$10</f>
        <v/>
      </c>
      <c r="G15" s="11">
        <f>G10*Assumptions!$B$10</f>
        <v/>
      </c>
      <c r="H15" s="11">
        <f>H10*Assumptions!$B$10</f>
        <v/>
      </c>
      <c r="I15" s="11">
        <f>I10*Assumptions!$B$10</f>
        <v/>
      </c>
      <c r="J15" s="11">
        <f>J10*Assumptions!$B$10</f>
        <v/>
      </c>
      <c r="K15" s="11">
        <f>K10*Assumptions!$B$10</f>
        <v/>
      </c>
      <c r="L15" s="11">
        <f>L10*Assumptions!$B$10</f>
        <v/>
      </c>
      <c r="M15" s="11">
        <f>M10*Assumptions!$B$10</f>
        <v/>
      </c>
      <c r="N15" s="11">
        <f>N10*Assumptions!$B$10</f>
        <v/>
      </c>
      <c r="O15" s="11">
        <f>O10*Assumptions!$B$10</f>
        <v/>
      </c>
      <c r="P15" s="11">
        <f>P10*Assumptions!$B$10</f>
        <v/>
      </c>
      <c r="Q15" s="11">
        <f>Q10*Assumptions!$B$10</f>
        <v/>
      </c>
      <c r="R15" s="11">
        <f>R10*Assumptions!$B$10</f>
        <v/>
      </c>
      <c r="S15" s="11">
        <f>S10*Assumptions!$B$10</f>
        <v/>
      </c>
      <c r="T15" s="11">
        <f>T10*Assumptions!$B$10</f>
        <v/>
      </c>
      <c r="U15" s="11">
        <f>U10*Assumptions!$B$10</f>
        <v/>
      </c>
      <c r="V15" s="11">
        <f>V10*Assumptions!$B$10</f>
        <v/>
      </c>
      <c r="W15" s="11">
        <f>W10*Assumptions!$B$10</f>
        <v/>
      </c>
      <c r="X15" s="11">
        <f>X10*Assumptions!$B$10</f>
        <v/>
      </c>
      <c r="Y15" s="11">
        <f>Y10*Assumptions!$B$10</f>
        <v/>
      </c>
      <c r="Z15" s="11">
        <f>Z10*Assumptions!$B$10</f>
        <v/>
      </c>
      <c r="AA15" s="11">
        <f>AA10*Assumptions!$B$10</f>
        <v/>
      </c>
      <c r="AB15" s="11">
        <f>AB10*Assumptions!$B$10</f>
        <v/>
      </c>
      <c r="AC15" s="11">
        <f>AC10*Assumptions!$B$10</f>
        <v/>
      </c>
      <c r="AD15" s="11">
        <f>AD10*Assumptions!$B$10</f>
        <v/>
      </c>
      <c r="AE15" s="11">
        <f>AE10*Assumptions!$B$10</f>
        <v/>
      </c>
      <c r="AF15" s="11">
        <f>AF10*Assumptions!$B$10</f>
        <v/>
      </c>
      <c r="AG15" s="11">
        <f>AG10*Assumptions!$B$10</f>
        <v/>
      </c>
      <c r="AH15" s="11">
        <f>AH10*Assumptions!$B$10</f>
        <v/>
      </c>
      <c r="AI15" s="11">
        <f>AI10*Assumptions!$B$10</f>
        <v/>
      </c>
      <c r="AJ15" s="11">
        <f>AJ10*Assumptions!$B$10</f>
        <v/>
      </c>
      <c r="AK15" s="11">
        <f>AK10*Assumptions!$B$10</f>
        <v/>
      </c>
      <c r="AL15" s="11">
        <f>AL10*Assumptions!$B$10</f>
        <v/>
      </c>
      <c r="AM15" s="11">
        <f>AM10*Assumptions!$B$10</f>
        <v/>
      </c>
    </row>
    <row r="16">
      <c r="A16" s="8" t="inlineStr">
        <is>
          <t>Services delivery</t>
        </is>
      </c>
      <c r="D16" s="11">
        <f>D11*(1-Assumptions!$B$12)</f>
        <v/>
      </c>
      <c r="E16" s="11">
        <f>E11*(1-Assumptions!$B$12)</f>
        <v/>
      </c>
      <c r="F16" s="11">
        <f>F11*(1-Assumptions!$B$12)</f>
        <v/>
      </c>
      <c r="G16" s="11">
        <f>G11*(1-Assumptions!$B$12)</f>
        <v/>
      </c>
      <c r="H16" s="11">
        <f>H11*(1-Assumptions!$B$12)</f>
        <v/>
      </c>
      <c r="I16" s="11">
        <f>I11*(1-Assumptions!$B$12)</f>
        <v/>
      </c>
      <c r="J16" s="11">
        <f>J11*(1-Assumptions!$B$12)</f>
        <v/>
      </c>
      <c r="K16" s="11">
        <f>K11*(1-Assumptions!$B$12)</f>
        <v/>
      </c>
      <c r="L16" s="11">
        <f>L11*(1-Assumptions!$B$12)</f>
        <v/>
      </c>
      <c r="M16" s="11">
        <f>M11*(1-Assumptions!$B$12)</f>
        <v/>
      </c>
      <c r="N16" s="11">
        <f>N11*(1-Assumptions!$B$12)</f>
        <v/>
      </c>
      <c r="O16" s="11">
        <f>O11*(1-Assumptions!$B$12)</f>
        <v/>
      </c>
      <c r="P16" s="11">
        <f>P11*(1-Assumptions!$B$12)</f>
        <v/>
      </c>
      <c r="Q16" s="11">
        <f>Q11*(1-Assumptions!$B$12)</f>
        <v/>
      </c>
      <c r="R16" s="11">
        <f>R11*(1-Assumptions!$B$12)</f>
        <v/>
      </c>
      <c r="S16" s="11">
        <f>S11*(1-Assumptions!$B$12)</f>
        <v/>
      </c>
      <c r="T16" s="11">
        <f>T11*(1-Assumptions!$B$12)</f>
        <v/>
      </c>
      <c r="U16" s="11">
        <f>U11*(1-Assumptions!$B$12)</f>
        <v/>
      </c>
      <c r="V16" s="11">
        <f>V11*(1-Assumptions!$B$12)</f>
        <v/>
      </c>
      <c r="W16" s="11">
        <f>W11*(1-Assumptions!$B$12)</f>
        <v/>
      </c>
      <c r="X16" s="11">
        <f>X11*(1-Assumptions!$B$12)</f>
        <v/>
      </c>
      <c r="Y16" s="11">
        <f>Y11*(1-Assumptions!$B$12)</f>
        <v/>
      </c>
      <c r="Z16" s="11">
        <f>Z11*(1-Assumptions!$B$12)</f>
        <v/>
      </c>
      <c r="AA16" s="11">
        <f>AA11*(1-Assumptions!$B$12)</f>
        <v/>
      </c>
      <c r="AB16" s="11">
        <f>AB11*(1-Assumptions!$B$12)</f>
        <v/>
      </c>
      <c r="AC16" s="11">
        <f>AC11*(1-Assumptions!$B$12)</f>
        <v/>
      </c>
      <c r="AD16" s="11">
        <f>AD11*(1-Assumptions!$B$12)</f>
        <v/>
      </c>
      <c r="AE16" s="11">
        <f>AE11*(1-Assumptions!$B$12)</f>
        <v/>
      </c>
      <c r="AF16" s="11">
        <f>AF11*(1-Assumptions!$B$12)</f>
        <v/>
      </c>
      <c r="AG16" s="11">
        <f>AG11*(1-Assumptions!$B$12)</f>
        <v/>
      </c>
      <c r="AH16" s="11">
        <f>AH11*(1-Assumptions!$B$12)</f>
        <v/>
      </c>
      <c r="AI16" s="11">
        <f>AI11*(1-Assumptions!$B$12)</f>
        <v/>
      </c>
      <c r="AJ16" s="11">
        <f>AJ11*(1-Assumptions!$B$12)</f>
        <v/>
      </c>
      <c r="AK16" s="11">
        <f>AK11*(1-Assumptions!$B$12)</f>
        <v/>
      </c>
      <c r="AL16" s="11">
        <f>AL11*(1-Assumptions!$B$12)</f>
        <v/>
      </c>
      <c r="AM16" s="11">
        <f>AM11*(1-Assumptions!$B$12)</f>
        <v/>
      </c>
    </row>
    <row r="17">
      <c r="A17" s="8" t="inlineStr">
        <is>
          <t>Support and onboarding people</t>
        </is>
      </c>
      <c r="D17" s="11">
        <f>Headcount!I184</f>
        <v/>
      </c>
      <c r="E17" s="11">
        <f>Headcount!J184</f>
        <v/>
      </c>
      <c r="F17" s="11">
        <f>Headcount!K184</f>
        <v/>
      </c>
      <c r="G17" s="11">
        <f>Headcount!L184</f>
        <v/>
      </c>
      <c r="H17" s="11">
        <f>Headcount!M184</f>
        <v/>
      </c>
      <c r="I17" s="11">
        <f>Headcount!N184</f>
        <v/>
      </c>
      <c r="J17" s="11">
        <f>Headcount!O184</f>
        <v/>
      </c>
      <c r="K17" s="11">
        <f>Headcount!P184</f>
        <v/>
      </c>
      <c r="L17" s="11">
        <f>Headcount!Q184</f>
        <v/>
      </c>
      <c r="M17" s="11">
        <f>Headcount!R184</f>
        <v/>
      </c>
      <c r="N17" s="11">
        <f>Headcount!S184</f>
        <v/>
      </c>
      <c r="O17" s="11">
        <f>Headcount!T184</f>
        <v/>
      </c>
      <c r="P17" s="11">
        <f>Headcount!U184</f>
        <v/>
      </c>
      <c r="Q17" s="11">
        <f>Headcount!V184</f>
        <v/>
      </c>
      <c r="R17" s="11">
        <f>Headcount!W184</f>
        <v/>
      </c>
      <c r="S17" s="11">
        <f>Headcount!X184</f>
        <v/>
      </c>
      <c r="T17" s="11">
        <f>Headcount!Y184</f>
        <v/>
      </c>
      <c r="U17" s="11">
        <f>Headcount!Z184</f>
        <v/>
      </c>
      <c r="V17" s="11">
        <f>Headcount!AA184</f>
        <v/>
      </c>
      <c r="W17" s="11">
        <f>Headcount!AB184</f>
        <v/>
      </c>
      <c r="X17" s="11">
        <f>Headcount!AC184</f>
        <v/>
      </c>
      <c r="Y17" s="11">
        <f>Headcount!AD184</f>
        <v/>
      </c>
      <c r="Z17" s="11">
        <f>Headcount!AE184</f>
        <v/>
      </c>
      <c r="AA17" s="11">
        <f>Headcount!AF184</f>
        <v/>
      </c>
      <c r="AB17" s="11">
        <f>Headcount!AG184</f>
        <v/>
      </c>
      <c r="AC17" s="11">
        <f>Headcount!AH184</f>
        <v/>
      </c>
      <c r="AD17" s="11">
        <f>Headcount!AI184</f>
        <v/>
      </c>
      <c r="AE17" s="11">
        <f>Headcount!AJ184</f>
        <v/>
      </c>
      <c r="AF17" s="11">
        <f>Headcount!AK184</f>
        <v/>
      </c>
      <c r="AG17" s="11">
        <f>Headcount!AL184</f>
        <v/>
      </c>
      <c r="AH17" s="11">
        <f>Headcount!AM184</f>
        <v/>
      </c>
      <c r="AI17" s="11">
        <f>Headcount!AN184</f>
        <v/>
      </c>
      <c r="AJ17" s="11">
        <f>Headcount!AO184</f>
        <v/>
      </c>
      <c r="AK17" s="11">
        <f>Headcount!AP184</f>
        <v/>
      </c>
      <c r="AL17" s="11">
        <f>Headcount!AQ184</f>
        <v/>
      </c>
      <c r="AM17" s="11">
        <f>Headcount!AR184</f>
        <v/>
      </c>
    </row>
    <row r="18">
      <c r="A18" s="8" t="inlineStr">
        <is>
          <t>Other cost of revenue</t>
        </is>
      </c>
      <c r="D18" s="11">
        <f>Opex!G32</f>
        <v/>
      </c>
      <c r="E18" s="11">
        <f>Opex!H32</f>
        <v/>
      </c>
      <c r="F18" s="11">
        <f>Opex!I32</f>
        <v/>
      </c>
      <c r="G18" s="11">
        <f>Opex!J32</f>
        <v/>
      </c>
      <c r="H18" s="11">
        <f>Opex!K32</f>
        <v/>
      </c>
      <c r="I18" s="11">
        <f>Opex!L32</f>
        <v/>
      </c>
      <c r="J18" s="11">
        <f>Opex!M32</f>
        <v/>
      </c>
      <c r="K18" s="11">
        <f>Opex!N32</f>
        <v/>
      </c>
      <c r="L18" s="11">
        <f>Opex!O32</f>
        <v/>
      </c>
      <c r="M18" s="11">
        <f>Opex!P32</f>
        <v/>
      </c>
      <c r="N18" s="11">
        <f>Opex!Q32</f>
        <v/>
      </c>
      <c r="O18" s="11">
        <f>Opex!R32</f>
        <v/>
      </c>
      <c r="P18" s="11">
        <f>Opex!S32</f>
        <v/>
      </c>
      <c r="Q18" s="11">
        <f>Opex!T32</f>
        <v/>
      </c>
      <c r="R18" s="11">
        <f>Opex!U32</f>
        <v/>
      </c>
      <c r="S18" s="11">
        <f>Opex!V32</f>
        <v/>
      </c>
      <c r="T18" s="11">
        <f>Opex!W32</f>
        <v/>
      </c>
      <c r="U18" s="11">
        <f>Opex!X32</f>
        <v/>
      </c>
      <c r="V18" s="11">
        <f>Opex!Y32</f>
        <v/>
      </c>
      <c r="W18" s="11">
        <f>Opex!Z32</f>
        <v/>
      </c>
      <c r="X18" s="11">
        <f>Opex!AA32</f>
        <v/>
      </c>
      <c r="Y18" s="11">
        <f>Opex!AB32</f>
        <v/>
      </c>
      <c r="Z18" s="11">
        <f>Opex!AC32</f>
        <v/>
      </c>
      <c r="AA18" s="11">
        <f>Opex!AD32</f>
        <v/>
      </c>
      <c r="AB18" s="11">
        <f>Opex!AE32</f>
        <v/>
      </c>
      <c r="AC18" s="11">
        <f>Opex!AF32</f>
        <v/>
      </c>
      <c r="AD18" s="11">
        <f>Opex!AG32</f>
        <v/>
      </c>
      <c r="AE18" s="11">
        <f>Opex!AH32</f>
        <v/>
      </c>
      <c r="AF18" s="11">
        <f>Opex!AI32</f>
        <v/>
      </c>
      <c r="AG18" s="11">
        <f>Opex!AJ32</f>
        <v/>
      </c>
      <c r="AH18" s="11">
        <f>Opex!AK32</f>
        <v/>
      </c>
      <c r="AI18" s="11">
        <f>Opex!AL32</f>
        <v/>
      </c>
      <c r="AJ18" s="11">
        <f>Opex!AM32</f>
        <v/>
      </c>
      <c r="AK18" s="11">
        <f>Opex!AN32</f>
        <v/>
      </c>
      <c r="AL18" s="11">
        <f>Opex!AO32</f>
        <v/>
      </c>
      <c r="AM18" s="11">
        <f>Opex!AP32</f>
        <v/>
      </c>
    </row>
    <row r="19">
      <c r="A19" s="31" t="inlineStr">
        <is>
          <t>Total cost of revenue</t>
        </is>
      </c>
      <c r="D19" s="9">
        <f>SUM(D15:D18)</f>
        <v/>
      </c>
      <c r="E19" s="9">
        <f>SUM(E15:E18)</f>
        <v/>
      </c>
      <c r="F19" s="9">
        <f>SUM(F15:F18)</f>
        <v/>
      </c>
      <c r="G19" s="9">
        <f>SUM(G15:G18)</f>
        <v/>
      </c>
      <c r="H19" s="9">
        <f>SUM(H15:H18)</f>
        <v/>
      </c>
      <c r="I19" s="9">
        <f>SUM(I15:I18)</f>
        <v/>
      </c>
      <c r="J19" s="9">
        <f>SUM(J15:J18)</f>
        <v/>
      </c>
      <c r="K19" s="9">
        <f>SUM(K15:K18)</f>
        <v/>
      </c>
      <c r="L19" s="9">
        <f>SUM(L15:L18)</f>
        <v/>
      </c>
      <c r="M19" s="9">
        <f>SUM(M15:M18)</f>
        <v/>
      </c>
      <c r="N19" s="9">
        <f>SUM(N15:N18)</f>
        <v/>
      </c>
      <c r="O19" s="9">
        <f>SUM(O15:O18)</f>
        <v/>
      </c>
      <c r="P19" s="9">
        <f>SUM(P15:P18)</f>
        <v/>
      </c>
      <c r="Q19" s="9">
        <f>SUM(Q15:Q18)</f>
        <v/>
      </c>
      <c r="R19" s="9">
        <f>SUM(R15:R18)</f>
        <v/>
      </c>
      <c r="S19" s="9">
        <f>SUM(S15:S18)</f>
        <v/>
      </c>
      <c r="T19" s="9">
        <f>SUM(T15:T18)</f>
        <v/>
      </c>
      <c r="U19" s="9">
        <f>SUM(U15:U18)</f>
        <v/>
      </c>
      <c r="V19" s="9">
        <f>SUM(V15:V18)</f>
        <v/>
      </c>
      <c r="W19" s="9">
        <f>SUM(W15:W18)</f>
        <v/>
      </c>
      <c r="X19" s="9">
        <f>SUM(X15:X18)</f>
        <v/>
      </c>
      <c r="Y19" s="9">
        <f>SUM(Y15:Y18)</f>
        <v/>
      </c>
      <c r="Z19" s="9">
        <f>SUM(Z15:Z18)</f>
        <v/>
      </c>
      <c r="AA19" s="9">
        <f>SUM(AA15:AA18)</f>
        <v/>
      </c>
      <c r="AB19" s="9">
        <f>SUM(AB15:AB18)</f>
        <v/>
      </c>
      <c r="AC19" s="9">
        <f>SUM(AC15:AC18)</f>
        <v/>
      </c>
      <c r="AD19" s="9">
        <f>SUM(AD15:AD18)</f>
        <v/>
      </c>
      <c r="AE19" s="9">
        <f>SUM(AE15:AE18)</f>
        <v/>
      </c>
      <c r="AF19" s="9">
        <f>SUM(AF15:AF18)</f>
        <v/>
      </c>
      <c r="AG19" s="9">
        <f>SUM(AG15:AG18)</f>
        <v/>
      </c>
      <c r="AH19" s="9">
        <f>SUM(AH15:AH18)</f>
        <v/>
      </c>
      <c r="AI19" s="9">
        <f>SUM(AI15:AI18)</f>
        <v/>
      </c>
      <c r="AJ19" s="9">
        <f>SUM(AJ15:AJ18)</f>
        <v/>
      </c>
      <c r="AK19" s="9">
        <f>SUM(AK15:AK18)</f>
        <v/>
      </c>
      <c r="AL19" s="9">
        <f>SUM(AL15:AL18)</f>
        <v/>
      </c>
      <c r="AM19" s="9">
        <f>SUM(AM15:AM18)</f>
        <v/>
      </c>
    </row>
    <row r="20">
      <c r="A20" s="31" t="inlineStr">
        <is>
          <t>Gross profit</t>
        </is>
      </c>
      <c r="D20" s="9">
        <f>D12-D19</f>
        <v/>
      </c>
      <c r="E20" s="9">
        <f>E12-E19</f>
        <v/>
      </c>
      <c r="F20" s="9">
        <f>F12-F19</f>
        <v/>
      </c>
      <c r="G20" s="9">
        <f>G12-G19</f>
        <v/>
      </c>
      <c r="H20" s="9">
        <f>H12-H19</f>
        <v/>
      </c>
      <c r="I20" s="9">
        <f>I12-I19</f>
        <v/>
      </c>
      <c r="J20" s="9">
        <f>J12-J19</f>
        <v/>
      </c>
      <c r="K20" s="9">
        <f>K12-K19</f>
        <v/>
      </c>
      <c r="L20" s="9">
        <f>L12-L19</f>
        <v/>
      </c>
      <c r="M20" s="9">
        <f>M12-M19</f>
        <v/>
      </c>
      <c r="N20" s="9">
        <f>N12-N19</f>
        <v/>
      </c>
      <c r="O20" s="9">
        <f>O12-O19</f>
        <v/>
      </c>
      <c r="P20" s="9">
        <f>P12-P19</f>
        <v/>
      </c>
      <c r="Q20" s="9">
        <f>Q12-Q19</f>
        <v/>
      </c>
      <c r="R20" s="9">
        <f>R12-R19</f>
        <v/>
      </c>
      <c r="S20" s="9">
        <f>S12-S19</f>
        <v/>
      </c>
      <c r="T20" s="9">
        <f>T12-T19</f>
        <v/>
      </c>
      <c r="U20" s="9">
        <f>U12-U19</f>
        <v/>
      </c>
      <c r="V20" s="9">
        <f>V12-V19</f>
        <v/>
      </c>
      <c r="W20" s="9">
        <f>W12-W19</f>
        <v/>
      </c>
      <c r="X20" s="9">
        <f>X12-X19</f>
        <v/>
      </c>
      <c r="Y20" s="9">
        <f>Y12-Y19</f>
        <v/>
      </c>
      <c r="Z20" s="9">
        <f>Z12-Z19</f>
        <v/>
      </c>
      <c r="AA20" s="9">
        <f>AA12-AA19</f>
        <v/>
      </c>
      <c r="AB20" s="9">
        <f>AB12-AB19</f>
        <v/>
      </c>
      <c r="AC20" s="9">
        <f>AC12-AC19</f>
        <v/>
      </c>
      <c r="AD20" s="9">
        <f>AD12-AD19</f>
        <v/>
      </c>
      <c r="AE20" s="9">
        <f>AE12-AE19</f>
        <v/>
      </c>
      <c r="AF20" s="9">
        <f>AF12-AF19</f>
        <v/>
      </c>
      <c r="AG20" s="9">
        <f>AG12-AG19</f>
        <v/>
      </c>
      <c r="AH20" s="9">
        <f>AH12-AH19</f>
        <v/>
      </c>
      <c r="AI20" s="9">
        <f>AI12-AI19</f>
        <v/>
      </c>
      <c r="AJ20" s="9">
        <f>AJ12-AJ19</f>
        <v/>
      </c>
      <c r="AK20" s="9">
        <f>AK12-AK19</f>
        <v/>
      </c>
      <c r="AL20" s="9">
        <f>AL12-AL19</f>
        <v/>
      </c>
      <c r="AM20" s="9">
        <f>AM12-AM19</f>
        <v/>
      </c>
    </row>
    <row r="21">
      <c r="A21" s="8" t="inlineStr">
        <is>
          <t>Gross margin</t>
        </is>
      </c>
      <c r="D21" s="33">
        <f>IFERROR(D20/D12,0)</f>
        <v/>
      </c>
      <c r="E21" s="33">
        <f>IFERROR(E20/E12,0)</f>
        <v/>
      </c>
      <c r="F21" s="33">
        <f>IFERROR(F20/F12,0)</f>
        <v/>
      </c>
      <c r="G21" s="33">
        <f>IFERROR(G20/G12,0)</f>
        <v/>
      </c>
      <c r="H21" s="33">
        <f>IFERROR(H20/H12,0)</f>
        <v/>
      </c>
      <c r="I21" s="33">
        <f>IFERROR(I20/I12,0)</f>
        <v/>
      </c>
      <c r="J21" s="33">
        <f>IFERROR(J20/J12,0)</f>
        <v/>
      </c>
      <c r="K21" s="33">
        <f>IFERROR(K20/K12,0)</f>
        <v/>
      </c>
      <c r="L21" s="33">
        <f>IFERROR(L20/L12,0)</f>
        <v/>
      </c>
      <c r="M21" s="33">
        <f>IFERROR(M20/M12,0)</f>
        <v/>
      </c>
      <c r="N21" s="33">
        <f>IFERROR(N20/N12,0)</f>
        <v/>
      </c>
      <c r="O21" s="33">
        <f>IFERROR(O20/O12,0)</f>
        <v/>
      </c>
      <c r="P21" s="33">
        <f>IFERROR(P20/P12,0)</f>
        <v/>
      </c>
      <c r="Q21" s="33">
        <f>IFERROR(Q20/Q12,0)</f>
        <v/>
      </c>
      <c r="R21" s="33">
        <f>IFERROR(R20/R12,0)</f>
        <v/>
      </c>
      <c r="S21" s="33">
        <f>IFERROR(S20/S12,0)</f>
        <v/>
      </c>
      <c r="T21" s="33">
        <f>IFERROR(T20/T12,0)</f>
        <v/>
      </c>
      <c r="U21" s="33">
        <f>IFERROR(U20/U12,0)</f>
        <v/>
      </c>
      <c r="V21" s="33">
        <f>IFERROR(V20/V12,0)</f>
        <v/>
      </c>
      <c r="W21" s="33">
        <f>IFERROR(W20/W12,0)</f>
        <v/>
      </c>
      <c r="X21" s="33">
        <f>IFERROR(X20/X12,0)</f>
        <v/>
      </c>
      <c r="Y21" s="33">
        <f>IFERROR(Y20/Y12,0)</f>
        <v/>
      </c>
      <c r="Z21" s="33">
        <f>IFERROR(Z20/Z12,0)</f>
        <v/>
      </c>
      <c r="AA21" s="33">
        <f>IFERROR(AA20/AA12,0)</f>
        <v/>
      </c>
      <c r="AB21" s="33">
        <f>IFERROR(AB20/AB12,0)</f>
        <v/>
      </c>
      <c r="AC21" s="33">
        <f>IFERROR(AC20/AC12,0)</f>
        <v/>
      </c>
      <c r="AD21" s="33">
        <f>IFERROR(AD20/AD12,0)</f>
        <v/>
      </c>
      <c r="AE21" s="33">
        <f>IFERROR(AE20/AE12,0)</f>
        <v/>
      </c>
      <c r="AF21" s="33">
        <f>IFERROR(AF20/AF12,0)</f>
        <v/>
      </c>
      <c r="AG21" s="33">
        <f>IFERROR(AG20/AG12,0)</f>
        <v/>
      </c>
      <c r="AH21" s="33">
        <f>IFERROR(AH20/AH12,0)</f>
        <v/>
      </c>
      <c r="AI21" s="33">
        <f>IFERROR(AI20/AI12,0)</f>
        <v/>
      </c>
      <c r="AJ21" s="33">
        <f>IFERROR(AJ20/AJ12,0)</f>
        <v/>
      </c>
      <c r="AK21" s="33">
        <f>IFERROR(AK20/AK12,0)</f>
        <v/>
      </c>
      <c r="AL21" s="33">
        <f>IFERROR(AL20/AL12,0)</f>
        <v/>
      </c>
      <c r="AM21" s="33">
        <f>IFERROR(AM20/AM12,0)</f>
        <v/>
      </c>
    </row>
    <row r="23">
      <c r="A23" s="15" t="inlineStr">
        <is>
          <t>Operating expenses</t>
        </is>
      </c>
    </row>
    <row r="24">
      <c r="A24" s="8" t="inlineStr">
        <is>
          <t>Sales and marketing people</t>
        </is>
      </c>
      <c r="D24" s="11">
        <f>Headcount!I185</f>
        <v/>
      </c>
      <c r="E24" s="11">
        <f>Headcount!J185</f>
        <v/>
      </c>
      <c r="F24" s="11">
        <f>Headcount!K185</f>
        <v/>
      </c>
      <c r="G24" s="11">
        <f>Headcount!L185</f>
        <v/>
      </c>
      <c r="H24" s="11">
        <f>Headcount!M185</f>
        <v/>
      </c>
      <c r="I24" s="11">
        <f>Headcount!N185</f>
        <v/>
      </c>
      <c r="J24" s="11">
        <f>Headcount!O185</f>
        <v/>
      </c>
      <c r="K24" s="11">
        <f>Headcount!P185</f>
        <v/>
      </c>
      <c r="L24" s="11">
        <f>Headcount!Q185</f>
        <v/>
      </c>
      <c r="M24" s="11">
        <f>Headcount!R185</f>
        <v/>
      </c>
      <c r="N24" s="11">
        <f>Headcount!S185</f>
        <v/>
      </c>
      <c r="O24" s="11">
        <f>Headcount!T185</f>
        <v/>
      </c>
      <c r="P24" s="11">
        <f>Headcount!U185</f>
        <v/>
      </c>
      <c r="Q24" s="11">
        <f>Headcount!V185</f>
        <v/>
      </c>
      <c r="R24" s="11">
        <f>Headcount!W185</f>
        <v/>
      </c>
      <c r="S24" s="11">
        <f>Headcount!X185</f>
        <v/>
      </c>
      <c r="T24" s="11">
        <f>Headcount!Y185</f>
        <v/>
      </c>
      <c r="U24" s="11">
        <f>Headcount!Z185</f>
        <v/>
      </c>
      <c r="V24" s="11">
        <f>Headcount!AA185</f>
        <v/>
      </c>
      <c r="W24" s="11">
        <f>Headcount!AB185</f>
        <v/>
      </c>
      <c r="X24" s="11">
        <f>Headcount!AC185</f>
        <v/>
      </c>
      <c r="Y24" s="11">
        <f>Headcount!AD185</f>
        <v/>
      </c>
      <c r="Z24" s="11">
        <f>Headcount!AE185</f>
        <v/>
      </c>
      <c r="AA24" s="11">
        <f>Headcount!AF185</f>
        <v/>
      </c>
      <c r="AB24" s="11">
        <f>Headcount!AG185</f>
        <v/>
      </c>
      <c r="AC24" s="11">
        <f>Headcount!AH185</f>
        <v/>
      </c>
      <c r="AD24" s="11">
        <f>Headcount!AI185</f>
        <v/>
      </c>
      <c r="AE24" s="11">
        <f>Headcount!AJ185</f>
        <v/>
      </c>
      <c r="AF24" s="11">
        <f>Headcount!AK185</f>
        <v/>
      </c>
      <c r="AG24" s="11">
        <f>Headcount!AL185</f>
        <v/>
      </c>
      <c r="AH24" s="11">
        <f>Headcount!AM185</f>
        <v/>
      </c>
      <c r="AI24" s="11">
        <f>Headcount!AN185</f>
        <v/>
      </c>
      <c r="AJ24" s="11">
        <f>Headcount!AO185</f>
        <v/>
      </c>
      <c r="AK24" s="11">
        <f>Headcount!AP185</f>
        <v/>
      </c>
      <c r="AL24" s="11">
        <f>Headcount!AQ185</f>
        <v/>
      </c>
      <c r="AM24" s="11">
        <f>Headcount!AR185</f>
        <v/>
      </c>
    </row>
    <row r="25">
      <c r="A25" s="8" t="inlineStr">
        <is>
          <t>Commissions</t>
        </is>
      </c>
      <c r="D25" s="11">
        <f>(CHOOSE(Assumptions!$B$19,Revenue!D12,Revenue!D27,Revenue!D42)+CHOOSE(Assumptions!$B$19,Revenue!D13,Revenue!D28,Revenue!D43))*Assumptions!$B$13</f>
        <v/>
      </c>
      <c r="E25" s="11">
        <f>(CHOOSE(Assumptions!$B$19,Revenue!E12,Revenue!E27,Revenue!E42)+CHOOSE(Assumptions!$B$19,Revenue!E13,Revenue!E28,Revenue!E43))*Assumptions!$B$13</f>
        <v/>
      </c>
      <c r="F25" s="11">
        <f>(CHOOSE(Assumptions!$B$19,Revenue!F12,Revenue!F27,Revenue!F42)+CHOOSE(Assumptions!$B$19,Revenue!F13,Revenue!F28,Revenue!F43))*Assumptions!$B$13</f>
        <v/>
      </c>
      <c r="G25" s="11">
        <f>(CHOOSE(Assumptions!$B$19,Revenue!G12,Revenue!G27,Revenue!G42)+CHOOSE(Assumptions!$B$19,Revenue!G13,Revenue!G28,Revenue!G43))*Assumptions!$B$13</f>
        <v/>
      </c>
      <c r="H25" s="11">
        <f>(CHOOSE(Assumptions!$B$19,Revenue!H12,Revenue!H27,Revenue!H42)+CHOOSE(Assumptions!$B$19,Revenue!H13,Revenue!H28,Revenue!H43))*Assumptions!$B$13</f>
        <v/>
      </c>
      <c r="I25" s="11">
        <f>(CHOOSE(Assumptions!$B$19,Revenue!I12,Revenue!I27,Revenue!I42)+CHOOSE(Assumptions!$B$19,Revenue!I13,Revenue!I28,Revenue!I43))*Assumptions!$B$13</f>
        <v/>
      </c>
      <c r="J25" s="11">
        <f>(CHOOSE(Assumptions!$B$19,Revenue!J12,Revenue!J27,Revenue!J42)+CHOOSE(Assumptions!$B$19,Revenue!J13,Revenue!J28,Revenue!J43))*Assumptions!$B$13</f>
        <v/>
      </c>
      <c r="K25" s="11">
        <f>(CHOOSE(Assumptions!$B$19,Revenue!K12,Revenue!K27,Revenue!K42)+CHOOSE(Assumptions!$B$19,Revenue!K13,Revenue!K28,Revenue!K43))*Assumptions!$B$13</f>
        <v/>
      </c>
      <c r="L25" s="11">
        <f>(CHOOSE(Assumptions!$B$19,Revenue!L12,Revenue!L27,Revenue!L42)+CHOOSE(Assumptions!$B$19,Revenue!L13,Revenue!L28,Revenue!L43))*Assumptions!$B$13</f>
        <v/>
      </c>
      <c r="M25" s="11">
        <f>(CHOOSE(Assumptions!$B$19,Revenue!M12,Revenue!M27,Revenue!M42)+CHOOSE(Assumptions!$B$19,Revenue!M13,Revenue!M28,Revenue!M43))*Assumptions!$B$13</f>
        <v/>
      </c>
      <c r="N25" s="11">
        <f>(CHOOSE(Assumptions!$B$19,Revenue!N12,Revenue!N27,Revenue!N42)+CHOOSE(Assumptions!$B$19,Revenue!N13,Revenue!N28,Revenue!N43))*Assumptions!$B$13</f>
        <v/>
      </c>
      <c r="O25" s="11">
        <f>(CHOOSE(Assumptions!$B$19,Revenue!O12,Revenue!O27,Revenue!O42)+CHOOSE(Assumptions!$B$19,Revenue!O13,Revenue!O28,Revenue!O43))*Assumptions!$B$13</f>
        <v/>
      </c>
      <c r="P25" s="11">
        <f>(CHOOSE(Assumptions!$B$19,Revenue!P12,Revenue!P27,Revenue!P42)+CHOOSE(Assumptions!$B$19,Revenue!P13,Revenue!P28,Revenue!P43))*Assumptions!$B$13</f>
        <v/>
      </c>
      <c r="Q25" s="11">
        <f>(CHOOSE(Assumptions!$B$19,Revenue!Q12,Revenue!Q27,Revenue!Q42)+CHOOSE(Assumptions!$B$19,Revenue!Q13,Revenue!Q28,Revenue!Q43))*Assumptions!$B$13</f>
        <v/>
      </c>
      <c r="R25" s="11">
        <f>(CHOOSE(Assumptions!$B$19,Revenue!R12,Revenue!R27,Revenue!R42)+CHOOSE(Assumptions!$B$19,Revenue!R13,Revenue!R28,Revenue!R43))*Assumptions!$B$13</f>
        <v/>
      </c>
      <c r="S25" s="11">
        <f>(CHOOSE(Assumptions!$B$19,Revenue!S12,Revenue!S27,Revenue!S42)+CHOOSE(Assumptions!$B$19,Revenue!S13,Revenue!S28,Revenue!S43))*Assumptions!$B$13</f>
        <v/>
      </c>
      <c r="T25" s="11">
        <f>(CHOOSE(Assumptions!$B$19,Revenue!T12,Revenue!T27,Revenue!T42)+CHOOSE(Assumptions!$B$19,Revenue!T13,Revenue!T28,Revenue!T43))*Assumptions!$B$13</f>
        <v/>
      </c>
      <c r="U25" s="11">
        <f>(CHOOSE(Assumptions!$B$19,Revenue!U12,Revenue!U27,Revenue!U42)+CHOOSE(Assumptions!$B$19,Revenue!U13,Revenue!U28,Revenue!U43))*Assumptions!$B$13</f>
        <v/>
      </c>
      <c r="V25" s="11">
        <f>(CHOOSE(Assumptions!$B$19,Revenue!V12,Revenue!V27,Revenue!V42)+CHOOSE(Assumptions!$B$19,Revenue!V13,Revenue!V28,Revenue!V43))*Assumptions!$B$13</f>
        <v/>
      </c>
      <c r="W25" s="11">
        <f>(CHOOSE(Assumptions!$B$19,Revenue!W12,Revenue!W27,Revenue!W42)+CHOOSE(Assumptions!$B$19,Revenue!W13,Revenue!W28,Revenue!W43))*Assumptions!$B$13</f>
        <v/>
      </c>
      <c r="X25" s="11">
        <f>(CHOOSE(Assumptions!$B$19,Revenue!X12,Revenue!X27,Revenue!X42)+CHOOSE(Assumptions!$B$19,Revenue!X13,Revenue!X28,Revenue!X43))*Assumptions!$B$13</f>
        <v/>
      </c>
      <c r="Y25" s="11">
        <f>(CHOOSE(Assumptions!$B$19,Revenue!Y12,Revenue!Y27,Revenue!Y42)+CHOOSE(Assumptions!$B$19,Revenue!Y13,Revenue!Y28,Revenue!Y43))*Assumptions!$B$13</f>
        <v/>
      </c>
      <c r="Z25" s="11">
        <f>(CHOOSE(Assumptions!$B$19,Revenue!Z12,Revenue!Z27,Revenue!Z42)+CHOOSE(Assumptions!$B$19,Revenue!Z13,Revenue!Z28,Revenue!Z43))*Assumptions!$B$13</f>
        <v/>
      </c>
      <c r="AA25" s="11">
        <f>(CHOOSE(Assumptions!$B$19,Revenue!AA12,Revenue!AA27,Revenue!AA42)+CHOOSE(Assumptions!$B$19,Revenue!AA13,Revenue!AA28,Revenue!AA43))*Assumptions!$B$13</f>
        <v/>
      </c>
      <c r="AB25" s="11">
        <f>(CHOOSE(Assumptions!$B$19,Revenue!AB12,Revenue!AB27,Revenue!AB42)+CHOOSE(Assumptions!$B$19,Revenue!AB13,Revenue!AB28,Revenue!AB43))*Assumptions!$B$13</f>
        <v/>
      </c>
      <c r="AC25" s="11">
        <f>(CHOOSE(Assumptions!$B$19,Revenue!AC12,Revenue!AC27,Revenue!AC42)+CHOOSE(Assumptions!$B$19,Revenue!AC13,Revenue!AC28,Revenue!AC43))*Assumptions!$B$13</f>
        <v/>
      </c>
      <c r="AD25" s="11">
        <f>(CHOOSE(Assumptions!$B$19,Revenue!AD12,Revenue!AD27,Revenue!AD42)+CHOOSE(Assumptions!$B$19,Revenue!AD13,Revenue!AD28,Revenue!AD43))*Assumptions!$B$13</f>
        <v/>
      </c>
      <c r="AE25" s="11">
        <f>(CHOOSE(Assumptions!$B$19,Revenue!AE12,Revenue!AE27,Revenue!AE42)+CHOOSE(Assumptions!$B$19,Revenue!AE13,Revenue!AE28,Revenue!AE43))*Assumptions!$B$13</f>
        <v/>
      </c>
      <c r="AF25" s="11">
        <f>(CHOOSE(Assumptions!$B$19,Revenue!AF12,Revenue!AF27,Revenue!AF42)+CHOOSE(Assumptions!$B$19,Revenue!AF13,Revenue!AF28,Revenue!AF43))*Assumptions!$B$13</f>
        <v/>
      </c>
      <c r="AG25" s="11">
        <f>(CHOOSE(Assumptions!$B$19,Revenue!AG12,Revenue!AG27,Revenue!AG42)+CHOOSE(Assumptions!$B$19,Revenue!AG13,Revenue!AG28,Revenue!AG43))*Assumptions!$B$13</f>
        <v/>
      </c>
      <c r="AH25" s="11">
        <f>(CHOOSE(Assumptions!$B$19,Revenue!AH12,Revenue!AH27,Revenue!AH42)+CHOOSE(Assumptions!$B$19,Revenue!AH13,Revenue!AH28,Revenue!AH43))*Assumptions!$B$13</f>
        <v/>
      </c>
      <c r="AI25" s="11">
        <f>(CHOOSE(Assumptions!$B$19,Revenue!AI12,Revenue!AI27,Revenue!AI42)+CHOOSE(Assumptions!$B$19,Revenue!AI13,Revenue!AI28,Revenue!AI43))*Assumptions!$B$13</f>
        <v/>
      </c>
      <c r="AJ25" s="11">
        <f>(CHOOSE(Assumptions!$B$19,Revenue!AJ12,Revenue!AJ27,Revenue!AJ42)+CHOOSE(Assumptions!$B$19,Revenue!AJ13,Revenue!AJ28,Revenue!AJ43))*Assumptions!$B$13</f>
        <v/>
      </c>
      <c r="AK25" s="11">
        <f>(CHOOSE(Assumptions!$B$19,Revenue!AK12,Revenue!AK27,Revenue!AK42)+CHOOSE(Assumptions!$B$19,Revenue!AK13,Revenue!AK28,Revenue!AK43))*Assumptions!$B$13</f>
        <v/>
      </c>
      <c r="AL25" s="11">
        <f>(CHOOSE(Assumptions!$B$19,Revenue!AL12,Revenue!AL27,Revenue!AL42)+CHOOSE(Assumptions!$B$19,Revenue!AL13,Revenue!AL28,Revenue!AL43))*Assumptions!$B$13</f>
        <v/>
      </c>
      <c r="AM25" s="11">
        <f>(CHOOSE(Assumptions!$B$19,Revenue!AM12,Revenue!AM27,Revenue!AM42)+CHOOSE(Assumptions!$B$19,Revenue!AM13,Revenue!AM28,Revenue!AM43))*Assumptions!$B$13</f>
        <v/>
      </c>
    </row>
    <row r="26">
      <c r="A26" s="8" t="inlineStr">
        <is>
          <t>Sales and marketing programs and tools</t>
        </is>
      </c>
      <c r="D26" s="11">
        <f>Opex!G33</f>
        <v/>
      </c>
      <c r="E26" s="11">
        <f>Opex!H33</f>
        <v/>
      </c>
      <c r="F26" s="11">
        <f>Opex!I33</f>
        <v/>
      </c>
      <c r="G26" s="11">
        <f>Opex!J33</f>
        <v/>
      </c>
      <c r="H26" s="11">
        <f>Opex!K33</f>
        <v/>
      </c>
      <c r="I26" s="11">
        <f>Opex!L33</f>
        <v/>
      </c>
      <c r="J26" s="11">
        <f>Opex!M33</f>
        <v/>
      </c>
      <c r="K26" s="11">
        <f>Opex!N33</f>
        <v/>
      </c>
      <c r="L26" s="11">
        <f>Opex!O33</f>
        <v/>
      </c>
      <c r="M26" s="11">
        <f>Opex!P33</f>
        <v/>
      </c>
      <c r="N26" s="11">
        <f>Opex!Q33</f>
        <v/>
      </c>
      <c r="O26" s="11">
        <f>Opex!R33</f>
        <v/>
      </c>
      <c r="P26" s="11">
        <f>Opex!S33</f>
        <v/>
      </c>
      <c r="Q26" s="11">
        <f>Opex!T33</f>
        <v/>
      </c>
      <c r="R26" s="11">
        <f>Opex!U33</f>
        <v/>
      </c>
      <c r="S26" s="11">
        <f>Opex!V33</f>
        <v/>
      </c>
      <c r="T26" s="11">
        <f>Opex!W33</f>
        <v/>
      </c>
      <c r="U26" s="11">
        <f>Opex!X33</f>
        <v/>
      </c>
      <c r="V26" s="11">
        <f>Opex!Y33</f>
        <v/>
      </c>
      <c r="W26" s="11">
        <f>Opex!Z33</f>
        <v/>
      </c>
      <c r="X26" s="11">
        <f>Opex!AA33</f>
        <v/>
      </c>
      <c r="Y26" s="11">
        <f>Opex!AB33</f>
        <v/>
      </c>
      <c r="Z26" s="11">
        <f>Opex!AC33</f>
        <v/>
      </c>
      <c r="AA26" s="11">
        <f>Opex!AD33</f>
        <v/>
      </c>
      <c r="AB26" s="11">
        <f>Opex!AE33</f>
        <v/>
      </c>
      <c r="AC26" s="11">
        <f>Opex!AF33</f>
        <v/>
      </c>
      <c r="AD26" s="11">
        <f>Opex!AG33</f>
        <v/>
      </c>
      <c r="AE26" s="11">
        <f>Opex!AH33</f>
        <v/>
      </c>
      <c r="AF26" s="11">
        <f>Opex!AI33</f>
        <v/>
      </c>
      <c r="AG26" s="11">
        <f>Opex!AJ33</f>
        <v/>
      </c>
      <c r="AH26" s="11">
        <f>Opex!AK33</f>
        <v/>
      </c>
      <c r="AI26" s="11">
        <f>Opex!AL33</f>
        <v/>
      </c>
      <c r="AJ26" s="11">
        <f>Opex!AM33</f>
        <v/>
      </c>
      <c r="AK26" s="11">
        <f>Opex!AN33</f>
        <v/>
      </c>
      <c r="AL26" s="11">
        <f>Opex!AO33</f>
        <v/>
      </c>
      <c r="AM26" s="11">
        <f>Opex!AP33</f>
        <v/>
      </c>
    </row>
    <row r="27">
      <c r="A27" s="31" t="inlineStr">
        <is>
          <t>Total sales and marketing</t>
        </is>
      </c>
      <c r="D27" s="9">
        <f>SUM(D24:D26)</f>
        <v/>
      </c>
      <c r="E27" s="9">
        <f>SUM(E24:E26)</f>
        <v/>
      </c>
      <c r="F27" s="9">
        <f>SUM(F24:F26)</f>
        <v/>
      </c>
      <c r="G27" s="9">
        <f>SUM(G24:G26)</f>
        <v/>
      </c>
      <c r="H27" s="9">
        <f>SUM(H24:H26)</f>
        <v/>
      </c>
      <c r="I27" s="9">
        <f>SUM(I24:I26)</f>
        <v/>
      </c>
      <c r="J27" s="9">
        <f>SUM(J24:J26)</f>
        <v/>
      </c>
      <c r="K27" s="9">
        <f>SUM(K24:K26)</f>
        <v/>
      </c>
      <c r="L27" s="9">
        <f>SUM(L24:L26)</f>
        <v/>
      </c>
      <c r="M27" s="9">
        <f>SUM(M24:M26)</f>
        <v/>
      </c>
      <c r="N27" s="9">
        <f>SUM(N24:N26)</f>
        <v/>
      </c>
      <c r="O27" s="9">
        <f>SUM(O24:O26)</f>
        <v/>
      </c>
      <c r="P27" s="9">
        <f>SUM(P24:P26)</f>
        <v/>
      </c>
      <c r="Q27" s="9">
        <f>SUM(Q24:Q26)</f>
        <v/>
      </c>
      <c r="R27" s="9">
        <f>SUM(R24:R26)</f>
        <v/>
      </c>
      <c r="S27" s="9">
        <f>SUM(S24:S26)</f>
        <v/>
      </c>
      <c r="T27" s="9">
        <f>SUM(T24:T26)</f>
        <v/>
      </c>
      <c r="U27" s="9">
        <f>SUM(U24:U26)</f>
        <v/>
      </c>
      <c r="V27" s="9">
        <f>SUM(V24:V26)</f>
        <v/>
      </c>
      <c r="W27" s="9">
        <f>SUM(W24:W26)</f>
        <v/>
      </c>
      <c r="X27" s="9">
        <f>SUM(X24:X26)</f>
        <v/>
      </c>
      <c r="Y27" s="9">
        <f>SUM(Y24:Y26)</f>
        <v/>
      </c>
      <c r="Z27" s="9">
        <f>SUM(Z24:Z26)</f>
        <v/>
      </c>
      <c r="AA27" s="9">
        <f>SUM(AA24:AA26)</f>
        <v/>
      </c>
      <c r="AB27" s="9">
        <f>SUM(AB24:AB26)</f>
        <v/>
      </c>
      <c r="AC27" s="9">
        <f>SUM(AC24:AC26)</f>
        <v/>
      </c>
      <c r="AD27" s="9">
        <f>SUM(AD24:AD26)</f>
        <v/>
      </c>
      <c r="AE27" s="9">
        <f>SUM(AE24:AE26)</f>
        <v/>
      </c>
      <c r="AF27" s="9">
        <f>SUM(AF24:AF26)</f>
        <v/>
      </c>
      <c r="AG27" s="9">
        <f>SUM(AG24:AG26)</f>
        <v/>
      </c>
      <c r="AH27" s="9">
        <f>SUM(AH24:AH26)</f>
        <v/>
      </c>
      <c r="AI27" s="9">
        <f>SUM(AI24:AI26)</f>
        <v/>
      </c>
      <c r="AJ27" s="9">
        <f>SUM(AJ24:AJ26)</f>
        <v/>
      </c>
      <c r="AK27" s="9">
        <f>SUM(AK24:AK26)</f>
        <v/>
      </c>
      <c r="AL27" s="9">
        <f>SUM(AL24:AL26)</f>
        <v/>
      </c>
      <c r="AM27" s="9">
        <f>SUM(AM24:AM26)</f>
        <v/>
      </c>
    </row>
    <row r="28">
      <c r="A28" s="8" t="inlineStr">
        <is>
          <t>Research and development</t>
        </is>
      </c>
      <c r="D28" s="11">
        <f>Headcount!I186+Opex!G34</f>
        <v/>
      </c>
      <c r="E28" s="11">
        <f>Headcount!J186+Opex!H34</f>
        <v/>
      </c>
      <c r="F28" s="11">
        <f>Headcount!K186+Opex!I34</f>
        <v/>
      </c>
      <c r="G28" s="11">
        <f>Headcount!L186+Opex!J34</f>
        <v/>
      </c>
      <c r="H28" s="11">
        <f>Headcount!M186+Opex!K34</f>
        <v/>
      </c>
      <c r="I28" s="11">
        <f>Headcount!N186+Opex!L34</f>
        <v/>
      </c>
      <c r="J28" s="11">
        <f>Headcount!O186+Opex!M34</f>
        <v/>
      </c>
      <c r="K28" s="11">
        <f>Headcount!P186+Opex!N34</f>
        <v/>
      </c>
      <c r="L28" s="11">
        <f>Headcount!Q186+Opex!O34</f>
        <v/>
      </c>
      <c r="M28" s="11">
        <f>Headcount!R186+Opex!P34</f>
        <v/>
      </c>
      <c r="N28" s="11">
        <f>Headcount!S186+Opex!Q34</f>
        <v/>
      </c>
      <c r="O28" s="11">
        <f>Headcount!T186+Opex!R34</f>
        <v/>
      </c>
      <c r="P28" s="11">
        <f>Headcount!U186+Opex!S34</f>
        <v/>
      </c>
      <c r="Q28" s="11">
        <f>Headcount!V186+Opex!T34</f>
        <v/>
      </c>
      <c r="R28" s="11">
        <f>Headcount!W186+Opex!U34</f>
        <v/>
      </c>
      <c r="S28" s="11">
        <f>Headcount!X186+Opex!V34</f>
        <v/>
      </c>
      <c r="T28" s="11">
        <f>Headcount!Y186+Opex!W34</f>
        <v/>
      </c>
      <c r="U28" s="11">
        <f>Headcount!Z186+Opex!X34</f>
        <v/>
      </c>
      <c r="V28" s="11">
        <f>Headcount!AA186+Opex!Y34</f>
        <v/>
      </c>
      <c r="W28" s="11">
        <f>Headcount!AB186+Opex!Z34</f>
        <v/>
      </c>
      <c r="X28" s="11">
        <f>Headcount!AC186+Opex!AA34</f>
        <v/>
      </c>
      <c r="Y28" s="11">
        <f>Headcount!AD186+Opex!AB34</f>
        <v/>
      </c>
      <c r="Z28" s="11">
        <f>Headcount!AE186+Opex!AC34</f>
        <v/>
      </c>
      <c r="AA28" s="11">
        <f>Headcount!AF186+Opex!AD34</f>
        <v/>
      </c>
      <c r="AB28" s="11">
        <f>Headcount!AG186+Opex!AE34</f>
        <v/>
      </c>
      <c r="AC28" s="11">
        <f>Headcount!AH186+Opex!AF34</f>
        <v/>
      </c>
      <c r="AD28" s="11">
        <f>Headcount!AI186+Opex!AG34</f>
        <v/>
      </c>
      <c r="AE28" s="11">
        <f>Headcount!AJ186+Opex!AH34</f>
        <v/>
      </c>
      <c r="AF28" s="11">
        <f>Headcount!AK186+Opex!AI34</f>
        <v/>
      </c>
      <c r="AG28" s="11">
        <f>Headcount!AL186+Opex!AJ34</f>
        <v/>
      </c>
      <c r="AH28" s="11">
        <f>Headcount!AM186+Opex!AK34</f>
        <v/>
      </c>
      <c r="AI28" s="11">
        <f>Headcount!AN186+Opex!AL34</f>
        <v/>
      </c>
      <c r="AJ28" s="11">
        <f>Headcount!AO186+Opex!AM34</f>
        <v/>
      </c>
      <c r="AK28" s="11">
        <f>Headcount!AP186+Opex!AN34</f>
        <v/>
      </c>
      <c r="AL28" s="11">
        <f>Headcount!AQ186+Opex!AO34</f>
        <v/>
      </c>
      <c r="AM28" s="11">
        <f>Headcount!AR186+Opex!AP34</f>
        <v/>
      </c>
    </row>
    <row r="29">
      <c r="A29" s="8" t="inlineStr">
        <is>
          <t>General and administrative</t>
        </is>
      </c>
      <c r="D29" s="11">
        <f>Headcount!I187+Opex!G35</f>
        <v/>
      </c>
      <c r="E29" s="11">
        <f>Headcount!J187+Opex!H35</f>
        <v/>
      </c>
      <c r="F29" s="11">
        <f>Headcount!K187+Opex!I35</f>
        <v/>
      </c>
      <c r="G29" s="11">
        <f>Headcount!L187+Opex!J35</f>
        <v/>
      </c>
      <c r="H29" s="11">
        <f>Headcount!M187+Opex!K35</f>
        <v/>
      </c>
      <c r="I29" s="11">
        <f>Headcount!N187+Opex!L35</f>
        <v/>
      </c>
      <c r="J29" s="11">
        <f>Headcount!O187+Opex!M35</f>
        <v/>
      </c>
      <c r="K29" s="11">
        <f>Headcount!P187+Opex!N35</f>
        <v/>
      </c>
      <c r="L29" s="11">
        <f>Headcount!Q187+Opex!O35</f>
        <v/>
      </c>
      <c r="M29" s="11">
        <f>Headcount!R187+Opex!P35</f>
        <v/>
      </c>
      <c r="N29" s="11">
        <f>Headcount!S187+Opex!Q35</f>
        <v/>
      </c>
      <c r="O29" s="11">
        <f>Headcount!T187+Opex!R35</f>
        <v/>
      </c>
      <c r="P29" s="11">
        <f>Headcount!U187+Opex!S35</f>
        <v/>
      </c>
      <c r="Q29" s="11">
        <f>Headcount!V187+Opex!T35</f>
        <v/>
      </c>
      <c r="R29" s="11">
        <f>Headcount!W187+Opex!U35</f>
        <v/>
      </c>
      <c r="S29" s="11">
        <f>Headcount!X187+Opex!V35</f>
        <v/>
      </c>
      <c r="T29" s="11">
        <f>Headcount!Y187+Opex!W35</f>
        <v/>
      </c>
      <c r="U29" s="11">
        <f>Headcount!Z187+Opex!X35</f>
        <v/>
      </c>
      <c r="V29" s="11">
        <f>Headcount!AA187+Opex!Y35</f>
        <v/>
      </c>
      <c r="W29" s="11">
        <f>Headcount!AB187+Opex!Z35</f>
        <v/>
      </c>
      <c r="X29" s="11">
        <f>Headcount!AC187+Opex!AA35</f>
        <v/>
      </c>
      <c r="Y29" s="11">
        <f>Headcount!AD187+Opex!AB35</f>
        <v/>
      </c>
      <c r="Z29" s="11">
        <f>Headcount!AE187+Opex!AC35</f>
        <v/>
      </c>
      <c r="AA29" s="11">
        <f>Headcount!AF187+Opex!AD35</f>
        <v/>
      </c>
      <c r="AB29" s="11">
        <f>Headcount!AG187+Opex!AE35</f>
        <v/>
      </c>
      <c r="AC29" s="11">
        <f>Headcount!AH187+Opex!AF35</f>
        <v/>
      </c>
      <c r="AD29" s="11">
        <f>Headcount!AI187+Opex!AG35</f>
        <v/>
      </c>
      <c r="AE29" s="11">
        <f>Headcount!AJ187+Opex!AH35</f>
        <v/>
      </c>
      <c r="AF29" s="11">
        <f>Headcount!AK187+Opex!AI35</f>
        <v/>
      </c>
      <c r="AG29" s="11">
        <f>Headcount!AL187+Opex!AJ35</f>
        <v/>
      </c>
      <c r="AH29" s="11">
        <f>Headcount!AM187+Opex!AK35</f>
        <v/>
      </c>
      <c r="AI29" s="11">
        <f>Headcount!AN187+Opex!AL35</f>
        <v/>
      </c>
      <c r="AJ29" s="11">
        <f>Headcount!AO187+Opex!AM35</f>
        <v/>
      </c>
      <c r="AK29" s="11">
        <f>Headcount!AP187+Opex!AN35</f>
        <v/>
      </c>
      <c r="AL29" s="11">
        <f>Headcount!AQ187+Opex!AO35</f>
        <v/>
      </c>
      <c r="AM29" s="11">
        <f>Headcount!AR187+Opex!AP35</f>
        <v/>
      </c>
    </row>
    <row r="30">
      <c r="A30" s="31" t="inlineStr">
        <is>
          <t>Total operating expenses</t>
        </is>
      </c>
      <c r="D30" s="9">
        <f>D27+D28+D29</f>
        <v/>
      </c>
      <c r="E30" s="9">
        <f>E27+E28+E29</f>
        <v/>
      </c>
      <c r="F30" s="9">
        <f>F27+F28+F29</f>
        <v/>
      </c>
      <c r="G30" s="9">
        <f>G27+G28+G29</f>
        <v/>
      </c>
      <c r="H30" s="9">
        <f>H27+H28+H29</f>
        <v/>
      </c>
      <c r="I30" s="9">
        <f>I27+I28+I29</f>
        <v/>
      </c>
      <c r="J30" s="9">
        <f>J27+J28+J29</f>
        <v/>
      </c>
      <c r="K30" s="9">
        <f>K27+K28+K29</f>
        <v/>
      </c>
      <c r="L30" s="9">
        <f>L27+L28+L29</f>
        <v/>
      </c>
      <c r="M30" s="9">
        <f>M27+M28+M29</f>
        <v/>
      </c>
      <c r="N30" s="9">
        <f>N27+N28+N29</f>
        <v/>
      </c>
      <c r="O30" s="9">
        <f>O27+O28+O29</f>
        <v/>
      </c>
      <c r="P30" s="9">
        <f>P27+P28+P29</f>
        <v/>
      </c>
      <c r="Q30" s="9">
        <f>Q27+Q28+Q29</f>
        <v/>
      </c>
      <c r="R30" s="9">
        <f>R27+R28+R29</f>
        <v/>
      </c>
      <c r="S30" s="9">
        <f>S27+S28+S29</f>
        <v/>
      </c>
      <c r="T30" s="9">
        <f>T27+T28+T29</f>
        <v/>
      </c>
      <c r="U30" s="9">
        <f>U27+U28+U29</f>
        <v/>
      </c>
      <c r="V30" s="9">
        <f>V27+V28+V29</f>
        <v/>
      </c>
      <c r="W30" s="9">
        <f>W27+W28+W29</f>
        <v/>
      </c>
      <c r="X30" s="9">
        <f>X27+X28+X29</f>
        <v/>
      </c>
      <c r="Y30" s="9">
        <f>Y27+Y28+Y29</f>
        <v/>
      </c>
      <c r="Z30" s="9">
        <f>Z27+Z28+Z29</f>
        <v/>
      </c>
      <c r="AA30" s="9">
        <f>AA27+AA28+AA29</f>
        <v/>
      </c>
      <c r="AB30" s="9">
        <f>AB27+AB28+AB29</f>
        <v/>
      </c>
      <c r="AC30" s="9">
        <f>AC27+AC28+AC29</f>
        <v/>
      </c>
      <c r="AD30" s="9">
        <f>AD27+AD28+AD29</f>
        <v/>
      </c>
      <c r="AE30" s="9">
        <f>AE27+AE28+AE29</f>
        <v/>
      </c>
      <c r="AF30" s="9">
        <f>AF27+AF28+AF29</f>
        <v/>
      </c>
      <c r="AG30" s="9">
        <f>AG27+AG28+AG29</f>
        <v/>
      </c>
      <c r="AH30" s="9">
        <f>AH27+AH28+AH29</f>
        <v/>
      </c>
      <c r="AI30" s="9">
        <f>AI27+AI28+AI29</f>
        <v/>
      </c>
      <c r="AJ30" s="9">
        <f>AJ27+AJ28+AJ29</f>
        <v/>
      </c>
      <c r="AK30" s="9">
        <f>AK27+AK28+AK29</f>
        <v/>
      </c>
      <c r="AL30" s="9">
        <f>AL27+AL28+AL29</f>
        <v/>
      </c>
      <c r="AM30" s="9">
        <f>AM27+AM28+AM29</f>
        <v/>
      </c>
    </row>
    <row r="31">
      <c r="A31" s="31" t="inlineStr">
        <is>
          <t>Operating income (EBITDA)</t>
        </is>
      </c>
      <c r="D31" s="9">
        <f>D20-D30</f>
        <v/>
      </c>
      <c r="E31" s="9">
        <f>E20-E30</f>
        <v/>
      </c>
      <c r="F31" s="9">
        <f>F20-F30</f>
        <v/>
      </c>
      <c r="G31" s="9">
        <f>G20-G30</f>
        <v/>
      </c>
      <c r="H31" s="9">
        <f>H20-H30</f>
        <v/>
      </c>
      <c r="I31" s="9">
        <f>I20-I30</f>
        <v/>
      </c>
      <c r="J31" s="9">
        <f>J20-J30</f>
        <v/>
      </c>
      <c r="K31" s="9">
        <f>K20-K30</f>
        <v/>
      </c>
      <c r="L31" s="9">
        <f>L20-L30</f>
        <v/>
      </c>
      <c r="M31" s="9">
        <f>M20-M30</f>
        <v/>
      </c>
      <c r="N31" s="9">
        <f>N20-N30</f>
        <v/>
      </c>
      <c r="O31" s="9">
        <f>O20-O30</f>
        <v/>
      </c>
      <c r="P31" s="9">
        <f>P20-P30</f>
        <v/>
      </c>
      <c r="Q31" s="9">
        <f>Q20-Q30</f>
        <v/>
      </c>
      <c r="R31" s="9">
        <f>R20-R30</f>
        <v/>
      </c>
      <c r="S31" s="9">
        <f>S20-S30</f>
        <v/>
      </c>
      <c r="T31" s="9">
        <f>T20-T30</f>
        <v/>
      </c>
      <c r="U31" s="9">
        <f>U20-U30</f>
        <v/>
      </c>
      <c r="V31" s="9">
        <f>V20-V30</f>
        <v/>
      </c>
      <c r="W31" s="9">
        <f>W20-W30</f>
        <v/>
      </c>
      <c r="X31" s="9">
        <f>X20-X30</f>
        <v/>
      </c>
      <c r="Y31" s="9">
        <f>Y20-Y30</f>
        <v/>
      </c>
      <c r="Z31" s="9">
        <f>Z20-Z30</f>
        <v/>
      </c>
      <c r="AA31" s="9">
        <f>AA20-AA30</f>
        <v/>
      </c>
      <c r="AB31" s="9">
        <f>AB20-AB30</f>
        <v/>
      </c>
      <c r="AC31" s="9">
        <f>AC20-AC30</f>
        <v/>
      </c>
      <c r="AD31" s="9">
        <f>AD20-AD30</f>
        <v/>
      </c>
      <c r="AE31" s="9">
        <f>AE20-AE30</f>
        <v/>
      </c>
      <c r="AF31" s="9">
        <f>AF20-AF30</f>
        <v/>
      </c>
      <c r="AG31" s="9">
        <f>AG20-AG30</f>
        <v/>
      </c>
      <c r="AH31" s="9">
        <f>AH20-AH30</f>
        <v/>
      </c>
      <c r="AI31" s="9">
        <f>AI20-AI30</f>
        <v/>
      </c>
      <c r="AJ31" s="9">
        <f>AJ20-AJ30</f>
        <v/>
      </c>
      <c r="AK31" s="9">
        <f>AK20-AK30</f>
        <v/>
      </c>
      <c r="AL31" s="9">
        <f>AL20-AL30</f>
        <v/>
      </c>
      <c r="AM31" s="9">
        <f>AM20-AM30</f>
        <v/>
      </c>
    </row>
    <row r="32">
      <c r="A32" s="8" t="inlineStr">
        <is>
          <t>Operating margin</t>
        </is>
      </c>
      <c r="D32" s="33">
        <f>IFERROR(D31/D12,0)</f>
        <v/>
      </c>
      <c r="E32" s="33">
        <f>IFERROR(E31/E12,0)</f>
        <v/>
      </c>
      <c r="F32" s="33">
        <f>IFERROR(F31/F12,0)</f>
        <v/>
      </c>
      <c r="G32" s="33">
        <f>IFERROR(G31/G12,0)</f>
        <v/>
      </c>
      <c r="H32" s="33">
        <f>IFERROR(H31/H12,0)</f>
        <v/>
      </c>
      <c r="I32" s="33">
        <f>IFERROR(I31/I12,0)</f>
        <v/>
      </c>
      <c r="J32" s="33">
        <f>IFERROR(J31/J12,0)</f>
        <v/>
      </c>
      <c r="K32" s="33">
        <f>IFERROR(K31/K12,0)</f>
        <v/>
      </c>
      <c r="L32" s="33">
        <f>IFERROR(L31/L12,0)</f>
        <v/>
      </c>
      <c r="M32" s="33">
        <f>IFERROR(M31/M12,0)</f>
        <v/>
      </c>
      <c r="N32" s="33">
        <f>IFERROR(N31/N12,0)</f>
        <v/>
      </c>
      <c r="O32" s="33">
        <f>IFERROR(O31/O12,0)</f>
        <v/>
      </c>
      <c r="P32" s="33">
        <f>IFERROR(P31/P12,0)</f>
        <v/>
      </c>
      <c r="Q32" s="33">
        <f>IFERROR(Q31/Q12,0)</f>
        <v/>
      </c>
      <c r="R32" s="33">
        <f>IFERROR(R31/R12,0)</f>
        <v/>
      </c>
      <c r="S32" s="33">
        <f>IFERROR(S31/S12,0)</f>
        <v/>
      </c>
      <c r="T32" s="33">
        <f>IFERROR(T31/T12,0)</f>
        <v/>
      </c>
      <c r="U32" s="33">
        <f>IFERROR(U31/U12,0)</f>
        <v/>
      </c>
      <c r="V32" s="33">
        <f>IFERROR(V31/V12,0)</f>
        <v/>
      </c>
      <c r="W32" s="33">
        <f>IFERROR(W31/W12,0)</f>
        <v/>
      </c>
      <c r="X32" s="33">
        <f>IFERROR(X31/X12,0)</f>
        <v/>
      </c>
      <c r="Y32" s="33">
        <f>IFERROR(Y31/Y12,0)</f>
        <v/>
      </c>
      <c r="Z32" s="33">
        <f>IFERROR(Z31/Z12,0)</f>
        <v/>
      </c>
      <c r="AA32" s="33">
        <f>IFERROR(AA31/AA12,0)</f>
        <v/>
      </c>
      <c r="AB32" s="33">
        <f>IFERROR(AB31/AB12,0)</f>
        <v/>
      </c>
      <c r="AC32" s="33">
        <f>IFERROR(AC31/AC12,0)</f>
        <v/>
      </c>
      <c r="AD32" s="33">
        <f>IFERROR(AD31/AD12,0)</f>
        <v/>
      </c>
      <c r="AE32" s="33">
        <f>IFERROR(AE31/AE12,0)</f>
        <v/>
      </c>
      <c r="AF32" s="33">
        <f>IFERROR(AF31/AF12,0)</f>
        <v/>
      </c>
      <c r="AG32" s="33">
        <f>IFERROR(AG31/AG12,0)</f>
        <v/>
      </c>
      <c r="AH32" s="33">
        <f>IFERROR(AH31/AH12,0)</f>
        <v/>
      </c>
      <c r="AI32" s="33">
        <f>IFERROR(AI31/AI12,0)</f>
        <v/>
      </c>
      <c r="AJ32" s="33">
        <f>IFERROR(AJ31/AJ12,0)</f>
        <v/>
      </c>
      <c r="AK32" s="33">
        <f>IFERROR(AK31/AK12,0)</f>
        <v/>
      </c>
      <c r="AL32" s="33">
        <f>IFERROR(AL31/AL12,0)</f>
        <v/>
      </c>
      <c r="AM32" s="33">
        <f>IFERROR(AM31/AM12,0)</f>
        <v/>
      </c>
    </row>
    <row r="34">
      <c r="A34" s="15" t="inlineStr">
        <is>
          <t>ARR</t>
        </is>
      </c>
    </row>
    <row r="35">
      <c r="A35" s="8" t="inlineStr">
        <is>
          <t>Beginning ARR</t>
        </is>
      </c>
      <c r="D35" s="11">
        <f>CHOOSE(Assumptions!$B$19,Revenue!D11,Revenue!D26,Revenue!D41)</f>
        <v/>
      </c>
      <c r="E35" s="11">
        <f>CHOOSE(Assumptions!$B$19,Revenue!E11,Revenue!E26,Revenue!E41)</f>
        <v/>
      </c>
      <c r="F35" s="11">
        <f>CHOOSE(Assumptions!$B$19,Revenue!F11,Revenue!F26,Revenue!F41)</f>
        <v/>
      </c>
      <c r="G35" s="11">
        <f>CHOOSE(Assumptions!$B$19,Revenue!G11,Revenue!G26,Revenue!G41)</f>
        <v/>
      </c>
      <c r="H35" s="11">
        <f>CHOOSE(Assumptions!$B$19,Revenue!H11,Revenue!H26,Revenue!H41)</f>
        <v/>
      </c>
      <c r="I35" s="11">
        <f>CHOOSE(Assumptions!$B$19,Revenue!I11,Revenue!I26,Revenue!I41)</f>
        <v/>
      </c>
      <c r="J35" s="11">
        <f>CHOOSE(Assumptions!$B$19,Revenue!J11,Revenue!J26,Revenue!J41)</f>
        <v/>
      </c>
      <c r="K35" s="11">
        <f>CHOOSE(Assumptions!$B$19,Revenue!K11,Revenue!K26,Revenue!K41)</f>
        <v/>
      </c>
      <c r="L35" s="11">
        <f>CHOOSE(Assumptions!$B$19,Revenue!L11,Revenue!L26,Revenue!L41)</f>
        <v/>
      </c>
      <c r="M35" s="11">
        <f>CHOOSE(Assumptions!$B$19,Revenue!M11,Revenue!M26,Revenue!M41)</f>
        <v/>
      </c>
      <c r="N35" s="11">
        <f>CHOOSE(Assumptions!$B$19,Revenue!N11,Revenue!N26,Revenue!N41)</f>
        <v/>
      </c>
      <c r="O35" s="11">
        <f>CHOOSE(Assumptions!$B$19,Revenue!O11,Revenue!O26,Revenue!O41)</f>
        <v/>
      </c>
      <c r="P35" s="11">
        <f>CHOOSE(Assumptions!$B$19,Revenue!P11,Revenue!P26,Revenue!P41)</f>
        <v/>
      </c>
      <c r="Q35" s="11">
        <f>CHOOSE(Assumptions!$B$19,Revenue!Q11,Revenue!Q26,Revenue!Q41)</f>
        <v/>
      </c>
      <c r="R35" s="11">
        <f>CHOOSE(Assumptions!$B$19,Revenue!R11,Revenue!R26,Revenue!R41)</f>
        <v/>
      </c>
      <c r="S35" s="11">
        <f>CHOOSE(Assumptions!$B$19,Revenue!S11,Revenue!S26,Revenue!S41)</f>
        <v/>
      </c>
      <c r="T35" s="11">
        <f>CHOOSE(Assumptions!$B$19,Revenue!T11,Revenue!T26,Revenue!T41)</f>
        <v/>
      </c>
      <c r="U35" s="11">
        <f>CHOOSE(Assumptions!$B$19,Revenue!U11,Revenue!U26,Revenue!U41)</f>
        <v/>
      </c>
      <c r="V35" s="11">
        <f>CHOOSE(Assumptions!$B$19,Revenue!V11,Revenue!V26,Revenue!V41)</f>
        <v/>
      </c>
      <c r="W35" s="11">
        <f>CHOOSE(Assumptions!$B$19,Revenue!W11,Revenue!W26,Revenue!W41)</f>
        <v/>
      </c>
      <c r="X35" s="11">
        <f>CHOOSE(Assumptions!$B$19,Revenue!X11,Revenue!X26,Revenue!X41)</f>
        <v/>
      </c>
      <c r="Y35" s="11">
        <f>CHOOSE(Assumptions!$B$19,Revenue!Y11,Revenue!Y26,Revenue!Y41)</f>
        <v/>
      </c>
      <c r="Z35" s="11">
        <f>CHOOSE(Assumptions!$B$19,Revenue!Z11,Revenue!Z26,Revenue!Z41)</f>
        <v/>
      </c>
      <c r="AA35" s="11">
        <f>CHOOSE(Assumptions!$B$19,Revenue!AA11,Revenue!AA26,Revenue!AA41)</f>
        <v/>
      </c>
      <c r="AB35" s="11">
        <f>CHOOSE(Assumptions!$B$19,Revenue!AB11,Revenue!AB26,Revenue!AB41)</f>
        <v/>
      </c>
      <c r="AC35" s="11">
        <f>CHOOSE(Assumptions!$B$19,Revenue!AC11,Revenue!AC26,Revenue!AC41)</f>
        <v/>
      </c>
      <c r="AD35" s="11">
        <f>CHOOSE(Assumptions!$B$19,Revenue!AD11,Revenue!AD26,Revenue!AD41)</f>
        <v/>
      </c>
      <c r="AE35" s="11">
        <f>CHOOSE(Assumptions!$B$19,Revenue!AE11,Revenue!AE26,Revenue!AE41)</f>
        <v/>
      </c>
      <c r="AF35" s="11">
        <f>CHOOSE(Assumptions!$B$19,Revenue!AF11,Revenue!AF26,Revenue!AF41)</f>
        <v/>
      </c>
      <c r="AG35" s="11">
        <f>CHOOSE(Assumptions!$B$19,Revenue!AG11,Revenue!AG26,Revenue!AG41)</f>
        <v/>
      </c>
      <c r="AH35" s="11">
        <f>CHOOSE(Assumptions!$B$19,Revenue!AH11,Revenue!AH26,Revenue!AH41)</f>
        <v/>
      </c>
      <c r="AI35" s="11">
        <f>CHOOSE(Assumptions!$B$19,Revenue!AI11,Revenue!AI26,Revenue!AI41)</f>
        <v/>
      </c>
      <c r="AJ35" s="11">
        <f>CHOOSE(Assumptions!$B$19,Revenue!AJ11,Revenue!AJ26,Revenue!AJ41)</f>
        <v/>
      </c>
      <c r="AK35" s="11">
        <f>CHOOSE(Assumptions!$B$19,Revenue!AK11,Revenue!AK26,Revenue!AK41)</f>
        <v/>
      </c>
      <c r="AL35" s="11">
        <f>CHOOSE(Assumptions!$B$19,Revenue!AL11,Revenue!AL26,Revenue!AL41)</f>
        <v/>
      </c>
      <c r="AM35" s="11">
        <f>CHOOSE(Assumptions!$B$19,Revenue!AM11,Revenue!AM26,Revenue!AM41)</f>
        <v/>
      </c>
    </row>
    <row r="36">
      <c r="A36" s="8" t="inlineStr">
        <is>
          <t>New ARR</t>
        </is>
      </c>
      <c r="D36" s="11">
        <f>CHOOSE(Assumptions!$B$19,Revenue!D12,Revenue!D27,Revenue!D42)</f>
        <v/>
      </c>
      <c r="E36" s="11">
        <f>CHOOSE(Assumptions!$B$19,Revenue!E12,Revenue!E27,Revenue!E42)</f>
        <v/>
      </c>
      <c r="F36" s="11">
        <f>CHOOSE(Assumptions!$B$19,Revenue!F12,Revenue!F27,Revenue!F42)</f>
        <v/>
      </c>
      <c r="G36" s="11">
        <f>CHOOSE(Assumptions!$B$19,Revenue!G12,Revenue!G27,Revenue!G42)</f>
        <v/>
      </c>
      <c r="H36" s="11">
        <f>CHOOSE(Assumptions!$B$19,Revenue!H12,Revenue!H27,Revenue!H42)</f>
        <v/>
      </c>
      <c r="I36" s="11">
        <f>CHOOSE(Assumptions!$B$19,Revenue!I12,Revenue!I27,Revenue!I42)</f>
        <v/>
      </c>
      <c r="J36" s="11">
        <f>CHOOSE(Assumptions!$B$19,Revenue!J12,Revenue!J27,Revenue!J42)</f>
        <v/>
      </c>
      <c r="K36" s="11">
        <f>CHOOSE(Assumptions!$B$19,Revenue!K12,Revenue!K27,Revenue!K42)</f>
        <v/>
      </c>
      <c r="L36" s="11">
        <f>CHOOSE(Assumptions!$B$19,Revenue!L12,Revenue!L27,Revenue!L42)</f>
        <v/>
      </c>
      <c r="M36" s="11">
        <f>CHOOSE(Assumptions!$B$19,Revenue!M12,Revenue!M27,Revenue!M42)</f>
        <v/>
      </c>
      <c r="N36" s="11">
        <f>CHOOSE(Assumptions!$B$19,Revenue!N12,Revenue!N27,Revenue!N42)</f>
        <v/>
      </c>
      <c r="O36" s="11">
        <f>CHOOSE(Assumptions!$B$19,Revenue!O12,Revenue!O27,Revenue!O42)</f>
        <v/>
      </c>
      <c r="P36" s="11">
        <f>CHOOSE(Assumptions!$B$19,Revenue!P12,Revenue!P27,Revenue!P42)</f>
        <v/>
      </c>
      <c r="Q36" s="11">
        <f>CHOOSE(Assumptions!$B$19,Revenue!Q12,Revenue!Q27,Revenue!Q42)</f>
        <v/>
      </c>
      <c r="R36" s="11">
        <f>CHOOSE(Assumptions!$B$19,Revenue!R12,Revenue!R27,Revenue!R42)</f>
        <v/>
      </c>
      <c r="S36" s="11">
        <f>CHOOSE(Assumptions!$B$19,Revenue!S12,Revenue!S27,Revenue!S42)</f>
        <v/>
      </c>
      <c r="T36" s="11">
        <f>CHOOSE(Assumptions!$B$19,Revenue!T12,Revenue!T27,Revenue!T42)</f>
        <v/>
      </c>
      <c r="U36" s="11">
        <f>CHOOSE(Assumptions!$B$19,Revenue!U12,Revenue!U27,Revenue!U42)</f>
        <v/>
      </c>
      <c r="V36" s="11">
        <f>CHOOSE(Assumptions!$B$19,Revenue!V12,Revenue!V27,Revenue!V42)</f>
        <v/>
      </c>
      <c r="W36" s="11">
        <f>CHOOSE(Assumptions!$B$19,Revenue!W12,Revenue!W27,Revenue!W42)</f>
        <v/>
      </c>
      <c r="X36" s="11">
        <f>CHOOSE(Assumptions!$B$19,Revenue!X12,Revenue!X27,Revenue!X42)</f>
        <v/>
      </c>
      <c r="Y36" s="11">
        <f>CHOOSE(Assumptions!$B$19,Revenue!Y12,Revenue!Y27,Revenue!Y42)</f>
        <v/>
      </c>
      <c r="Z36" s="11">
        <f>CHOOSE(Assumptions!$B$19,Revenue!Z12,Revenue!Z27,Revenue!Z42)</f>
        <v/>
      </c>
      <c r="AA36" s="11">
        <f>CHOOSE(Assumptions!$B$19,Revenue!AA12,Revenue!AA27,Revenue!AA42)</f>
        <v/>
      </c>
      <c r="AB36" s="11">
        <f>CHOOSE(Assumptions!$B$19,Revenue!AB12,Revenue!AB27,Revenue!AB42)</f>
        <v/>
      </c>
      <c r="AC36" s="11">
        <f>CHOOSE(Assumptions!$B$19,Revenue!AC12,Revenue!AC27,Revenue!AC42)</f>
        <v/>
      </c>
      <c r="AD36" s="11">
        <f>CHOOSE(Assumptions!$B$19,Revenue!AD12,Revenue!AD27,Revenue!AD42)</f>
        <v/>
      </c>
      <c r="AE36" s="11">
        <f>CHOOSE(Assumptions!$B$19,Revenue!AE12,Revenue!AE27,Revenue!AE42)</f>
        <v/>
      </c>
      <c r="AF36" s="11">
        <f>CHOOSE(Assumptions!$B$19,Revenue!AF12,Revenue!AF27,Revenue!AF42)</f>
        <v/>
      </c>
      <c r="AG36" s="11">
        <f>CHOOSE(Assumptions!$B$19,Revenue!AG12,Revenue!AG27,Revenue!AG42)</f>
        <v/>
      </c>
      <c r="AH36" s="11">
        <f>CHOOSE(Assumptions!$B$19,Revenue!AH12,Revenue!AH27,Revenue!AH42)</f>
        <v/>
      </c>
      <c r="AI36" s="11">
        <f>CHOOSE(Assumptions!$B$19,Revenue!AI12,Revenue!AI27,Revenue!AI42)</f>
        <v/>
      </c>
      <c r="AJ36" s="11">
        <f>CHOOSE(Assumptions!$B$19,Revenue!AJ12,Revenue!AJ27,Revenue!AJ42)</f>
        <v/>
      </c>
      <c r="AK36" s="11">
        <f>CHOOSE(Assumptions!$B$19,Revenue!AK12,Revenue!AK27,Revenue!AK42)</f>
        <v/>
      </c>
      <c r="AL36" s="11">
        <f>CHOOSE(Assumptions!$B$19,Revenue!AL12,Revenue!AL27,Revenue!AL42)</f>
        <v/>
      </c>
      <c r="AM36" s="11">
        <f>CHOOSE(Assumptions!$B$19,Revenue!AM12,Revenue!AM27,Revenue!AM42)</f>
        <v/>
      </c>
    </row>
    <row r="37">
      <c r="A37" s="8" t="inlineStr">
        <is>
          <t>Expansion ARR</t>
        </is>
      </c>
      <c r="D37" s="11">
        <f>CHOOSE(Assumptions!$B$19,Revenue!D13,Revenue!D28,Revenue!D43)</f>
        <v/>
      </c>
      <c r="E37" s="11">
        <f>CHOOSE(Assumptions!$B$19,Revenue!E13,Revenue!E28,Revenue!E43)</f>
        <v/>
      </c>
      <c r="F37" s="11">
        <f>CHOOSE(Assumptions!$B$19,Revenue!F13,Revenue!F28,Revenue!F43)</f>
        <v/>
      </c>
      <c r="G37" s="11">
        <f>CHOOSE(Assumptions!$B$19,Revenue!G13,Revenue!G28,Revenue!G43)</f>
        <v/>
      </c>
      <c r="H37" s="11">
        <f>CHOOSE(Assumptions!$B$19,Revenue!H13,Revenue!H28,Revenue!H43)</f>
        <v/>
      </c>
      <c r="I37" s="11">
        <f>CHOOSE(Assumptions!$B$19,Revenue!I13,Revenue!I28,Revenue!I43)</f>
        <v/>
      </c>
      <c r="J37" s="11">
        <f>CHOOSE(Assumptions!$B$19,Revenue!J13,Revenue!J28,Revenue!J43)</f>
        <v/>
      </c>
      <c r="K37" s="11">
        <f>CHOOSE(Assumptions!$B$19,Revenue!K13,Revenue!K28,Revenue!K43)</f>
        <v/>
      </c>
      <c r="L37" s="11">
        <f>CHOOSE(Assumptions!$B$19,Revenue!L13,Revenue!L28,Revenue!L43)</f>
        <v/>
      </c>
      <c r="M37" s="11">
        <f>CHOOSE(Assumptions!$B$19,Revenue!M13,Revenue!M28,Revenue!M43)</f>
        <v/>
      </c>
      <c r="N37" s="11">
        <f>CHOOSE(Assumptions!$B$19,Revenue!N13,Revenue!N28,Revenue!N43)</f>
        <v/>
      </c>
      <c r="O37" s="11">
        <f>CHOOSE(Assumptions!$B$19,Revenue!O13,Revenue!O28,Revenue!O43)</f>
        <v/>
      </c>
      <c r="P37" s="11">
        <f>CHOOSE(Assumptions!$B$19,Revenue!P13,Revenue!P28,Revenue!P43)</f>
        <v/>
      </c>
      <c r="Q37" s="11">
        <f>CHOOSE(Assumptions!$B$19,Revenue!Q13,Revenue!Q28,Revenue!Q43)</f>
        <v/>
      </c>
      <c r="R37" s="11">
        <f>CHOOSE(Assumptions!$B$19,Revenue!R13,Revenue!R28,Revenue!R43)</f>
        <v/>
      </c>
      <c r="S37" s="11">
        <f>CHOOSE(Assumptions!$B$19,Revenue!S13,Revenue!S28,Revenue!S43)</f>
        <v/>
      </c>
      <c r="T37" s="11">
        <f>CHOOSE(Assumptions!$B$19,Revenue!T13,Revenue!T28,Revenue!T43)</f>
        <v/>
      </c>
      <c r="U37" s="11">
        <f>CHOOSE(Assumptions!$B$19,Revenue!U13,Revenue!U28,Revenue!U43)</f>
        <v/>
      </c>
      <c r="V37" s="11">
        <f>CHOOSE(Assumptions!$B$19,Revenue!V13,Revenue!V28,Revenue!V43)</f>
        <v/>
      </c>
      <c r="W37" s="11">
        <f>CHOOSE(Assumptions!$B$19,Revenue!W13,Revenue!W28,Revenue!W43)</f>
        <v/>
      </c>
      <c r="X37" s="11">
        <f>CHOOSE(Assumptions!$B$19,Revenue!X13,Revenue!X28,Revenue!X43)</f>
        <v/>
      </c>
      <c r="Y37" s="11">
        <f>CHOOSE(Assumptions!$B$19,Revenue!Y13,Revenue!Y28,Revenue!Y43)</f>
        <v/>
      </c>
      <c r="Z37" s="11">
        <f>CHOOSE(Assumptions!$B$19,Revenue!Z13,Revenue!Z28,Revenue!Z43)</f>
        <v/>
      </c>
      <c r="AA37" s="11">
        <f>CHOOSE(Assumptions!$B$19,Revenue!AA13,Revenue!AA28,Revenue!AA43)</f>
        <v/>
      </c>
      <c r="AB37" s="11">
        <f>CHOOSE(Assumptions!$B$19,Revenue!AB13,Revenue!AB28,Revenue!AB43)</f>
        <v/>
      </c>
      <c r="AC37" s="11">
        <f>CHOOSE(Assumptions!$B$19,Revenue!AC13,Revenue!AC28,Revenue!AC43)</f>
        <v/>
      </c>
      <c r="AD37" s="11">
        <f>CHOOSE(Assumptions!$B$19,Revenue!AD13,Revenue!AD28,Revenue!AD43)</f>
        <v/>
      </c>
      <c r="AE37" s="11">
        <f>CHOOSE(Assumptions!$B$19,Revenue!AE13,Revenue!AE28,Revenue!AE43)</f>
        <v/>
      </c>
      <c r="AF37" s="11">
        <f>CHOOSE(Assumptions!$B$19,Revenue!AF13,Revenue!AF28,Revenue!AF43)</f>
        <v/>
      </c>
      <c r="AG37" s="11">
        <f>CHOOSE(Assumptions!$B$19,Revenue!AG13,Revenue!AG28,Revenue!AG43)</f>
        <v/>
      </c>
      <c r="AH37" s="11">
        <f>CHOOSE(Assumptions!$B$19,Revenue!AH13,Revenue!AH28,Revenue!AH43)</f>
        <v/>
      </c>
      <c r="AI37" s="11">
        <f>CHOOSE(Assumptions!$B$19,Revenue!AI13,Revenue!AI28,Revenue!AI43)</f>
        <v/>
      </c>
      <c r="AJ37" s="11">
        <f>CHOOSE(Assumptions!$B$19,Revenue!AJ13,Revenue!AJ28,Revenue!AJ43)</f>
        <v/>
      </c>
      <c r="AK37" s="11">
        <f>CHOOSE(Assumptions!$B$19,Revenue!AK13,Revenue!AK28,Revenue!AK43)</f>
        <v/>
      </c>
      <c r="AL37" s="11">
        <f>CHOOSE(Assumptions!$B$19,Revenue!AL13,Revenue!AL28,Revenue!AL43)</f>
        <v/>
      </c>
      <c r="AM37" s="11">
        <f>CHOOSE(Assumptions!$B$19,Revenue!AM13,Revenue!AM28,Revenue!AM43)</f>
        <v/>
      </c>
    </row>
    <row r="38">
      <c r="A38" s="8" t="inlineStr">
        <is>
          <t>Churn and contraction ARR</t>
        </is>
      </c>
      <c r="D38" s="11">
        <f>CHOOSE(Assumptions!$B$19,Revenue!D14,Revenue!D29,Revenue!D44)</f>
        <v/>
      </c>
      <c r="E38" s="11">
        <f>CHOOSE(Assumptions!$B$19,Revenue!E14,Revenue!E29,Revenue!E44)</f>
        <v/>
      </c>
      <c r="F38" s="11">
        <f>CHOOSE(Assumptions!$B$19,Revenue!F14,Revenue!F29,Revenue!F44)</f>
        <v/>
      </c>
      <c r="G38" s="11">
        <f>CHOOSE(Assumptions!$B$19,Revenue!G14,Revenue!G29,Revenue!G44)</f>
        <v/>
      </c>
      <c r="H38" s="11">
        <f>CHOOSE(Assumptions!$B$19,Revenue!H14,Revenue!H29,Revenue!H44)</f>
        <v/>
      </c>
      <c r="I38" s="11">
        <f>CHOOSE(Assumptions!$B$19,Revenue!I14,Revenue!I29,Revenue!I44)</f>
        <v/>
      </c>
      <c r="J38" s="11">
        <f>CHOOSE(Assumptions!$B$19,Revenue!J14,Revenue!J29,Revenue!J44)</f>
        <v/>
      </c>
      <c r="K38" s="11">
        <f>CHOOSE(Assumptions!$B$19,Revenue!K14,Revenue!K29,Revenue!K44)</f>
        <v/>
      </c>
      <c r="L38" s="11">
        <f>CHOOSE(Assumptions!$B$19,Revenue!L14,Revenue!L29,Revenue!L44)</f>
        <v/>
      </c>
      <c r="M38" s="11">
        <f>CHOOSE(Assumptions!$B$19,Revenue!M14,Revenue!M29,Revenue!M44)</f>
        <v/>
      </c>
      <c r="N38" s="11">
        <f>CHOOSE(Assumptions!$B$19,Revenue!N14,Revenue!N29,Revenue!N44)</f>
        <v/>
      </c>
      <c r="O38" s="11">
        <f>CHOOSE(Assumptions!$B$19,Revenue!O14,Revenue!O29,Revenue!O44)</f>
        <v/>
      </c>
      <c r="P38" s="11">
        <f>CHOOSE(Assumptions!$B$19,Revenue!P14,Revenue!P29,Revenue!P44)</f>
        <v/>
      </c>
      <c r="Q38" s="11">
        <f>CHOOSE(Assumptions!$B$19,Revenue!Q14,Revenue!Q29,Revenue!Q44)</f>
        <v/>
      </c>
      <c r="R38" s="11">
        <f>CHOOSE(Assumptions!$B$19,Revenue!R14,Revenue!R29,Revenue!R44)</f>
        <v/>
      </c>
      <c r="S38" s="11">
        <f>CHOOSE(Assumptions!$B$19,Revenue!S14,Revenue!S29,Revenue!S44)</f>
        <v/>
      </c>
      <c r="T38" s="11">
        <f>CHOOSE(Assumptions!$B$19,Revenue!T14,Revenue!T29,Revenue!T44)</f>
        <v/>
      </c>
      <c r="U38" s="11">
        <f>CHOOSE(Assumptions!$B$19,Revenue!U14,Revenue!U29,Revenue!U44)</f>
        <v/>
      </c>
      <c r="V38" s="11">
        <f>CHOOSE(Assumptions!$B$19,Revenue!V14,Revenue!V29,Revenue!V44)</f>
        <v/>
      </c>
      <c r="W38" s="11">
        <f>CHOOSE(Assumptions!$B$19,Revenue!W14,Revenue!W29,Revenue!W44)</f>
        <v/>
      </c>
      <c r="X38" s="11">
        <f>CHOOSE(Assumptions!$B$19,Revenue!X14,Revenue!X29,Revenue!X44)</f>
        <v/>
      </c>
      <c r="Y38" s="11">
        <f>CHOOSE(Assumptions!$B$19,Revenue!Y14,Revenue!Y29,Revenue!Y44)</f>
        <v/>
      </c>
      <c r="Z38" s="11">
        <f>CHOOSE(Assumptions!$B$19,Revenue!Z14,Revenue!Z29,Revenue!Z44)</f>
        <v/>
      </c>
      <c r="AA38" s="11">
        <f>CHOOSE(Assumptions!$B$19,Revenue!AA14,Revenue!AA29,Revenue!AA44)</f>
        <v/>
      </c>
      <c r="AB38" s="11">
        <f>CHOOSE(Assumptions!$B$19,Revenue!AB14,Revenue!AB29,Revenue!AB44)</f>
        <v/>
      </c>
      <c r="AC38" s="11">
        <f>CHOOSE(Assumptions!$B$19,Revenue!AC14,Revenue!AC29,Revenue!AC44)</f>
        <v/>
      </c>
      <c r="AD38" s="11">
        <f>CHOOSE(Assumptions!$B$19,Revenue!AD14,Revenue!AD29,Revenue!AD44)</f>
        <v/>
      </c>
      <c r="AE38" s="11">
        <f>CHOOSE(Assumptions!$B$19,Revenue!AE14,Revenue!AE29,Revenue!AE44)</f>
        <v/>
      </c>
      <c r="AF38" s="11">
        <f>CHOOSE(Assumptions!$B$19,Revenue!AF14,Revenue!AF29,Revenue!AF44)</f>
        <v/>
      </c>
      <c r="AG38" s="11">
        <f>CHOOSE(Assumptions!$B$19,Revenue!AG14,Revenue!AG29,Revenue!AG44)</f>
        <v/>
      </c>
      <c r="AH38" s="11">
        <f>CHOOSE(Assumptions!$B$19,Revenue!AH14,Revenue!AH29,Revenue!AH44)</f>
        <v/>
      </c>
      <c r="AI38" s="11">
        <f>CHOOSE(Assumptions!$B$19,Revenue!AI14,Revenue!AI29,Revenue!AI44)</f>
        <v/>
      </c>
      <c r="AJ38" s="11">
        <f>CHOOSE(Assumptions!$B$19,Revenue!AJ14,Revenue!AJ29,Revenue!AJ44)</f>
        <v/>
      </c>
      <c r="AK38" s="11">
        <f>CHOOSE(Assumptions!$B$19,Revenue!AK14,Revenue!AK29,Revenue!AK44)</f>
        <v/>
      </c>
      <c r="AL38" s="11">
        <f>CHOOSE(Assumptions!$B$19,Revenue!AL14,Revenue!AL29,Revenue!AL44)</f>
        <v/>
      </c>
      <c r="AM38" s="11">
        <f>CHOOSE(Assumptions!$B$19,Revenue!AM14,Revenue!AM29,Revenue!AM44)</f>
        <v/>
      </c>
    </row>
    <row r="39">
      <c r="A39" s="31" t="inlineStr">
        <is>
          <t>Ending ARR</t>
        </is>
      </c>
      <c r="D39" s="9">
        <f>CHOOSE(Assumptions!$B$19,Revenue!D15,Revenue!D30,Revenue!D45)</f>
        <v/>
      </c>
      <c r="E39" s="9">
        <f>CHOOSE(Assumptions!$B$19,Revenue!E15,Revenue!E30,Revenue!E45)</f>
        <v/>
      </c>
      <c r="F39" s="9">
        <f>CHOOSE(Assumptions!$B$19,Revenue!F15,Revenue!F30,Revenue!F45)</f>
        <v/>
      </c>
      <c r="G39" s="9">
        <f>CHOOSE(Assumptions!$B$19,Revenue!G15,Revenue!G30,Revenue!G45)</f>
        <v/>
      </c>
      <c r="H39" s="9">
        <f>CHOOSE(Assumptions!$B$19,Revenue!H15,Revenue!H30,Revenue!H45)</f>
        <v/>
      </c>
      <c r="I39" s="9">
        <f>CHOOSE(Assumptions!$B$19,Revenue!I15,Revenue!I30,Revenue!I45)</f>
        <v/>
      </c>
      <c r="J39" s="9">
        <f>CHOOSE(Assumptions!$B$19,Revenue!J15,Revenue!J30,Revenue!J45)</f>
        <v/>
      </c>
      <c r="K39" s="9">
        <f>CHOOSE(Assumptions!$B$19,Revenue!K15,Revenue!K30,Revenue!K45)</f>
        <v/>
      </c>
      <c r="L39" s="9">
        <f>CHOOSE(Assumptions!$B$19,Revenue!L15,Revenue!L30,Revenue!L45)</f>
        <v/>
      </c>
      <c r="M39" s="9">
        <f>CHOOSE(Assumptions!$B$19,Revenue!M15,Revenue!M30,Revenue!M45)</f>
        <v/>
      </c>
      <c r="N39" s="9">
        <f>CHOOSE(Assumptions!$B$19,Revenue!N15,Revenue!N30,Revenue!N45)</f>
        <v/>
      </c>
      <c r="O39" s="9">
        <f>CHOOSE(Assumptions!$B$19,Revenue!O15,Revenue!O30,Revenue!O45)</f>
        <v/>
      </c>
      <c r="P39" s="9">
        <f>CHOOSE(Assumptions!$B$19,Revenue!P15,Revenue!P30,Revenue!P45)</f>
        <v/>
      </c>
      <c r="Q39" s="9">
        <f>CHOOSE(Assumptions!$B$19,Revenue!Q15,Revenue!Q30,Revenue!Q45)</f>
        <v/>
      </c>
      <c r="R39" s="9">
        <f>CHOOSE(Assumptions!$B$19,Revenue!R15,Revenue!R30,Revenue!R45)</f>
        <v/>
      </c>
      <c r="S39" s="9">
        <f>CHOOSE(Assumptions!$B$19,Revenue!S15,Revenue!S30,Revenue!S45)</f>
        <v/>
      </c>
      <c r="T39" s="9">
        <f>CHOOSE(Assumptions!$B$19,Revenue!T15,Revenue!T30,Revenue!T45)</f>
        <v/>
      </c>
      <c r="U39" s="9">
        <f>CHOOSE(Assumptions!$B$19,Revenue!U15,Revenue!U30,Revenue!U45)</f>
        <v/>
      </c>
      <c r="V39" s="9">
        <f>CHOOSE(Assumptions!$B$19,Revenue!V15,Revenue!V30,Revenue!V45)</f>
        <v/>
      </c>
      <c r="W39" s="9">
        <f>CHOOSE(Assumptions!$B$19,Revenue!W15,Revenue!W30,Revenue!W45)</f>
        <v/>
      </c>
      <c r="X39" s="9">
        <f>CHOOSE(Assumptions!$B$19,Revenue!X15,Revenue!X30,Revenue!X45)</f>
        <v/>
      </c>
      <c r="Y39" s="9">
        <f>CHOOSE(Assumptions!$B$19,Revenue!Y15,Revenue!Y30,Revenue!Y45)</f>
        <v/>
      </c>
      <c r="Z39" s="9">
        <f>CHOOSE(Assumptions!$B$19,Revenue!Z15,Revenue!Z30,Revenue!Z45)</f>
        <v/>
      </c>
      <c r="AA39" s="9">
        <f>CHOOSE(Assumptions!$B$19,Revenue!AA15,Revenue!AA30,Revenue!AA45)</f>
        <v/>
      </c>
      <c r="AB39" s="9">
        <f>CHOOSE(Assumptions!$B$19,Revenue!AB15,Revenue!AB30,Revenue!AB45)</f>
        <v/>
      </c>
      <c r="AC39" s="9">
        <f>CHOOSE(Assumptions!$B$19,Revenue!AC15,Revenue!AC30,Revenue!AC45)</f>
        <v/>
      </c>
      <c r="AD39" s="9">
        <f>CHOOSE(Assumptions!$B$19,Revenue!AD15,Revenue!AD30,Revenue!AD45)</f>
        <v/>
      </c>
      <c r="AE39" s="9">
        <f>CHOOSE(Assumptions!$B$19,Revenue!AE15,Revenue!AE30,Revenue!AE45)</f>
        <v/>
      </c>
      <c r="AF39" s="9">
        <f>CHOOSE(Assumptions!$B$19,Revenue!AF15,Revenue!AF30,Revenue!AF45)</f>
        <v/>
      </c>
      <c r="AG39" s="9">
        <f>CHOOSE(Assumptions!$B$19,Revenue!AG15,Revenue!AG30,Revenue!AG45)</f>
        <v/>
      </c>
      <c r="AH39" s="9">
        <f>CHOOSE(Assumptions!$B$19,Revenue!AH15,Revenue!AH30,Revenue!AH45)</f>
        <v/>
      </c>
      <c r="AI39" s="9">
        <f>CHOOSE(Assumptions!$B$19,Revenue!AI15,Revenue!AI30,Revenue!AI45)</f>
        <v/>
      </c>
      <c r="AJ39" s="9">
        <f>CHOOSE(Assumptions!$B$19,Revenue!AJ15,Revenue!AJ30,Revenue!AJ45)</f>
        <v/>
      </c>
      <c r="AK39" s="9">
        <f>CHOOSE(Assumptions!$B$19,Revenue!AK15,Revenue!AK30,Revenue!AK45)</f>
        <v/>
      </c>
      <c r="AL39" s="9">
        <f>CHOOSE(Assumptions!$B$19,Revenue!AL15,Revenue!AL30,Revenue!AL45)</f>
        <v/>
      </c>
      <c r="AM39" s="9">
        <f>CHOOSE(Assumptions!$B$19,Revenue!AM15,Revenue!AM30,Revenue!AM45)</f>
        <v/>
      </c>
    </row>
    <row r="40">
      <c r="A40" s="8" t="inlineStr">
        <is>
          <t>Net new ARR</t>
        </is>
      </c>
      <c r="D40" s="11">
        <f>CHOOSE(Assumptions!$B$19,Revenue!D16,Revenue!D31,Revenue!D46)</f>
        <v/>
      </c>
      <c r="E40" s="11">
        <f>CHOOSE(Assumptions!$B$19,Revenue!E16,Revenue!E31,Revenue!E46)</f>
        <v/>
      </c>
      <c r="F40" s="11">
        <f>CHOOSE(Assumptions!$B$19,Revenue!F16,Revenue!F31,Revenue!F46)</f>
        <v/>
      </c>
      <c r="G40" s="11">
        <f>CHOOSE(Assumptions!$B$19,Revenue!G16,Revenue!G31,Revenue!G46)</f>
        <v/>
      </c>
      <c r="H40" s="11">
        <f>CHOOSE(Assumptions!$B$19,Revenue!H16,Revenue!H31,Revenue!H46)</f>
        <v/>
      </c>
      <c r="I40" s="11">
        <f>CHOOSE(Assumptions!$B$19,Revenue!I16,Revenue!I31,Revenue!I46)</f>
        <v/>
      </c>
      <c r="J40" s="11">
        <f>CHOOSE(Assumptions!$B$19,Revenue!J16,Revenue!J31,Revenue!J46)</f>
        <v/>
      </c>
      <c r="K40" s="11">
        <f>CHOOSE(Assumptions!$B$19,Revenue!K16,Revenue!K31,Revenue!K46)</f>
        <v/>
      </c>
      <c r="L40" s="11">
        <f>CHOOSE(Assumptions!$B$19,Revenue!L16,Revenue!L31,Revenue!L46)</f>
        <v/>
      </c>
      <c r="M40" s="11">
        <f>CHOOSE(Assumptions!$B$19,Revenue!M16,Revenue!M31,Revenue!M46)</f>
        <v/>
      </c>
      <c r="N40" s="11">
        <f>CHOOSE(Assumptions!$B$19,Revenue!N16,Revenue!N31,Revenue!N46)</f>
        <v/>
      </c>
      <c r="O40" s="11">
        <f>CHOOSE(Assumptions!$B$19,Revenue!O16,Revenue!O31,Revenue!O46)</f>
        <v/>
      </c>
      <c r="P40" s="11">
        <f>CHOOSE(Assumptions!$B$19,Revenue!P16,Revenue!P31,Revenue!P46)</f>
        <v/>
      </c>
      <c r="Q40" s="11">
        <f>CHOOSE(Assumptions!$B$19,Revenue!Q16,Revenue!Q31,Revenue!Q46)</f>
        <v/>
      </c>
      <c r="R40" s="11">
        <f>CHOOSE(Assumptions!$B$19,Revenue!R16,Revenue!R31,Revenue!R46)</f>
        <v/>
      </c>
      <c r="S40" s="11">
        <f>CHOOSE(Assumptions!$B$19,Revenue!S16,Revenue!S31,Revenue!S46)</f>
        <v/>
      </c>
      <c r="T40" s="11">
        <f>CHOOSE(Assumptions!$B$19,Revenue!T16,Revenue!T31,Revenue!T46)</f>
        <v/>
      </c>
      <c r="U40" s="11">
        <f>CHOOSE(Assumptions!$B$19,Revenue!U16,Revenue!U31,Revenue!U46)</f>
        <v/>
      </c>
      <c r="V40" s="11">
        <f>CHOOSE(Assumptions!$B$19,Revenue!V16,Revenue!V31,Revenue!V46)</f>
        <v/>
      </c>
      <c r="W40" s="11">
        <f>CHOOSE(Assumptions!$B$19,Revenue!W16,Revenue!W31,Revenue!W46)</f>
        <v/>
      </c>
      <c r="X40" s="11">
        <f>CHOOSE(Assumptions!$B$19,Revenue!X16,Revenue!X31,Revenue!X46)</f>
        <v/>
      </c>
      <c r="Y40" s="11">
        <f>CHOOSE(Assumptions!$B$19,Revenue!Y16,Revenue!Y31,Revenue!Y46)</f>
        <v/>
      </c>
      <c r="Z40" s="11">
        <f>CHOOSE(Assumptions!$B$19,Revenue!Z16,Revenue!Z31,Revenue!Z46)</f>
        <v/>
      </c>
      <c r="AA40" s="11">
        <f>CHOOSE(Assumptions!$B$19,Revenue!AA16,Revenue!AA31,Revenue!AA46)</f>
        <v/>
      </c>
      <c r="AB40" s="11">
        <f>CHOOSE(Assumptions!$B$19,Revenue!AB16,Revenue!AB31,Revenue!AB46)</f>
        <v/>
      </c>
      <c r="AC40" s="11">
        <f>CHOOSE(Assumptions!$B$19,Revenue!AC16,Revenue!AC31,Revenue!AC46)</f>
        <v/>
      </c>
      <c r="AD40" s="11">
        <f>CHOOSE(Assumptions!$B$19,Revenue!AD16,Revenue!AD31,Revenue!AD46)</f>
        <v/>
      </c>
      <c r="AE40" s="11">
        <f>CHOOSE(Assumptions!$B$19,Revenue!AE16,Revenue!AE31,Revenue!AE46)</f>
        <v/>
      </c>
      <c r="AF40" s="11">
        <f>CHOOSE(Assumptions!$B$19,Revenue!AF16,Revenue!AF31,Revenue!AF46)</f>
        <v/>
      </c>
      <c r="AG40" s="11">
        <f>CHOOSE(Assumptions!$B$19,Revenue!AG16,Revenue!AG31,Revenue!AG46)</f>
        <v/>
      </c>
      <c r="AH40" s="11">
        <f>CHOOSE(Assumptions!$B$19,Revenue!AH16,Revenue!AH31,Revenue!AH46)</f>
        <v/>
      </c>
      <c r="AI40" s="11">
        <f>CHOOSE(Assumptions!$B$19,Revenue!AI16,Revenue!AI31,Revenue!AI46)</f>
        <v/>
      </c>
      <c r="AJ40" s="11">
        <f>CHOOSE(Assumptions!$B$19,Revenue!AJ16,Revenue!AJ31,Revenue!AJ46)</f>
        <v/>
      </c>
      <c r="AK40" s="11">
        <f>CHOOSE(Assumptions!$B$19,Revenue!AK16,Revenue!AK31,Revenue!AK46)</f>
        <v/>
      </c>
      <c r="AL40" s="11">
        <f>CHOOSE(Assumptions!$B$19,Revenue!AL16,Revenue!AL31,Revenue!AL46)</f>
        <v/>
      </c>
      <c r="AM40" s="11">
        <f>CHOOSE(Assumptions!$B$19,Revenue!AM16,Revenue!AM31,Revenue!AM46)</f>
        <v/>
      </c>
    </row>
    <row r="41">
      <c r="A41" s="8" t="inlineStr">
        <is>
          <t>People at month end</t>
        </is>
      </c>
      <c r="D41" s="13">
        <f>Headcount!I194</f>
        <v/>
      </c>
      <c r="E41" s="13">
        <f>Headcount!J194</f>
        <v/>
      </c>
      <c r="F41" s="13">
        <f>Headcount!K194</f>
        <v/>
      </c>
      <c r="G41" s="13">
        <f>Headcount!L194</f>
        <v/>
      </c>
      <c r="H41" s="13">
        <f>Headcount!M194</f>
        <v/>
      </c>
      <c r="I41" s="13">
        <f>Headcount!N194</f>
        <v/>
      </c>
      <c r="J41" s="13">
        <f>Headcount!O194</f>
        <v/>
      </c>
      <c r="K41" s="13">
        <f>Headcount!P194</f>
        <v/>
      </c>
      <c r="L41" s="13">
        <f>Headcount!Q194</f>
        <v/>
      </c>
      <c r="M41" s="13">
        <f>Headcount!R194</f>
        <v/>
      </c>
      <c r="N41" s="13">
        <f>Headcount!S194</f>
        <v/>
      </c>
      <c r="O41" s="13">
        <f>Headcount!T194</f>
        <v/>
      </c>
      <c r="P41" s="13">
        <f>Headcount!U194</f>
        <v/>
      </c>
      <c r="Q41" s="13">
        <f>Headcount!V194</f>
        <v/>
      </c>
      <c r="R41" s="13">
        <f>Headcount!W194</f>
        <v/>
      </c>
      <c r="S41" s="13">
        <f>Headcount!X194</f>
        <v/>
      </c>
      <c r="T41" s="13">
        <f>Headcount!Y194</f>
        <v/>
      </c>
      <c r="U41" s="13">
        <f>Headcount!Z194</f>
        <v/>
      </c>
      <c r="V41" s="13">
        <f>Headcount!AA194</f>
        <v/>
      </c>
      <c r="W41" s="13">
        <f>Headcount!AB194</f>
        <v/>
      </c>
      <c r="X41" s="13">
        <f>Headcount!AC194</f>
        <v/>
      </c>
      <c r="Y41" s="13">
        <f>Headcount!AD194</f>
        <v/>
      </c>
      <c r="Z41" s="13">
        <f>Headcount!AE194</f>
        <v/>
      </c>
      <c r="AA41" s="13">
        <f>Headcount!AF194</f>
        <v/>
      </c>
      <c r="AB41" s="13">
        <f>Headcount!AG194</f>
        <v/>
      </c>
      <c r="AC41" s="13">
        <f>Headcount!AH194</f>
        <v/>
      </c>
      <c r="AD41" s="13">
        <f>Headcount!AI194</f>
        <v/>
      </c>
      <c r="AE41" s="13">
        <f>Headcount!AJ194</f>
        <v/>
      </c>
      <c r="AF41" s="13">
        <f>Headcount!AK194</f>
        <v/>
      </c>
      <c r="AG41" s="13">
        <f>Headcount!AL194</f>
        <v/>
      </c>
      <c r="AH41" s="13">
        <f>Headcount!AM194</f>
        <v/>
      </c>
      <c r="AI41" s="13">
        <f>Headcount!AN194</f>
        <v/>
      </c>
      <c r="AJ41" s="13">
        <f>Headcount!AO194</f>
        <v/>
      </c>
      <c r="AK41" s="13">
        <f>Headcount!AP194</f>
        <v/>
      </c>
      <c r="AL41" s="13">
        <f>Headcount!AQ194</f>
        <v/>
      </c>
      <c r="AM41" s="13">
        <f>Headcount!AR194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M38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" customWidth="1" min="2" max="2"/>
    <col width="3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  <col width="12.5" customWidth="1" min="29" max="29"/>
    <col width="12.5" customWidth="1" min="30" max="30"/>
    <col width="12.5" customWidth="1" min="31" max="31"/>
    <col width="12.5" customWidth="1" min="32" max="32"/>
    <col width="12.5" customWidth="1" min="33" max="33"/>
    <col width="12.5" customWidth="1" min="34" max="34"/>
    <col width="12.5" customWidth="1" min="35" max="35"/>
    <col width="12.5" customWidth="1" min="36" max="36"/>
    <col width="12.5" customWidth="1" min="37" max="37"/>
    <col width="12.5" customWidth="1" min="38" max="38"/>
    <col width="12.5" customWidth="1" min="39" max="39"/>
  </cols>
  <sheetData>
    <row r="1">
      <c r="A1" s="1" t="inlineStr">
        <is>
          <t>Cash and runway, all three scenarios</t>
        </is>
      </c>
    </row>
    <row r="2">
      <c r="A2" s="2" t="inlineStr">
        <is>
          <t>Headcount and opex stay on plan in every scenario; only revenue changes. Nothing to type here.</t>
        </is>
      </c>
    </row>
    <row r="4">
      <c r="A4" s="24" t="inlineStr">
        <is>
          <t>Month number</t>
        </is>
      </c>
      <c r="D4" s="2" t="n">
        <v>1</v>
      </c>
      <c r="E4" s="2" t="n">
        <v>2</v>
      </c>
      <c r="F4" s="2" t="n">
        <v>3</v>
      </c>
      <c r="G4" s="2" t="n">
        <v>4</v>
      </c>
      <c r="H4" s="2" t="n">
        <v>5</v>
      </c>
      <c r="I4" s="2" t="n">
        <v>6</v>
      </c>
      <c r="J4" s="2" t="n">
        <v>7</v>
      </c>
      <c r="K4" s="2" t="n">
        <v>8</v>
      </c>
      <c r="L4" s="2" t="n">
        <v>9</v>
      </c>
      <c r="M4" s="2" t="n">
        <v>10</v>
      </c>
      <c r="N4" s="2" t="n">
        <v>11</v>
      </c>
      <c r="O4" s="2" t="n">
        <v>12</v>
      </c>
      <c r="P4" s="2" t="n">
        <v>13</v>
      </c>
      <c r="Q4" s="2" t="n">
        <v>14</v>
      </c>
      <c r="R4" s="2" t="n">
        <v>15</v>
      </c>
      <c r="S4" s="2" t="n">
        <v>16</v>
      </c>
      <c r="T4" s="2" t="n">
        <v>17</v>
      </c>
      <c r="U4" s="2" t="n">
        <v>18</v>
      </c>
      <c r="V4" s="2" t="n">
        <v>19</v>
      </c>
      <c r="W4" s="2" t="n">
        <v>20</v>
      </c>
      <c r="X4" s="2" t="n">
        <v>21</v>
      </c>
      <c r="Y4" s="2" t="n">
        <v>22</v>
      </c>
      <c r="Z4" s="2" t="n">
        <v>23</v>
      </c>
      <c r="AA4" s="2" t="n">
        <v>24</v>
      </c>
      <c r="AB4" s="2" t="n">
        <v>25</v>
      </c>
      <c r="AC4" s="2" t="n">
        <v>26</v>
      </c>
      <c r="AD4" s="2" t="n">
        <v>27</v>
      </c>
      <c r="AE4" s="2" t="n">
        <v>28</v>
      </c>
      <c r="AF4" s="2" t="n">
        <v>29</v>
      </c>
      <c r="AG4" s="2" t="n">
        <v>30</v>
      </c>
      <c r="AH4" s="2" t="n">
        <v>31</v>
      </c>
      <c r="AI4" s="2" t="n">
        <v>32</v>
      </c>
      <c r="AJ4" s="2" t="n">
        <v>33</v>
      </c>
      <c r="AK4" s="2" t="n">
        <v>34</v>
      </c>
      <c r="AL4" s="2" t="n">
        <v>35</v>
      </c>
      <c r="AM4" s="2" t="n">
        <v>36</v>
      </c>
    </row>
    <row r="5">
      <c r="A5" s="24" t="inlineStr">
        <is>
          <t>Month</t>
        </is>
      </c>
      <c r="D5" s="26">
        <f>IF(Assumptions!$B$4="","",EDATE(Assumptions!$B$4,D4-1))</f>
        <v/>
      </c>
      <c r="E5" s="26">
        <f>IF(Assumptions!$B$4="","",EDATE(Assumptions!$B$4,E4-1))</f>
        <v/>
      </c>
      <c r="F5" s="26">
        <f>IF(Assumptions!$B$4="","",EDATE(Assumptions!$B$4,F4-1))</f>
        <v/>
      </c>
      <c r="G5" s="26">
        <f>IF(Assumptions!$B$4="","",EDATE(Assumptions!$B$4,G4-1))</f>
        <v/>
      </c>
      <c r="H5" s="26">
        <f>IF(Assumptions!$B$4="","",EDATE(Assumptions!$B$4,H4-1))</f>
        <v/>
      </c>
      <c r="I5" s="26">
        <f>IF(Assumptions!$B$4="","",EDATE(Assumptions!$B$4,I4-1))</f>
        <v/>
      </c>
      <c r="J5" s="26">
        <f>IF(Assumptions!$B$4="","",EDATE(Assumptions!$B$4,J4-1))</f>
        <v/>
      </c>
      <c r="K5" s="26">
        <f>IF(Assumptions!$B$4="","",EDATE(Assumptions!$B$4,K4-1))</f>
        <v/>
      </c>
      <c r="L5" s="26">
        <f>IF(Assumptions!$B$4="","",EDATE(Assumptions!$B$4,L4-1))</f>
        <v/>
      </c>
      <c r="M5" s="26">
        <f>IF(Assumptions!$B$4="","",EDATE(Assumptions!$B$4,M4-1))</f>
        <v/>
      </c>
      <c r="N5" s="26">
        <f>IF(Assumptions!$B$4="","",EDATE(Assumptions!$B$4,N4-1))</f>
        <v/>
      </c>
      <c r="O5" s="26">
        <f>IF(Assumptions!$B$4="","",EDATE(Assumptions!$B$4,O4-1))</f>
        <v/>
      </c>
      <c r="P5" s="26">
        <f>IF(Assumptions!$B$4="","",EDATE(Assumptions!$B$4,P4-1))</f>
        <v/>
      </c>
      <c r="Q5" s="26">
        <f>IF(Assumptions!$B$4="","",EDATE(Assumptions!$B$4,Q4-1))</f>
        <v/>
      </c>
      <c r="R5" s="26">
        <f>IF(Assumptions!$B$4="","",EDATE(Assumptions!$B$4,R4-1))</f>
        <v/>
      </c>
      <c r="S5" s="26">
        <f>IF(Assumptions!$B$4="","",EDATE(Assumptions!$B$4,S4-1))</f>
        <v/>
      </c>
      <c r="T5" s="26">
        <f>IF(Assumptions!$B$4="","",EDATE(Assumptions!$B$4,T4-1))</f>
        <v/>
      </c>
      <c r="U5" s="26">
        <f>IF(Assumptions!$B$4="","",EDATE(Assumptions!$B$4,U4-1))</f>
        <v/>
      </c>
      <c r="V5" s="26">
        <f>IF(Assumptions!$B$4="","",EDATE(Assumptions!$B$4,V4-1))</f>
        <v/>
      </c>
      <c r="W5" s="26">
        <f>IF(Assumptions!$B$4="","",EDATE(Assumptions!$B$4,W4-1))</f>
        <v/>
      </c>
      <c r="X5" s="26">
        <f>IF(Assumptions!$B$4="","",EDATE(Assumptions!$B$4,X4-1))</f>
        <v/>
      </c>
      <c r="Y5" s="26">
        <f>IF(Assumptions!$B$4="","",EDATE(Assumptions!$B$4,Y4-1))</f>
        <v/>
      </c>
      <c r="Z5" s="26">
        <f>IF(Assumptions!$B$4="","",EDATE(Assumptions!$B$4,Z4-1))</f>
        <v/>
      </c>
      <c r="AA5" s="26">
        <f>IF(Assumptions!$B$4="","",EDATE(Assumptions!$B$4,AA4-1))</f>
        <v/>
      </c>
      <c r="AB5" s="26">
        <f>IF(Assumptions!$B$4="","",EDATE(Assumptions!$B$4,AB4-1))</f>
        <v/>
      </c>
      <c r="AC5" s="26">
        <f>IF(Assumptions!$B$4="","",EDATE(Assumptions!$B$4,AC4-1))</f>
        <v/>
      </c>
      <c r="AD5" s="26">
        <f>IF(Assumptions!$B$4="","",EDATE(Assumptions!$B$4,AD4-1))</f>
        <v/>
      </c>
      <c r="AE5" s="26">
        <f>IF(Assumptions!$B$4="","",EDATE(Assumptions!$B$4,AE4-1))</f>
        <v/>
      </c>
      <c r="AF5" s="26">
        <f>IF(Assumptions!$B$4="","",EDATE(Assumptions!$B$4,AF4-1))</f>
        <v/>
      </c>
      <c r="AG5" s="26">
        <f>IF(Assumptions!$B$4="","",EDATE(Assumptions!$B$4,AG4-1))</f>
        <v/>
      </c>
      <c r="AH5" s="26">
        <f>IF(Assumptions!$B$4="","",EDATE(Assumptions!$B$4,AH4-1))</f>
        <v/>
      </c>
      <c r="AI5" s="26">
        <f>IF(Assumptions!$B$4="","",EDATE(Assumptions!$B$4,AI4-1))</f>
        <v/>
      </c>
      <c r="AJ5" s="26">
        <f>IF(Assumptions!$B$4="","",EDATE(Assumptions!$B$4,AJ4-1))</f>
        <v/>
      </c>
      <c r="AK5" s="26">
        <f>IF(Assumptions!$B$4="","",EDATE(Assumptions!$B$4,AK4-1))</f>
        <v/>
      </c>
      <c r="AL5" s="26">
        <f>IF(Assumptions!$B$4="","",EDATE(Assumptions!$B$4,AL4-1))</f>
        <v/>
      </c>
      <c r="AM5" s="26">
        <f>IF(Assumptions!$B$4="","",EDATE(Assumptions!$B$4,AM4-1))</f>
        <v/>
      </c>
    </row>
    <row r="6">
      <c r="A6" s="24" t="inlineStr">
        <is>
          <t>Model year</t>
        </is>
      </c>
      <c r="D6" s="27" t="n">
        <v>1</v>
      </c>
      <c r="E6" s="27" t="n">
        <v>1</v>
      </c>
      <c r="F6" s="27" t="n">
        <v>1</v>
      </c>
      <c r="G6" s="27" t="n">
        <v>1</v>
      </c>
      <c r="H6" s="27" t="n">
        <v>1</v>
      </c>
      <c r="I6" s="27" t="n">
        <v>1</v>
      </c>
      <c r="J6" s="27" t="n">
        <v>1</v>
      </c>
      <c r="K6" s="27" t="n">
        <v>1</v>
      </c>
      <c r="L6" s="27" t="n">
        <v>1</v>
      </c>
      <c r="M6" s="27" t="n">
        <v>1</v>
      </c>
      <c r="N6" s="27" t="n">
        <v>1</v>
      </c>
      <c r="O6" s="27" t="n">
        <v>1</v>
      </c>
      <c r="P6" s="27" t="n">
        <v>2</v>
      </c>
      <c r="Q6" s="27" t="n">
        <v>2</v>
      </c>
      <c r="R6" s="27" t="n">
        <v>2</v>
      </c>
      <c r="S6" s="27" t="n">
        <v>2</v>
      </c>
      <c r="T6" s="27" t="n">
        <v>2</v>
      </c>
      <c r="U6" s="27" t="n">
        <v>2</v>
      </c>
      <c r="V6" s="27" t="n">
        <v>2</v>
      </c>
      <c r="W6" s="27" t="n">
        <v>2</v>
      </c>
      <c r="X6" s="27" t="n">
        <v>2</v>
      </c>
      <c r="Y6" s="27" t="n">
        <v>2</v>
      </c>
      <c r="Z6" s="27" t="n">
        <v>2</v>
      </c>
      <c r="AA6" s="27" t="n">
        <v>2</v>
      </c>
      <c r="AB6" s="27" t="n">
        <v>3</v>
      </c>
      <c r="AC6" s="27" t="n">
        <v>3</v>
      </c>
      <c r="AD6" s="27" t="n">
        <v>3</v>
      </c>
      <c r="AE6" s="27" t="n">
        <v>3</v>
      </c>
      <c r="AF6" s="27" t="n">
        <v>3</v>
      </c>
      <c r="AG6" s="27" t="n">
        <v>3</v>
      </c>
      <c r="AH6" s="27" t="n">
        <v>3</v>
      </c>
      <c r="AI6" s="27" t="n">
        <v>3</v>
      </c>
      <c r="AJ6" s="27" t="n">
        <v>3</v>
      </c>
      <c r="AK6" s="27" t="n">
        <v>3</v>
      </c>
      <c r="AL6" s="27" t="n">
        <v>3</v>
      </c>
      <c r="AM6" s="27" t="n">
        <v>3</v>
      </c>
    </row>
    <row r="7">
      <c r="A7" s="2" t="inlineStr">
        <is>
          <t>Calendar month (1 to 12)</t>
        </is>
      </c>
      <c r="D7" s="28">
        <f>IF(D5="",MOD(D4-1,12)+1,MONTH(D5))</f>
        <v/>
      </c>
      <c r="E7" s="28">
        <f>IF(E5="",MOD(E4-1,12)+1,MONTH(E5))</f>
        <v/>
      </c>
      <c r="F7" s="28">
        <f>IF(F5="",MOD(F4-1,12)+1,MONTH(F5))</f>
        <v/>
      </c>
      <c r="G7" s="28">
        <f>IF(G5="",MOD(G4-1,12)+1,MONTH(G5))</f>
        <v/>
      </c>
      <c r="H7" s="28">
        <f>IF(H5="",MOD(H4-1,12)+1,MONTH(H5))</f>
        <v/>
      </c>
      <c r="I7" s="28">
        <f>IF(I5="",MOD(I4-1,12)+1,MONTH(I5))</f>
        <v/>
      </c>
      <c r="J7" s="28">
        <f>IF(J5="",MOD(J4-1,12)+1,MONTH(J5))</f>
        <v/>
      </c>
      <c r="K7" s="28">
        <f>IF(K5="",MOD(K4-1,12)+1,MONTH(K5))</f>
        <v/>
      </c>
      <c r="L7" s="28">
        <f>IF(L5="",MOD(L4-1,12)+1,MONTH(L5))</f>
        <v/>
      </c>
      <c r="M7" s="28">
        <f>IF(M5="",MOD(M4-1,12)+1,MONTH(M5))</f>
        <v/>
      </c>
      <c r="N7" s="28">
        <f>IF(N5="",MOD(N4-1,12)+1,MONTH(N5))</f>
        <v/>
      </c>
      <c r="O7" s="28">
        <f>IF(O5="",MOD(O4-1,12)+1,MONTH(O5))</f>
        <v/>
      </c>
      <c r="P7" s="28">
        <f>IF(P5="",MOD(P4-1,12)+1,MONTH(P5))</f>
        <v/>
      </c>
      <c r="Q7" s="28">
        <f>IF(Q5="",MOD(Q4-1,12)+1,MONTH(Q5))</f>
        <v/>
      </c>
      <c r="R7" s="28">
        <f>IF(R5="",MOD(R4-1,12)+1,MONTH(R5))</f>
        <v/>
      </c>
      <c r="S7" s="28">
        <f>IF(S5="",MOD(S4-1,12)+1,MONTH(S5))</f>
        <v/>
      </c>
      <c r="T7" s="28">
        <f>IF(T5="",MOD(T4-1,12)+1,MONTH(T5))</f>
        <v/>
      </c>
      <c r="U7" s="28">
        <f>IF(U5="",MOD(U4-1,12)+1,MONTH(U5))</f>
        <v/>
      </c>
      <c r="V7" s="28">
        <f>IF(V5="",MOD(V4-1,12)+1,MONTH(V5))</f>
        <v/>
      </c>
      <c r="W7" s="28">
        <f>IF(W5="",MOD(W4-1,12)+1,MONTH(W5))</f>
        <v/>
      </c>
      <c r="X7" s="28">
        <f>IF(X5="",MOD(X4-1,12)+1,MONTH(X5))</f>
        <v/>
      </c>
      <c r="Y7" s="28">
        <f>IF(Y5="",MOD(Y4-1,12)+1,MONTH(Y5))</f>
        <v/>
      </c>
      <c r="Z7" s="28">
        <f>IF(Z5="",MOD(Z4-1,12)+1,MONTH(Z5))</f>
        <v/>
      </c>
      <c r="AA7" s="28">
        <f>IF(AA5="",MOD(AA4-1,12)+1,MONTH(AA5))</f>
        <v/>
      </c>
      <c r="AB7" s="28">
        <f>IF(AB5="",MOD(AB4-1,12)+1,MONTH(AB5))</f>
        <v/>
      </c>
      <c r="AC7" s="28">
        <f>IF(AC5="",MOD(AC4-1,12)+1,MONTH(AC5))</f>
        <v/>
      </c>
      <c r="AD7" s="28">
        <f>IF(AD5="",MOD(AD4-1,12)+1,MONTH(AD5))</f>
        <v/>
      </c>
      <c r="AE7" s="28">
        <f>IF(AE5="",MOD(AE4-1,12)+1,MONTH(AE5))</f>
        <v/>
      </c>
      <c r="AF7" s="28">
        <f>IF(AF5="",MOD(AF4-1,12)+1,MONTH(AF5))</f>
        <v/>
      </c>
      <c r="AG7" s="28">
        <f>IF(AG5="",MOD(AG4-1,12)+1,MONTH(AG5))</f>
        <v/>
      </c>
      <c r="AH7" s="28">
        <f>IF(AH5="",MOD(AH4-1,12)+1,MONTH(AH5))</f>
        <v/>
      </c>
      <c r="AI7" s="28">
        <f>IF(AI5="",MOD(AI4-1,12)+1,MONTH(AI5))</f>
        <v/>
      </c>
      <c r="AJ7" s="28">
        <f>IF(AJ5="",MOD(AJ4-1,12)+1,MONTH(AJ5))</f>
        <v/>
      </c>
      <c r="AK7" s="28">
        <f>IF(AK5="",MOD(AK4-1,12)+1,MONTH(AK5))</f>
        <v/>
      </c>
      <c r="AL7" s="28">
        <f>IF(AL5="",MOD(AL4-1,12)+1,MONTH(AL5))</f>
        <v/>
      </c>
      <c r="AM7" s="28">
        <f>IF(AM5="",MOD(AM4-1,12)+1,MONTH(AM5))</f>
        <v/>
      </c>
    </row>
    <row r="9">
      <c r="A9" s="15" t="inlineStr">
        <is>
          <t>Low scenario</t>
        </is>
      </c>
    </row>
    <row r="10">
      <c r="A10" s="8" t="inlineStr">
        <is>
          <t>Total revenue</t>
        </is>
      </c>
      <c r="D10" s="11">
        <f>Revenue!D20</f>
        <v/>
      </c>
      <c r="E10" s="11">
        <f>Revenue!E20</f>
        <v/>
      </c>
      <c r="F10" s="11">
        <f>Revenue!F20</f>
        <v/>
      </c>
      <c r="G10" s="11">
        <f>Revenue!G20</f>
        <v/>
      </c>
      <c r="H10" s="11">
        <f>Revenue!H20</f>
        <v/>
      </c>
      <c r="I10" s="11">
        <f>Revenue!I20</f>
        <v/>
      </c>
      <c r="J10" s="11">
        <f>Revenue!J20</f>
        <v/>
      </c>
      <c r="K10" s="11">
        <f>Revenue!K20</f>
        <v/>
      </c>
      <c r="L10" s="11">
        <f>Revenue!L20</f>
        <v/>
      </c>
      <c r="M10" s="11">
        <f>Revenue!M20</f>
        <v/>
      </c>
      <c r="N10" s="11">
        <f>Revenue!N20</f>
        <v/>
      </c>
      <c r="O10" s="11">
        <f>Revenue!O20</f>
        <v/>
      </c>
      <c r="P10" s="11">
        <f>Revenue!P20</f>
        <v/>
      </c>
      <c r="Q10" s="11">
        <f>Revenue!Q20</f>
        <v/>
      </c>
      <c r="R10" s="11">
        <f>Revenue!R20</f>
        <v/>
      </c>
      <c r="S10" s="11">
        <f>Revenue!S20</f>
        <v/>
      </c>
      <c r="T10" s="11">
        <f>Revenue!T20</f>
        <v/>
      </c>
      <c r="U10" s="11">
        <f>Revenue!U20</f>
        <v/>
      </c>
      <c r="V10" s="11">
        <f>Revenue!V20</f>
        <v/>
      </c>
      <c r="W10" s="11">
        <f>Revenue!W20</f>
        <v/>
      </c>
      <c r="X10" s="11">
        <f>Revenue!X20</f>
        <v/>
      </c>
      <c r="Y10" s="11">
        <f>Revenue!Y20</f>
        <v/>
      </c>
      <c r="Z10" s="11">
        <f>Revenue!Z20</f>
        <v/>
      </c>
      <c r="AA10" s="11">
        <f>Revenue!AA20</f>
        <v/>
      </c>
      <c r="AB10" s="11">
        <f>Revenue!AB20</f>
        <v/>
      </c>
      <c r="AC10" s="11">
        <f>Revenue!AC20</f>
        <v/>
      </c>
      <c r="AD10" s="11">
        <f>Revenue!AD20</f>
        <v/>
      </c>
      <c r="AE10" s="11">
        <f>Revenue!AE20</f>
        <v/>
      </c>
      <c r="AF10" s="11">
        <f>Revenue!AF20</f>
        <v/>
      </c>
      <c r="AG10" s="11">
        <f>Revenue!AG20</f>
        <v/>
      </c>
      <c r="AH10" s="11">
        <f>Revenue!AH20</f>
        <v/>
      </c>
      <c r="AI10" s="11">
        <f>Revenue!AI20</f>
        <v/>
      </c>
      <c r="AJ10" s="11">
        <f>Revenue!AJ20</f>
        <v/>
      </c>
      <c r="AK10" s="11">
        <f>Revenue!AK20</f>
        <v/>
      </c>
      <c r="AL10" s="11">
        <f>Revenue!AL20</f>
        <v/>
      </c>
      <c r="AM10" s="11">
        <f>Revenue!AM20</f>
        <v/>
      </c>
    </row>
    <row r="11">
      <c r="A11" s="8" t="inlineStr">
        <is>
          <t>Cash collected</t>
        </is>
      </c>
      <c r="D11" s="11">
        <f>IF(D$4&lt;=ROUND(Assumptions!$B$9,0),Assumptions!$B$6/12,INDEX($D$10:$AM$10,D$4-ROUND(Assumptions!$B$9,0)))</f>
        <v/>
      </c>
      <c r="E11" s="11">
        <f>IF(E$4&lt;=ROUND(Assumptions!$B$9,0),Assumptions!$B$6/12,INDEX($D$10:$AM$10,E$4-ROUND(Assumptions!$B$9,0)))</f>
        <v/>
      </c>
      <c r="F11" s="11">
        <f>IF(F$4&lt;=ROUND(Assumptions!$B$9,0),Assumptions!$B$6/12,INDEX($D$10:$AM$10,F$4-ROUND(Assumptions!$B$9,0)))</f>
        <v/>
      </c>
      <c r="G11" s="11">
        <f>IF(G$4&lt;=ROUND(Assumptions!$B$9,0),Assumptions!$B$6/12,INDEX($D$10:$AM$10,G$4-ROUND(Assumptions!$B$9,0)))</f>
        <v/>
      </c>
      <c r="H11" s="11">
        <f>IF(H$4&lt;=ROUND(Assumptions!$B$9,0),Assumptions!$B$6/12,INDEX($D$10:$AM$10,H$4-ROUND(Assumptions!$B$9,0)))</f>
        <v/>
      </c>
      <c r="I11" s="11">
        <f>IF(I$4&lt;=ROUND(Assumptions!$B$9,0),Assumptions!$B$6/12,INDEX($D$10:$AM$10,I$4-ROUND(Assumptions!$B$9,0)))</f>
        <v/>
      </c>
      <c r="J11" s="11">
        <f>IF(J$4&lt;=ROUND(Assumptions!$B$9,0),Assumptions!$B$6/12,INDEX($D$10:$AM$10,J$4-ROUND(Assumptions!$B$9,0)))</f>
        <v/>
      </c>
      <c r="K11" s="11">
        <f>IF(K$4&lt;=ROUND(Assumptions!$B$9,0),Assumptions!$B$6/12,INDEX($D$10:$AM$10,K$4-ROUND(Assumptions!$B$9,0)))</f>
        <v/>
      </c>
      <c r="L11" s="11">
        <f>IF(L$4&lt;=ROUND(Assumptions!$B$9,0),Assumptions!$B$6/12,INDEX($D$10:$AM$10,L$4-ROUND(Assumptions!$B$9,0)))</f>
        <v/>
      </c>
      <c r="M11" s="11">
        <f>IF(M$4&lt;=ROUND(Assumptions!$B$9,0),Assumptions!$B$6/12,INDEX($D$10:$AM$10,M$4-ROUND(Assumptions!$B$9,0)))</f>
        <v/>
      </c>
      <c r="N11" s="11">
        <f>IF(N$4&lt;=ROUND(Assumptions!$B$9,0),Assumptions!$B$6/12,INDEX($D$10:$AM$10,N$4-ROUND(Assumptions!$B$9,0)))</f>
        <v/>
      </c>
      <c r="O11" s="11">
        <f>IF(O$4&lt;=ROUND(Assumptions!$B$9,0),Assumptions!$B$6/12,INDEX($D$10:$AM$10,O$4-ROUND(Assumptions!$B$9,0)))</f>
        <v/>
      </c>
      <c r="P11" s="11">
        <f>IF(P$4&lt;=ROUND(Assumptions!$B$9,0),Assumptions!$B$6/12,INDEX($D$10:$AM$10,P$4-ROUND(Assumptions!$B$9,0)))</f>
        <v/>
      </c>
      <c r="Q11" s="11">
        <f>IF(Q$4&lt;=ROUND(Assumptions!$B$9,0),Assumptions!$B$6/12,INDEX($D$10:$AM$10,Q$4-ROUND(Assumptions!$B$9,0)))</f>
        <v/>
      </c>
      <c r="R11" s="11">
        <f>IF(R$4&lt;=ROUND(Assumptions!$B$9,0),Assumptions!$B$6/12,INDEX($D$10:$AM$10,R$4-ROUND(Assumptions!$B$9,0)))</f>
        <v/>
      </c>
      <c r="S11" s="11">
        <f>IF(S$4&lt;=ROUND(Assumptions!$B$9,0),Assumptions!$B$6/12,INDEX($D$10:$AM$10,S$4-ROUND(Assumptions!$B$9,0)))</f>
        <v/>
      </c>
      <c r="T11" s="11">
        <f>IF(T$4&lt;=ROUND(Assumptions!$B$9,0),Assumptions!$B$6/12,INDEX($D$10:$AM$10,T$4-ROUND(Assumptions!$B$9,0)))</f>
        <v/>
      </c>
      <c r="U11" s="11">
        <f>IF(U$4&lt;=ROUND(Assumptions!$B$9,0),Assumptions!$B$6/12,INDEX($D$10:$AM$10,U$4-ROUND(Assumptions!$B$9,0)))</f>
        <v/>
      </c>
      <c r="V11" s="11">
        <f>IF(V$4&lt;=ROUND(Assumptions!$B$9,0),Assumptions!$B$6/12,INDEX($D$10:$AM$10,V$4-ROUND(Assumptions!$B$9,0)))</f>
        <v/>
      </c>
      <c r="W11" s="11">
        <f>IF(W$4&lt;=ROUND(Assumptions!$B$9,0),Assumptions!$B$6/12,INDEX($D$10:$AM$10,W$4-ROUND(Assumptions!$B$9,0)))</f>
        <v/>
      </c>
      <c r="X11" s="11">
        <f>IF(X$4&lt;=ROUND(Assumptions!$B$9,0),Assumptions!$B$6/12,INDEX($D$10:$AM$10,X$4-ROUND(Assumptions!$B$9,0)))</f>
        <v/>
      </c>
      <c r="Y11" s="11">
        <f>IF(Y$4&lt;=ROUND(Assumptions!$B$9,0),Assumptions!$B$6/12,INDEX($D$10:$AM$10,Y$4-ROUND(Assumptions!$B$9,0)))</f>
        <v/>
      </c>
      <c r="Z11" s="11">
        <f>IF(Z$4&lt;=ROUND(Assumptions!$B$9,0),Assumptions!$B$6/12,INDEX($D$10:$AM$10,Z$4-ROUND(Assumptions!$B$9,0)))</f>
        <v/>
      </c>
      <c r="AA11" s="11">
        <f>IF(AA$4&lt;=ROUND(Assumptions!$B$9,0),Assumptions!$B$6/12,INDEX($D$10:$AM$10,AA$4-ROUND(Assumptions!$B$9,0)))</f>
        <v/>
      </c>
      <c r="AB11" s="11">
        <f>IF(AB$4&lt;=ROUND(Assumptions!$B$9,0),Assumptions!$B$6/12,INDEX($D$10:$AM$10,AB$4-ROUND(Assumptions!$B$9,0)))</f>
        <v/>
      </c>
      <c r="AC11" s="11">
        <f>IF(AC$4&lt;=ROUND(Assumptions!$B$9,0),Assumptions!$B$6/12,INDEX($D$10:$AM$10,AC$4-ROUND(Assumptions!$B$9,0)))</f>
        <v/>
      </c>
      <c r="AD11" s="11">
        <f>IF(AD$4&lt;=ROUND(Assumptions!$B$9,0),Assumptions!$B$6/12,INDEX($D$10:$AM$10,AD$4-ROUND(Assumptions!$B$9,0)))</f>
        <v/>
      </c>
      <c r="AE11" s="11">
        <f>IF(AE$4&lt;=ROUND(Assumptions!$B$9,0),Assumptions!$B$6/12,INDEX($D$10:$AM$10,AE$4-ROUND(Assumptions!$B$9,0)))</f>
        <v/>
      </c>
      <c r="AF11" s="11">
        <f>IF(AF$4&lt;=ROUND(Assumptions!$B$9,0),Assumptions!$B$6/12,INDEX($D$10:$AM$10,AF$4-ROUND(Assumptions!$B$9,0)))</f>
        <v/>
      </c>
      <c r="AG11" s="11">
        <f>IF(AG$4&lt;=ROUND(Assumptions!$B$9,0),Assumptions!$B$6/12,INDEX($D$10:$AM$10,AG$4-ROUND(Assumptions!$B$9,0)))</f>
        <v/>
      </c>
      <c r="AH11" s="11">
        <f>IF(AH$4&lt;=ROUND(Assumptions!$B$9,0),Assumptions!$B$6/12,INDEX($D$10:$AM$10,AH$4-ROUND(Assumptions!$B$9,0)))</f>
        <v/>
      </c>
      <c r="AI11" s="11">
        <f>IF(AI$4&lt;=ROUND(Assumptions!$B$9,0),Assumptions!$B$6/12,INDEX($D$10:$AM$10,AI$4-ROUND(Assumptions!$B$9,0)))</f>
        <v/>
      </c>
      <c r="AJ11" s="11">
        <f>IF(AJ$4&lt;=ROUND(Assumptions!$B$9,0),Assumptions!$B$6/12,INDEX($D$10:$AM$10,AJ$4-ROUND(Assumptions!$B$9,0)))</f>
        <v/>
      </c>
      <c r="AK11" s="11">
        <f>IF(AK$4&lt;=ROUND(Assumptions!$B$9,0),Assumptions!$B$6/12,INDEX($D$10:$AM$10,AK$4-ROUND(Assumptions!$B$9,0)))</f>
        <v/>
      </c>
      <c r="AL11" s="11">
        <f>IF(AL$4&lt;=ROUND(Assumptions!$B$9,0),Assumptions!$B$6/12,INDEX($D$10:$AM$10,AL$4-ROUND(Assumptions!$B$9,0)))</f>
        <v/>
      </c>
      <c r="AM11" s="11">
        <f>IF(AM$4&lt;=ROUND(Assumptions!$B$9,0),Assumptions!$B$6/12,INDEX($D$10:$AM$10,AM$4-ROUND(Assumptions!$B$9,0)))</f>
        <v/>
      </c>
    </row>
    <row r="12">
      <c r="A12" s="8" t="inlineStr">
        <is>
          <t>Total costs</t>
        </is>
      </c>
      <c r="D12" s="11">
        <f>Headcount!I188+Opex!G36+Revenue!D18*Assumptions!$B$10+Revenue!D19*(1-Assumptions!$B$12)+(Revenue!D12+Revenue!D13)*Assumptions!$B$13</f>
        <v/>
      </c>
      <c r="E12" s="11">
        <f>Headcount!J188+Opex!H36+Revenue!E18*Assumptions!$B$10+Revenue!E19*(1-Assumptions!$B$12)+(Revenue!E12+Revenue!E13)*Assumptions!$B$13</f>
        <v/>
      </c>
      <c r="F12" s="11">
        <f>Headcount!K188+Opex!I36+Revenue!F18*Assumptions!$B$10+Revenue!F19*(1-Assumptions!$B$12)+(Revenue!F12+Revenue!F13)*Assumptions!$B$13</f>
        <v/>
      </c>
      <c r="G12" s="11">
        <f>Headcount!L188+Opex!J36+Revenue!G18*Assumptions!$B$10+Revenue!G19*(1-Assumptions!$B$12)+(Revenue!G12+Revenue!G13)*Assumptions!$B$13</f>
        <v/>
      </c>
      <c r="H12" s="11">
        <f>Headcount!M188+Opex!K36+Revenue!H18*Assumptions!$B$10+Revenue!H19*(1-Assumptions!$B$12)+(Revenue!H12+Revenue!H13)*Assumptions!$B$13</f>
        <v/>
      </c>
      <c r="I12" s="11">
        <f>Headcount!N188+Opex!L36+Revenue!I18*Assumptions!$B$10+Revenue!I19*(1-Assumptions!$B$12)+(Revenue!I12+Revenue!I13)*Assumptions!$B$13</f>
        <v/>
      </c>
      <c r="J12" s="11">
        <f>Headcount!O188+Opex!M36+Revenue!J18*Assumptions!$B$10+Revenue!J19*(1-Assumptions!$B$12)+(Revenue!J12+Revenue!J13)*Assumptions!$B$13</f>
        <v/>
      </c>
      <c r="K12" s="11">
        <f>Headcount!P188+Opex!N36+Revenue!K18*Assumptions!$B$10+Revenue!K19*(1-Assumptions!$B$12)+(Revenue!K12+Revenue!K13)*Assumptions!$B$13</f>
        <v/>
      </c>
      <c r="L12" s="11">
        <f>Headcount!Q188+Opex!O36+Revenue!L18*Assumptions!$B$10+Revenue!L19*(1-Assumptions!$B$12)+(Revenue!L12+Revenue!L13)*Assumptions!$B$13</f>
        <v/>
      </c>
      <c r="M12" s="11">
        <f>Headcount!R188+Opex!P36+Revenue!M18*Assumptions!$B$10+Revenue!M19*(1-Assumptions!$B$12)+(Revenue!M12+Revenue!M13)*Assumptions!$B$13</f>
        <v/>
      </c>
      <c r="N12" s="11">
        <f>Headcount!S188+Opex!Q36+Revenue!N18*Assumptions!$B$10+Revenue!N19*(1-Assumptions!$B$12)+(Revenue!N12+Revenue!N13)*Assumptions!$B$13</f>
        <v/>
      </c>
      <c r="O12" s="11">
        <f>Headcount!T188+Opex!R36+Revenue!O18*Assumptions!$B$10+Revenue!O19*(1-Assumptions!$B$12)+(Revenue!O12+Revenue!O13)*Assumptions!$B$13</f>
        <v/>
      </c>
      <c r="P12" s="11">
        <f>Headcount!U188+Opex!S36+Revenue!P18*Assumptions!$B$10+Revenue!P19*(1-Assumptions!$B$12)+(Revenue!P12+Revenue!P13)*Assumptions!$B$13</f>
        <v/>
      </c>
      <c r="Q12" s="11">
        <f>Headcount!V188+Opex!T36+Revenue!Q18*Assumptions!$B$10+Revenue!Q19*(1-Assumptions!$B$12)+(Revenue!Q12+Revenue!Q13)*Assumptions!$B$13</f>
        <v/>
      </c>
      <c r="R12" s="11">
        <f>Headcount!W188+Opex!U36+Revenue!R18*Assumptions!$B$10+Revenue!R19*(1-Assumptions!$B$12)+(Revenue!R12+Revenue!R13)*Assumptions!$B$13</f>
        <v/>
      </c>
      <c r="S12" s="11">
        <f>Headcount!X188+Opex!V36+Revenue!S18*Assumptions!$B$10+Revenue!S19*(1-Assumptions!$B$12)+(Revenue!S12+Revenue!S13)*Assumptions!$B$13</f>
        <v/>
      </c>
      <c r="T12" s="11">
        <f>Headcount!Y188+Opex!W36+Revenue!T18*Assumptions!$B$10+Revenue!T19*(1-Assumptions!$B$12)+(Revenue!T12+Revenue!T13)*Assumptions!$B$13</f>
        <v/>
      </c>
      <c r="U12" s="11">
        <f>Headcount!Z188+Opex!X36+Revenue!U18*Assumptions!$B$10+Revenue!U19*(1-Assumptions!$B$12)+(Revenue!U12+Revenue!U13)*Assumptions!$B$13</f>
        <v/>
      </c>
      <c r="V12" s="11">
        <f>Headcount!AA188+Opex!Y36+Revenue!V18*Assumptions!$B$10+Revenue!V19*(1-Assumptions!$B$12)+(Revenue!V12+Revenue!V13)*Assumptions!$B$13</f>
        <v/>
      </c>
      <c r="W12" s="11">
        <f>Headcount!AB188+Opex!Z36+Revenue!W18*Assumptions!$B$10+Revenue!W19*(1-Assumptions!$B$12)+(Revenue!W12+Revenue!W13)*Assumptions!$B$13</f>
        <v/>
      </c>
      <c r="X12" s="11">
        <f>Headcount!AC188+Opex!AA36+Revenue!X18*Assumptions!$B$10+Revenue!X19*(1-Assumptions!$B$12)+(Revenue!X12+Revenue!X13)*Assumptions!$B$13</f>
        <v/>
      </c>
      <c r="Y12" s="11">
        <f>Headcount!AD188+Opex!AB36+Revenue!Y18*Assumptions!$B$10+Revenue!Y19*(1-Assumptions!$B$12)+(Revenue!Y12+Revenue!Y13)*Assumptions!$B$13</f>
        <v/>
      </c>
      <c r="Z12" s="11">
        <f>Headcount!AE188+Opex!AC36+Revenue!Z18*Assumptions!$B$10+Revenue!Z19*(1-Assumptions!$B$12)+(Revenue!Z12+Revenue!Z13)*Assumptions!$B$13</f>
        <v/>
      </c>
      <c r="AA12" s="11">
        <f>Headcount!AF188+Opex!AD36+Revenue!AA18*Assumptions!$B$10+Revenue!AA19*(1-Assumptions!$B$12)+(Revenue!AA12+Revenue!AA13)*Assumptions!$B$13</f>
        <v/>
      </c>
      <c r="AB12" s="11">
        <f>Headcount!AG188+Opex!AE36+Revenue!AB18*Assumptions!$B$10+Revenue!AB19*(1-Assumptions!$B$12)+(Revenue!AB12+Revenue!AB13)*Assumptions!$B$13</f>
        <v/>
      </c>
      <c r="AC12" s="11">
        <f>Headcount!AH188+Opex!AF36+Revenue!AC18*Assumptions!$B$10+Revenue!AC19*(1-Assumptions!$B$12)+(Revenue!AC12+Revenue!AC13)*Assumptions!$B$13</f>
        <v/>
      </c>
      <c r="AD12" s="11">
        <f>Headcount!AI188+Opex!AG36+Revenue!AD18*Assumptions!$B$10+Revenue!AD19*(1-Assumptions!$B$12)+(Revenue!AD12+Revenue!AD13)*Assumptions!$B$13</f>
        <v/>
      </c>
      <c r="AE12" s="11">
        <f>Headcount!AJ188+Opex!AH36+Revenue!AE18*Assumptions!$B$10+Revenue!AE19*(1-Assumptions!$B$12)+(Revenue!AE12+Revenue!AE13)*Assumptions!$B$13</f>
        <v/>
      </c>
      <c r="AF12" s="11">
        <f>Headcount!AK188+Opex!AI36+Revenue!AF18*Assumptions!$B$10+Revenue!AF19*(1-Assumptions!$B$12)+(Revenue!AF12+Revenue!AF13)*Assumptions!$B$13</f>
        <v/>
      </c>
      <c r="AG12" s="11">
        <f>Headcount!AL188+Opex!AJ36+Revenue!AG18*Assumptions!$B$10+Revenue!AG19*(1-Assumptions!$B$12)+(Revenue!AG12+Revenue!AG13)*Assumptions!$B$13</f>
        <v/>
      </c>
      <c r="AH12" s="11">
        <f>Headcount!AM188+Opex!AK36+Revenue!AH18*Assumptions!$B$10+Revenue!AH19*(1-Assumptions!$B$12)+(Revenue!AH12+Revenue!AH13)*Assumptions!$B$13</f>
        <v/>
      </c>
      <c r="AI12" s="11">
        <f>Headcount!AN188+Opex!AL36+Revenue!AI18*Assumptions!$B$10+Revenue!AI19*(1-Assumptions!$B$12)+(Revenue!AI12+Revenue!AI13)*Assumptions!$B$13</f>
        <v/>
      </c>
      <c r="AJ12" s="11">
        <f>Headcount!AO188+Opex!AM36+Revenue!AJ18*Assumptions!$B$10+Revenue!AJ19*(1-Assumptions!$B$12)+(Revenue!AJ12+Revenue!AJ13)*Assumptions!$B$13</f>
        <v/>
      </c>
      <c r="AK12" s="11">
        <f>Headcount!AP188+Opex!AN36+Revenue!AK18*Assumptions!$B$10+Revenue!AK19*(1-Assumptions!$B$12)+(Revenue!AK12+Revenue!AK13)*Assumptions!$B$13</f>
        <v/>
      </c>
      <c r="AL12" s="11">
        <f>Headcount!AQ188+Opex!AO36+Revenue!AL18*Assumptions!$B$10+Revenue!AL19*(1-Assumptions!$B$12)+(Revenue!AL12+Revenue!AL13)*Assumptions!$B$13</f>
        <v/>
      </c>
      <c r="AM12" s="11">
        <f>Headcount!AR188+Opex!AP36+Revenue!AM18*Assumptions!$B$10+Revenue!AM19*(1-Assumptions!$B$12)+(Revenue!AM12+Revenue!AM13)*Assumptions!$B$13</f>
        <v/>
      </c>
    </row>
    <row r="13">
      <c r="A13" s="8" t="inlineStr">
        <is>
          <t>Operating income (EBITDA)</t>
        </is>
      </c>
      <c r="D13" s="11">
        <f>D10-D12</f>
        <v/>
      </c>
      <c r="E13" s="11">
        <f>E10-E12</f>
        <v/>
      </c>
      <c r="F13" s="11">
        <f>F10-F12</f>
        <v/>
      </c>
      <c r="G13" s="11">
        <f>G10-G12</f>
        <v/>
      </c>
      <c r="H13" s="11">
        <f>H10-H12</f>
        <v/>
      </c>
      <c r="I13" s="11">
        <f>I10-I12</f>
        <v/>
      </c>
      <c r="J13" s="11">
        <f>J10-J12</f>
        <v/>
      </c>
      <c r="K13" s="11">
        <f>K10-K12</f>
        <v/>
      </c>
      <c r="L13" s="11">
        <f>L10-L12</f>
        <v/>
      </c>
      <c r="M13" s="11">
        <f>M10-M12</f>
        <v/>
      </c>
      <c r="N13" s="11">
        <f>N10-N12</f>
        <v/>
      </c>
      <c r="O13" s="11">
        <f>O10-O12</f>
        <v/>
      </c>
      <c r="P13" s="11">
        <f>P10-P12</f>
        <v/>
      </c>
      <c r="Q13" s="11">
        <f>Q10-Q12</f>
        <v/>
      </c>
      <c r="R13" s="11">
        <f>R10-R12</f>
        <v/>
      </c>
      <c r="S13" s="11">
        <f>S10-S12</f>
        <v/>
      </c>
      <c r="T13" s="11">
        <f>T10-T12</f>
        <v/>
      </c>
      <c r="U13" s="11">
        <f>U10-U12</f>
        <v/>
      </c>
      <c r="V13" s="11">
        <f>V10-V12</f>
        <v/>
      </c>
      <c r="W13" s="11">
        <f>W10-W12</f>
        <v/>
      </c>
      <c r="X13" s="11">
        <f>X10-X12</f>
        <v/>
      </c>
      <c r="Y13" s="11">
        <f>Y10-Y12</f>
        <v/>
      </c>
      <c r="Z13" s="11">
        <f>Z10-Z12</f>
        <v/>
      </c>
      <c r="AA13" s="11">
        <f>AA10-AA12</f>
        <v/>
      </c>
      <c r="AB13" s="11">
        <f>AB10-AB12</f>
        <v/>
      </c>
      <c r="AC13" s="11">
        <f>AC10-AC12</f>
        <v/>
      </c>
      <c r="AD13" s="11">
        <f>AD10-AD12</f>
        <v/>
      </c>
      <c r="AE13" s="11">
        <f>AE10-AE12</f>
        <v/>
      </c>
      <c r="AF13" s="11">
        <f>AF10-AF12</f>
        <v/>
      </c>
      <c r="AG13" s="11">
        <f>AG10-AG12</f>
        <v/>
      </c>
      <c r="AH13" s="11">
        <f>AH10-AH12</f>
        <v/>
      </c>
      <c r="AI13" s="11">
        <f>AI10-AI12</f>
        <v/>
      </c>
      <c r="AJ13" s="11">
        <f>AJ10-AJ12</f>
        <v/>
      </c>
      <c r="AK13" s="11">
        <f>AK10-AK12</f>
        <v/>
      </c>
      <c r="AL13" s="11">
        <f>AL10-AL12</f>
        <v/>
      </c>
      <c r="AM13" s="11">
        <f>AM10-AM12</f>
        <v/>
      </c>
    </row>
    <row r="14">
      <c r="A14" s="8" t="inlineStr">
        <is>
          <t>Net cash flow</t>
        </is>
      </c>
      <c r="D14" s="11">
        <f>D11-D12</f>
        <v/>
      </c>
      <c r="E14" s="11">
        <f>E11-E12</f>
        <v/>
      </c>
      <c r="F14" s="11">
        <f>F11-F12</f>
        <v/>
      </c>
      <c r="G14" s="11">
        <f>G11-G12</f>
        <v/>
      </c>
      <c r="H14" s="11">
        <f>H11-H12</f>
        <v/>
      </c>
      <c r="I14" s="11">
        <f>I11-I12</f>
        <v/>
      </c>
      <c r="J14" s="11">
        <f>J11-J12</f>
        <v/>
      </c>
      <c r="K14" s="11">
        <f>K11-K12</f>
        <v/>
      </c>
      <c r="L14" s="11">
        <f>L11-L12</f>
        <v/>
      </c>
      <c r="M14" s="11">
        <f>M11-M12</f>
        <v/>
      </c>
      <c r="N14" s="11">
        <f>N11-N12</f>
        <v/>
      </c>
      <c r="O14" s="11">
        <f>O11-O12</f>
        <v/>
      </c>
      <c r="P14" s="11">
        <f>P11-P12</f>
        <v/>
      </c>
      <c r="Q14" s="11">
        <f>Q11-Q12</f>
        <v/>
      </c>
      <c r="R14" s="11">
        <f>R11-R12</f>
        <v/>
      </c>
      <c r="S14" s="11">
        <f>S11-S12</f>
        <v/>
      </c>
      <c r="T14" s="11">
        <f>T11-T12</f>
        <v/>
      </c>
      <c r="U14" s="11">
        <f>U11-U12</f>
        <v/>
      </c>
      <c r="V14" s="11">
        <f>V11-V12</f>
        <v/>
      </c>
      <c r="W14" s="11">
        <f>W11-W12</f>
        <v/>
      </c>
      <c r="X14" s="11">
        <f>X11-X12</f>
        <v/>
      </c>
      <c r="Y14" s="11">
        <f>Y11-Y12</f>
        <v/>
      </c>
      <c r="Z14" s="11">
        <f>Z11-Z12</f>
        <v/>
      </c>
      <c r="AA14" s="11">
        <f>AA11-AA12</f>
        <v/>
      </c>
      <c r="AB14" s="11">
        <f>AB11-AB12</f>
        <v/>
      </c>
      <c r="AC14" s="11">
        <f>AC11-AC12</f>
        <v/>
      </c>
      <c r="AD14" s="11">
        <f>AD11-AD12</f>
        <v/>
      </c>
      <c r="AE14" s="11">
        <f>AE11-AE12</f>
        <v/>
      </c>
      <c r="AF14" s="11">
        <f>AF11-AF12</f>
        <v/>
      </c>
      <c r="AG14" s="11">
        <f>AG11-AG12</f>
        <v/>
      </c>
      <c r="AH14" s="11">
        <f>AH11-AH12</f>
        <v/>
      </c>
      <c r="AI14" s="11">
        <f>AI11-AI12</f>
        <v/>
      </c>
      <c r="AJ14" s="11">
        <f>AJ11-AJ12</f>
        <v/>
      </c>
      <c r="AK14" s="11">
        <f>AK11-AK12</f>
        <v/>
      </c>
      <c r="AL14" s="11">
        <f>AL11-AL12</f>
        <v/>
      </c>
      <c r="AM14" s="11">
        <f>AM11-AM12</f>
        <v/>
      </c>
    </row>
    <row r="15">
      <c r="A15" s="31" t="inlineStr">
        <is>
          <t>Ending cash</t>
        </is>
      </c>
      <c r="D15" s="9">
        <f>Assumptions!$B$7+D14</f>
        <v/>
      </c>
      <c r="E15" s="9">
        <f>D15+E14</f>
        <v/>
      </c>
      <c r="F15" s="9">
        <f>E15+F14</f>
        <v/>
      </c>
      <c r="G15" s="9">
        <f>F15+G14</f>
        <v/>
      </c>
      <c r="H15" s="9">
        <f>G15+H14</f>
        <v/>
      </c>
      <c r="I15" s="9">
        <f>H15+I14</f>
        <v/>
      </c>
      <c r="J15" s="9">
        <f>I15+J14</f>
        <v/>
      </c>
      <c r="K15" s="9">
        <f>J15+K14</f>
        <v/>
      </c>
      <c r="L15" s="9">
        <f>K15+L14</f>
        <v/>
      </c>
      <c r="M15" s="9">
        <f>L15+M14</f>
        <v/>
      </c>
      <c r="N15" s="9">
        <f>M15+N14</f>
        <v/>
      </c>
      <c r="O15" s="9">
        <f>N15+O14</f>
        <v/>
      </c>
      <c r="P15" s="9">
        <f>O15+P14</f>
        <v/>
      </c>
      <c r="Q15" s="9">
        <f>P15+Q14</f>
        <v/>
      </c>
      <c r="R15" s="9">
        <f>Q15+R14</f>
        <v/>
      </c>
      <c r="S15" s="9">
        <f>R15+S14</f>
        <v/>
      </c>
      <c r="T15" s="9">
        <f>S15+T14</f>
        <v/>
      </c>
      <c r="U15" s="9">
        <f>T15+U14</f>
        <v/>
      </c>
      <c r="V15" s="9">
        <f>U15+V14</f>
        <v/>
      </c>
      <c r="W15" s="9">
        <f>V15+W14</f>
        <v/>
      </c>
      <c r="X15" s="9">
        <f>W15+X14</f>
        <v/>
      </c>
      <c r="Y15" s="9">
        <f>X15+Y14</f>
        <v/>
      </c>
      <c r="Z15" s="9">
        <f>Y15+Z14</f>
        <v/>
      </c>
      <c r="AA15" s="9">
        <f>Z15+AA14</f>
        <v/>
      </c>
      <c r="AB15" s="9">
        <f>AA15+AB14</f>
        <v/>
      </c>
      <c r="AC15" s="9">
        <f>AB15+AC14</f>
        <v/>
      </c>
      <c r="AD15" s="9">
        <f>AC15+AD14</f>
        <v/>
      </c>
      <c r="AE15" s="9">
        <f>AD15+AE14</f>
        <v/>
      </c>
      <c r="AF15" s="9">
        <f>AE15+AF14</f>
        <v/>
      </c>
      <c r="AG15" s="9">
        <f>AF15+AG14</f>
        <v/>
      </c>
      <c r="AH15" s="9">
        <f>AG15+AH14</f>
        <v/>
      </c>
      <c r="AI15" s="9">
        <f>AH15+AI14</f>
        <v/>
      </c>
      <c r="AJ15" s="9">
        <f>AI15+AJ14</f>
        <v/>
      </c>
      <c r="AK15" s="9">
        <f>AJ15+AK14</f>
        <v/>
      </c>
      <c r="AL15" s="9">
        <f>AK15+AL14</f>
        <v/>
      </c>
      <c r="AM15" s="9">
        <f>AL15+AM14</f>
        <v/>
      </c>
    </row>
    <row r="16">
      <c r="A16" s="34" t="inlineStr">
        <is>
          <t>First month below zero (helper)</t>
        </is>
      </c>
      <c r="D16" s="35">
        <f>IF(D15&lt;0,1,"")</f>
        <v/>
      </c>
      <c r="E16" s="35">
        <f>IF(AND(E15&lt;0,COUNTIF($D15:D15,"&lt;0")=0),E$4,"")</f>
        <v/>
      </c>
      <c r="F16" s="35">
        <f>IF(AND(F15&lt;0,COUNTIF($D15:E15,"&lt;0")=0),F$4,"")</f>
        <v/>
      </c>
      <c r="G16" s="35">
        <f>IF(AND(G15&lt;0,COUNTIF($D15:F15,"&lt;0")=0),G$4,"")</f>
        <v/>
      </c>
      <c r="H16" s="35">
        <f>IF(AND(H15&lt;0,COUNTIF($D15:G15,"&lt;0")=0),H$4,"")</f>
        <v/>
      </c>
      <c r="I16" s="35">
        <f>IF(AND(I15&lt;0,COUNTIF($D15:H15,"&lt;0")=0),I$4,"")</f>
        <v/>
      </c>
      <c r="J16" s="35">
        <f>IF(AND(J15&lt;0,COUNTIF($D15:I15,"&lt;0")=0),J$4,"")</f>
        <v/>
      </c>
      <c r="K16" s="35">
        <f>IF(AND(K15&lt;0,COUNTIF($D15:J15,"&lt;0")=0),K$4,"")</f>
        <v/>
      </c>
      <c r="L16" s="35">
        <f>IF(AND(L15&lt;0,COUNTIF($D15:K15,"&lt;0")=0),L$4,"")</f>
        <v/>
      </c>
      <c r="M16" s="35">
        <f>IF(AND(M15&lt;0,COUNTIF($D15:L15,"&lt;0")=0),M$4,"")</f>
        <v/>
      </c>
      <c r="N16" s="35">
        <f>IF(AND(N15&lt;0,COUNTIF($D15:M15,"&lt;0")=0),N$4,"")</f>
        <v/>
      </c>
      <c r="O16" s="35">
        <f>IF(AND(O15&lt;0,COUNTIF($D15:N15,"&lt;0")=0),O$4,"")</f>
        <v/>
      </c>
      <c r="P16" s="35">
        <f>IF(AND(P15&lt;0,COUNTIF($D15:O15,"&lt;0")=0),P$4,"")</f>
        <v/>
      </c>
      <c r="Q16" s="35">
        <f>IF(AND(Q15&lt;0,COUNTIF($D15:P15,"&lt;0")=0),Q$4,"")</f>
        <v/>
      </c>
      <c r="R16" s="35">
        <f>IF(AND(R15&lt;0,COUNTIF($D15:Q15,"&lt;0")=0),R$4,"")</f>
        <v/>
      </c>
      <c r="S16" s="35">
        <f>IF(AND(S15&lt;0,COUNTIF($D15:R15,"&lt;0")=0),S$4,"")</f>
        <v/>
      </c>
      <c r="T16" s="35">
        <f>IF(AND(T15&lt;0,COUNTIF($D15:S15,"&lt;0")=0),T$4,"")</f>
        <v/>
      </c>
      <c r="U16" s="35">
        <f>IF(AND(U15&lt;0,COUNTIF($D15:T15,"&lt;0")=0),U$4,"")</f>
        <v/>
      </c>
      <c r="V16" s="35">
        <f>IF(AND(V15&lt;0,COUNTIF($D15:U15,"&lt;0")=0),V$4,"")</f>
        <v/>
      </c>
      <c r="W16" s="35">
        <f>IF(AND(W15&lt;0,COUNTIF($D15:V15,"&lt;0")=0),W$4,"")</f>
        <v/>
      </c>
      <c r="X16" s="35">
        <f>IF(AND(X15&lt;0,COUNTIF($D15:W15,"&lt;0")=0),X$4,"")</f>
        <v/>
      </c>
      <c r="Y16" s="35">
        <f>IF(AND(Y15&lt;0,COUNTIF($D15:X15,"&lt;0")=0),Y$4,"")</f>
        <v/>
      </c>
      <c r="Z16" s="35">
        <f>IF(AND(Z15&lt;0,COUNTIF($D15:Y15,"&lt;0")=0),Z$4,"")</f>
        <v/>
      </c>
      <c r="AA16" s="35">
        <f>IF(AND(AA15&lt;0,COUNTIF($D15:Z15,"&lt;0")=0),AA$4,"")</f>
        <v/>
      </c>
      <c r="AB16" s="35">
        <f>IF(AND(AB15&lt;0,COUNTIF($D15:AA15,"&lt;0")=0),AB$4,"")</f>
        <v/>
      </c>
      <c r="AC16" s="35">
        <f>IF(AND(AC15&lt;0,COUNTIF($D15:AB15,"&lt;0")=0),AC$4,"")</f>
        <v/>
      </c>
      <c r="AD16" s="35">
        <f>IF(AND(AD15&lt;0,COUNTIF($D15:AC15,"&lt;0")=0),AD$4,"")</f>
        <v/>
      </c>
      <c r="AE16" s="35">
        <f>IF(AND(AE15&lt;0,COUNTIF($D15:AD15,"&lt;0")=0),AE$4,"")</f>
        <v/>
      </c>
      <c r="AF16" s="35">
        <f>IF(AND(AF15&lt;0,COUNTIF($D15:AE15,"&lt;0")=0),AF$4,"")</f>
        <v/>
      </c>
      <c r="AG16" s="35">
        <f>IF(AND(AG15&lt;0,COUNTIF($D15:AF15,"&lt;0")=0),AG$4,"")</f>
        <v/>
      </c>
      <c r="AH16" s="35">
        <f>IF(AND(AH15&lt;0,COUNTIF($D15:AG15,"&lt;0")=0),AH$4,"")</f>
        <v/>
      </c>
      <c r="AI16" s="35">
        <f>IF(AND(AI15&lt;0,COUNTIF($D15:AH15,"&lt;0")=0),AI$4,"")</f>
        <v/>
      </c>
      <c r="AJ16" s="35">
        <f>IF(AND(AJ15&lt;0,COUNTIF($D15:AI15,"&lt;0")=0),AJ$4,"")</f>
        <v/>
      </c>
      <c r="AK16" s="35">
        <f>IF(AND(AK15&lt;0,COUNTIF($D15:AJ15,"&lt;0")=0),AK$4,"")</f>
        <v/>
      </c>
      <c r="AL16" s="35">
        <f>IF(AND(AL15&lt;0,COUNTIF($D15:AK15,"&lt;0")=0),AL$4,"")</f>
        <v/>
      </c>
      <c r="AM16" s="35">
        <f>IF(AND(AM15&lt;0,COUNTIF($D15:AL15,"&lt;0")=0),AM$4,"")</f>
        <v/>
      </c>
    </row>
    <row r="20">
      <c r="A20" s="15" t="inlineStr">
        <is>
          <t>Base scenario</t>
        </is>
      </c>
    </row>
    <row r="21">
      <c r="A21" s="8" t="inlineStr">
        <is>
          <t>Total revenue</t>
        </is>
      </c>
      <c r="D21" s="11">
        <f>Revenue!D35</f>
        <v/>
      </c>
      <c r="E21" s="11">
        <f>Revenue!E35</f>
        <v/>
      </c>
      <c r="F21" s="11">
        <f>Revenue!F35</f>
        <v/>
      </c>
      <c r="G21" s="11">
        <f>Revenue!G35</f>
        <v/>
      </c>
      <c r="H21" s="11">
        <f>Revenue!H35</f>
        <v/>
      </c>
      <c r="I21" s="11">
        <f>Revenue!I35</f>
        <v/>
      </c>
      <c r="J21" s="11">
        <f>Revenue!J35</f>
        <v/>
      </c>
      <c r="K21" s="11">
        <f>Revenue!K35</f>
        <v/>
      </c>
      <c r="L21" s="11">
        <f>Revenue!L35</f>
        <v/>
      </c>
      <c r="M21" s="11">
        <f>Revenue!M35</f>
        <v/>
      </c>
      <c r="N21" s="11">
        <f>Revenue!N35</f>
        <v/>
      </c>
      <c r="O21" s="11">
        <f>Revenue!O35</f>
        <v/>
      </c>
      <c r="P21" s="11">
        <f>Revenue!P35</f>
        <v/>
      </c>
      <c r="Q21" s="11">
        <f>Revenue!Q35</f>
        <v/>
      </c>
      <c r="R21" s="11">
        <f>Revenue!R35</f>
        <v/>
      </c>
      <c r="S21" s="11">
        <f>Revenue!S35</f>
        <v/>
      </c>
      <c r="T21" s="11">
        <f>Revenue!T35</f>
        <v/>
      </c>
      <c r="U21" s="11">
        <f>Revenue!U35</f>
        <v/>
      </c>
      <c r="V21" s="11">
        <f>Revenue!V35</f>
        <v/>
      </c>
      <c r="W21" s="11">
        <f>Revenue!W35</f>
        <v/>
      </c>
      <c r="X21" s="11">
        <f>Revenue!X35</f>
        <v/>
      </c>
      <c r="Y21" s="11">
        <f>Revenue!Y35</f>
        <v/>
      </c>
      <c r="Z21" s="11">
        <f>Revenue!Z35</f>
        <v/>
      </c>
      <c r="AA21" s="11">
        <f>Revenue!AA35</f>
        <v/>
      </c>
      <c r="AB21" s="11">
        <f>Revenue!AB35</f>
        <v/>
      </c>
      <c r="AC21" s="11">
        <f>Revenue!AC35</f>
        <v/>
      </c>
      <c r="AD21" s="11">
        <f>Revenue!AD35</f>
        <v/>
      </c>
      <c r="AE21" s="11">
        <f>Revenue!AE35</f>
        <v/>
      </c>
      <c r="AF21" s="11">
        <f>Revenue!AF35</f>
        <v/>
      </c>
      <c r="AG21" s="11">
        <f>Revenue!AG35</f>
        <v/>
      </c>
      <c r="AH21" s="11">
        <f>Revenue!AH35</f>
        <v/>
      </c>
      <c r="AI21" s="11">
        <f>Revenue!AI35</f>
        <v/>
      </c>
      <c r="AJ21" s="11">
        <f>Revenue!AJ35</f>
        <v/>
      </c>
      <c r="AK21" s="11">
        <f>Revenue!AK35</f>
        <v/>
      </c>
      <c r="AL21" s="11">
        <f>Revenue!AL35</f>
        <v/>
      </c>
      <c r="AM21" s="11">
        <f>Revenue!AM35</f>
        <v/>
      </c>
    </row>
    <row r="22">
      <c r="A22" s="8" t="inlineStr">
        <is>
          <t>Cash collected</t>
        </is>
      </c>
      <c r="D22" s="11">
        <f>IF(D$4&lt;=ROUND(Assumptions!$B$9,0),Assumptions!$B$6/12,INDEX($D$21:$AM$21,D$4-ROUND(Assumptions!$B$9,0)))</f>
        <v/>
      </c>
      <c r="E22" s="11">
        <f>IF(E$4&lt;=ROUND(Assumptions!$B$9,0),Assumptions!$B$6/12,INDEX($D$21:$AM$21,E$4-ROUND(Assumptions!$B$9,0)))</f>
        <v/>
      </c>
      <c r="F22" s="11">
        <f>IF(F$4&lt;=ROUND(Assumptions!$B$9,0),Assumptions!$B$6/12,INDEX($D$21:$AM$21,F$4-ROUND(Assumptions!$B$9,0)))</f>
        <v/>
      </c>
      <c r="G22" s="11">
        <f>IF(G$4&lt;=ROUND(Assumptions!$B$9,0),Assumptions!$B$6/12,INDEX($D$21:$AM$21,G$4-ROUND(Assumptions!$B$9,0)))</f>
        <v/>
      </c>
      <c r="H22" s="11">
        <f>IF(H$4&lt;=ROUND(Assumptions!$B$9,0),Assumptions!$B$6/12,INDEX($D$21:$AM$21,H$4-ROUND(Assumptions!$B$9,0)))</f>
        <v/>
      </c>
      <c r="I22" s="11">
        <f>IF(I$4&lt;=ROUND(Assumptions!$B$9,0),Assumptions!$B$6/12,INDEX($D$21:$AM$21,I$4-ROUND(Assumptions!$B$9,0)))</f>
        <v/>
      </c>
      <c r="J22" s="11">
        <f>IF(J$4&lt;=ROUND(Assumptions!$B$9,0),Assumptions!$B$6/12,INDEX($D$21:$AM$21,J$4-ROUND(Assumptions!$B$9,0)))</f>
        <v/>
      </c>
      <c r="K22" s="11">
        <f>IF(K$4&lt;=ROUND(Assumptions!$B$9,0),Assumptions!$B$6/12,INDEX($D$21:$AM$21,K$4-ROUND(Assumptions!$B$9,0)))</f>
        <v/>
      </c>
      <c r="L22" s="11">
        <f>IF(L$4&lt;=ROUND(Assumptions!$B$9,0),Assumptions!$B$6/12,INDEX($D$21:$AM$21,L$4-ROUND(Assumptions!$B$9,0)))</f>
        <v/>
      </c>
      <c r="M22" s="11">
        <f>IF(M$4&lt;=ROUND(Assumptions!$B$9,0),Assumptions!$B$6/12,INDEX($D$21:$AM$21,M$4-ROUND(Assumptions!$B$9,0)))</f>
        <v/>
      </c>
      <c r="N22" s="11">
        <f>IF(N$4&lt;=ROUND(Assumptions!$B$9,0),Assumptions!$B$6/12,INDEX($D$21:$AM$21,N$4-ROUND(Assumptions!$B$9,0)))</f>
        <v/>
      </c>
      <c r="O22" s="11">
        <f>IF(O$4&lt;=ROUND(Assumptions!$B$9,0),Assumptions!$B$6/12,INDEX($D$21:$AM$21,O$4-ROUND(Assumptions!$B$9,0)))</f>
        <v/>
      </c>
      <c r="P22" s="11">
        <f>IF(P$4&lt;=ROUND(Assumptions!$B$9,0),Assumptions!$B$6/12,INDEX($D$21:$AM$21,P$4-ROUND(Assumptions!$B$9,0)))</f>
        <v/>
      </c>
      <c r="Q22" s="11">
        <f>IF(Q$4&lt;=ROUND(Assumptions!$B$9,0),Assumptions!$B$6/12,INDEX($D$21:$AM$21,Q$4-ROUND(Assumptions!$B$9,0)))</f>
        <v/>
      </c>
      <c r="R22" s="11">
        <f>IF(R$4&lt;=ROUND(Assumptions!$B$9,0),Assumptions!$B$6/12,INDEX($D$21:$AM$21,R$4-ROUND(Assumptions!$B$9,0)))</f>
        <v/>
      </c>
      <c r="S22" s="11">
        <f>IF(S$4&lt;=ROUND(Assumptions!$B$9,0),Assumptions!$B$6/12,INDEX($D$21:$AM$21,S$4-ROUND(Assumptions!$B$9,0)))</f>
        <v/>
      </c>
      <c r="T22" s="11">
        <f>IF(T$4&lt;=ROUND(Assumptions!$B$9,0),Assumptions!$B$6/12,INDEX($D$21:$AM$21,T$4-ROUND(Assumptions!$B$9,0)))</f>
        <v/>
      </c>
      <c r="U22" s="11">
        <f>IF(U$4&lt;=ROUND(Assumptions!$B$9,0),Assumptions!$B$6/12,INDEX($D$21:$AM$21,U$4-ROUND(Assumptions!$B$9,0)))</f>
        <v/>
      </c>
      <c r="V22" s="11">
        <f>IF(V$4&lt;=ROUND(Assumptions!$B$9,0),Assumptions!$B$6/12,INDEX($D$21:$AM$21,V$4-ROUND(Assumptions!$B$9,0)))</f>
        <v/>
      </c>
      <c r="W22" s="11">
        <f>IF(W$4&lt;=ROUND(Assumptions!$B$9,0),Assumptions!$B$6/12,INDEX($D$21:$AM$21,W$4-ROUND(Assumptions!$B$9,0)))</f>
        <v/>
      </c>
      <c r="X22" s="11">
        <f>IF(X$4&lt;=ROUND(Assumptions!$B$9,0),Assumptions!$B$6/12,INDEX($D$21:$AM$21,X$4-ROUND(Assumptions!$B$9,0)))</f>
        <v/>
      </c>
      <c r="Y22" s="11">
        <f>IF(Y$4&lt;=ROUND(Assumptions!$B$9,0),Assumptions!$B$6/12,INDEX($D$21:$AM$21,Y$4-ROUND(Assumptions!$B$9,0)))</f>
        <v/>
      </c>
      <c r="Z22" s="11">
        <f>IF(Z$4&lt;=ROUND(Assumptions!$B$9,0),Assumptions!$B$6/12,INDEX($D$21:$AM$21,Z$4-ROUND(Assumptions!$B$9,0)))</f>
        <v/>
      </c>
      <c r="AA22" s="11">
        <f>IF(AA$4&lt;=ROUND(Assumptions!$B$9,0),Assumptions!$B$6/12,INDEX($D$21:$AM$21,AA$4-ROUND(Assumptions!$B$9,0)))</f>
        <v/>
      </c>
      <c r="AB22" s="11">
        <f>IF(AB$4&lt;=ROUND(Assumptions!$B$9,0),Assumptions!$B$6/12,INDEX($D$21:$AM$21,AB$4-ROUND(Assumptions!$B$9,0)))</f>
        <v/>
      </c>
      <c r="AC22" s="11">
        <f>IF(AC$4&lt;=ROUND(Assumptions!$B$9,0),Assumptions!$B$6/12,INDEX($D$21:$AM$21,AC$4-ROUND(Assumptions!$B$9,0)))</f>
        <v/>
      </c>
      <c r="AD22" s="11">
        <f>IF(AD$4&lt;=ROUND(Assumptions!$B$9,0),Assumptions!$B$6/12,INDEX($D$21:$AM$21,AD$4-ROUND(Assumptions!$B$9,0)))</f>
        <v/>
      </c>
      <c r="AE22" s="11">
        <f>IF(AE$4&lt;=ROUND(Assumptions!$B$9,0),Assumptions!$B$6/12,INDEX($D$21:$AM$21,AE$4-ROUND(Assumptions!$B$9,0)))</f>
        <v/>
      </c>
      <c r="AF22" s="11">
        <f>IF(AF$4&lt;=ROUND(Assumptions!$B$9,0),Assumptions!$B$6/12,INDEX($D$21:$AM$21,AF$4-ROUND(Assumptions!$B$9,0)))</f>
        <v/>
      </c>
      <c r="AG22" s="11">
        <f>IF(AG$4&lt;=ROUND(Assumptions!$B$9,0),Assumptions!$B$6/12,INDEX($D$21:$AM$21,AG$4-ROUND(Assumptions!$B$9,0)))</f>
        <v/>
      </c>
      <c r="AH22" s="11">
        <f>IF(AH$4&lt;=ROUND(Assumptions!$B$9,0),Assumptions!$B$6/12,INDEX($D$21:$AM$21,AH$4-ROUND(Assumptions!$B$9,0)))</f>
        <v/>
      </c>
      <c r="AI22" s="11">
        <f>IF(AI$4&lt;=ROUND(Assumptions!$B$9,0),Assumptions!$B$6/12,INDEX($D$21:$AM$21,AI$4-ROUND(Assumptions!$B$9,0)))</f>
        <v/>
      </c>
      <c r="AJ22" s="11">
        <f>IF(AJ$4&lt;=ROUND(Assumptions!$B$9,0),Assumptions!$B$6/12,INDEX($D$21:$AM$21,AJ$4-ROUND(Assumptions!$B$9,0)))</f>
        <v/>
      </c>
      <c r="AK22" s="11">
        <f>IF(AK$4&lt;=ROUND(Assumptions!$B$9,0),Assumptions!$B$6/12,INDEX($D$21:$AM$21,AK$4-ROUND(Assumptions!$B$9,0)))</f>
        <v/>
      </c>
      <c r="AL22" s="11">
        <f>IF(AL$4&lt;=ROUND(Assumptions!$B$9,0),Assumptions!$B$6/12,INDEX($D$21:$AM$21,AL$4-ROUND(Assumptions!$B$9,0)))</f>
        <v/>
      </c>
      <c r="AM22" s="11">
        <f>IF(AM$4&lt;=ROUND(Assumptions!$B$9,0),Assumptions!$B$6/12,INDEX($D$21:$AM$21,AM$4-ROUND(Assumptions!$B$9,0)))</f>
        <v/>
      </c>
    </row>
    <row r="23">
      <c r="A23" s="8" t="inlineStr">
        <is>
          <t>Total costs</t>
        </is>
      </c>
      <c r="D23" s="11">
        <f>Headcount!I188+Opex!G36+Revenue!D33*Assumptions!$B$10+Revenue!D34*(1-Assumptions!$B$12)+(Revenue!D27+Revenue!D28)*Assumptions!$B$13</f>
        <v/>
      </c>
      <c r="E23" s="11">
        <f>Headcount!J188+Opex!H36+Revenue!E33*Assumptions!$B$10+Revenue!E34*(1-Assumptions!$B$12)+(Revenue!E27+Revenue!E28)*Assumptions!$B$13</f>
        <v/>
      </c>
      <c r="F23" s="11">
        <f>Headcount!K188+Opex!I36+Revenue!F33*Assumptions!$B$10+Revenue!F34*(1-Assumptions!$B$12)+(Revenue!F27+Revenue!F28)*Assumptions!$B$13</f>
        <v/>
      </c>
      <c r="G23" s="11">
        <f>Headcount!L188+Opex!J36+Revenue!G33*Assumptions!$B$10+Revenue!G34*(1-Assumptions!$B$12)+(Revenue!G27+Revenue!G28)*Assumptions!$B$13</f>
        <v/>
      </c>
      <c r="H23" s="11">
        <f>Headcount!M188+Opex!K36+Revenue!H33*Assumptions!$B$10+Revenue!H34*(1-Assumptions!$B$12)+(Revenue!H27+Revenue!H28)*Assumptions!$B$13</f>
        <v/>
      </c>
      <c r="I23" s="11">
        <f>Headcount!N188+Opex!L36+Revenue!I33*Assumptions!$B$10+Revenue!I34*(1-Assumptions!$B$12)+(Revenue!I27+Revenue!I28)*Assumptions!$B$13</f>
        <v/>
      </c>
      <c r="J23" s="11">
        <f>Headcount!O188+Opex!M36+Revenue!J33*Assumptions!$B$10+Revenue!J34*(1-Assumptions!$B$12)+(Revenue!J27+Revenue!J28)*Assumptions!$B$13</f>
        <v/>
      </c>
      <c r="K23" s="11">
        <f>Headcount!P188+Opex!N36+Revenue!K33*Assumptions!$B$10+Revenue!K34*(1-Assumptions!$B$12)+(Revenue!K27+Revenue!K28)*Assumptions!$B$13</f>
        <v/>
      </c>
      <c r="L23" s="11">
        <f>Headcount!Q188+Opex!O36+Revenue!L33*Assumptions!$B$10+Revenue!L34*(1-Assumptions!$B$12)+(Revenue!L27+Revenue!L28)*Assumptions!$B$13</f>
        <v/>
      </c>
      <c r="M23" s="11">
        <f>Headcount!R188+Opex!P36+Revenue!M33*Assumptions!$B$10+Revenue!M34*(1-Assumptions!$B$12)+(Revenue!M27+Revenue!M28)*Assumptions!$B$13</f>
        <v/>
      </c>
      <c r="N23" s="11">
        <f>Headcount!S188+Opex!Q36+Revenue!N33*Assumptions!$B$10+Revenue!N34*(1-Assumptions!$B$12)+(Revenue!N27+Revenue!N28)*Assumptions!$B$13</f>
        <v/>
      </c>
      <c r="O23" s="11">
        <f>Headcount!T188+Opex!R36+Revenue!O33*Assumptions!$B$10+Revenue!O34*(1-Assumptions!$B$12)+(Revenue!O27+Revenue!O28)*Assumptions!$B$13</f>
        <v/>
      </c>
      <c r="P23" s="11">
        <f>Headcount!U188+Opex!S36+Revenue!P33*Assumptions!$B$10+Revenue!P34*(1-Assumptions!$B$12)+(Revenue!P27+Revenue!P28)*Assumptions!$B$13</f>
        <v/>
      </c>
      <c r="Q23" s="11">
        <f>Headcount!V188+Opex!T36+Revenue!Q33*Assumptions!$B$10+Revenue!Q34*(1-Assumptions!$B$12)+(Revenue!Q27+Revenue!Q28)*Assumptions!$B$13</f>
        <v/>
      </c>
      <c r="R23" s="11">
        <f>Headcount!W188+Opex!U36+Revenue!R33*Assumptions!$B$10+Revenue!R34*(1-Assumptions!$B$12)+(Revenue!R27+Revenue!R28)*Assumptions!$B$13</f>
        <v/>
      </c>
      <c r="S23" s="11">
        <f>Headcount!X188+Opex!V36+Revenue!S33*Assumptions!$B$10+Revenue!S34*(1-Assumptions!$B$12)+(Revenue!S27+Revenue!S28)*Assumptions!$B$13</f>
        <v/>
      </c>
      <c r="T23" s="11">
        <f>Headcount!Y188+Opex!W36+Revenue!T33*Assumptions!$B$10+Revenue!T34*(1-Assumptions!$B$12)+(Revenue!T27+Revenue!T28)*Assumptions!$B$13</f>
        <v/>
      </c>
      <c r="U23" s="11">
        <f>Headcount!Z188+Opex!X36+Revenue!U33*Assumptions!$B$10+Revenue!U34*(1-Assumptions!$B$12)+(Revenue!U27+Revenue!U28)*Assumptions!$B$13</f>
        <v/>
      </c>
      <c r="V23" s="11">
        <f>Headcount!AA188+Opex!Y36+Revenue!V33*Assumptions!$B$10+Revenue!V34*(1-Assumptions!$B$12)+(Revenue!V27+Revenue!V28)*Assumptions!$B$13</f>
        <v/>
      </c>
      <c r="W23" s="11">
        <f>Headcount!AB188+Opex!Z36+Revenue!W33*Assumptions!$B$10+Revenue!W34*(1-Assumptions!$B$12)+(Revenue!W27+Revenue!W28)*Assumptions!$B$13</f>
        <v/>
      </c>
      <c r="X23" s="11">
        <f>Headcount!AC188+Opex!AA36+Revenue!X33*Assumptions!$B$10+Revenue!X34*(1-Assumptions!$B$12)+(Revenue!X27+Revenue!X28)*Assumptions!$B$13</f>
        <v/>
      </c>
      <c r="Y23" s="11">
        <f>Headcount!AD188+Opex!AB36+Revenue!Y33*Assumptions!$B$10+Revenue!Y34*(1-Assumptions!$B$12)+(Revenue!Y27+Revenue!Y28)*Assumptions!$B$13</f>
        <v/>
      </c>
      <c r="Z23" s="11">
        <f>Headcount!AE188+Opex!AC36+Revenue!Z33*Assumptions!$B$10+Revenue!Z34*(1-Assumptions!$B$12)+(Revenue!Z27+Revenue!Z28)*Assumptions!$B$13</f>
        <v/>
      </c>
      <c r="AA23" s="11">
        <f>Headcount!AF188+Opex!AD36+Revenue!AA33*Assumptions!$B$10+Revenue!AA34*(1-Assumptions!$B$12)+(Revenue!AA27+Revenue!AA28)*Assumptions!$B$13</f>
        <v/>
      </c>
      <c r="AB23" s="11">
        <f>Headcount!AG188+Opex!AE36+Revenue!AB33*Assumptions!$B$10+Revenue!AB34*(1-Assumptions!$B$12)+(Revenue!AB27+Revenue!AB28)*Assumptions!$B$13</f>
        <v/>
      </c>
      <c r="AC23" s="11">
        <f>Headcount!AH188+Opex!AF36+Revenue!AC33*Assumptions!$B$10+Revenue!AC34*(1-Assumptions!$B$12)+(Revenue!AC27+Revenue!AC28)*Assumptions!$B$13</f>
        <v/>
      </c>
      <c r="AD23" s="11">
        <f>Headcount!AI188+Opex!AG36+Revenue!AD33*Assumptions!$B$10+Revenue!AD34*(1-Assumptions!$B$12)+(Revenue!AD27+Revenue!AD28)*Assumptions!$B$13</f>
        <v/>
      </c>
      <c r="AE23" s="11">
        <f>Headcount!AJ188+Opex!AH36+Revenue!AE33*Assumptions!$B$10+Revenue!AE34*(1-Assumptions!$B$12)+(Revenue!AE27+Revenue!AE28)*Assumptions!$B$13</f>
        <v/>
      </c>
      <c r="AF23" s="11">
        <f>Headcount!AK188+Opex!AI36+Revenue!AF33*Assumptions!$B$10+Revenue!AF34*(1-Assumptions!$B$12)+(Revenue!AF27+Revenue!AF28)*Assumptions!$B$13</f>
        <v/>
      </c>
      <c r="AG23" s="11">
        <f>Headcount!AL188+Opex!AJ36+Revenue!AG33*Assumptions!$B$10+Revenue!AG34*(1-Assumptions!$B$12)+(Revenue!AG27+Revenue!AG28)*Assumptions!$B$13</f>
        <v/>
      </c>
      <c r="AH23" s="11">
        <f>Headcount!AM188+Opex!AK36+Revenue!AH33*Assumptions!$B$10+Revenue!AH34*(1-Assumptions!$B$12)+(Revenue!AH27+Revenue!AH28)*Assumptions!$B$13</f>
        <v/>
      </c>
      <c r="AI23" s="11">
        <f>Headcount!AN188+Opex!AL36+Revenue!AI33*Assumptions!$B$10+Revenue!AI34*(1-Assumptions!$B$12)+(Revenue!AI27+Revenue!AI28)*Assumptions!$B$13</f>
        <v/>
      </c>
      <c r="AJ23" s="11">
        <f>Headcount!AO188+Opex!AM36+Revenue!AJ33*Assumptions!$B$10+Revenue!AJ34*(1-Assumptions!$B$12)+(Revenue!AJ27+Revenue!AJ28)*Assumptions!$B$13</f>
        <v/>
      </c>
      <c r="AK23" s="11">
        <f>Headcount!AP188+Opex!AN36+Revenue!AK33*Assumptions!$B$10+Revenue!AK34*(1-Assumptions!$B$12)+(Revenue!AK27+Revenue!AK28)*Assumptions!$B$13</f>
        <v/>
      </c>
      <c r="AL23" s="11">
        <f>Headcount!AQ188+Opex!AO36+Revenue!AL33*Assumptions!$B$10+Revenue!AL34*(1-Assumptions!$B$12)+(Revenue!AL27+Revenue!AL28)*Assumptions!$B$13</f>
        <v/>
      </c>
      <c r="AM23" s="11">
        <f>Headcount!AR188+Opex!AP36+Revenue!AM33*Assumptions!$B$10+Revenue!AM34*(1-Assumptions!$B$12)+(Revenue!AM27+Revenue!AM28)*Assumptions!$B$13</f>
        <v/>
      </c>
    </row>
    <row r="24">
      <c r="A24" s="8" t="inlineStr">
        <is>
          <t>Operating income (EBITDA)</t>
        </is>
      </c>
      <c r="D24" s="11">
        <f>D21-D23</f>
        <v/>
      </c>
      <c r="E24" s="11">
        <f>E21-E23</f>
        <v/>
      </c>
      <c r="F24" s="11">
        <f>F21-F23</f>
        <v/>
      </c>
      <c r="G24" s="11">
        <f>G21-G23</f>
        <v/>
      </c>
      <c r="H24" s="11">
        <f>H21-H23</f>
        <v/>
      </c>
      <c r="I24" s="11">
        <f>I21-I23</f>
        <v/>
      </c>
      <c r="J24" s="11">
        <f>J21-J23</f>
        <v/>
      </c>
      <c r="K24" s="11">
        <f>K21-K23</f>
        <v/>
      </c>
      <c r="L24" s="11">
        <f>L21-L23</f>
        <v/>
      </c>
      <c r="M24" s="11">
        <f>M21-M23</f>
        <v/>
      </c>
      <c r="N24" s="11">
        <f>N21-N23</f>
        <v/>
      </c>
      <c r="O24" s="11">
        <f>O21-O23</f>
        <v/>
      </c>
      <c r="P24" s="11">
        <f>P21-P23</f>
        <v/>
      </c>
      <c r="Q24" s="11">
        <f>Q21-Q23</f>
        <v/>
      </c>
      <c r="R24" s="11">
        <f>R21-R23</f>
        <v/>
      </c>
      <c r="S24" s="11">
        <f>S21-S23</f>
        <v/>
      </c>
      <c r="T24" s="11">
        <f>T21-T23</f>
        <v/>
      </c>
      <c r="U24" s="11">
        <f>U21-U23</f>
        <v/>
      </c>
      <c r="V24" s="11">
        <f>V21-V23</f>
        <v/>
      </c>
      <c r="W24" s="11">
        <f>W21-W23</f>
        <v/>
      </c>
      <c r="X24" s="11">
        <f>X21-X23</f>
        <v/>
      </c>
      <c r="Y24" s="11">
        <f>Y21-Y23</f>
        <v/>
      </c>
      <c r="Z24" s="11">
        <f>Z21-Z23</f>
        <v/>
      </c>
      <c r="AA24" s="11">
        <f>AA21-AA23</f>
        <v/>
      </c>
      <c r="AB24" s="11">
        <f>AB21-AB23</f>
        <v/>
      </c>
      <c r="AC24" s="11">
        <f>AC21-AC23</f>
        <v/>
      </c>
      <c r="AD24" s="11">
        <f>AD21-AD23</f>
        <v/>
      </c>
      <c r="AE24" s="11">
        <f>AE21-AE23</f>
        <v/>
      </c>
      <c r="AF24" s="11">
        <f>AF21-AF23</f>
        <v/>
      </c>
      <c r="AG24" s="11">
        <f>AG21-AG23</f>
        <v/>
      </c>
      <c r="AH24" s="11">
        <f>AH21-AH23</f>
        <v/>
      </c>
      <c r="AI24" s="11">
        <f>AI21-AI23</f>
        <v/>
      </c>
      <c r="AJ24" s="11">
        <f>AJ21-AJ23</f>
        <v/>
      </c>
      <c r="AK24" s="11">
        <f>AK21-AK23</f>
        <v/>
      </c>
      <c r="AL24" s="11">
        <f>AL21-AL23</f>
        <v/>
      </c>
      <c r="AM24" s="11">
        <f>AM21-AM23</f>
        <v/>
      </c>
    </row>
    <row r="25">
      <c r="A25" s="8" t="inlineStr">
        <is>
          <t>Net cash flow</t>
        </is>
      </c>
      <c r="D25" s="11">
        <f>D22-D23</f>
        <v/>
      </c>
      <c r="E25" s="11">
        <f>E22-E23</f>
        <v/>
      </c>
      <c r="F25" s="11">
        <f>F22-F23</f>
        <v/>
      </c>
      <c r="G25" s="11">
        <f>G22-G23</f>
        <v/>
      </c>
      <c r="H25" s="11">
        <f>H22-H23</f>
        <v/>
      </c>
      <c r="I25" s="11">
        <f>I22-I23</f>
        <v/>
      </c>
      <c r="J25" s="11">
        <f>J22-J23</f>
        <v/>
      </c>
      <c r="K25" s="11">
        <f>K22-K23</f>
        <v/>
      </c>
      <c r="L25" s="11">
        <f>L22-L23</f>
        <v/>
      </c>
      <c r="M25" s="11">
        <f>M22-M23</f>
        <v/>
      </c>
      <c r="N25" s="11">
        <f>N22-N23</f>
        <v/>
      </c>
      <c r="O25" s="11">
        <f>O22-O23</f>
        <v/>
      </c>
      <c r="P25" s="11">
        <f>P22-P23</f>
        <v/>
      </c>
      <c r="Q25" s="11">
        <f>Q22-Q23</f>
        <v/>
      </c>
      <c r="R25" s="11">
        <f>R22-R23</f>
        <v/>
      </c>
      <c r="S25" s="11">
        <f>S22-S23</f>
        <v/>
      </c>
      <c r="T25" s="11">
        <f>T22-T23</f>
        <v/>
      </c>
      <c r="U25" s="11">
        <f>U22-U23</f>
        <v/>
      </c>
      <c r="V25" s="11">
        <f>V22-V23</f>
        <v/>
      </c>
      <c r="W25" s="11">
        <f>W22-W23</f>
        <v/>
      </c>
      <c r="X25" s="11">
        <f>X22-X23</f>
        <v/>
      </c>
      <c r="Y25" s="11">
        <f>Y22-Y23</f>
        <v/>
      </c>
      <c r="Z25" s="11">
        <f>Z22-Z23</f>
        <v/>
      </c>
      <c r="AA25" s="11">
        <f>AA22-AA23</f>
        <v/>
      </c>
      <c r="AB25" s="11">
        <f>AB22-AB23</f>
        <v/>
      </c>
      <c r="AC25" s="11">
        <f>AC22-AC23</f>
        <v/>
      </c>
      <c r="AD25" s="11">
        <f>AD22-AD23</f>
        <v/>
      </c>
      <c r="AE25" s="11">
        <f>AE22-AE23</f>
        <v/>
      </c>
      <c r="AF25" s="11">
        <f>AF22-AF23</f>
        <v/>
      </c>
      <c r="AG25" s="11">
        <f>AG22-AG23</f>
        <v/>
      </c>
      <c r="AH25" s="11">
        <f>AH22-AH23</f>
        <v/>
      </c>
      <c r="AI25" s="11">
        <f>AI22-AI23</f>
        <v/>
      </c>
      <c r="AJ25" s="11">
        <f>AJ22-AJ23</f>
        <v/>
      </c>
      <c r="AK25" s="11">
        <f>AK22-AK23</f>
        <v/>
      </c>
      <c r="AL25" s="11">
        <f>AL22-AL23</f>
        <v/>
      </c>
      <c r="AM25" s="11">
        <f>AM22-AM23</f>
        <v/>
      </c>
    </row>
    <row r="26">
      <c r="A26" s="31" t="inlineStr">
        <is>
          <t>Ending cash</t>
        </is>
      </c>
      <c r="D26" s="9">
        <f>Assumptions!$B$7+D25</f>
        <v/>
      </c>
      <c r="E26" s="9">
        <f>D26+E25</f>
        <v/>
      </c>
      <c r="F26" s="9">
        <f>E26+F25</f>
        <v/>
      </c>
      <c r="G26" s="9">
        <f>F26+G25</f>
        <v/>
      </c>
      <c r="H26" s="9">
        <f>G26+H25</f>
        <v/>
      </c>
      <c r="I26" s="9">
        <f>H26+I25</f>
        <v/>
      </c>
      <c r="J26" s="9">
        <f>I26+J25</f>
        <v/>
      </c>
      <c r="K26" s="9">
        <f>J26+K25</f>
        <v/>
      </c>
      <c r="L26" s="9">
        <f>K26+L25</f>
        <v/>
      </c>
      <c r="M26" s="9">
        <f>L26+M25</f>
        <v/>
      </c>
      <c r="N26" s="9">
        <f>M26+N25</f>
        <v/>
      </c>
      <c r="O26" s="9">
        <f>N26+O25</f>
        <v/>
      </c>
      <c r="P26" s="9">
        <f>O26+P25</f>
        <v/>
      </c>
      <c r="Q26" s="9">
        <f>P26+Q25</f>
        <v/>
      </c>
      <c r="R26" s="9">
        <f>Q26+R25</f>
        <v/>
      </c>
      <c r="S26" s="9">
        <f>R26+S25</f>
        <v/>
      </c>
      <c r="T26" s="9">
        <f>S26+T25</f>
        <v/>
      </c>
      <c r="U26" s="9">
        <f>T26+U25</f>
        <v/>
      </c>
      <c r="V26" s="9">
        <f>U26+V25</f>
        <v/>
      </c>
      <c r="W26" s="9">
        <f>V26+W25</f>
        <v/>
      </c>
      <c r="X26" s="9">
        <f>W26+X25</f>
        <v/>
      </c>
      <c r="Y26" s="9">
        <f>X26+Y25</f>
        <v/>
      </c>
      <c r="Z26" s="9">
        <f>Y26+Z25</f>
        <v/>
      </c>
      <c r="AA26" s="9">
        <f>Z26+AA25</f>
        <v/>
      </c>
      <c r="AB26" s="9">
        <f>AA26+AB25</f>
        <v/>
      </c>
      <c r="AC26" s="9">
        <f>AB26+AC25</f>
        <v/>
      </c>
      <c r="AD26" s="9">
        <f>AC26+AD25</f>
        <v/>
      </c>
      <c r="AE26" s="9">
        <f>AD26+AE25</f>
        <v/>
      </c>
      <c r="AF26" s="9">
        <f>AE26+AF25</f>
        <v/>
      </c>
      <c r="AG26" s="9">
        <f>AF26+AG25</f>
        <v/>
      </c>
      <c r="AH26" s="9">
        <f>AG26+AH25</f>
        <v/>
      </c>
      <c r="AI26" s="9">
        <f>AH26+AI25</f>
        <v/>
      </c>
      <c r="AJ26" s="9">
        <f>AI26+AJ25</f>
        <v/>
      </c>
      <c r="AK26" s="9">
        <f>AJ26+AK25</f>
        <v/>
      </c>
      <c r="AL26" s="9">
        <f>AK26+AL25</f>
        <v/>
      </c>
      <c r="AM26" s="9">
        <f>AL26+AM25</f>
        <v/>
      </c>
    </row>
    <row r="27">
      <c r="A27" s="34" t="inlineStr">
        <is>
          <t>First month below zero (helper)</t>
        </is>
      </c>
      <c r="D27" s="35">
        <f>IF(D26&lt;0,1,"")</f>
        <v/>
      </c>
      <c r="E27" s="35">
        <f>IF(AND(E26&lt;0,COUNTIF($D26:D26,"&lt;0")=0),E$4,"")</f>
        <v/>
      </c>
      <c r="F27" s="35">
        <f>IF(AND(F26&lt;0,COUNTIF($D26:E26,"&lt;0")=0),F$4,"")</f>
        <v/>
      </c>
      <c r="G27" s="35">
        <f>IF(AND(G26&lt;0,COUNTIF($D26:F26,"&lt;0")=0),G$4,"")</f>
        <v/>
      </c>
      <c r="H27" s="35">
        <f>IF(AND(H26&lt;0,COUNTIF($D26:G26,"&lt;0")=0),H$4,"")</f>
        <v/>
      </c>
      <c r="I27" s="35">
        <f>IF(AND(I26&lt;0,COUNTIF($D26:H26,"&lt;0")=0),I$4,"")</f>
        <v/>
      </c>
      <c r="J27" s="35">
        <f>IF(AND(J26&lt;0,COUNTIF($D26:I26,"&lt;0")=0),J$4,"")</f>
        <v/>
      </c>
      <c r="K27" s="35">
        <f>IF(AND(K26&lt;0,COUNTIF($D26:J26,"&lt;0")=0),K$4,"")</f>
        <v/>
      </c>
      <c r="L27" s="35">
        <f>IF(AND(L26&lt;0,COUNTIF($D26:K26,"&lt;0")=0),L$4,"")</f>
        <v/>
      </c>
      <c r="M27" s="35">
        <f>IF(AND(M26&lt;0,COUNTIF($D26:L26,"&lt;0")=0),M$4,"")</f>
        <v/>
      </c>
      <c r="N27" s="35">
        <f>IF(AND(N26&lt;0,COUNTIF($D26:M26,"&lt;0")=0),N$4,"")</f>
        <v/>
      </c>
      <c r="O27" s="35">
        <f>IF(AND(O26&lt;0,COUNTIF($D26:N26,"&lt;0")=0),O$4,"")</f>
        <v/>
      </c>
      <c r="P27" s="35">
        <f>IF(AND(P26&lt;0,COUNTIF($D26:O26,"&lt;0")=0),P$4,"")</f>
        <v/>
      </c>
      <c r="Q27" s="35">
        <f>IF(AND(Q26&lt;0,COUNTIF($D26:P26,"&lt;0")=0),Q$4,"")</f>
        <v/>
      </c>
      <c r="R27" s="35">
        <f>IF(AND(R26&lt;0,COUNTIF($D26:Q26,"&lt;0")=0),R$4,"")</f>
        <v/>
      </c>
      <c r="S27" s="35">
        <f>IF(AND(S26&lt;0,COUNTIF($D26:R26,"&lt;0")=0),S$4,"")</f>
        <v/>
      </c>
      <c r="T27" s="35">
        <f>IF(AND(T26&lt;0,COUNTIF($D26:S26,"&lt;0")=0),T$4,"")</f>
        <v/>
      </c>
      <c r="U27" s="35">
        <f>IF(AND(U26&lt;0,COUNTIF($D26:T26,"&lt;0")=0),U$4,"")</f>
        <v/>
      </c>
      <c r="V27" s="35">
        <f>IF(AND(V26&lt;0,COUNTIF($D26:U26,"&lt;0")=0),V$4,"")</f>
        <v/>
      </c>
      <c r="W27" s="35">
        <f>IF(AND(W26&lt;0,COUNTIF($D26:V26,"&lt;0")=0),W$4,"")</f>
        <v/>
      </c>
      <c r="X27" s="35">
        <f>IF(AND(X26&lt;0,COUNTIF($D26:W26,"&lt;0")=0),X$4,"")</f>
        <v/>
      </c>
      <c r="Y27" s="35">
        <f>IF(AND(Y26&lt;0,COUNTIF($D26:X26,"&lt;0")=0),Y$4,"")</f>
        <v/>
      </c>
      <c r="Z27" s="35">
        <f>IF(AND(Z26&lt;0,COUNTIF($D26:Y26,"&lt;0")=0),Z$4,"")</f>
        <v/>
      </c>
      <c r="AA27" s="35">
        <f>IF(AND(AA26&lt;0,COUNTIF($D26:Z26,"&lt;0")=0),AA$4,"")</f>
        <v/>
      </c>
      <c r="AB27" s="35">
        <f>IF(AND(AB26&lt;0,COUNTIF($D26:AA26,"&lt;0")=0),AB$4,"")</f>
        <v/>
      </c>
      <c r="AC27" s="35">
        <f>IF(AND(AC26&lt;0,COUNTIF($D26:AB26,"&lt;0")=0),AC$4,"")</f>
        <v/>
      </c>
      <c r="AD27" s="35">
        <f>IF(AND(AD26&lt;0,COUNTIF($D26:AC26,"&lt;0")=0),AD$4,"")</f>
        <v/>
      </c>
      <c r="AE27" s="35">
        <f>IF(AND(AE26&lt;0,COUNTIF($D26:AD26,"&lt;0")=0),AE$4,"")</f>
        <v/>
      </c>
      <c r="AF27" s="35">
        <f>IF(AND(AF26&lt;0,COUNTIF($D26:AE26,"&lt;0")=0),AF$4,"")</f>
        <v/>
      </c>
      <c r="AG27" s="35">
        <f>IF(AND(AG26&lt;0,COUNTIF($D26:AF26,"&lt;0")=0),AG$4,"")</f>
        <v/>
      </c>
      <c r="AH27" s="35">
        <f>IF(AND(AH26&lt;0,COUNTIF($D26:AG26,"&lt;0")=0),AH$4,"")</f>
        <v/>
      </c>
      <c r="AI27" s="35">
        <f>IF(AND(AI26&lt;0,COUNTIF($D26:AH26,"&lt;0")=0),AI$4,"")</f>
        <v/>
      </c>
      <c r="AJ27" s="35">
        <f>IF(AND(AJ26&lt;0,COUNTIF($D26:AI26,"&lt;0")=0),AJ$4,"")</f>
        <v/>
      </c>
      <c r="AK27" s="35">
        <f>IF(AND(AK26&lt;0,COUNTIF($D26:AJ26,"&lt;0")=0),AK$4,"")</f>
        <v/>
      </c>
      <c r="AL27" s="35">
        <f>IF(AND(AL26&lt;0,COUNTIF($D26:AK26,"&lt;0")=0),AL$4,"")</f>
        <v/>
      </c>
      <c r="AM27" s="35">
        <f>IF(AND(AM26&lt;0,COUNTIF($D26:AL26,"&lt;0")=0),AM$4,"")</f>
        <v/>
      </c>
    </row>
    <row r="31">
      <c r="A31" s="15" t="inlineStr">
        <is>
          <t>High scenario</t>
        </is>
      </c>
    </row>
    <row r="32">
      <c r="A32" s="8" t="inlineStr">
        <is>
          <t>Total revenue</t>
        </is>
      </c>
      <c r="D32" s="11">
        <f>Revenue!D50</f>
        <v/>
      </c>
      <c r="E32" s="11">
        <f>Revenue!E50</f>
        <v/>
      </c>
      <c r="F32" s="11">
        <f>Revenue!F50</f>
        <v/>
      </c>
      <c r="G32" s="11">
        <f>Revenue!G50</f>
        <v/>
      </c>
      <c r="H32" s="11">
        <f>Revenue!H50</f>
        <v/>
      </c>
      <c r="I32" s="11">
        <f>Revenue!I50</f>
        <v/>
      </c>
      <c r="J32" s="11">
        <f>Revenue!J50</f>
        <v/>
      </c>
      <c r="K32" s="11">
        <f>Revenue!K50</f>
        <v/>
      </c>
      <c r="L32" s="11">
        <f>Revenue!L50</f>
        <v/>
      </c>
      <c r="M32" s="11">
        <f>Revenue!M50</f>
        <v/>
      </c>
      <c r="N32" s="11">
        <f>Revenue!N50</f>
        <v/>
      </c>
      <c r="O32" s="11">
        <f>Revenue!O50</f>
        <v/>
      </c>
      <c r="P32" s="11">
        <f>Revenue!P50</f>
        <v/>
      </c>
      <c r="Q32" s="11">
        <f>Revenue!Q50</f>
        <v/>
      </c>
      <c r="R32" s="11">
        <f>Revenue!R50</f>
        <v/>
      </c>
      <c r="S32" s="11">
        <f>Revenue!S50</f>
        <v/>
      </c>
      <c r="T32" s="11">
        <f>Revenue!T50</f>
        <v/>
      </c>
      <c r="U32" s="11">
        <f>Revenue!U50</f>
        <v/>
      </c>
      <c r="V32" s="11">
        <f>Revenue!V50</f>
        <v/>
      </c>
      <c r="W32" s="11">
        <f>Revenue!W50</f>
        <v/>
      </c>
      <c r="X32" s="11">
        <f>Revenue!X50</f>
        <v/>
      </c>
      <c r="Y32" s="11">
        <f>Revenue!Y50</f>
        <v/>
      </c>
      <c r="Z32" s="11">
        <f>Revenue!Z50</f>
        <v/>
      </c>
      <c r="AA32" s="11">
        <f>Revenue!AA50</f>
        <v/>
      </c>
      <c r="AB32" s="11">
        <f>Revenue!AB50</f>
        <v/>
      </c>
      <c r="AC32" s="11">
        <f>Revenue!AC50</f>
        <v/>
      </c>
      <c r="AD32" s="11">
        <f>Revenue!AD50</f>
        <v/>
      </c>
      <c r="AE32" s="11">
        <f>Revenue!AE50</f>
        <v/>
      </c>
      <c r="AF32" s="11">
        <f>Revenue!AF50</f>
        <v/>
      </c>
      <c r="AG32" s="11">
        <f>Revenue!AG50</f>
        <v/>
      </c>
      <c r="AH32" s="11">
        <f>Revenue!AH50</f>
        <v/>
      </c>
      <c r="AI32" s="11">
        <f>Revenue!AI50</f>
        <v/>
      </c>
      <c r="AJ32" s="11">
        <f>Revenue!AJ50</f>
        <v/>
      </c>
      <c r="AK32" s="11">
        <f>Revenue!AK50</f>
        <v/>
      </c>
      <c r="AL32" s="11">
        <f>Revenue!AL50</f>
        <v/>
      </c>
      <c r="AM32" s="11">
        <f>Revenue!AM50</f>
        <v/>
      </c>
    </row>
    <row r="33">
      <c r="A33" s="8" t="inlineStr">
        <is>
          <t>Cash collected</t>
        </is>
      </c>
      <c r="D33" s="11">
        <f>IF(D$4&lt;=ROUND(Assumptions!$B$9,0),Assumptions!$B$6/12,INDEX($D$32:$AM$32,D$4-ROUND(Assumptions!$B$9,0)))</f>
        <v/>
      </c>
      <c r="E33" s="11">
        <f>IF(E$4&lt;=ROUND(Assumptions!$B$9,0),Assumptions!$B$6/12,INDEX($D$32:$AM$32,E$4-ROUND(Assumptions!$B$9,0)))</f>
        <v/>
      </c>
      <c r="F33" s="11">
        <f>IF(F$4&lt;=ROUND(Assumptions!$B$9,0),Assumptions!$B$6/12,INDEX($D$32:$AM$32,F$4-ROUND(Assumptions!$B$9,0)))</f>
        <v/>
      </c>
      <c r="G33" s="11">
        <f>IF(G$4&lt;=ROUND(Assumptions!$B$9,0),Assumptions!$B$6/12,INDEX($D$32:$AM$32,G$4-ROUND(Assumptions!$B$9,0)))</f>
        <v/>
      </c>
      <c r="H33" s="11">
        <f>IF(H$4&lt;=ROUND(Assumptions!$B$9,0),Assumptions!$B$6/12,INDEX($D$32:$AM$32,H$4-ROUND(Assumptions!$B$9,0)))</f>
        <v/>
      </c>
      <c r="I33" s="11">
        <f>IF(I$4&lt;=ROUND(Assumptions!$B$9,0),Assumptions!$B$6/12,INDEX($D$32:$AM$32,I$4-ROUND(Assumptions!$B$9,0)))</f>
        <v/>
      </c>
      <c r="J33" s="11">
        <f>IF(J$4&lt;=ROUND(Assumptions!$B$9,0),Assumptions!$B$6/12,INDEX($D$32:$AM$32,J$4-ROUND(Assumptions!$B$9,0)))</f>
        <v/>
      </c>
      <c r="K33" s="11">
        <f>IF(K$4&lt;=ROUND(Assumptions!$B$9,0),Assumptions!$B$6/12,INDEX($D$32:$AM$32,K$4-ROUND(Assumptions!$B$9,0)))</f>
        <v/>
      </c>
      <c r="L33" s="11">
        <f>IF(L$4&lt;=ROUND(Assumptions!$B$9,0),Assumptions!$B$6/12,INDEX($D$32:$AM$32,L$4-ROUND(Assumptions!$B$9,0)))</f>
        <v/>
      </c>
      <c r="M33" s="11">
        <f>IF(M$4&lt;=ROUND(Assumptions!$B$9,0),Assumptions!$B$6/12,INDEX($D$32:$AM$32,M$4-ROUND(Assumptions!$B$9,0)))</f>
        <v/>
      </c>
      <c r="N33" s="11">
        <f>IF(N$4&lt;=ROUND(Assumptions!$B$9,0),Assumptions!$B$6/12,INDEX($D$32:$AM$32,N$4-ROUND(Assumptions!$B$9,0)))</f>
        <v/>
      </c>
      <c r="O33" s="11">
        <f>IF(O$4&lt;=ROUND(Assumptions!$B$9,0),Assumptions!$B$6/12,INDEX($D$32:$AM$32,O$4-ROUND(Assumptions!$B$9,0)))</f>
        <v/>
      </c>
      <c r="P33" s="11">
        <f>IF(P$4&lt;=ROUND(Assumptions!$B$9,0),Assumptions!$B$6/12,INDEX($D$32:$AM$32,P$4-ROUND(Assumptions!$B$9,0)))</f>
        <v/>
      </c>
      <c r="Q33" s="11">
        <f>IF(Q$4&lt;=ROUND(Assumptions!$B$9,0),Assumptions!$B$6/12,INDEX($D$32:$AM$32,Q$4-ROUND(Assumptions!$B$9,0)))</f>
        <v/>
      </c>
      <c r="R33" s="11">
        <f>IF(R$4&lt;=ROUND(Assumptions!$B$9,0),Assumptions!$B$6/12,INDEX($D$32:$AM$32,R$4-ROUND(Assumptions!$B$9,0)))</f>
        <v/>
      </c>
      <c r="S33" s="11">
        <f>IF(S$4&lt;=ROUND(Assumptions!$B$9,0),Assumptions!$B$6/12,INDEX($D$32:$AM$32,S$4-ROUND(Assumptions!$B$9,0)))</f>
        <v/>
      </c>
      <c r="T33" s="11">
        <f>IF(T$4&lt;=ROUND(Assumptions!$B$9,0),Assumptions!$B$6/12,INDEX($D$32:$AM$32,T$4-ROUND(Assumptions!$B$9,0)))</f>
        <v/>
      </c>
      <c r="U33" s="11">
        <f>IF(U$4&lt;=ROUND(Assumptions!$B$9,0),Assumptions!$B$6/12,INDEX($D$32:$AM$32,U$4-ROUND(Assumptions!$B$9,0)))</f>
        <v/>
      </c>
      <c r="V33" s="11">
        <f>IF(V$4&lt;=ROUND(Assumptions!$B$9,0),Assumptions!$B$6/12,INDEX($D$32:$AM$32,V$4-ROUND(Assumptions!$B$9,0)))</f>
        <v/>
      </c>
      <c r="W33" s="11">
        <f>IF(W$4&lt;=ROUND(Assumptions!$B$9,0),Assumptions!$B$6/12,INDEX($D$32:$AM$32,W$4-ROUND(Assumptions!$B$9,0)))</f>
        <v/>
      </c>
      <c r="X33" s="11">
        <f>IF(X$4&lt;=ROUND(Assumptions!$B$9,0),Assumptions!$B$6/12,INDEX($D$32:$AM$32,X$4-ROUND(Assumptions!$B$9,0)))</f>
        <v/>
      </c>
      <c r="Y33" s="11">
        <f>IF(Y$4&lt;=ROUND(Assumptions!$B$9,0),Assumptions!$B$6/12,INDEX($D$32:$AM$32,Y$4-ROUND(Assumptions!$B$9,0)))</f>
        <v/>
      </c>
      <c r="Z33" s="11">
        <f>IF(Z$4&lt;=ROUND(Assumptions!$B$9,0),Assumptions!$B$6/12,INDEX($D$32:$AM$32,Z$4-ROUND(Assumptions!$B$9,0)))</f>
        <v/>
      </c>
      <c r="AA33" s="11">
        <f>IF(AA$4&lt;=ROUND(Assumptions!$B$9,0),Assumptions!$B$6/12,INDEX($D$32:$AM$32,AA$4-ROUND(Assumptions!$B$9,0)))</f>
        <v/>
      </c>
      <c r="AB33" s="11">
        <f>IF(AB$4&lt;=ROUND(Assumptions!$B$9,0),Assumptions!$B$6/12,INDEX($D$32:$AM$32,AB$4-ROUND(Assumptions!$B$9,0)))</f>
        <v/>
      </c>
      <c r="AC33" s="11">
        <f>IF(AC$4&lt;=ROUND(Assumptions!$B$9,0),Assumptions!$B$6/12,INDEX($D$32:$AM$32,AC$4-ROUND(Assumptions!$B$9,0)))</f>
        <v/>
      </c>
      <c r="AD33" s="11">
        <f>IF(AD$4&lt;=ROUND(Assumptions!$B$9,0),Assumptions!$B$6/12,INDEX($D$32:$AM$32,AD$4-ROUND(Assumptions!$B$9,0)))</f>
        <v/>
      </c>
      <c r="AE33" s="11">
        <f>IF(AE$4&lt;=ROUND(Assumptions!$B$9,0),Assumptions!$B$6/12,INDEX($D$32:$AM$32,AE$4-ROUND(Assumptions!$B$9,0)))</f>
        <v/>
      </c>
      <c r="AF33" s="11">
        <f>IF(AF$4&lt;=ROUND(Assumptions!$B$9,0),Assumptions!$B$6/12,INDEX($D$32:$AM$32,AF$4-ROUND(Assumptions!$B$9,0)))</f>
        <v/>
      </c>
      <c r="AG33" s="11">
        <f>IF(AG$4&lt;=ROUND(Assumptions!$B$9,0),Assumptions!$B$6/12,INDEX($D$32:$AM$32,AG$4-ROUND(Assumptions!$B$9,0)))</f>
        <v/>
      </c>
      <c r="AH33" s="11">
        <f>IF(AH$4&lt;=ROUND(Assumptions!$B$9,0),Assumptions!$B$6/12,INDEX($D$32:$AM$32,AH$4-ROUND(Assumptions!$B$9,0)))</f>
        <v/>
      </c>
      <c r="AI33" s="11">
        <f>IF(AI$4&lt;=ROUND(Assumptions!$B$9,0),Assumptions!$B$6/12,INDEX($D$32:$AM$32,AI$4-ROUND(Assumptions!$B$9,0)))</f>
        <v/>
      </c>
      <c r="AJ33" s="11">
        <f>IF(AJ$4&lt;=ROUND(Assumptions!$B$9,0),Assumptions!$B$6/12,INDEX($D$32:$AM$32,AJ$4-ROUND(Assumptions!$B$9,0)))</f>
        <v/>
      </c>
      <c r="AK33" s="11">
        <f>IF(AK$4&lt;=ROUND(Assumptions!$B$9,0),Assumptions!$B$6/12,INDEX($D$32:$AM$32,AK$4-ROUND(Assumptions!$B$9,0)))</f>
        <v/>
      </c>
      <c r="AL33" s="11">
        <f>IF(AL$4&lt;=ROUND(Assumptions!$B$9,0),Assumptions!$B$6/12,INDEX($D$32:$AM$32,AL$4-ROUND(Assumptions!$B$9,0)))</f>
        <v/>
      </c>
      <c r="AM33" s="11">
        <f>IF(AM$4&lt;=ROUND(Assumptions!$B$9,0),Assumptions!$B$6/12,INDEX($D$32:$AM$32,AM$4-ROUND(Assumptions!$B$9,0)))</f>
        <v/>
      </c>
    </row>
    <row r="34">
      <c r="A34" s="8" t="inlineStr">
        <is>
          <t>Total costs</t>
        </is>
      </c>
      <c r="D34" s="11">
        <f>Headcount!I188+Opex!G36+Revenue!D48*Assumptions!$B$10+Revenue!D49*(1-Assumptions!$B$12)+(Revenue!D42+Revenue!D43)*Assumptions!$B$13</f>
        <v/>
      </c>
      <c r="E34" s="11">
        <f>Headcount!J188+Opex!H36+Revenue!E48*Assumptions!$B$10+Revenue!E49*(1-Assumptions!$B$12)+(Revenue!E42+Revenue!E43)*Assumptions!$B$13</f>
        <v/>
      </c>
      <c r="F34" s="11">
        <f>Headcount!K188+Opex!I36+Revenue!F48*Assumptions!$B$10+Revenue!F49*(1-Assumptions!$B$12)+(Revenue!F42+Revenue!F43)*Assumptions!$B$13</f>
        <v/>
      </c>
      <c r="G34" s="11">
        <f>Headcount!L188+Opex!J36+Revenue!G48*Assumptions!$B$10+Revenue!G49*(1-Assumptions!$B$12)+(Revenue!G42+Revenue!G43)*Assumptions!$B$13</f>
        <v/>
      </c>
      <c r="H34" s="11">
        <f>Headcount!M188+Opex!K36+Revenue!H48*Assumptions!$B$10+Revenue!H49*(1-Assumptions!$B$12)+(Revenue!H42+Revenue!H43)*Assumptions!$B$13</f>
        <v/>
      </c>
      <c r="I34" s="11">
        <f>Headcount!N188+Opex!L36+Revenue!I48*Assumptions!$B$10+Revenue!I49*(1-Assumptions!$B$12)+(Revenue!I42+Revenue!I43)*Assumptions!$B$13</f>
        <v/>
      </c>
      <c r="J34" s="11">
        <f>Headcount!O188+Opex!M36+Revenue!J48*Assumptions!$B$10+Revenue!J49*(1-Assumptions!$B$12)+(Revenue!J42+Revenue!J43)*Assumptions!$B$13</f>
        <v/>
      </c>
      <c r="K34" s="11">
        <f>Headcount!P188+Opex!N36+Revenue!K48*Assumptions!$B$10+Revenue!K49*(1-Assumptions!$B$12)+(Revenue!K42+Revenue!K43)*Assumptions!$B$13</f>
        <v/>
      </c>
      <c r="L34" s="11">
        <f>Headcount!Q188+Opex!O36+Revenue!L48*Assumptions!$B$10+Revenue!L49*(1-Assumptions!$B$12)+(Revenue!L42+Revenue!L43)*Assumptions!$B$13</f>
        <v/>
      </c>
      <c r="M34" s="11">
        <f>Headcount!R188+Opex!P36+Revenue!M48*Assumptions!$B$10+Revenue!M49*(1-Assumptions!$B$12)+(Revenue!M42+Revenue!M43)*Assumptions!$B$13</f>
        <v/>
      </c>
      <c r="N34" s="11">
        <f>Headcount!S188+Opex!Q36+Revenue!N48*Assumptions!$B$10+Revenue!N49*(1-Assumptions!$B$12)+(Revenue!N42+Revenue!N43)*Assumptions!$B$13</f>
        <v/>
      </c>
      <c r="O34" s="11">
        <f>Headcount!T188+Opex!R36+Revenue!O48*Assumptions!$B$10+Revenue!O49*(1-Assumptions!$B$12)+(Revenue!O42+Revenue!O43)*Assumptions!$B$13</f>
        <v/>
      </c>
      <c r="P34" s="11">
        <f>Headcount!U188+Opex!S36+Revenue!P48*Assumptions!$B$10+Revenue!P49*(1-Assumptions!$B$12)+(Revenue!P42+Revenue!P43)*Assumptions!$B$13</f>
        <v/>
      </c>
      <c r="Q34" s="11">
        <f>Headcount!V188+Opex!T36+Revenue!Q48*Assumptions!$B$10+Revenue!Q49*(1-Assumptions!$B$12)+(Revenue!Q42+Revenue!Q43)*Assumptions!$B$13</f>
        <v/>
      </c>
      <c r="R34" s="11">
        <f>Headcount!W188+Opex!U36+Revenue!R48*Assumptions!$B$10+Revenue!R49*(1-Assumptions!$B$12)+(Revenue!R42+Revenue!R43)*Assumptions!$B$13</f>
        <v/>
      </c>
      <c r="S34" s="11">
        <f>Headcount!X188+Opex!V36+Revenue!S48*Assumptions!$B$10+Revenue!S49*(1-Assumptions!$B$12)+(Revenue!S42+Revenue!S43)*Assumptions!$B$13</f>
        <v/>
      </c>
      <c r="T34" s="11">
        <f>Headcount!Y188+Opex!W36+Revenue!T48*Assumptions!$B$10+Revenue!T49*(1-Assumptions!$B$12)+(Revenue!T42+Revenue!T43)*Assumptions!$B$13</f>
        <v/>
      </c>
      <c r="U34" s="11">
        <f>Headcount!Z188+Opex!X36+Revenue!U48*Assumptions!$B$10+Revenue!U49*(1-Assumptions!$B$12)+(Revenue!U42+Revenue!U43)*Assumptions!$B$13</f>
        <v/>
      </c>
      <c r="V34" s="11">
        <f>Headcount!AA188+Opex!Y36+Revenue!V48*Assumptions!$B$10+Revenue!V49*(1-Assumptions!$B$12)+(Revenue!V42+Revenue!V43)*Assumptions!$B$13</f>
        <v/>
      </c>
      <c r="W34" s="11">
        <f>Headcount!AB188+Opex!Z36+Revenue!W48*Assumptions!$B$10+Revenue!W49*(1-Assumptions!$B$12)+(Revenue!W42+Revenue!W43)*Assumptions!$B$13</f>
        <v/>
      </c>
      <c r="X34" s="11">
        <f>Headcount!AC188+Opex!AA36+Revenue!X48*Assumptions!$B$10+Revenue!X49*(1-Assumptions!$B$12)+(Revenue!X42+Revenue!X43)*Assumptions!$B$13</f>
        <v/>
      </c>
      <c r="Y34" s="11">
        <f>Headcount!AD188+Opex!AB36+Revenue!Y48*Assumptions!$B$10+Revenue!Y49*(1-Assumptions!$B$12)+(Revenue!Y42+Revenue!Y43)*Assumptions!$B$13</f>
        <v/>
      </c>
      <c r="Z34" s="11">
        <f>Headcount!AE188+Opex!AC36+Revenue!Z48*Assumptions!$B$10+Revenue!Z49*(1-Assumptions!$B$12)+(Revenue!Z42+Revenue!Z43)*Assumptions!$B$13</f>
        <v/>
      </c>
      <c r="AA34" s="11">
        <f>Headcount!AF188+Opex!AD36+Revenue!AA48*Assumptions!$B$10+Revenue!AA49*(1-Assumptions!$B$12)+(Revenue!AA42+Revenue!AA43)*Assumptions!$B$13</f>
        <v/>
      </c>
      <c r="AB34" s="11">
        <f>Headcount!AG188+Opex!AE36+Revenue!AB48*Assumptions!$B$10+Revenue!AB49*(1-Assumptions!$B$12)+(Revenue!AB42+Revenue!AB43)*Assumptions!$B$13</f>
        <v/>
      </c>
      <c r="AC34" s="11">
        <f>Headcount!AH188+Opex!AF36+Revenue!AC48*Assumptions!$B$10+Revenue!AC49*(1-Assumptions!$B$12)+(Revenue!AC42+Revenue!AC43)*Assumptions!$B$13</f>
        <v/>
      </c>
      <c r="AD34" s="11">
        <f>Headcount!AI188+Opex!AG36+Revenue!AD48*Assumptions!$B$10+Revenue!AD49*(1-Assumptions!$B$12)+(Revenue!AD42+Revenue!AD43)*Assumptions!$B$13</f>
        <v/>
      </c>
      <c r="AE34" s="11">
        <f>Headcount!AJ188+Opex!AH36+Revenue!AE48*Assumptions!$B$10+Revenue!AE49*(1-Assumptions!$B$12)+(Revenue!AE42+Revenue!AE43)*Assumptions!$B$13</f>
        <v/>
      </c>
      <c r="AF34" s="11">
        <f>Headcount!AK188+Opex!AI36+Revenue!AF48*Assumptions!$B$10+Revenue!AF49*(1-Assumptions!$B$12)+(Revenue!AF42+Revenue!AF43)*Assumptions!$B$13</f>
        <v/>
      </c>
      <c r="AG34" s="11">
        <f>Headcount!AL188+Opex!AJ36+Revenue!AG48*Assumptions!$B$10+Revenue!AG49*(1-Assumptions!$B$12)+(Revenue!AG42+Revenue!AG43)*Assumptions!$B$13</f>
        <v/>
      </c>
      <c r="AH34" s="11">
        <f>Headcount!AM188+Opex!AK36+Revenue!AH48*Assumptions!$B$10+Revenue!AH49*(1-Assumptions!$B$12)+(Revenue!AH42+Revenue!AH43)*Assumptions!$B$13</f>
        <v/>
      </c>
      <c r="AI34" s="11">
        <f>Headcount!AN188+Opex!AL36+Revenue!AI48*Assumptions!$B$10+Revenue!AI49*(1-Assumptions!$B$12)+(Revenue!AI42+Revenue!AI43)*Assumptions!$B$13</f>
        <v/>
      </c>
      <c r="AJ34" s="11">
        <f>Headcount!AO188+Opex!AM36+Revenue!AJ48*Assumptions!$B$10+Revenue!AJ49*(1-Assumptions!$B$12)+(Revenue!AJ42+Revenue!AJ43)*Assumptions!$B$13</f>
        <v/>
      </c>
      <c r="AK34" s="11">
        <f>Headcount!AP188+Opex!AN36+Revenue!AK48*Assumptions!$B$10+Revenue!AK49*(1-Assumptions!$B$12)+(Revenue!AK42+Revenue!AK43)*Assumptions!$B$13</f>
        <v/>
      </c>
      <c r="AL34" s="11">
        <f>Headcount!AQ188+Opex!AO36+Revenue!AL48*Assumptions!$B$10+Revenue!AL49*(1-Assumptions!$B$12)+(Revenue!AL42+Revenue!AL43)*Assumptions!$B$13</f>
        <v/>
      </c>
      <c r="AM34" s="11">
        <f>Headcount!AR188+Opex!AP36+Revenue!AM48*Assumptions!$B$10+Revenue!AM49*(1-Assumptions!$B$12)+(Revenue!AM42+Revenue!AM43)*Assumptions!$B$13</f>
        <v/>
      </c>
    </row>
    <row r="35">
      <c r="A35" s="8" t="inlineStr">
        <is>
          <t>Operating income (EBITDA)</t>
        </is>
      </c>
      <c r="D35" s="11">
        <f>D32-D34</f>
        <v/>
      </c>
      <c r="E35" s="11">
        <f>E32-E34</f>
        <v/>
      </c>
      <c r="F35" s="11">
        <f>F32-F34</f>
        <v/>
      </c>
      <c r="G35" s="11">
        <f>G32-G34</f>
        <v/>
      </c>
      <c r="H35" s="11">
        <f>H32-H34</f>
        <v/>
      </c>
      <c r="I35" s="11">
        <f>I32-I34</f>
        <v/>
      </c>
      <c r="J35" s="11">
        <f>J32-J34</f>
        <v/>
      </c>
      <c r="K35" s="11">
        <f>K32-K34</f>
        <v/>
      </c>
      <c r="L35" s="11">
        <f>L32-L34</f>
        <v/>
      </c>
      <c r="M35" s="11">
        <f>M32-M34</f>
        <v/>
      </c>
      <c r="N35" s="11">
        <f>N32-N34</f>
        <v/>
      </c>
      <c r="O35" s="11">
        <f>O32-O34</f>
        <v/>
      </c>
      <c r="P35" s="11">
        <f>P32-P34</f>
        <v/>
      </c>
      <c r="Q35" s="11">
        <f>Q32-Q34</f>
        <v/>
      </c>
      <c r="R35" s="11">
        <f>R32-R34</f>
        <v/>
      </c>
      <c r="S35" s="11">
        <f>S32-S34</f>
        <v/>
      </c>
      <c r="T35" s="11">
        <f>T32-T34</f>
        <v/>
      </c>
      <c r="U35" s="11">
        <f>U32-U34</f>
        <v/>
      </c>
      <c r="V35" s="11">
        <f>V32-V34</f>
        <v/>
      </c>
      <c r="W35" s="11">
        <f>W32-W34</f>
        <v/>
      </c>
      <c r="X35" s="11">
        <f>X32-X34</f>
        <v/>
      </c>
      <c r="Y35" s="11">
        <f>Y32-Y34</f>
        <v/>
      </c>
      <c r="Z35" s="11">
        <f>Z32-Z34</f>
        <v/>
      </c>
      <c r="AA35" s="11">
        <f>AA32-AA34</f>
        <v/>
      </c>
      <c r="AB35" s="11">
        <f>AB32-AB34</f>
        <v/>
      </c>
      <c r="AC35" s="11">
        <f>AC32-AC34</f>
        <v/>
      </c>
      <c r="AD35" s="11">
        <f>AD32-AD34</f>
        <v/>
      </c>
      <c r="AE35" s="11">
        <f>AE32-AE34</f>
        <v/>
      </c>
      <c r="AF35" s="11">
        <f>AF32-AF34</f>
        <v/>
      </c>
      <c r="AG35" s="11">
        <f>AG32-AG34</f>
        <v/>
      </c>
      <c r="AH35" s="11">
        <f>AH32-AH34</f>
        <v/>
      </c>
      <c r="AI35" s="11">
        <f>AI32-AI34</f>
        <v/>
      </c>
      <c r="AJ35" s="11">
        <f>AJ32-AJ34</f>
        <v/>
      </c>
      <c r="AK35" s="11">
        <f>AK32-AK34</f>
        <v/>
      </c>
      <c r="AL35" s="11">
        <f>AL32-AL34</f>
        <v/>
      </c>
      <c r="AM35" s="11">
        <f>AM32-AM34</f>
        <v/>
      </c>
    </row>
    <row r="36">
      <c r="A36" s="8" t="inlineStr">
        <is>
          <t>Net cash flow</t>
        </is>
      </c>
      <c r="D36" s="11">
        <f>D33-D34</f>
        <v/>
      </c>
      <c r="E36" s="11">
        <f>E33-E34</f>
        <v/>
      </c>
      <c r="F36" s="11">
        <f>F33-F34</f>
        <v/>
      </c>
      <c r="G36" s="11">
        <f>G33-G34</f>
        <v/>
      </c>
      <c r="H36" s="11">
        <f>H33-H34</f>
        <v/>
      </c>
      <c r="I36" s="11">
        <f>I33-I34</f>
        <v/>
      </c>
      <c r="J36" s="11">
        <f>J33-J34</f>
        <v/>
      </c>
      <c r="K36" s="11">
        <f>K33-K34</f>
        <v/>
      </c>
      <c r="L36" s="11">
        <f>L33-L34</f>
        <v/>
      </c>
      <c r="M36" s="11">
        <f>M33-M34</f>
        <v/>
      </c>
      <c r="N36" s="11">
        <f>N33-N34</f>
        <v/>
      </c>
      <c r="O36" s="11">
        <f>O33-O34</f>
        <v/>
      </c>
      <c r="P36" s="11">
        <f>P33-P34</f>
        <v/>
      </c>
      <c r="Q36" s="11">
        <f>Q33-Q34</f>
        <v/>
      </c>
      <c r="R36" s="11">
        <f>R33-R34</f>
        <v/>
      </c>
      <c r="S36" s="11">
        <f>S33-S34</f>
        <v/>
      </c>
      <c r="T36" s="11">
        <f>T33-T34</f>
        <v/>
      </c>
      <c r="U36" s="11">
        <f>U33-U34</f>
        <v/>
      </c>
      <c r="V36" s="11">
        <f>V33-V34</f>
        <v/>
      </c>
      <c r="W36" s="11">
        <f>W33-W34</f>
        <v/>
      </c>
      <c r="X36" s="11">
        <f>X33-X34</f>
        <v/>
      </c>
      <c r="Y36" s="11">
        <f>Y33-Y34</f>
        <v/>
      </c>
      <c r="Z36" s="11">
        <f>Z33-Z34</f>
        <v/>
      </c>
      <c r="AA36" s="11">
        <f>AA33-AA34</f>
        <v/>
      </c>
      <c r="AB36" s="11">
        <f>AB33-AB34</f>
        <v/>
      </c>
      <c r="AC36" s="11">
        <f>AC33-AC34</f>
        <v/>
      </c>
      <c r="AD36" s="11">
        <f>AD33-AD34</f>
        <v/>
      </c>
      <c r="AE36" s="11">
        <f>AE33-AE34</f>
        <v/>
      </c>
      <c r="AF36" s="11">
        <f>AF33-AF34</f>
        <v/>
      </c>
      <c r="AG36" s="11">
        <f>AG33-AG34</f>
        <v/>
      </c>
      <c r="AH36" s="11">
        <f>AH33-AH34</f>
        <v/>
      </c>
      <c r="AI36" s="11">
        <f>AI33-AI34</f>
        <v/>
      </c>
      <c r="AJ36" s="11">
        <f>AJ33-AJ34</f>
        <v/>
      </c>
      <c r="AK36" s="11">
        <f>AK33-AK34</f>
        <v/>
      </c>
      <c r="AL36" s="11">
        <f>AL33-AL34</f>
        <v/>
      </c>
      <c r="AM36" s="11">
        <f>AM33-AM34</f>
        <v/>
      </c>
    </row>
    <row r="37">
      <c r="A37" s="31" t="inlineStr">
        <is>
          <t>Ending cash</t>
        </is>
      </c>
      <c r="D37" s="9">
        <f>Assumptions!$B$7+D36</f>
        <v/>
      </c>
      <c r="E37" s="9">
        <f>D37+E36</f>
        <v/>
      </c>
      <c r="F37" s="9">
        <f>E37+F36</f>
        <v/>
      </c>
      <c r="G37" s="9">
        <f>F37+G36</f>
        <v/>
      </c>
      <c r="H37" s="9">
        <f>G37+H36</f>
        <v/>
      </c>
      <c r="I37" s="9">
        <f>H37+I36</f>
        <v/>
      </c>
      <c r="J37" s="9">
        <f>I37+J36</f>
        <v/>
      </c>
      <c r="K37" s="9">
        <f>J37+K36</f>
        <v/>
      </c>
      <c r="L37" s="9">
        <f>K37+L36</f>
        <v/>
      </c>
      <c r="M37" s="9">
        <f>L37+M36</f>
        <v/>
      </c>
      <c r="N37" s="9">
        <f>M37+N36</f>
        <v/>
      </c>
      <c r="O37" s="9">
        <f>N37+O36</f>
        <v/>
      </c>
      <c r="P37" s="9">
        <f>O37+P36</f>
        <v/>
      </c>
      <c r="Q37" s="9">
        <f>P37+Q36</f>
        <v/>
      </c>
      <c r="R37" s="9">
        <f>Q37+R36</f>
        <v/>
      </c>
      <c r="S37" s="9">
        <f>R37+S36</f>
        <v/>
      </c>
      <c r="T37" s="9">
        <f>S37+T36</f>
        <v/>
      </c>
      <c r="U37" s="9">
        <f>T37+U36</f>
        <v/>
      </c>
      <c r="V37" s="9">
        <f>U37+V36</f>
        <v/>
      </c>
      <c r="W37" s="9">
        <f>V37+W36</f>
        <v/>
      </c>
      <c r="X37" s="9">
        <f>W37+X36</f>
        <v/>
      </c>
      <c r="Y37" s="9">
        <f>X37+Y36</f>
        <v/>
      </c>
      <c r="Z37" s="9">
        <f>Y37+Z36</f>
        <v/>
      </c>
      <c r="AA37" s="9">
        <f>Z37+AA36</f>
        <v/>
      </c>
      <c r="AB37" s="9">
        <f>AA37+AB36</f>
        <v/>
      </c>
      <c r="AC37" s="9">
        <f>AB37+AC36</f>
        <v/>
      </c>
      <c r="AD37" s="9">
        <f>AC37+AD36</f>
        <v/>
      </c>
      <c r="AE37" s="9">
        <f>AD37+AE36</f>
        <v/>
      </c>
      <c r="AF37" s="9">
        <f>AE37+AF36</f>
        <v/>
      </c>
      <c r="AG37" s="9">
        <f>AF37+AG36</f>
        <v/>
      </c>
      <c r="AH37" s="9">
        <f>AG37+AH36</f>
        <v/>
      </c>
      <c r="AI37" s="9">
        <f>AH37+AI36</f>
        <v/>
      </c>
      <c r="AJ37" s="9">
        <f>AI37+AJ36</f>
        <v/>
      </c>
      <c r="AK37" s="9">
        <f>AJ37+AK36</f>
        <v/>
      </c>
      <c r="AL37" s="9">
        <f>AK37+AL36</f>
        <v/>
      </c>
      <c r="AM37" s="9">
        <f>AL37+AM36</f>
        <v/>
      </c>
    </row>
    <row r="38">
      <c r="A38" s="34" t="inlineStr">
        <is>
          <t>First month below zero (helper)</t>
        </is>
      </c>
      <c r="D38" s="35">
        <f>IF(D37&lt;0,1,"")</f>
        <v/>
      </c>
      <c r="E38" s="35">
        <f>IF(AND(E37&lt;0,COUNTIF($D37:D37,"&lt;0")=0),E$4,"")</f>
        <v/>
      </c>
      <c r="F38" s="35">
        <f>IF(AND(F37&lt;0,COUNTIF($D37:E37,"&lt;0")=0),F$4,"")</f>
        <v/>
      </c>
      <c r="G38" s="35">
        <f>IF(AND(G37&lt;0,COUNTIF($D37:F37,"&lt;0")=0),G$4,"")</f>
        <v/>
      </c>
      <c r="H38" s="35">
        <f>IF(AND(H37&lt;0,COUNTIF($D37:G37,"&lt;0")=0),H$4,"")</f>
        <v/>
      </c>
      <c r="I38" s="35">
        <f>IF(AND(I37&lt;0,COUNTIF($D37:H37,"&lt;0")=0),I$4,"")</f>
        <v/>
      </c>
      <c r="J38" s="35">
        <f>IF(AND(J37&lt;0,COUNTIF($D37:I37,"&lt;0")=0),J$4,"")</f>
        <v/>
      </c>
      <c r="K38" s="35">
        <f>IF(AND(K37&lt;0,COUNTIF($D37:J37,"&lt;0")=0),K$4,"")</f>
        <v/>
      </c>
      <c r="L38" s="35">
        <f>IF(AND(L37&lt;0,COUNTIF($D37:K37,"&lt;0")=0),L$4,"")</f>
        <v/>
      </c>
      <c r="M38" s="35">
        <f>IF(AND(M37&lt;0,COUNTIF($D37:L37,"&lt;0")=0),M$4,"")</f>
        <v/>
      </c>
      <c r="N38" s="35">
        <f>IF(AND(N37&lt;0,COUNTIF($D37:M37,"&lt;0")=0),N$4,"")</f>
        <v/>
      </c>
      <c r="O38" s="35">
        <f>IF(AND(O37&lt;0,COUNTIF($D37:N37,"&lt;0")=0),O$4,"")</f>
        <v/>
      </c>
      <c r="P38" s="35">
        <f>IF(AND(P37&lt;0,COUNTIF($D37:O37,"&lt;0")=0),P$4,"")</f>
        <v/>
      </c>
      <c r="Q38" s="35">
        <f>IF(AND(Q37&lt;0,COUNTIF($D37:P37,"&lt;0")=0),Q$4,"")</f>
        <v/>
      </c>
      <c r="R38" s="35">
        <f>IF(AND(R37&lt;0,COUNTIF($D37:Q37,"&lt;0")=0),R$4,"")</f>
        <v/>
      </c>
      <c r="S38" s="35">
        <f>IF(AND(S37&lt;0,COUNTIF($D37:R37,"&lt;0")=0),S$4,"")</f>
        <v/>
      </c>
      <c r="T38" s="35">
        <f>IF(AND(T37&lt;0,COUNTIF($D37:S37,"&lt;0")=0),T$4,"")</f>
        <v/>
      </c>
      <c r="U38" s="35">
        <f>IF(AND(U37&lt;0,COUNTIF($D37:T37,"&lt;0")=0),U$4,"")</f>
        <v/>
      </c>
      <c r="V38" s="35">
        <f>IF(AND(V37&lt;0,COUNTIF($D37:U37,"&lt;0")=0),V$4,"")</f>
        <v/>
      </c>
      <c r="W38" s="35">
        <f>IF(AND(W37&lt;0,COUNTIF($D37:V37,"&lt;0")=0),W$4,"")</f>
        <v/>
      </c>
      <c r="X38" s="35">
        <f>IF(AND(X37&lt;0,COUNTIF($D37:W37,"&lt;0")=0),X$4,"")</f>
        <v/>
      </c>
      <c r="Y38" s="35">
        <f>IF(AND(Y37&lt;0,COUNTIF($D37:X37,"&lt;0")=0),Y$4,"")</f>
        <v/>
      </c>
      <c r="Z38" s="35">
        <f>IF(AND(Z37&lt;0,COUNTIF($D37:Y37,"&lt;0")=0),Z$4,"")</f>
        <v/>
      </c>
      <c r="AA38" s="35">
        <f>IF(AND(AA37&lt;0,COUNTIF($D37:Z37,"&lt;0")=0),AA$4,"")</f>
        <v/>
      </c>
      <c r="AB38" s="35">
        <f>IF(AND(AB37&lt;0,COUNTIF($D37:AA37,"&lt;0")=0),AB$4,"")</f>
        <v/>
      </c>
      <c r="AC38" s="35">
        <f>IF(AND(AC37&lt;0,COUNTIF($D37:AB37,"&lt;0")=0),AC$4,"")</f>
        <v/>
      </c>
      <c r="AD38" s="35">
        <f>IF(AND(AD37&lt;0,COUNTIF($D37:AC37,"&lt;0")=0),AD$4,"")</f>
        <v/>
      </c>
      <c r="AE38" s="35">
        <f>IF(AND(AE37&lt;0,COUNTIF($D37:AD37,"&lt;0")=0),AE$4,"")</f>
        <v/>
      </c>
      <c r="AF38" s="35">
        <f>IF(AND(AF37&lt;0,COUNTIF($D37:AE37,"&lt;0")=0),AF$4,"")</f>
        <v/>
      </c>
      <c r="AG38" s="35">
        <f>IF(AND(AG37&lt;0,COUNTIF($D37:AF37,"&lt;0")=0),AG$4,"")</f>
        <v/>
      </c>
      <c r="AH38" s="35">
        <f>IF(AND(AH37&lt;0,COUNTIF($D37:AG37,"&lt;0")=0),AH$4,"")</f>
        <v/>
      </c>
      <c r="AI38" s="35">
        <f>IF(AND(AI37&lt;0,COUNTIF($D37:AH37,"&lt;0")=0),AI$4,"")</f>
        <v/>
      </c>
      <c r="AJ38" s="35">
        <f>IF(AND(AJ37&lt;0,COUNTIF($D37:AI37,"&lt;0")=0),AJ$4,"")</f>
        <v/>
      </c>
      <c r="AK38" s="35">
        <f>IF(AND(AK37&lt;0,COUNTIF($D37:AJ37,"&lt;0")=0),AK$4,"")</f>
        <v/>
      </c>
      <c r="AL38" s="35">
        <f>IF(AND(AL37&lt;0,COUNTIF($D37:AK37,"&lt;0")=0),AL$4,"")</f>
        <v/>
      </c>
      <c r="AM38" s="35">
        <f>IF(AND(AM37&lt;0,COUNTIF($D37:AL37,"&lt;0")=0),AM$4,"")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2026-10-21T21:13:37Z</dcterms:created>
  <dcterms:modified xmlns:dcterms="http://purl.org/dc/terms/" xmlns:xsi="http://www.w3.org/2001/XMLSchema-instance" xsi:type="dcterms:W3CDTF">2026-10-21T21:13:37Z</dcterms:modified>
</cp:coreProperties>
</file>