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Deals" sheetId="3" state="visible" r:id="rId3"/>
    <sheet xmlns:r="http://schemas.openxmlformats.org/officeDocument/2006/relationships" name="Accounts" sheetId="4" state="visible" r:id="rId4"/>
    <sheet xmlns:r="http://schemas.openxmlformats.org/officeDocument/2006/relationships" name="Contacts" sheetId="5" state="visible" r:id="rId5"/>
    <sheet xmlns:r="http://schemas.openxmlformats.org/officeDocument/2006/relationships" name="Activities" sheetId="6" state="visible" r:id="rId6"/>
    <sheet xmlns:r="http://schemas.openxmlformats.org/officeDocument/2006/relationships" name="Lists" sheetId="7" state="visible" r:id="rId7"/>
  </sheets>
  <definedNames>
    <definedName name="_xlnm._FilterDatabase" localSheetId="2" hidden="1">'Deals'!$A$4:$X$204</definedName>
    <definedName name="_xlnm._FilterDatabase" localSheetId="3" hidden="1">'Accounts'!$A$4:$R$204</definedName>
    <definedName name="_xlnm._FilterDatabase" localSheetId="4" hidden="1">'Contacts'!$A$4:$O$304</definedName>
    <definedName name="_xlnm._FilterDatabase" localSheetId="5" hidden="1">'Activities'!$A$4:$K$504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"/>
    <numFmt numFmtId="166" formatCode="0.0&quot;x&quot;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1F2430"/>
      <sz val="11"/>
    </font>
    <font>
      <name val="Calibri"/>
      <color rgb="001F2430"/>
      <sz val="11"/>
    </font>
    <font>
      <name val="Calibri"/>
      <color rgb="001A4FC4"/>
      <sz val="11"/>
    </font>
  </fonts>
  <fills count="5">
    <fill>
      <patternFill/>
    </fill>
    <fill>
      <patternFill patternType="gray125"/>
    </fill>
    <fill>
      <patternFill patternType="solid">
        <fgColor rgb="00F3F1EE"/>
      </patternFill>
    </fill>
    <fill>
      <patternFill patternType="solid">
        <fgColor rgb="00FFF4CC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164" fontId="5" fillId="3" borderId="1" pivotButton="0" quotePrefix="0" xfId="0"/>
    <xf numFmtId="165" fontId="5" fillId="3" borderId="1" pivotButton="0" quotePrefix="0" xfId="0"/>
    <xf numFmtId="3" fontId="5" fillId="3" borderId="1" pivotButton="0" quotePrefix="0" xfId="0"/>
    <xf numFmtId="3" fontId="3" fillId="4" borderId="1" pivotButton="0" quotePrefix="0" xfId="0"/>
    <xf numFmtId="165" fontId="3" fillId="4" borderId="1" pivotButton="0" quotePrefix="0" xfId="0"/>
    <xf numFmtId="166" fontId="3" fillId="4" borderId="1" pivotButton="0" quotePrefix="0" xfId="0"/>
    <xf numFmtId="9" fontId="3" fillId="4" borderId="1" pivotButton="0" quotePrefix="0" xfId="0"/>
    <xf numFmtId="167" fontId="3" fillId="4" borderId="1" pivotButton="0" quotePrefix="0" xfId="0"/>
    <xf numFmtId="3" fontId="0" fillId="4" borderId="1" pivotButton="0" quotePrefix="0" xfId="0"/>
    <xf numFmtId="165" fontId="0" fillId="4" borderId="1" pivotButton="0" quotePrefix="0" xfId="0"/>
    <xf numFmtId="9" fontId="0" fillId="4" borderId="1" pivotButton="0" quotePrefix="0" xfId="0"/>
    <xf numFmtId="0" fontId="3" fillId="0" borderId="1" pivotButton="0" quotePrefix="0" xfId="0"/>
    <xf numFmtId="167" fontId="0" fillId="4" borderId="1" pivotButton="0" quotePrefix="0" xfId="0"/>
    <xf numFmtId="0" fontId="0" fillId="4" borderId="1" pivotButton="0" quotePrefix="0" xfId="0"/>
    <xf numFmtId="0" fontId="5" fillId="3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D7D3"/>
        </patternFill>
      </fill>
    </dxf>
    <dxf>
      <fill>
        <patternFill patternType="solid">
          <fgColor rgb="00FCE8C3"/>
        </patternFill>
      </fill>
    </dxf>
    <dxf>
      <fill>
        <patternFill patternType="solid">
          <fgColor rgb="00DDEF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0" customWidth="1" min="2" max="2"/>
    <col width="60" customWidth="1" min="3" max="3"/>
  </cols>
  <sheetData>
    <row r="1">
      <c r="A1" s="1" t="inlineStr">
        <is>
          <t>CRM template for Excel and Google Sheets</t>
        </is>
      </c>
    </row>
    <row r="2">
      <c r="A2" s="2" t="inlineStr">
        <is>
          <t>ORM Technologies, orm-tech.com/tools/crm-template/. Free to copy and adapt.</t>
        </is>
      </c>
    </row>
    <row r="4">
      <c r="A4" s="3" t="inlineStr">
        <is>
          <t>What this is</t>
        </is>
      </c>
      <c r="B4" s="4" t="inlineStr"/>
    </row>
    <row r="5">
      <c r="A5" s="5" t="inlineStr"/>
      <c r="B5" s="4" t="inlineStr">
        <is>
          <t>A spreadsheet CRM for a small B2B sales team: accounts, contacts, deals, activities and a pipeline summary, linked by account name.</t>
        </is>
      </c>
    </row>
    <row r="6">
      <c r="A6" s="5" t="inlineStr"/>
      <c r="B6" s="4" t="inlineStr">
        <is>
          <t>Deals carry a stage (where the buyer is) and a forecast category (what the rep will stand behind this period). They are separate on purpose.</t>
        </is>
      </c>
    </row>
    <row r="7">
      <c r="A7" s="5" t="inlineStr"/>
      <c r="B7" s="4" t="inlineStr">
        <is>
          <t>Example version: fictional companies and people, illustrative numbers, as of 2026-10-23. Blank version: same formulas and lists, no records.</t>
        </is>
      </c>
    </row>
    <row r="8">
      <c r="A8" s="5" t="inlineStr"/>
      <c r="B8" s="4" t="inlineStr"/>
    </row>
    <row r="9">
      <c r="A9" s="3" t="inlineStr">
        <is>
          <t>How to use it</t>
        </is>
      </c>
      <c r="B9" s="4" t="inlineStr"/>
    </row>
    <row r="10">
      <c r="A10" s="3" t="inlineStr">
        <is>
          <t>1</t>
        </is>
      </c>
      <c r="B10" s="4" t="inlineStr">
        <is>
          <t>Lists: type your reps' names in the Owners column. Rename stages or sources only if you also update old rows.</t>
        </is>
      </c>
    </row>
    <row r="11">
      <c r="A11" s="3" t="inlineStr">
        <is>
          <t>2</t>
        </is>
      </c>
      <c r="B11" s="4" t="inlineStr">
        <is>
          <t>Accounts: one row per company. The right-hand columns (contacts, open deals, open pipeline, won, last activity) fill themselves.</t>
        </is>
      </c>
    </row>
    <row r="12">
      <c r="A12" s="3" t="inlineStr">
        <is>
          <t>3</t>
        </is>
      </c>
      <c r="B12" s="4" t="inlineStr">
        <is>
          <t>Contacts: one row per person, with the account picked from the dropdown and their role in the deal.</t>
        </is>
      </c>
    </row>
    <row r="13">
      <c r="A13" s="3" t="inlineStr">
        <is>
          <t>4</t>
        </is>
      </c>
      <c r="B13" s="4" t="inlineStr">
        <is>
          <t>Deals: one row per opportunity. Each time the stage, amount or close date changes, update 'Last meaningful change'. Each time the close date moves later, add 1 to 'Close date pushes'.</t>
        </is>
      </c>
    </row>
    <row r="14">
      <c r="A14" s="3" t="inlineStr">
        <is>
          <t>5</t>
        </is>
      </c>
      <c r="B14" s="4" t="inlineStr">
        <is>
          <t>Activities: log calls, emails, meetings and tasks with the account, contact and deal ID. Overdue next steps flag themselves.</t>
        </is>
      </c>
    </row>
    <row r="15">
      <c r="A15" s="3" t="inlineStr">
        <is>
          <t>6</t>
        </is>
      </c>
      <c r="B15" s="4" t="inlineStr">
        <is>
          <t>Summary: set the as-of date, the period and the period target. Everything else is calculated.</t>
        </is>
      </c>
    </row>
    <row r="16">
      <c r="A16" s="5" t="inlineStr"/>
      <c r="B16" s="4" t="inlineStr"/>
    </row>
    <row r="17">
      <c r="A17" s="3" t="inlineStr">
        <is>
          <t>Colors</t>
        </is>
      </c>
      <c r="B17" s="4" t="inlineStr"/>
    </row>
    <row r="18">
      <c r="A18" s="3" t="inlineStr">
        <is>
          <t>Yellow cells</t>
        </is>
      </c>
      <c r="B18" s="4" t="inlineStr">
        <is>
          <t>Inputs. Type over them.</t>
        </is>
      </c>
    </row>
    <row r="19">
      <c r="A19" s="3" t="inlineStr">
        <is>
          <t>Grey cells</t>
        </is>
      </c>
      <c r="B19" s="4" t="inlineStr">
        <is>
          <t>Formulas. Leave them alone unless you mean to change the method.</t>
        </is>
      </c>
    </row>
    <row r="20">
      <c r="A20" s="5" t="inlineStr"/>
      <c r="B20" s="4" t="inlineStr"/>
    </row>
    <row r="21">
      <c r="A21" s="3" t="inlineStr">
        <is>
          <t>Google Sheets</t>
        </is>
      </c>
      <c r="B21" s="4" t="inlineStr"/>
    </row>
    <row r="22">
      <c r="A22" s="5" t="inlineStr"/>
      <c r="B22" s="4" t="inlineStr">
        <is>
          <t>Upload the file to Google Drive and choose Open with &gt; Google Sheets, or in Sheets use File &gt; Import &gt; Upload. Every formula and dropdown works in both. Excel needs 2019 or later (MAXIFS).</t>
        </is>
      </c>
    </row>
    <row r="23">
      <c r="A23" s="5" t="inlineStr"/>
      <c r="B23" s="4" t="inlineStr"/>
    </row>
    <row r="24">
      <c r="A24" s="3" t="inlineStr">
        <is>
          <t>Deal flags (Deals tab, column W)</t>
        </is>
      </c>
      <c r="B24" s="4" t="inlineStr"/>
    </row>
    <row r="25">
      <c r="A25" s="3" t="inlineStr">
        <is>
          <t>Stale</t>
        </is>
      </c>
      <c r="B25" s="4" t="inlineStr">
        <is>
          <t>No change to stage, amount or close date for 'Stale after' days (default 365). Take it out of the forecast until something real happens.</t>
        </is>
      </c>
    </row>
    <row r="26">
      <c r="A26" s="3" t="inlineStr">
        <is>
          <t>Close date passed</t>
        </is>
      </c>
      <c r="B26" s="4" t="inlineStr">
        <is>
          <t>The close date is before the as-of date and the deal is still open. Update the date or close it.</t>
        </is>
      </c>
    </row>
    <row r="27">
      <c r="A27" s="3" t="inlineStr">
        <is>
          <t>Pushed 2+</t>
        </is>
      </c>
      <c r="B27" s="4" t="inlineStr">
        <is>
          <t>The close date has moved later two or more times. A pushed deal is less likely to close, even in commit.</t>
        </is>
      </c>
    </row>
    <row r="28">
      <c r="A28" s="3" t="inlineStr">
        <is>
          <t>Check</t>
        </is>
      </c>
      <c r="B28" s="4" t="inlineStr">
        <is>
          <t>No meaningful change for 'Check after' days (default 30). Your setting, not a benchmark.</t>
        </is>
      </c>
    </row>
    <row r="29">
      <c r="A29" s="3" t="inlineStr">
        <is>
          <t>OK</t>
        </is>
      </c>
      <c r="B29" s="4" t="inlineStr">
        <is>
          <t>None of the above.</t>
        </is>
      </c>
    </row>
    <row r="30">
      <c r="A30" s="5" t="inlineStr"/>
      <c r="B30" s="4" t="inlineStr"/>
    </row>
    <row r="31">
      <c r="A31" s="3" t="inlineStr">
        <is>
          <t>Pipeline stages</t>
        </is>
      </c>
      <c r="B31" s="4" t="inlineStr"/>
    </row>
    <row r="32">
      <c r="A32" s="6" t="inlineStr">
        <is>
          <t>Stage</t>
        </is>
      </c>
      <c r="B32" s="6" t="inlineStr">
        <is>
          <t>Buyer action that puts a deal here</t>
        </is>
      </c>
      <c r="C32" s="6" t="inlineStr">
        <is>
          <t>Exit criteria to move on</t>
        </is>
      </c>
    </row>
    <row r="33">
      <c r="A33" s="7" t="inlineStr">
        <is>
          <t>Qualified</t>
        </is>
      </c>
      <c r="B33" s="7" t="inlineStr">
        <is>
          <t>Buyer agrees the problem is worth solving and takes a discovery call</t>
        </is>
      </c>
      <c r="C33" s="7" t="inlineStr">
        <is>
          <t>Pain confirmed, decision process identified, next meeting booked</t>
        </is>
      </c>
    </row>
    <row r="34">
      <c r="A34" s="7" t="inlineStr">
        <is>
          <t>Discovery</t>
        </is>
      </c>
      <c r="B34" s="7" t="inlineStr">
        <is>
          <t>Buyer shares requirements and brings in other stakeholders</t>
        </is>
      </c>
      <c r="C34" s="7" t="inlineStr">
        <is>
          <t>Success criteria written down, economic buyer engaged</t>
        </is>
      </c>
    </row>
    <row r="35">
      <c r="A35" s="7" t="inlineStr">
        <is>
          <t>Validation</t>
        </is>
      </c>
      <c r="B35" s="7" t="inlineStr">
        <is>
          <t>Buyer tests the product in a demo, trial or proof of concept</t>
        </is>
      </c>
      <c r="C35" s="7" t="inlineStr">
        <is>
          <t>Technical win confirmed in writing, no open blockers</t>
        </is>
      </c>
    </row>
    <row r="36">
      <c r="A36" s="7" t="inlineStr">
        <is>
          <t>Proposal</t>
        </is>
      </c>
      <c r="B36" s="7" t="inlineStr">
        <is>
          <t>Buyer asks for pricing and reviews terms</t>
        </is>
      </c>
      <c r="C36" s="7" t="inlineStr">
        <is>
          <t>Proposal sent, procurement and legal path known, close plan agreed</t>
        </is>
      </c>
    </row>
    <row r="37">
      <c r="A37" s="7" t="inlineStr">
        <is>
          <t>Signature</t>
        </is>
      </c>
      <c r="B37" s="7" t="inlineStr">
        <is>
          <t>Buyer accepts terms and routes the agreement for signature</t>
        </is>
      </c>
      <c r="C37" s="7" t="inlineStr">
        <is>
          <t>Signature process started, close date set by the buyer</t>
        </is>
      </c>
    </row>
    <row r="38">
      <c r="A38" s="7" t="inlineStr">
        <is>
          <t>Closed Won</t>
        </is>
      </c>
      <c r="B38" s="7" t="inlineStr">
        <is>
          <t>Signed</t>
        </is>
      </c>
      <c r="C38" s="7" t="inlineStr">
        <is>
          <t>Enter the signed amount and the signature date as the close date</t>
        </is>
      </c>
    </row>
    <row r="39">
      <c r="A39" s="7" t="inlineStr">
        <is>
          <t>Closed Lost</t>
        </is>
      </c>
      <c r="B39" s="7" t="inlineStr">
        <is>
          <t>Buyer chose another option, no decision, or you disqualified it</t>
        </is>
      </c>
      <c r="C39" s="7" t="inlineStr">
        <is>
          <t>Enter the date and a lost reason</t>
        </is>
      </c>
    </row>
    <row r="41">
      <c r="A41" s="3" t="inlineStr">
        <is>
          <t>Forecast categories</t>
        </is>
      </c>
    </row>
    <row r="42">
      <c r="A42" s="6" t="inlineStr">
        <is>
          <t>Category</t>
        </is>
      </c>
      <c r="B42" s="6" t="inlineStr">
        <is>
          <t>Meaning</t>
        </is>
      </c>
    </row>
    <row r="43">
      <c r="A43" s="7" t="inlineStr">
        <is>
          <t>Commit</t>
        </is>
      </c>
      <c r="B43" s="8" t="inlineStr">
        <is>
          <t>The rep will stand behind it closing this period at this amount, with evidence (economic buyer engaged, buyer-confirmed date, quote at the forecast amount).</t>
        </is>
      </c>
    </row>
    <row r="44">
      <c r="A44" s="7" t="inlineStr">
        <is>
          <t>Best Case</t>
        </is>
      </c>
      <c r="B44" s="8" t="inlineStr">
        <is>
          <t>A credible path to close this period, with at least one piece of commit evidence missing.</t>
        </is>
      </c>
    </row>
    <row r="45">
      <c r="A45" s="7" t="inlineStr">
        <is>
          <t>Pipeline</t>
        </is>
      </c>
      <c r="B45" s="8" t="inlineStr">
        <is>
          <t>Open and dated in the period, but not yet credible for this period.</t>
        </is>
      </c>
    </row>
    <row r="46">
      <c r="A46" s="7" t="inlineStr">
        <is>
          <t>Omitted</t>
        </is>
      </c>
      <c r="B46" s="8" t="inlineStr">
        <is>
          <t>Dated in the period, but nobody expects it to close in it. Kept visible, left out of the call.</t>
        </is>
      </c>
    </row>
    <row r="48">
      <c r="A48" s="3" t="inlineStr">
        <is>
          <t>Note</t>
        </is>
      </c>
      <c r="B48" s="9" t="inlineStr">
        <is>
          <t>Stages follow ORM's buyer-action pipeline (orm-tech.com/blog/how-to-build-a-sales-pipeline/). The last open stage is called Signature here so it does not clash with the Commit forecast category.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8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8" customWidth="1" min="3" max="3"/>
    <col width="20" customWidth="1" min="4" max="4"/>
    <col width="26" customWidth="1" min="5" max="5"/>
    <col width="18" customWidth="1" min="6" max="6"/>
  </cols>
  <sheetData>
    <row r="1">
      <c r="A1" s="1" t="inlineStr">
        <is>
          <t>Pipeline summary</t>
        </is>
      </c>
    </row>
    <row r="2">
      <c r="A2" s="2" t="inlineStr">
        <is>
          <t>Set the four yellow inputs. Everything else is calculated from the Deals tab.</t>
        </is>
      </c>
    </row>
    <row r="4">
      <c r="A4" t="inlineStr">
        <is>
          <t>As of date</t>
        </is>
      </c>
      <c r="B4" s="10">
        <f>TODAY()</f>
        <v/>
      </c>
      <c r="C4" s="2">
        <f>TODAY() keeps it current. Type a date to freeze a snapshot.</f>
        <v/>
      </c>
    </row>
    <row r="5">
      <c r="A5" t="inlineStr">
        <is>
          <t>Period start</t>
        </is>
      </c>
      <c r="B5" s="10" t="n"/>
      <c r="C5" s="2" t="inlineStr">
        <is>
          <t>Usually the current quarter.</t>
        </is>
      </c>
    </row>
    <row r="6">
      <c r="A6" t="inlineStr">
        <is>
          <t>Period end</t>
        </is>
      </c>
      <c r="B6" s="10" t="n"/>
    </row>
    <row r="7">
      <c r="A7" t="inlineStr">
        <is>
          <t>Period target ($)</t>
        </is>
      </c>
      <c r="B7" s="11" t="n"/>
    </row>
    <row r="8">
      <c r="A8" t="inlineStr">
        <is>
          <t>Check after (days without a meaningful change)</t>
        </is>
      </c>
      <c r="B8" s="12" t="n">
        <v>30</v>
      </c>
      <c r="C8" s="2" t="inlineStr">
        <is>
          <t>Your setting. A meaningful change is a change to stage, amount or close date.</t>
        </is>
      </c>
    </row>
    <row r="9">
      <c r="A9" t="inlineStr">
        <is>
          <t>Stale after (days without a meaningful change)</t>
        </is>
      </c>
      <c r="B9" s="12" t="n">
        <v>365</v>
      </c>
      <c r="C9" s="2" t="inlineStr">
        <is>
          <t>Default follows the 12-month rule ORM uses for most customers.</t>
        </is>
      </c>
    </row>
    <row r="11">
      <c r="A11" s="3" t="inlineStr">
        <is>
          <t>Headline numbers</t>
        </is>
      </c>
    </row>
    <row r="12">
      <c r="A12" s="6" t="inlineStr">
        <is>
          <t>Measure</t>
        </is>
      </c>
      <c r="B12" s="6" t="inlineStr">
        <is>
          <t>Value</t>
        </is>
      </c>
      <c r="C12" s="6" t="inlineStr">
        <is>
          <t>How it is calculated</t>
        </is>
      </c>
    </row>
    <row r="13">
      <c r="A13" s="7" t="inlineStr">
        <is>
          <t>Open deals</t>
        </is>
      </c>
      <c r="B13" s="13">
        <f>COUNTIF(Deals!$S$5:$S$204,"Yes")</f>
        <v/>
      </c>
      <c r="C13" s="2" t="inlineStr">
        <is>
          <t>Deals not Closed Won or Closed Lost</t>
        </is>
      </c>
    </row>
    <row r="14">
      <c r="A14" s="7" t="inlineStr">
        <is>
          <t>Open pipeline ($)</t>
        </is>
      </c>
      <c r="B14" s="14">
        <f>SUMIFS(Deals!$I$5:$I$204,Deals!$S$5:$S$204,"Yes")</f>
        <v/>
      </c>
      <c r="C14" s="2" t="inlineStr">
        <is>
          <t>Sum of open deal amounts, unweighted</t>
        </is>
      </c>
    </row>
    <row r="15">
      <c r="A15" s="7" t="inlineStr">
        <is>
          <t>Average open deal ($)</t>
        </is>
      </c>
      <c r="B15" s="14">
        <f>IFERROR(B14/B13,0)</f>
        <v/>
      </c>
      <c r="C15" s="2" t="inlineStr">
        <is>
          <t>Open pipeline / open deals</t>
        </is>
      </c>
    </row>
    <row r="16">
      <c r="A16" s="7" t="inlineStr">
        <is>
          <t>Closed-won deals (all on the sheet)</t>
        </is>
      </c>
      <c r="B16" s="13">
        <f>COUNTIF(Deals!$G$5:$G$204,"Closed Won")</f>
        <v/>
      </c>
      <c r="C16" s="2" t="inlineStr"/>
    </row>
    <row r="17">
      <c r="A17" s="7" t="inlineStr">
        <is>
          <t>Average closed-won deal ($)</t>
        </is>
      </c>
      <c r="B17" s="14">
        <f>IFERROR(SUMIF(Deals!$G$5:$G$204,"Closed Won",Deals!$I$5:$I$204)/B16,0)</f>
        <v/>
      </c>
      <c r="C17" s="2" t="inlineStr">
        <is>
          <t>What deals actually close for</t>
        </is>
      </c>
    </row>
    <row r="18">
      <c r="A18" s="7" t="inlineStr">
        <is>
          <t>Open deal size vs closed-won size</t>
        </is>
      </c>
      <c r="B18" s="15">
        <f>IFERROR(B15/B17,0)</f>
        <v/>
      </c>
      <c r="C18" s="2" t="inlineStr">
        <is>
          <t>Above 1.0x means open amounts run higher than what closes</t>
        </is>
      </c>
    </row>
    <row r="19">
      <c r="A19" s="7" t="inlineStr">
        <is>
          <t>Win rate (closed deals on the sheet)</t>
        </is>
      </c>
      <c r="B19" s="16">
        <f>IFERROR(B16/(B16+COUNTIF(Deals!$G$5:$G$204,"Closed Lost")),0)</f>
        <v/>
      </c>
      <c r="C19" s="2" t="inlineStr">
        <is>
          <t>Won / (won + lost)</t>
        </is>
      </c>
    </row>
    <row r="20">
      <c r="A20" s="7" t="inlineStr">
        <is>
          <t>Stale share of open pipeline</t>
        </is>
      </c>
      <c r="B20" s="17">
        <f>IFERROR(SUMIFS(Deals!$I$5:$I$204,Deals!$W$5:$W$204,"Stale")/B14,0)</f>
        <v/>
      </c>
      <c r="C20" s="2" t="inlineStr">
        <is>
          <t>Stale amount / open pipeline</t>
        </is>
      </c>
    </row>
    <row r="21">
      <c r="A21" s="7" t="inlineStr">
        <is>
          <t>Open deals with no next step date</t>
        </is>
      </c>
      <c r="B21" s="13">
        <f>COUNTIF(Deals!$S$5:$S$204,"Yes")-COUNTIFS(Deals!$S$5:$S$204,"Yes",Deals!$P$5:$P$204,"&gt;0")</f>
        <v/>
      </c>
      <c r="C21" s="2" t="inlineStr">
        <is>
          <t>Every open deal should have a dated next step</t>
        </is>
      </c>
    </row>
    <row r="23">
      <c r="A23" s="3" t="inlineStr">
        <is>
          <t>This period: closed won plus open deals by forecast category (close date inside the period)</t>
        </is>
      </c>
    </row>
    <row r="24">
      <c r="A24" s="6" t="inlineStr">
        <is>
          <t>Line</t>
        </is>
      </c>
      <c r="B24" s="6" t="inlineStr">
        <is>
          <t>Deals</t>
        </is>
      </c>
      <c r="C24" s="6" t="inlineStr">
        <is>
          <t>Amount ($)</t>
        </is>
      </c>
      <c r="D24" s="6" t="inlineStr">
        <is>
          <t>Running total ($)</t>
        </is>
      </c>
      <c r="E24" s="6" t="inlineStr">
        <is>
          <t>Running total vs target</t>
        </is>
      </c>
    </row>
    <row r="25">
      <c r="A25" s="7" t="inlineStr">
        <is>
          <t>Closed won in period</t>
        </is>
      </c>
      <c r="B25" s="18">
        <f>COUNTIFS(Deals!$G$5:$G$204,"Closed Won",Deals!$V$5:$V$204,"Yes")</f>
        <v/>
      </c>
      <c r="C25" s="19">
        <f>SUMIFS(Deals!$I$5:$I$204,Deals!$G$5:$G$204,"Closed Won",Deals!$V$5:$V$204,"Yes")</f>
        <v/>
      </c>
      <c r="D25" s="14">
        <f>C25</f>
        <v/>
      </c>
      <c r="E25" s="20">
        <f>IFERROR(D25/Summary!$B$7,0)</f>
        <v/>
      </c>
    </row>
    <row r="26">
      <c r="A26" s="7" t="inlineStr">
        <is>
          <t>Commit</t>
        </is>
      </c>
      <c r="B26" s="18">
        <f>COUNTIFS(Deals!$S$5:$S$204,"Yes",Deals!$H$5:$H$204,"Commit",Deals!$V$5:$V$204,"Yes")</f>
        <v/>
      </c>
      <c r="C26" s="19">
        <f>SUMIFS(Deals!$I$5:$I$204,Deals!$S$5:$S$204,"Yes",Deals!$H$5:$H$204,"Commit",Deals!$V$5:$V$204,"Yes")</f>
        <v/>
      </c>
      <c r="D26" s="14">
        <f>D25+C26</f>
        <v/>
      </c>
      <c r="E26" s="20">
        <f>IFERROR(D26/Summary!$B$7,0)</f>
        <v/>
      </c>
    </row>
    <row r="27">
      <c r="A27" s="7" t="inlineStr">
        <is>
          <t>Best Case</t>
        </is>
      </c>
      <c r="B27" s="18">
        <f>COUNTIFS(Deals!$S$5:$S$204,"Yes",Deals!$H$5:$H$204,"Best Case",Deals!$V$5:$V$204,"Yes")</f>
        <v/>
      </c>
      <c r="C27" s="19">
        <f>SUMIFS(Deals!$I$5:$I$204,Deals!$S$5:$S$204,"Yes",Deals!$H$5:$H$204,"Best Case",Deals!$V$5:$V$204,"Yes")</f>
        <v/>
      </c>
      <c r="D27" s="14">
        <f>D26+C27</f>
        <v/>
      </c>
      <c r="E27" s="20">
        <f>IFERROR(D27/Summary!$B$7,0)</f>
        <v/>
      </c>
    </row>
    <row r="28">
      <c r="A28" s="7" t="inlineStr">
        <is>
          <t>Pipeline</t>
        </is>
      </c>
      <c r="B28" s="18">
        <f>COUNTIFS(Deals!$S$5:$S$204,"Yes",Deals!$H$5:$H$204,"Pipeline",Deals!$V$5:$V$204,"Yes")</f>
        <v/>
      </c>
      <c r="C28" s="19">
        <f>SUMIFS(Deals!$I$5:$I$204,Deals!$S$5:$S$204,"Yes",Deals!$H$5:$H$204,"Pipeline",Deals!$V$5:$V$204,"Yes")</f>
        <v/>
      </c>
      <c r="D28" s="14">
        <f>D27+C28</f>
        <v/>
      </c>
      <c r="E28" s="20">
        <f>IFERROR(D28/Summary!$B$7,0)</f>
        <v/>
      </c>
    </row>
    <row r="29">
      <c r="A29" s="7" t="inlineStr">
        <is>
          <t>Omitted (not in the call)</t>
        </is>
      </c>
      <c r="B29" s="18">
        <f>COUNTIFS(Deals!$S$5:$S$204,"Yes",Deals!$H$5:$H$204,"Omitted",Deals!$V$5:$V$204,"Yes")</f>
        <v/>
      </c>
      <c r="C29" s="19">
        <f>SUMIFS(Deals!$I$5:$I$204,Deals!$S$5:$S$204,"Yes",Deals!$H$5:$H$204,"Omitted",Deals!$V$5:$V$204,"Yes")</f>
        <v/>
      </c>
      <c r="D29" s="7" t="n"/>
      <c r="E29" s="7" t="n"/>
    </row>
    <row r="30">
      <c r="A30" s="7" t="inlineStr">
        <is>
          <t>No category set</t>
        </is>
      </c>
      <c r="B30" s="18">
        <f>COUNTIFS(Deals!$S$5:$S$204,"Yes",Deals!$V$5:$V$204,"Yes")-SUM(B26:B29)</f>
        <v/>
      </c>
      <c r="C30" s="19">
        <f>SUMIFS(Deals!$I$5:$I$204,Deals!$S$5:$S$204,"Yes",Deals!$V$5:$V$204,"Yes")-SUM(C26:C29)</f>
        <v/>
      </c>
      <c r="D30" s="7" t="n"/>
      <c r="E30" s="7" t="n"/>
    </row>
    <row r="31">
      <c r="A31" s="7" t="inlineStr">
        <is>
          <t>Closed lost in period</t>
        </is>
      </c>
      <c r="B31" s="18">
        <f>COUNTIFS(Deals!$G$5:$G$204,"Closed Lost",Deals!$V$5:$V$204,"Yes")</f>
        <v/>
      </c>
      <c r="C31" s="19">
        <f>SUMIFS(Deals!$I$5:$I$204,Deals!$G$5:$G$204,"Closed Lost",Deals!$V$5:$V$204,"Yes")</f>
        <v/>
      </c>
      <c r="D31" s="7" t="n"/>
      <c r="E31" s="7" t="n"/>
    </row>
    <row r="32">
      <c r="A32" s="7" t="inlineStr">
        <is>
          <t>Gap to target after closed won + commit ($)</t>
        </is>
      </c>
      <c r="D32" s="14">
        <f>MAX(0,Summary!$B$7-D26)</f>
        <v/>
      </c>
    </row>
    <row r="33">
      <c r="A33" s="2" t="inlineStr">
        <is>
          <t>Read it as: closed won + commit is the floor you can defend, + best case is the upside. This is a roll-up, not a weighted or statistical forecast.</t>
        </is>
      </c>
    </row>
    <row r="35">
      <c r="A35" s="3" t="inlineStr">
        <is>
          <t>Open pipeline by stage</t>
        </is>
      </c>
    </row>
    <row r="36">
      <c r="A36" s="6" t="inlineStr">
        <is>
          <t>Stage</t>
        </is>
      </c>
      <c r="B36" s="6" t="inlineStr">
        <is>
          <t>Open deals</t>
        </is>
      </c>
      <c r="C36" s="6" t="inlineStr">
        <is>
          <t>Amount ($)</t>
        </is>
      </c>
      <c r="D36" s="6" t="inlineStr">
        <is>
          <t>Avg days open</t>
        </is>
      </c>
      <c r="E36" s="6" t="inlineStr">
        <is>
          <t>Avg days since meaningful change</t>
        </is>
      </c>
    </row>
    <row r="37">
      <c r="A37" s="7" t="inlineStr">
        <is>
          <t>Qualified</t>
        </is>
      </c>
      <c r="B37" s="18">
        <f>COUNTIFS(Deals!$G$5:$G$204,A37)</f>
        <v/>
      </c>
      <c r="C37" s="19">
        <f>SUMIFS(Deals!$I$5:$I$204,Deals!$G$5:$G$204,A37)</f>
        <v/>
      </c>
      <c r="D37" s="18">
        <f>IFERROR(AVERAGEIFS(Deals!$T$5:$T$204,Deals!$G$5:$G$204,A37),0)</f>
        <v/>
      </c>
      <c r="E37" s="18">
        <f>IFERROR(AVERAGEIFS(Deals!$U$5:$U$204,Deals!$G$5:$G$204,A37),0)</f>
        <v/>
      </c>
    </row>
    <row r="38">
      <c r="A38" s="7" t="inlineStr">
        <is>
          <t>Discovery</t>
        </is>
      </c>
      <c r="B38" s="18">
        <f>COUNTIFS(Deals!$G$5:$G$204,A38)</f>
        <v/>
      </c>
      <c r="C38" s="19">
        <f>SUMIFS(Deals!$I$5:$I$204,Deals!$G$5:$G$204,A38)</f>
        <v/>
      </c>
      <c r="D38" s="18">
        <f>IFERROR(AVERAGEIFS(Deals!$T$5:$T$204,Deals!$G$5:$G$204,A38),0)</f>
        <v/>
      </c>
      <c r="E38" s="18">
        <f>IFERROR(AVERAGEIFS(Deals!$U$5:$U$204,Deals!$G$5:$G$204,A38),0)</f>
        <v/>
      </c>
    </row>
    <row r="39">
      <c r="A39" s="7" t="inlineStr">
        <is>
          <t>Validation</t>
        </is>
      </c>
      <c r="B39" s="18">
        <f>COUNTIFS(Deals!$G$5:$G$204,A39)</f>
        <v/>
      </c>
      <c r="C39" s="19">
        <f>SUMIFS(Deals!$I$5:$I$204,Deals!$G$5:$G$204,A39)</f>
        <v/>
      </c>
      <c r="D39" s="18">
        <f>IFERROR(AVERAGEIFS(Deals!$T$5:$T$204,Deals!$G$5:$G$204,A39),0)</f>
        <v/>
      </c>
      <c r="E39" s="18">
        <f>IFERROR(AVERAGEIFS(Deals!$U$5:$U$204,Deals!$G$5:$G$204,A39),0)</f>
        <v/>
      </c>
    </row>
    <row r="40">
      <c r="A40" s="7" t="inlineStr">
        <is>
          <t>Proposal</t>
        </is>
      </c>
      <c r="B40" s="18">
        <f>COUNTIFS(Deals!$G$5:$G$204,A40)</f>
        <v/>
      </c>
      <c r="C40" s="19">
        <f>SUMIFS(Deals!$I$5:$I$204,Deals!$G$5:$G$204,A40)</f>
        <v/>
      </c>
      <c r="D40" s="18">
        <f>IFERROR(AVERAGEIFS(Deals!$T$5:$T$204,Deals!$G$5:$G$204,A40),0)</f>
        <v/>
      </c>
      <c r="E40" s="18">
        <f>IFERROR(AVERAGEIFS(Deals!$U$5:$U$204,Deals!$G$5:$G$204,A40),0)</f>
        <v/>
      </c>
    </row>
    <row r="41">
      <c r="A41" s="7" t="inlineStr">
        <is>
          <t>Signature</t>
        </is>
      </c>
      <c r="B41" s="18">
        <f>COUNTIFS(Deals!$G$5:$G$204,A41)</f>
        <v/>
      </c>
      <c r="C41" s="19">
        <f>SUMIFS(Deals!$I$5:$I$204,Deals!$G$5:$G$204,A41)</f>
        <v/>
      </c>
      <c r="D41" s="18">
        <f>IFERROR(AVERAGEIFS(Deals!$T$5:$T$204,Deals!$G$5:$G$204,A41),0)</f>
        <v/>
      </c>
      <c r="E41" s="18">
        <f>IFERROR(AVERAGEIFS(Deals!$U$5:$U$204,Deals!$G$5:$G$204,A41),0)</f>
        <v/>
      </c>
    </row>
    <row r="42">
      <c r="A42" s="21" t="inlineStr">
        <is>
          <t>Total open</t>
        </is>
      </c>
      <c r="B42" s="13">
        <f>SUM(B37:B41)</f>
        <v/>
      </c>
      <c r="C42" s="14">
        <f>SUM(C37:C41)</f>
        <v/>
      </c>
      <c r="D42" s="13">
        <f>IFERROR(AVERAGEIFS(Deals!$T$5:$T$204,Deals!$S$5:$S$204,"Yes"),0)</f>
        <v/>
      </c>
      <c r="E42" s="13">
        <f>IFERROR(AVERAGEIFS(Deals!$U$5:$U$204,Deals!$S$5:$S$204,"Yes"),0)</f>
        <v/>
      </c>
    </row>
    <row r="44">
      <c r="A44" s="3" t="inlineStr">
        <is>
          <t>Pipeline hygiene (open deals by flag)</t>
        </is>
      </c>
    </row>
    <row r="45">
      <c r="A45" s="6" t="inlineStr">
        <is>
          <t>Flag</t>
        </is>
      </c>
      <c r="B45" s="6" t="inlineStr">
        <is>
          <t>Deals</t>
        </is>
      </c>
      <c r="C45" s="6" t="inlineStr">
        <is>
          <t>Amount ($)</t>
        </is>
      </c>
      <c r="D45" s="6" t="inlineStr">
        <is>
          <t>Share of open pipeline</t>
        </is>
      </c>
    </row>
    <row r="46">
      <c r="A46" s="7" t="inlineStr">
        <is>
          <t>Stale</t>
        </is>
      </c>
      <c r="B46" s="18">
        <f>COUNTIF(Deals!$W$5:$W$204,A46)</f>
        <v/>
      </c>
      <c r="C46" s="19">
        <f>SUMIFS(Deals!$I$5:$I$204,Deals!$W$5:$W$204,A46)</f>
        <v/>
      </c>
      <c r="D46" s="22">
        <f>IFERROR(C46/$B$14,0)</f>
        <v/>
      </c>
    </row>
    <row r="47">
      <c r="A47" s="7" t="inlineStr">
        <is>
          <t>Close date passed</t>
        </is>
      </c>
      <c r="B47" s="18">
        <f>COUNTIF(Deals!$W$5:$W$204,A47)</f>
        <v/>
      </c>
      <c r="C47" s="19">
        <f>SUMIFS(Deals!$I$5:$I$204,Deals!$W$5:$W$204,A47)</f>
        <v/>
      </c>
      <c r="D47" s="22">
        <f>IFERROR(C47/$B$14,0)</f>
        <v/>
      </c>
    </row>
    <row r="48">
      <c r="A48" s="7" t="inlineStr">
        <is>
          <t>Pushed 2+</t>
        </is>
      </c>
      <c r="B48" s="18">
        <f>COUNTIF(Deals!$W$5:$W$204,A48)</f>
        <v/>
      </c>
      <c r="C48" s="19">
        <f>SUMIFS(Deals!$I$5:$I$204,Deals!$W$5:$W$204,A48)</f>
        <v/>
      </c>
      <c r="D48" s="22">
        <f>IFERROR(C48/$B$14,0)</f>
        <v/>
      </c>
    </row>
    <row r="49">
      <c r="A49" s="7" t="inlineStr">
        <is>
          <t>Check</t>
        </is>
      </c>
      <c r="B49" s="18">
        <f>COUNTIF(Deals!$W$5:$W$204,A49)</f>
        <v/>
      </c>
      <c r="C49" s="19">
        <f>SUMIFS(Deals!$I$5:$I$204,Deals!$W$5:$W$204,A49)</f>
        <v/>
      </c>
      <c r="D49" s="22">
        <f>IFERROR(C49/$B$14,0)</f>
        <v/>
      </c>
    </row>
    <row r="50">
      <c r="A50" s="7" t="inlineStr">
        <is>
          <t>OK</t>
        </is>
      </c>
      <c r="B50" s="18">
        <f>COUNTIF(Deals!$W$5:$W$204,A50)</f>
        <v/>
      </c>
      <c r="C50" s="19">
        <f>SUMIFS(Deals!$I$5:$I$204,Deals!$W$5:$W$204,A50)</f>
        <v/>
      </c>
      <c r="D50" s="22">
        <f>IFERROR(C50/$B$14,0)</f>
        <v/>
      </c>
    </row>
    <row r="52">
      <c r="A52" s="3" t="inlineStr">
        <is>
          <t>Open pipeline by deal type</t>
        </is>
      </c>
    </row>
    <row r="53">
      <c r="A53" s="6" t="inlineStr">
        <is>
          <t>Type</t>
        </is>
      </c>
      <c r="B53" s="6" t="inlineStr">
        <is>
          <t>Open deals</t>
        </is>
      </c>
      <c r="C53" s="6" t="inlineStr">
        <is>
          <t>Open amount ($)</t>
        </is>
      </c>
      <c r="D53" s="6" t="inlineStr">
        <is>
          <t>Closed won in period ($)</t>
        </is>
      </c>
    </row>
    <row r="54">
      <c r="A54" s="7" t="inlineStr">
        <is>
          <t>New business</t>
        </is>
      </c>
      <c r="B54" s="18">
        <f>COUNTIFS(Deals!$F$5:$F$204,A54,Deals!$S$5:$S$204,"Yes")</f>
        <v/>
      </c>
      <c r="C54" s="19">
        <f>SUMIFS(Deals!$I$5:$I$204,Deals!$F$5:$F$204,A54,Deals!$S$5:$S$204,"Yes")</f>
        <v/>
      </c>
      <c r="D54" s="19">
        <f>SUMIFS(Deals!$I$5:$I$204,Deals!$F$5:$F$204,A54,Deals!$G$5:$G$204,"Closed Won",Deals!$V$5:$V$204,"Yes")</f>
        <v/>
      </c>
    </row>
    <row r="55">
      <c r="A55" s="7" t="inlineStr">
        <is>
          <t>Expansion</t>
        </is>
      </c>
      <c r="B55" s="18">
        <f>COUNTIFS(Deals!$F$5:$F$204,A55,Deals!$S$5:$S$204,"Yes")</f>
        <v/>
      </c>
      <c r="C55" s="19">
        <f>SUMIFS(Deals!$I$5:$I$204,Deals!$F$5:$F$204,A55,Deals!$S$5:$S$204,"Yes")</f>
        <v/>
      </c>
      <c r="D55" s="19">
        <f>SUMIFS(Deals!$I$5:$I$204,Deals!$F$5:$F$204,A55,Deals!$G$5:$G$204,"Closed Won",Deals!$V$5:$V$204,"Yes")</f>
        <v/>
      </c>
    </row>
    <row r="56">
      <c r="A56" s="7" t="inlineStr">
        <is>
          <t>Renewal</t>
        </is>
      </c>
      <c r="B56" s="18">
        <f>COUNTIFS(Deals!$F$5:$F$204,A56,Deals!$S$5:$S$204,"Yes")</f>
        <v/>
      </c>
      <c r="C56" s="19">
        <f>SUMIFS(Deals!$I$5:$I$204,Deals!$F$5:$F$204,A56,Deals!$S$5:$S$204,"Yes")</f>
        <v/>
      </c>
      <c r="D56" s="19">
        <f>SUMIFS(Deals!$I$5:$I$204,Deals!$F$5:$F$204,A56,Deals!$G$5:$G$204,"Closed Won",Deals!$V$5:$V$204,"Yes")</f>
        <v/>
      </c>
    </row>
    <row r="57">
      <c r="A57" s="2" t="inlineStr">
        <is>
          <t>Forecast renewals apart from new business: the amount and date are mostly known, so they behave differently.</t>
        </is>
      </c>
    </row>
    <row r="59">
      <c r="A59" s="3" t="inlineStr">
        <is>
          <t>By owner</t>
        </is>
      </c>
    </row>
    <row r="60">
      <c r="A60" s="6" t="inlineStr">
        <is>
          <t>Owner</t>
        </is>
      </c>
      <c r="B60" s="6" t="inlineStr">
        <is>
          <t>Open deals</t>
        </is>
      </c>
      <c r="C60" s="6" t="inlineStr">
        <is>
          <t>Open pipeline ($)</t>
        </is>
      </c>
      <c r="D60" s="6" t="inlineStr">
        <is>
          <t>Commit in period ($)</t>
        </is>
      </c>
      <c r="E60" s="6" t="inlineStr">
        <is>
          <t>Closed won in period ($)</t>
        </is>
      </c>
      <c r="F60" s="6" t="inlineStr">
        <is>
          <t>Flagged open deals</t>
        </is>
      </c>
    </row>
    <row r="61">
      <c r="A61" s="23">
        <f>IF(Lists!$H$5="","",Lists!$H$5)</f>
        <v/>
      </c>
      <c r="B61" s="18">
        <f>IF(A61="","",COUNTIFS(Deals!$E$5:$E$204,A61,Deals!$S$5:$S$204,"Yes"))</f>
        <v/>
      </c>
      <c r="C61" s="19">
        <f>IF(A61="","",SUMIFS(Deals!$I$5:$I$204,Deals!$E$5:$E$204,A61,Deals!$S$5:$S$204,"Yes"))</f>
        <v/>
      </c>
      <c r="D61" s="19">
        <f>IF(A61="","",SUMIFS(Deals!$I$5:$I$204,Deals!$E$5:$E$204,A61,Deals!$S$5:$S$204,"Yes",Deals!$H$5:$H$204,"Commit",Deals!$V$5:$V$204,"Yes"))</f>
        <v/>
      </c>
      <c r="E61" s="19">
        <f>IF(A61="","",SUMIFS(Deals!$I$5:$I$204,Deals!$E$5:$E$204,A61,Deals!$G$5:$G$204,"Closed Won",Deals!$V$5:$V$204,"Yes"))</f>
        <v/>
      </c>
      <c r="F61" s="18">
        <f>IF(A61="","",COUNTIFS(Deals!$E$5:$E$204,A61,Deals!$S$5:$S$204,"Yes")-COUNTIFS(Deals!$E$5:$E$204,A61,Deals!$W$5:$W$204,"OK"))</f>
        <v/>
      </c>
    </row>
    <row r="62">
      <c r="A62" s="23">
        <f>IF(Lists!$H$6="","",Lists!$H$6)</f>
        <v/>
      </c>
      <c r="B62" s="18">
        <f>IF(A62="","",COUNTIFS(Deals!$E$5:$E$204,A62,Deals!$S$5:$S$204,"Yes"))</f>
        <v/>
      </c>
      <c r="C62" s="19">
        <f>IF(A62="","",SUMIFS(Deals!$I$5:$I$204,Deals!$E$5:$E$204,A62,Deals!$S$5:$S$204,"Yes"))</f>
        <v/>
      </c>
      <c r="D62" s="19">
        <f>IF(A62="","",SUMIFS(Deals!$I$5:$I$204,Deals!$E$5:$E$204,A62,Deals!$S$5:$S$204,"Yes",Deals!$H$5:$H$204,"Commit",Deals!$V$5:$V$204,"Yes"))</f>
        <v/>
      </c>
      <c r="E62" s="19">
        <f>IF(A62="","",SUMIFS(Deals!$I$5:$I$204,Deals!$E$5:$E$204,A62,Deals!$G$5:$G$204,"Closed Won",Deals!$V$5:$V$204,"Yes"))</f>
        <v/>
      </c>
      <c r="F62" s="18">
        <f>IF(A62="","",COUNTIFS(Deals!$E$5:$E$204,A62,Deals!$S$5:$S$204,"Yes")-COUNTIFS(Deals!$E$5:$E$204,A62,Deals!$W$5:$W$204,"OK"))</f>
        <v/>
      </c>
    </row>
    <row r="63">
      <c r="A63" s="23">
        <f>IF(Lists!$H$7="","",Lists!$H$7)</f>
        <v/>
      </c>
      <c r="B63" s="18">
        <f>IF(A63="","",COUNTIFS(Deals!$E$5:$E$204,A63,Deals!$S$5:$S$204,"Yes"))</f>
        <v/>
      </c>
      <c r="C63" s="19">
        <f>IF(A63="","",SUMIFS(Deals!$I$5:$I$204,Deals!$E$5:$E$204,A63,Deals!$S$5:$S$204,"Yes"))</f>
        <v/>
      </c>
      <c r="D63" s="19">
        <f>IF(A63="","",SUMIFS(Deals!$I$5:$I$204,Deals!$E$5:$E$204,A63,Deals!$S$5:$S$204,"Yes",Deals!$H$5:$H$204,"Commit",Deals!$V$5:$V$204,"Yes"))</f>
        <v/>
      </c>
      <c r="E63" s="19">
        <f>IF(A63="","",SUMIFS(Deals!$I$5:$I$204,Deals!$E$5:$E$204,A63,Deals!$G$5:$G$204,"Closed Won",Deals!$V$5:$V$204,"Yes"))</f>
        <v/>
      </c>
      <c r="F63" s="18">
        <f>IF(A63="","",COUNTIFS(Deals!$E$5:$E$204,A63,Deals!$S$5:$S$204,"Yes")-COUNTIFS(Deals!$E$5:$E$204,A63,Deals!$W$5:$W$204,"OK"))</f>
        <v/>
      </c>
    </row>
    <row r="64">
      <c r="A64" s="23">
        <f>IF(Lists!$H$8="","",Lists!$H$8)</f>
        <v/>
      </c>
      <c r="B64" s="18">
        <f>IF(A64="","",COUNTIFS(Deals!$E$5:$E$204,A64,Deals!$S$5:$S$204,"Yes"))</f>
        <v/>
      </c>
      <c r="C64" s="19">
        <f>IF(A64="","",SUMIFS(Deals!$I$5:$I$204,Deals!$E$5:$E$204,A64,Deals!$S$5:$S$204,"Yes"))</f>
        <v/>
      </c>
      <c r="D64" s="19">
        <f>IF(A64="","",SUMIFS(Deals!$I$5:$I$204,Deals!$E$5:$E$204,A64,Deals!$S$5:$S$204,"Yes",Deals!$H$5:$H$204,"Commit",Deals!$V$5:$V$204,"Yes"))</f>
        <v/>
      </c>
      <c r="E64" s="19">
        <f>IF(A64="","",SUMIFS(Deals!$I$5:$I$204,Deals!$E$5:$E$204,A64,Deals!$G$5:$G$204,"Closed Won",Deals!$V$5:$V$204,"Yes"))</f>
        <v/>
      </c>
      <c r="F64" s="18">
        <f>IF(A64="","",COUNTIFS(Deals!$E$5:$E$204,A64,Deals!$S$5:$S$204,"Yes")-COUNTIFS(Deals!$E$5:$E$204,A64,Deals!$W$5:$W$204,"OK"))</f>
        <v/>
      </c>
    </row>
    <row r="65">
      <c r="A65" s="23">
        <f>IF(Lists!$H$9="","",Lists!$H$9)</f>
        <v/>
      </c>
      <c r="B65" s="18">
        <f>IF(A65="","",COUNTIFS(Deals!$E$5:$E$204,A65,Deals!$S$5:$S$204,"Yes"))</f>
        <v/>
      </c>
      <c r="C65" s="19">
        <f>IF(A65="","",SUMIFS(Deals!$I$5:$I$204,Deals!$E$5:$E$204,A65,Deals!$S$5:$S$204,"Yes"))</f>
        <v/>
      </c>
      <c r="D65" s="19">
        <f>IF(A65="","",SUMIFS(Deals!$I$5:$I$204,Deals!$E$5:$E$204,A65,Deals!$S$5:$S$204,"Yes",Deals!$H$5:$H$204,"Commit",Deals!$V$5:$V$204,"Yes"))</f>
        <v/>
      </c>
      <c r="E65" s="19">
        <f>IF(A65="","",SUMIFS(Deals!$I$5:$I$204,Deals!$E$5:$E$204,A65,Deals!$G$5:$G$204,"Closed Won",Deals!$V$5:$V$204,"Yes"))</f>
        <v/>
      </c>
      <c r="F65" s="18">
        <f>IF(A65="","",COUNTIFS(Deals!$E$5:$E$204,A65,Deals!$S$5:$S$204,"Yes")-COUNTIFS(Deals!$E$5:$E$204,A65,Deals!$W$5:$W$204,"OK"))</f>
        <v/>
      </c>
    </row>
    <row r="66">
      <c r="A66" s="23">
        <f>IF(Lists!$H$10="","",Lists!$H$10)</f>
        <v/>
      </c>
      <c r="B66" s="18">
        <f>IF(A66="","",COUNTIFS(Deals!$E$5:$E$204,A66,Deals!$S$5:$S$204,"Yes"))</f>
        <v/>
      </c>
      <c r="C66" s="19">
        <f>IF(A66="","",SUMIFS(Deals!$I$5:$I$204,Deals!$E$5:$E$204,A66,Deals!$S$5:$S$204,"Yes"))</f>
        <v/>
      </c>
      <c r="D66" s="19">
        <f>IF(A66="","",SUMIFS(Deals!$I$5:$I$204,Deals!$E$5:$E$204,A66,Deals!$S$5:$S$204,"Yes",Deals!$H$5:$H$204,"Commit",Deals!$V$5:$V$204,"Yes"))</f>
        <v/>
      </c>
      <c r="E66" s="19">
        <f>IF(A66="","",SUMIFS(Deals!$I$5:$I$204,Deals!$E$5:$E$204,A66,Deals!$G$5:$G$204,"Closed Won",Deals!$V$5:$V$204,"Yes"))</f>
        <v/>
      </c>
      <c r="F66" s="18">
        <f>IF(A66="","",COUNTIFS(Deals!$E$5:$E$204,A66,Deals!$S$5:$S$204,"Yes")-COUNTIFS(Deals!$E$5:$E$204,A66,Deals!$W$5:$W$204,"OK"))</f>
        <v/>
      </c>
    </row>
    <row r="67">
      <c r="A67" s="23">
        <f>IF(Lists!$H$11="","",Lists!$H$11)</f>
        <v/>
      </c>
      <c r="B67" s="18">
        <f>IF(A67="","",COUNTIFS(Deals!$E$5:$E$204,A67,Deals!$S$5:$S$204,"Yes"))</f>
        <v/>
      </c>
      <c r="C67" s="19">
        <f>IF(A67="","",SUMIFS(Deals!$I$5:$I$204,Deals!$E$5:$E$204,A67,Deals!$S$5:$S$204,"Yes"))</f>
        <v/>
      </c>
      <c r="D67" s="19">
        <f>IF(A67="","",SUMIFS(Deals!$I$5:$I$204,Deals!$E$5:$E$204,A67,Deals!$S$5:$S$204,"Yes",Deals!$H$5:$H$204,"Commit",Deals!$V$5:$V$204,"Yes"))</f>
        <v/>
      </c>
      <c r="E67" s="19">
        <f>IF(A67="","",SUMIFS(Deals!$I$5:$I$204,Deals!$E$5:$E$204,A67,Deals!$G$5:$G$204,"Closed Won",Deals!$V$5:$V$204,"Yes"))</f>
        <v/>
      </c>
      <c r="F67" s="18">
        <f>IF(A67="","",COUNTIFS(Deals!$E$5:$E$204,A67,Deals!$S$5:$S$204,"Yes")-COUNTIFS(Deals!$E$5:$E$204,A67,Deals!$W$5:$W$204,"OK"))</f>
        <v/>
      </c>
    </row>
    <row r="68">
      <c r="A68" s="23">
        <f>IF(Lists!$H$12="","",Lists!$H$12)</f>
        <v/>
      </c>
      <c r="B68" s="18">
        <f>IF(A68="","",COUNTIFS(Deals!$E$5:$E$204,A68,Deals!$S$5:$S$204,"Yes"))</f>
        <v/>
      </c>
      <c r="C68" s="19">
        <f>IF(A68="","",SUMIFS(Deals!$I$5:$I$204,Deals!$E$5:$E$204,A68,Deals!$S$5:$S$204,"Yes"))</f>
        <v/>
      </c>
      <c r="D68" s="19">
        <f>IF(A68="","",SUMIFS(Deals!$I$5:$I$204,Deals!$E$5:$E$204,A68,Deals!$S$5:$S$204,"Yes",Deals!$H$5:$H$204,"Commit",Deals!$V$5:$V$204,"Yes"))</f>
        <v/>
      </c>
      <c r="E68" s="19">
        <f>IF(A68="","",SUMIFS(Deals!$I$5:$I$204,Deals!$E$5:$E$204,A68,Deals!$G$5:$G$204,"Closed Won",Deals!$V$5:$V$204,"Yes"))</f>
        <v/>
      </c>
      <c r="F68" s="18">
        <f>IF(A68="","",COUNTIFS(Deals!$E$5:$E$204,A68,Deals!$S$5:$S$204,"Yes")-COUNTIFS(Deals!$E$5:$E$204,A68,Deals!$W$5:$W$204,"OK"))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2" customWidth="1" min="2" max="2"/>
    <col width="22" customWidth="1" min="3" max="3"/>
    <col width="18" customWidth="1" min="4" max="4"/>
    <col width="14" customWidth="1" min="5" max="5"/>
    <col width="14" customWidth="1" min="6" max="6"/>
    <col width="13" customWidth="1" min="7" max="7"/>
    <col width="14" customWidth="1" min="8" max="8"/>
    <col width="12" customWidth="1" min="9" max="9"/>
    <col width="12" customWidth="1" min="10" max="10"/>
    <col width="16" customWidth="1" min="11" max="11"/>
    <col width="12" customWidth="1" min="12" max="12"/>
    <col width="10" customWidth="1" min="13" max="13"/>
    <col width="13" customWidth="1" min="14" max="14"/>
    <col width="28" customWidth="1" min="15" max="15"/>
    <col width="12" customWidth="1" min="16" max="16"/>
    <col width="16" customWidth="1" min="17" max="17"/>
    <col width="18" customWidth="1" min="18" max="18"/>
    <col width="8" customWidth="1" min="19" max="19"/>
    <col width="9" customWidth="1" min="20" max="20"/>
    <col width="13" customWidth="1" min="21" max="21"/>
    <col width="11" customWidth="1" min="22" max="22"/>
    <col width="17" customWidth="1" min="23" max="23"/>
    <col width="12" customWidth="1" min="24" max="24"/>
  </cols>
  <sheetData>
    <row r="1">
      <c r="A1" s="1" t="inlineStr">
        <is>
          <t>Deals</t>
        </is>
      </c>
    </row>
    <row r="2">
      <c r="A2" s="2" t="inlineStr">
        <is>
          <t>One row per opportunity. Columns A to R are inputs, S to X are calculated. Update 'Last meaningful change' whenever stage, amount or close date changes.</t>
        </is>
      </c>
    </row>
    <row r="4" ht="45" customHeight="1">
      <c r="A4" s="6" t="inlineStr">
        <is>
          <t>Deal ID</t>
        </is>
      </c>
      <c r="B4" s="6" t="inlineStr">
        <is>
          <t>Deal name</t>
        </is>
      </c>
      <c r="C4" s="6" t="inlineStr">
        <is>
          <t>Account</t>
        </is>
      </c>
      <c r="D4" s="6" t="inlineStr">
        <is>
          <t>Primary contact</t>
        </is>
      </c>
      <c r="E4" s="6" t="inlineStr">
        <is>
          <t>Owner</t>
        </is>
      </c>
      <c r="F4" s="6" t="inlineStr">
        <is>
          <t>Type</t>
        </is>
      </c>
      <c r="G4" s="6" t="inlineStr">
        <is>
          <t>Stage</t>
        </is>
      </c>
      <c r="H4" s="6" t="inlineStr">
        <is>
          <t>Forecast category</t>
        </is>
      </c>
      <c r="I4" s="6" t="inlineStr">
        <is>
          <t>Amount ($)</t>
        </is>
      </c>
      <c r="J4" s="6" t="inlineStr">
        <is>
          <t>Created date</t>
        </is>
      </c>
      <c r="K4" s="6" t="inlineStr">
        <is>
          <t>Close date (expected, or actual if closed)</t>
        </is>
      </c>
      <c r="L4" s="6" t="inlineStr">
        <is>
          <t>First close date</t>
        </is>
      </c>
      <c r="M4" s="6" t="inlineStr">
        <is>
          <t>Close date pushes</t>
        </is>
      </c>
      <c r="N4" s="6" t="inlineStr">
        <is>
          <t>Last meaningful change</t>
        </is>
      </c>
      <c r="O4" s="6" t="inlineStr">
        <is>
          <t>Next step</t>
        </is>
      </c>
      <c r="P4" s="6" t="inlineStr">
        <is>
          <t>Next step date</t>
        </is>
      </c>
      <c r="Q4" s="6" t="inlineStr">
        <is>
          <t>Lead source</t>
        </is>
      </c>
      <c r="R4" s="6" t="inlineStr">
        <is>
          <t>Lost reason</t>
        </is>
      </c>
      <c r="S4" s="6" t="inlineStr">
        <is>
          <t>Open?</t>
        </is>
      </c>
      <c r="T4" s="6" t="inlineStr">
        <is>
          <t>Days open</t>
        </is>
      </c>
      <c r="U4" s="6" t="inlineStr">
        <is>
          <t>Days since meaningful change</t>
        </is>
      </c>
      <c r="V4" s="6" t="inlineStr">
        <is>
          <t>Close date in period?</t>
        </is>
      </c>
      <c r="W4" s="6" t="inlineStr">
        <is>
          <t>Flag</t>
        </is>
      </c>
      <c r="X4" s="6" t="inlineStr">
        <is>
          <t>Days close date moved</t>
        </is>
      </c>
    </row>
    <row r="5">
      <c r="A5" s="24" t="n"/>
      <c r="B5" s="24" t="n"/>
      <c r="C5" s="24" t="n"/>
      <c r="D5" s="24" t="n"/>
      <c r="E5" s="24" t="n"/>
      <c r="F5" s="24" t="n"/>
      <c r="G5" s="24" t="n"/>
      <c r="H5" s="24" t="n"/>
      <c r="I5" s="11" t="n"/>
      <c r="J5" s="10" t="n"/>
      <c r="K5" s="10" t="n"/>
      <c r="L5" s="10" t="n"/>
      <c r="M5" s="12" t="n"/>
      <c r="N5" s="10" t="n"/>
      <c r="O5" s="24" t="n"/>
      <c r="P5" s="10" t="n"/>
      <c r="Q5" s="24" t="n"/>
      <c r="R5" s="24" t="n"/>
      <c r="S5" s="23">
        <f>IF(G5="","",IF(OR(G5="Closed Won",G5="Closed Lost"),"No","Yes"))</f>
        <v/>
      </c>
      <c r="T5" s="18">
        <f>IF(OR(G5="",J5=""),"",IF(S5="Yes",Summary!$B$4-J5,IF(K5="","",K5-J5)))</f>
        <v/>
      </c>
      <c r="U5" s="18">
        <f>IF(OR(S5&lt;&gt;"Yes",AND(N5="",J5="")),"",Summary!$B$4-IF(N5="",J5,N5))</f>
        <v/>
      </c>
      <c r="V5" s="23">
        <f>IF(K5="","",IF(AND(K5&gt;=Summary!$B$5,K5&lt;=Summary!$B$6),"Yes","No"))</f>
        <v/>
      </c>
      <c r="W5" s="23">
        <f>IF(OR(S5&lt;&gt;"Yes",U5=""),"",IF(U5&gt;=Summary!$B$9,"Stale",IF(AND(K5&lt;&gt;"",K5&lt;Summary!$B$4),"Close date passed",IF(M5&gt;=2,"Pushed 2+",IF(U5&gt;=Summary!$B$8,"Check","OK")))))</f>
        <v/>
      </c>
      <c r="X5" s="18">
        <f>IF(OR(K5="",L5=""),"",K5-L5)</f>
        <v/>
      </c>
    </row>
    <row r="6">
      <c r="A6" s="24" t="n"/>
      <c r="B6" s="24" t="n"/>
      <c r="C6" s="24" t="n"/>
      <c r="D6" s="24" t="n"/>
      <c r="E6" s="24" t="n"/>
      <c r="F6" s="24" t="n"/>
      <c r="G6" s="24" t="n"/>
      <c r="H6" s="24" t="n"/>
      <c r="I6" s="11" t="n"/>
      <c r="J6" s="10" t="n"/>
      <c r="K6" s="10" t="n"/>
      <c r="L6" s="10" t="n"/>
      <c r="M6" s="12" t="n"/>
      <c r="N6" s="10" t="n"/>
      <c r="O6" s="24" t="n"/>
      <c r="P6" s="10" t="n"/>
      <c r="Q6" s="24" t="n"/>
      <c r="R6" s="24" t="n"/>
      <c r="S6" s="23">
        <f>IF(G6="","",IF(OR(G6="Closed Won",G6="Closed Lost"),"No","Yes"))</f>
        <v/>
      </c>
      <c r="T6" s="18">
        <f>IF(OR(G6="",J6=""),"",IF(S6="Yes",Summary!$B$4-J6,IF(K6="","",K6-J6)))</f>
        <v/>
      </c>
      <c r="U6" s="18">
        <f>IF(OR(S6&lt;&gt;"Yes",AND(N6="",J6="")),"",Summary!$B$4-IF(N6="",J6,N6))</f>
        <v/>
      </c>
      <c r="V6" s="23">
        <f>IF(K6="","",IF(AND(K6&gt;=Summary!$B$5,K6&lt;=Summary!$B$6),"Yes","No"))</f>
        <v/>
      </c>
      <c r="W6" s="23">
        <f>IF(OR(S6&lt;&gt;"Yes",U6=""),"",IF(U6&gt;=Summary!$B$9,"Stale",IF(AND(K6&lt;&gt;"",K6&lt;Summary!$B$4),"Close date passed",IF(M6&gt;=2,"Pushed 2+",IF(U6&gt;=Summary!$B$8,"Check","OK")))))</f>
        <v/>
      </c>
      <c r="X6" s="18">
        <f>IF(OR(K6="",L6=""),"",K6-L6)</f>
        <v/>
      </c>
    </row>
    <row r="7">
      <c r="A7" s="24" t="n"/>
      <c r="B7" s="24" t="n"/>
      <c r="C7" s="24" t="n"/>
      <c r="D7" s="24" t="n"/>
      <c r="E7" s="24" t="n"/>
      <c r="F7" s="24" t="n"/>
      <c r="G7" s="24" t="n"/>
      <c r="H7" s="24" t="n"/>
      <c r="I7" s="11" t="n"/>
      <c r="J7" s="10" t="n"/>
      <c r="K7" s="10" t="n"/>
      <c r="L7" s="10" t="n"/>
      <c r="M7" s="12" t="n"/>
      <c r="N7" s="10" t="n"/>
      <c r="O7" s="24" t="n"/>
      <c r="P7" s="10" t="n"/>
      <c r="Q7" s="24" t="n"/>
      <c r="R7" s="24" t="n"/>
      <c r="S7" s="23">
        <f>IF(G7="","",IF(OR(G7="Closed Won",G7="Closed Lost"),"No","Yes"))</f>
        <v/>
      </c>
      <c r="T7" s="18">
        <f>IF(OR(G7="",J7=""),"",IF(S7="Yes",Summary!$B$4-J7,IF(K7="","",K7-J7)))</f>
        <v/>
      </c>
      <c r="U7" s="18">
        <f>IF(OR(S7&lt;&gt;"Yes",AND(N7="",J7="")),"",Summary!$B$4-IF(N7="",J7,N7))</f>
        <v/>
      </c>
      <c r="V7" s="23">
        <f>IF(K7="","",IF(AND(K7&gt;=Summary!$B$5,K7&lt;=Summary!$B$6),"Yes","No"))</f>
        <v/>
      </c>
      <c r="W7" s="23">
        <f>IF(OR(S7&lt;&gt;"Yes",U7=""),"",IF(U7&gt;=Summary!$B$9,"Stale",IF(AND(K7&lt;&gt;"",K7&lt;Summary!$B$4),"Close date passed",IF(M7&gt;=2,"Pushed 2+",IF(U7&gt;=Summary!$B$8,"Check","OK")))))</f>
        <v/>
      </c>
      <c r="X7" s="18">
        <f>IF(OR(K7="",L7=""),"",K7-L7)</f>
        <v/>
      </c>
    </row>
    <row r="8">
      <c r="A8" s="24" t="n"/>
      <c r="B8" s="24" t="n"/>
      <c r="C8" s="24" t="n"/>
      <c r="D8" s="24" t="n"/>
      <c r="E8" s="24" t="n"/>
      <c r="F8" s="24" t="n"/>
      <c r="G8" s="24" t="n"/>
      <c r="H8" s="24" t="n"/>
      <c r="I8" s="11" t="n"/>
      <c r="J8" s="10" t="n"/>
      <c r="K8" s="10" t="n"/>
      <c r="L8" s="10" t="n"/>
      <c r="M8" s="12" t="n"/>
      <c r="N8" s="10" t="n"/>
      <c r="O8" s="24" t="n"/>
      <c r="P8" s="10" t="n"/>
      <c r="Q8" s="24" t="n"/>
      <c r="R8" s="24" t="n"/>
      <c r="S8" s="23">
        <f>IF(G8="","",IF(OR(G8="Closed Won",G8="Closed Lost"),"No","Yes"))</f>
        <v/>
      </c>
      <c r="T8" s="18">
        <f>IF(OR(G8="",J8=""),"",IF(S8="Yes",Summary!$B$4-J8,IF(K8="","",K8-J8)))</f>
        <v/>
      </c>
      <c r="U8" s="18">
        <f>IF(OR(S8&lt;&gt;"Yes",AND(N8="",J8="")),"",Summary!$B$4-IF(N8="",J8,N8))</f>
        <v/>
      </c>
      <c r="V8" s="23">
        <f>IF(K8="","",IF(AND(K8&gt;=Summary!$B$5,K8&lt;=Summary!$B$6),"Yes","No"))</f>
        <v/>
      </c>
      <c r="W8" s="23">
        <f>IF(OR(S8&lt;&gt;"Yes",U8=""),"",IF(U8&gt;=Summary!$B$9,"Stale",IF(AND(K8&lt;&gt;"",K8&lt;Summary!$B$4),"Close date passed",IF(M8&gt;=2,"Pushed 2+",IF(U8&gt;=Summary!$B$8,"Check","OK")))))</f>
        <v/>
      </c>
      <c r="X8" s="18">
        <f>IF(OR(K8="",L8=""),"",K8-L8)</f>
        <v/>
      </c>
    </row>
    <row r="9">
      <c r="A9" s="24" t="n"/>
      <c r="B9" s="24" t="n"/>
      <c r="C9" s="24" t="n"/>
      <c r="D9" s="24" t="n"/>
      <c r="E9" s="24" t="n"/>
      <c r="F9" s="24" t="n"/>
      <c r="G9" s="24" t="n"/>
      <c r="H9" s="24" t="n"/>
      <c r="I9" s="11" t="n"/>
      <c r="J9" s="10" t="n"/>
      <c r="K9" s="10" t="n"/>
      <c r="L9" s="10" t="n"/>
      <c r="M9" s="12" t="n"/>
      <c r="N9" s="10" t="n"/>
      <c r="O9" s="24" t="n"/>
      <c r="P9" s="10" t="n"/>
      <c r="Q9" s="24" t="n"/>
      <c r="R9" s="24" t="n"/>
      <c r="S9" s="23">
        <f>IF(G9="","",IF(OR(G9="Closed Won",G9="Closed Lost"),"No","Yes"))</f>
        <v/>
      </c>
      <c r="T9" s="18">
        <f>IF(OR(G9="",J9=""),"",IF(S9="Yes",Summary!$B$4-J9,IF(K9="","",K9-J9)))</f>
        <v/>
      </c>
      <c r="U9" s="18">
        <f>IF(OR(S9&lt;&gt;"Yes",AND(N9="",J9="")),"",Summary!$B$4-IF(N9="",J9,N9))</f>
        <v/>
      </c>
      <c r="V9" s="23">
        <f>IF(K9="","",IF(AND(K9&gt;=Summary!$B$5,K9&lt;=Summary!$B$6),"Yes","No"))</f>
        <v/>
      </c>
      <c r="W9" s="23">
        <f>IF(OR(S9&lt;&gt;"Yes",U9=""),"",IF(U9&gt;=Summary!$B$9,"Stale",IF(AND(K9&lt;&gt;"",K9&lt;Summary!$B$4),"Close date passed",IF(M9&gt;=2,"Pushed 2+",IF(U9&gt;=Summary!$B$8,"Check","OK")))))</f>
        <v/>
      </c>
      <c r="X9" s="18">
        <f>IF(OR(K9="",L9=""),"",K9-L9)</f>
        <v/>
      </c>
    </row>
    <row r="10">
      <c r="A10" s="24" t="n"/>
      <c r="B10" s="24" t="n"/>
      <c r="C10" s="24" t="n"/>
      <c r="D10" s="24" t="n"/>
      <c r="E10" s="24" t="n"/>
      <c r="F10" s="24" t="n"/>
      <c r="G10" s="24" t="n"/>
      <c r="H10" s="24" t="n"/>
      <c r="I10" s="11" t="n"/>
      <c r="J10" s="10" t="n"/>
      <c r="K10" s="10" t="n"/>
      <c r="L10" s="10" t="n"/>
      <c r="M10" s="12" t="n"/>
      <c r="N10" s="10" t="n"/>
      <c r="O10" s="24" t="n"/>
      <c r="P10" s="10" t="n"/>
      <c r="Q10" s="24" t="n"/>
      <c r="R10" s="24" t="n"/>
      <c r="S10" s="23">
        <f>IF(G10="","",IF(OR(G10="Closed Won",G10="Closed Lost"),"No","Yes"))</f>
        <v/>
      </c>
      <c r="T10" s="18">
        <f>IF(OR(G10="",J10=""),"",IF(S10="Yes",Summary!$B$4-J10,IF(K10="","",K10-J10)))</f>
        <v/>
      </c>
      <c r="U10" s="18">
        <f>IF(OR(S10&lt;&gt;"Yes",AND(N10="",J10="")),"",Summary!$B$4-IF(N10="",J10,N10))</f>
        <v/>
      </c>
      <c r="V10" s="23">
        <f>IF(K10="","",IF(AND(K10&gt;=Summary!$B$5,K10&lt;=Summary!$B$6),"Yes","No"))</f>
        <v/>
      </c>
      <c r="W10" s="23">
        <f>IF(OR(S10&lt;&gt;"Yes",U10=""),"",IF(U10&gt;=Summary!$B$9,"Stale",IF(AND(K10&lt;&gt;"",K10&lt;Summary!$B$4),"Close date passed",IF(M10&gt;=2,"Pushed 2+",IF(U10&gt;=Summary!$B$8,"Check","OK")))))</f>
        <v/>
      </c>
      <c r="X10" s="18">
        <f>IF(OR(K10="",L10=""),"",K10-L10)</f>
        <v/>
      </c>
    </row>
    <row r="11">
      <c r="A11" s="24" t="n"/>
      <c r="B11" s="24" t="n"/>
      <c r="C11" s="24" t="n"/>
      <c r="D11" s="24" t="n"/>
      <c r="E11" s="24" t="n"/>
      <c r="F11" s="24" t="n"/>
      <c r="G11" s="24" t="n"/>
      <c r="H11" s="24" t="n"/>
      <c r="I11" s="11" t="n"/>
      <c r="J11" s="10" t="n"/>
      <c r="K11" s="10" t="n"/>
      <c r="L11" s="10" t="n"/>
      <c r="M11" s="12" t="n"/>
      <c r="N11" s="10" t="n"/>
      <c r="O11" s="24" t="n"/>
      <c r="P11" s="10" t="n"/>
      <c r="Q11" s="24" t="n"/>
      <c r="R11" s="24" t="n"/>
      <c r="S11" s="23">
        <f>IF(G11="","",IF(OR(G11="Closed Won",G11="Closed Lost"),"No","Yes"))</f>
        <v/>
      </c>
      <c r="T11" s="18">
        <f>IF(OR(G11="",J11=""),"",IF(S11="Yes",Summary!$B$4-J11,IF(K11="","",K11-J11)))</f>
        <v/>
      </c>
      <c r="U11" s="18">
        <f>IF(OR(S11&lt;&gt;"Yes",AND(N11="",J11="")),"",Summary!$B$4-IF(N11="",J11,N11))</f>
        <v/>
      </c>
      <c r="V11" s="23">
        <f>IF(K11="","",IF(AND(K11&gt;=Summary!$B$5,K11&lt;=Summary!$B$6),"Yes","No"))</f>
        <v/>
      </c>
      <c r="W11" s="23">
        <f>IF(OR(S11&lt;&gt;"Yes",U11=""),"",IF(U11&gt;=Summary!$B$9,"Stale",IF(AND(K11&lt;&gt;"",K11&lt;Summary!$B$4),"Close date passed",IF(M11&gt;=2,"Pushed 2+",IF(U11&gt;=Summary!$B$8,"Check","OK")))))</f>
        <v/>
      </c>
      <c r="X11" s="18">
        <f>IF(OR(K11="",L11=""),"",K11-L11)</f>
        <v/>
      </c>
    </row>
    <row r="12">
      <c r="A12" s="24" t="n"/>
      <c r="B12" s="24" t="n"/>
      <c r="C12" s="24" t="n"/>
      <c r="D12" s="24" t="n"/>
      <c r="E12" s="24" t="n"/>
      <c r="F12" s="24" t="n"/>
      <c r="G12" s="24" t="n"/>
      <c r="H12" s="24" t="n"/>
      <c r="I12" s="11" t="n"/>
      <c r="J12" s="10" t="n"/>
      <c r="K12" s="10" t="n"/>
      <c r="L12" s="10" t="n"/>
      <c r="M12" s="12" t="n"/>
      <c r="N12" s="10" t="n"/>
      <c r="O12" s="24" t="n"/>
      <c r="P12" s="10" t="n"/>
      <c r="Q12" s="24" t="n"/>
      <c r="R12" s="24" t="n"/>
      <c r="S12" s="23">
        <f>IF(G12="","",IF(OR(G12="Closed Won",G12="Closed Lost"),"No","Yes"))</f>
        <v/>
      </c>
      <c r="T12" s="18">
        <f>IF(OR(G12="",J12=""),"",IF(S12="Yes",Summary!$B$4-J12,IF(K12="","",K12-J12)))</f>
        <v/>
      </c>
      <c r="U12" s="18">
        <f>IF(OR(S12&lt;&gt;"Yes",AND(N12="",J12="")),"",Summary!$B$4-IF(N12="",J12,N12))</f>
        <v/>
      </c>
      <c r="V12" s="23">
        <f>IF(K12="","",IF(AND(K12&gt;=Summary!$B$5,K12&lt;=Summary!$B$6),"Yes","No"))</f>
        <v/>
      </c>
      <c r="W12" s="23">
        <f>IF(OR(S12&lt;&gt;"Yes",U12=""),"",IF(U12&gt;=Summary!$B$9,"Stale",IF(AND(K12&lt;&gt;"",K12&lt;Summary!$B$4),"Close date passed",IF(M12&gt;=2,"Pushed 2+",IF(U12&gt;=Summary!$B$8,"Check","OK")))))</f>
        <v/>
      </c>
      <c r="X12" s="18">
        <f>IF(OR(K12="",L12=""),"",K12-L12)</f>
        <v/>
      </c>
    </row>
    <row r="13">
      <c r="A13" s="24" t="n"/>
      <c r="B13" s="24" t="n"/>
      <c r="C13" s="24" t="n"/>
      <c r="D13" s="24" t="n"/>
      <c r="E13" s="24" t="n"/>
      <c r="F13" s="24" t="n"/>
      <c r="G13" s="24" t="n"/>
      <c r="H13" s="24" t="n"/>
      <c r="I13" s="11" t="n"/>
      <c r="J13" s="10" t="n"/>
      <c r="K13" s="10" t="n"/>
      <c r="L13" s="10" t="n"/>
      <c r="M13" s="12" t="n"/>
      <c r="N13" s="10" t="n"/>
      <c r="O13" s="24" t="n"/>
      <c r="P13" s="10" t="n"/>
      <c r="Q13" s="24" t="n"/>
      <c r="R13" s="24" t="n"/>
      <c r="S13" s="23">
        <f>IF(G13="","",IF(OR(G13="Closed Won",G13="Closed Lost"),"No","Yes"))</f>
        <v/>
      </c>
      <c r="T13" s="18">
        <f>IF(OR(G13="",J13=""),"",IF(S13="Yes",Summary!$B$4-J13,IF(K13="","",K13-J13)))</f>
        <v/>
      </c>
      <c r="U13" s="18">
        <f>IF(OR(S13&lt;&gt;"Yes",AND(N13="",J13="")),"",Summary!$B$4-IF(N13="",J13,N13))</f>
        <v/>
      </c>
      <c r="V13" s="23">
        <f>IF(K13="","",IF(AND(K13&gt;=Summary!$B$5,K13&lt;=Summary!$B$6),"Yes","No"))</f>
        <v/>
      </c>
      <c r="W13" s="23">
        <f>IF(OR(S13&lt;&gt;"Yes",U13=""),"",IF(U13&gt;=Summary!$B$9,"Stale",IF(AND(K13&lt;&gt;"",K13&lt;Summary!$B$4),"Close date passed",IF(M13&gt;=2,"Pushed 2+",IF(U13&gt;=Summary!$B$8,"Check","OK")))))</f>
        <v/>
      </c>
      <c r="X13" s="18">
        <f>IF(OR(K13="",L13=""),"",K13-L13)</f>
        <v/>
      </c>
    </row>
    <row r="14">
      <c r="A14" s="24" t="n"/>
      <c r="B14" s="24" t="n"/>
      <c r="C14" s="24" t="n"/>
      <c r="D14" s="24" t="n"/>
      <c r="E14" s="24" t="n"/>
      <c r="F14" s="24" t="n"/>
      <c r="G14" s="24" t="n"/>
      <c r="H14" s="24" t="n"/>
      <c r="I14" s="11" t="n"/>
      <c r="J14" s="10" t="n"/>
      <c r="K14" s="10" t="n"/>
      <c r="L14" s="10" t="n"/>
      <c r="M14" s="12" t="n"/>
      <c r="N14" s="10" t="n"/>
      <c r="O14" s="24" t="n"/>
      <c r="P14" s="10" t="n"/>
      <c r="Q14" s="24" t="n"/>
      <c r="R14" s="24" t="n"/>
      <c r="S14" s="23">
        <f>IF(G14="","",IF(OR(G14="Closed Won",G14="Closed Lost"),"No","Yes"))</f>
        <v/>
      </c>
      <c r="T14" s="18">
        <f>IF(OR(G14="",J14=""),"",IF(S14="Yes",Summary!$B$4-J14,IF(K14="","",K14-J14)))</f>
        <v/>
      </c>
      <c r="U14" s="18">
        <f>IF(OR(S14&lt;&gt;"Yes",AND(N14="",J14="")),"",Summary!$B$4-IF(N14="",J14,N14))</f>
        <v/>
      </c>
      <c r="V14" s="23">
        <f>IF(K14="","",IF(AND(K14&gt;=Summary!$B$5,K14&lt;=Summary!$B$6),"Yes","No"))</f>
        <v/>
      </c>
      <c r="W14" s="23">
        <f>IF(OR(S14&lt;&gt;"Yes",U14=""),"",IF(U14&gt;=Summary!$B$9,"Stale",IF(AND(K14&lt;&gt;"",K14&lt;Summary!$B$4),"Close date passed",IF(M14&gt;=2,"Pushed 2+",IF(U14&gt;=Summary!$B$8,"Check","OK")))))</f>
        <v/>
      </c>
      <c r="X14" s="18">
        <f>IF(OR(K14="",L14=""),"",K14-L14)</f>
        <v/>
      </c>
    </row>
    <row r="15">
      <c r="A15" s="24" t="n"/>
      <c r="B15" s="24" t="n"/>
      <c r="C15" s="24" t="n"/>
      <c r="D15" s="24" t="n"/>
      <c r="E15" s="24" t="n"/>
      <c r="F15" s="24" t="n"/>
      <c r="G15" s="24" t="n"/>
      <c r="H15" s="24" t="n"/>
      <c r="I15" s="11" t="n"/>
      <c r="J15" s="10" t="n"/>
      <c r="K15" s="10" t="n"/>
      <c r="L15" s="10" t="n"/>
      <c r="M15" s="12" t="n"/>
      <c r="N15" s="10" t="n"/>
      <c r="O15" s="24" t="n"/>
      <c r="P15" s="10" t="n"/>
      <c r="Q15" s="24" t="n"/>
      <c r="R15" s="24" t="n"/>
      <c r="S15" s="23">
        <f>IF(G15="","",IF(OR(G15="Closed Won",G15="Closed Lost"),"No","Yes"))</f>
        <v/>
      </c>
      <c r="T15" s="18">
        <f>IF(OR(G15="",J15=""),"",IF(S15="Yes",Summary!$B$4-J15,IF(K15="","",K15-J15)))</f>
        <v/>
      </c>
      <c r="U15" s="18">
        <f>IF(OR(S15&lt;&gt;"Yes",AND(N15="",J15="")),"",Summary!$B$4-IF(N15="",J15,N15))</f>
        <v/>
      </c>
      <c r="V15" s="23">
        <f>IF(K15="","",IF(AND(K15&gt;=Summary!$B$5,K15&lt;=Summary!$B$6),"Yes","No"))</f>
        <v/>
      </c>
      <c r="W15" s="23">
        <f>IF(OR(S15&lt;&gt;"Yes",U15=""),"",IF(U15&gt;=Summary!$B$9,"Stale",IF(AND(K15&lt;&gt;"",K15&lt;Summary!$B$4),"Close date passed",IF(M15&gt;=2,"Pushed 2+",IF(U15&gt;=Summary!$B$8,"Check","OK")))))</f>
        <v/>
      </c>
      <c r="X15" s="18">
        <f>IF(OR(K15="",L15=""),"",K15-L15)</f>
        <v/>
      </c>
    </row>
    <row r="16">
      <c r="A16" s="24" t="n"/>
      <c r="B16" s="24" t="n"/>
      <c r="C16" s="24" t="n"/>
      <c r="D16" s="24" t="n"/>
      <c r="E16" s="24" t="n"/>
      <c r="F16" s="24" t="n"/>
      <c r="G16" s="24" t="n"/>
      <c r="H16" s="24" t="n"/>
      <c r="I16" s="11" t="n"/>
      <c r="J16" s="10" t="n"/>
      <c r="K16" s="10" t="n"/>
      <c r="L16" s="10" t="n"/>
      <c r="M16" s="12" t="n"/>
      <c r="N16" s="10" t="n"/>
      <c r="O16" s="24" t="n"/>
      <c r="P16" s="10" t="n"/>
      <c r="Q16" s="24" t="n"/>
      <c r="R16" s="24" t="n"/>
      <c r="S16" s="23">
        <f>IF(G16="","",IF(OR(G16="Closed Won",G16="Closed Lost"),"No","Yes"))</f>
        <v/>
      </c>
      <c r="T16" s="18">
        <f>IF(OR(G16="",J16=""),"",IF(S16="Yes",Summary!$B$4-J16,IF(K16="","",K16-J16)))</f>
        <v/>
      </c>
      <c r="U16" s="18">
        <f>IF(OR(S16&lt;&gt;"Yes",AND(N16="",J16="")),"",Summary!$B$4-IF(N16="",J16,N16))</f>
        <v/>
      </c>
      <c r="V16" s="23">
        <f>IF(K16="","",IF(AND(K16&gt;=Summary!$B$5,K16&lt;=Summary!$B$6),"Yes","No"))</f>
        <v/>
      </c>
      <c r="W16" s="23">
        <f>IF(OR(S16&lt;&gt;"Yes",U16=""),"",IF(U16&gt;=Summary!$B$9,"Stale",IF(AND(K16&lt;&gt;"",K16&lt;Summary!$B$4),"Close date passed",IF(M16&gt;=2,"Pushed 2+",IF(U16&gt;=Summary!$B$8,"Check","OK")))))</f>
        <v/>
      </c>
      <c r="X16" s="18">
        <f>IF(OR(K16="",L16=""),"",K16-L16)</f>
        <v/>
      </c>
    </row>
    <row r="17">
      <c r="A17" s="24" t="n"/>
      <c r="B17" s="24" t="n"/>
      <c r="C17" s="24" t="n"/>
      <c r="D17" s="24" t="n"/>
      <c r="E17" s="24" t="n"/>
      <c r="F17" s="24" t="n"/>
      <c r="G17" s="24" t="n"/>
      <c r="H17" s="24" t="n"/>
      <c r="I17" s="11" t="n"/>
      <c r="J17" s="10" t="n"/>
      <c r="K17" s="10" t="n"/>
      <c r="L17" s="10" t="n"/>
      <c r="M17" s="12" t="n"/>
      <c r="N17" s="10" t="n"/>
      <c r="O17" s="24" t="n"/>
      <c r="P17" s="10" t="n"/>
      <c r="Q17" s="24" t="n"/>
      <c r="R17" s="24" t="n"/>
      <c r="S17" s="23">
        <f>IF(G17="","",IF(OR(G17="Closed Won",G17="Closed Lost"),"No","Yes"))</f>
        <v/>
      </c>
      <c r="T17" s="18">
        <f>IF(OR(G17="",J17=""),"",IF(S17="Yes",Summary!$B$4-J17,IF(K17="","",K17-J17)))</f>
        <v/>
      </c>
      <c r="U17" s="18">
        <f>IF(OR(S17&lt;&gt;"Yes",AND(N17="",J17="")),"",Summary!$B$4-IF(N17="",J17,N17))</f>
        <v/>
      </c>
      <c r="V17" s="23">
        <f>IF(K17="","",IF(AND(K17&gt;=Summary!$B$5,K17&lt;=Summary!$B$6),"Yes","No"))</f>
        <v/>
      </c>
      <c r="W17" s="23">
        <f>IF(OR(S17&lt;&gt;"Yes",U17=""),"",IF(U17&gt;=Summary!$B$9,"Stale",IF(AND(K17&lt;&gt;"",K17&lt;Summary!$B$4),"Close date passed",IF(M17&gt;=2,"Pushed 2+",IF(U17&gt;=Summary!$B$8,"Check","OK")))))</f>
        <v/>
      </c>
      <c r="X17" s="18">
        <f>IF(OR(K17="",L17=""),"",K17-L17)</f>
        <v/>
      </c>
    </row>
    <row r="18">
      <c r="A18" s="24" t="n"/>
      <c r="B18" s="24" t="n"/>
      <c r="C18" s="24" t="n"/>
      <c r="D18" s="24" t="n"/>
      <c r="E18" s="24" t="n"/>
      <c r="F18" s="24" t="n"/>
      <c r="G18" s="24" t="n"/>
      <c r="H18" s="24" t="n"/>
      <c r="I18" s="11" t="n"/>
      <c r="J18" s="10" t="n"/>
      <c r="K18" s="10" t="n"/>
      <c r="L18" s="10" t="n"/>
      <c r="M18" s="12" t="n"/>
      <c r="N18" s="10" t="n"/>
      <c r="O18" s="24" t="n"/>
      <c r="P18" s="10" t="n"/>
      <c r="Q18" s="24" t="n"/>
      <c r="R18" s="24" t="n"/>
      <c r="S18" s="23">
        <f>IF(G18="","",IF(OR(G18="Closed Won",G18="Closed Lost"),"No","Yes"))</f>
        <v/>
      </c>
      <c r="T18" s="18">
        <f>IF(OR(G18="",J18=""),"",IF(S18="Yes",Summary!$B$4-J18,IF(K18="","",K18-J18)))</f>
        <v/>
      </c>
      <c r="U18" s="18">
        <f>IF(OR(S18&lt;&gt;"Yes",AND(N18="",J18="")),"",Summary!$B$4-IF(N18="",J18,N18))</f>
        <v/>
      </c>
      <c r="V18" s="23">
        <f>IF(K18="","",IF(AND(K18&gt;=Summary!$B$5,K18&lt;=Summary!$B$6),"Yes","No"))</f>
        <v/>
      </c>
      <c r="W18" s="23">
        <f>IF(OR(S18&lt;&gt;"Yes",U18=""),"",IF(U18&gt;=Summary!$B$9,"Stale",IF(AND(K18&lt;&gt;"",K18&lt;Summary!$B$4),"Close date passed",IF(M18&gt;=2,"Pushed 2+",IF(U18&gt;=Summary!$B$8,"Check","OK")))))</f>
        <v/>
      </c>
      <c r="X18" s="18">
        <f>IF(OR(K18="",L18=""),"",K18-L18)</f>
        <v/>
      </c>
    </row>
    <row r="19">
      <c r="A19" s="24" t="n"/>
      <c r="B19" s="24" t="n"/>
      <c r="C19" s="24" t="n"/>
      <c r="D19" s="24" t="n"/>
      <c r="E19" s="24" t="n"/>
      <c r="F19" s="24" t="n"/>
      <c r="G19" s="24" t="n"/>
      <c r="H19" s="24" t="n"/>
      <c r="I19" s="11" t="n"/>
      <c r="J19" s="10" t="n"/>
      <c r="K19" s="10" t="n"/>
      <c r="L19" s="10" t="n"/>
      <c r="M19" s="12" t="n"/>
      <c r="N19" s="10" t="n"/>
      <c r="O19" s="24" t="n"/>
      <c r="P19" s="10" t="n"/>
      <c r="Q19" s="24" t="n"/>
      <c r="R19" s="24" t="n"/>
      <c r="S19" s="23">
        <f>IF(G19="","",IF(OR(G19="Closed Won",G19="Closed Lost"),"No","Yes"))</f>
        <v/>
      </c>
      <c r="T19" s="18">
        <f>IF(OR(G19="",J19=""),"",IF(S19="Yes",Summary!$B$4-J19,IF(K19="","",K19-J19)))</f>
        <v/>
      </c>
      <c r="U19" s="18">
        <f>IF(OR(S19&lt;&gt;"Yes",AND(N19="",J19="")),"",Summary!$B$4-IF(N19="",J19,N19))</f>
        <v/>
      </c>
      <c r="V19" s="23">
        <f>IF(K19="","",IF(AND(K19&gt;=Summary!$B$5,K19&lt;=Summary!$B$6),"Yes","No"))</f>
        <v/>
      </c>
      <c r="W19" s="23">
        <f>IF(OR(S19&lt;&gt;"Yes",U19=""),"",IF(U19&gt;=Summary!$B$9,"Stale",IF(AND(K19&lt;&gt;"",K19&lt;Summary!$B$4),"Close date passed",IF(M19&gt;=2,"Pushed 2+",IF(U19&gt;=Summary!$B$8,"Check","OK")))))</f>
        <v/>
      </c>
      <c r="X19" s="18">
        <f>IF(OR(K19="",L19=""),"",K19-L19)</f>
        <v/>
      </c>
    </row>
    <row r="20">
      <c r="A20" s="24" t="n"/>
      <c r="B20" s="24" t="n"/>
      <c r="C20" s="24" t="n"/>
      <c r="D20" s="24" t="n"/>
      <c r="E20" s="24" t="n"/>
      <c r="F20" s="24" t="n"/>
      <c r="G20" s="24" t="n"/>
      <c r="H20" s="24" t="n"/>
      <c r="I20" s="11" t="n"/>
      <c r="J20" s="10" t="n"/>
      <c r="K20" s="10" t="n"/>
      <c r="L20" s="10" t="n"/>
      <c r="M20" s="12" t="n"/>
      <c r="N20" s="10" t="n"/>
      <c r="O20" s="24" t="n"/>
      <c r="P20" s="10" t="n"/>
      <c r="Q20" s="24" t="n"/>
      <c r="R20" s="24" t="n"/>
      <c r="S20" s="23">
        <f>IF(G20="","",IF(OR(G20="Closed Won",G20="Closed Lost"),"No","Yes"))</f>
        <v/>
      </c>
      <c r="T20" s="18">
        <f>IF(OR(G20="",J20=""),"",IF(S20="Yes",Summary!$B$4-J20,IF(K20="","",K20-J20)))</f>
        <v/>
      </c>
      <c r="U20" s="18">
        <f>IF(OR(S20&lt;&gt;"Yes",AND(N20="",J20="")),"",Summary!$B$4-IF(N20="",J20,N20))</f>
        <v/>
      </c>
      <c r="V20" s="23">
        <f>IF(K20="","",IF(AND(K20&gt;=Summary!$B$5,K20&lt;=Summary!$B$6),"Yes","No"))</f>
        <v/>
      </c>
      <c r="W20" s="23">
        <f>IF(OR(S20&lt;&gt;"Yes",U20=""),"",IF(U20&gt;=Summary!$B$9,"Stale",IF(AND(K20&lt;&gt;"",K20&lt;Summary!$B$4),"Close date passed",IF(M20&gt;=2,"Pushed 2+",IF(U20&gt;=Summary!$B$8,"Check","OK")))))</f>
        <v/>
      </c>
      <c r="X20" s="18">
        <f>IF(OR(K20="",L20=""),"",K20-L20)</f>
        <v/>
      </c>
    </row>
    <row r="21">
      <c r="A21" s="24" t="n"/>
      <c r="B21" s="24" t="n"/>
      <c r="C21" s="24" t="n"/>
      <c r="D21" s="24" t="n"/>
      <c r="E21" s="24" t="n"/>
      <c r="F21" s="24" t="n"/>
      <c r="G21" s="24" t="n"/>
      <c r="H21" s="24" t="n"/>
      <c r="I21" s="11" t="n"/>
      <c r="J21" s="10" t="n"/>
      <c r="K21" s="10" t="n"/>
      <c r="L21" s="10" t="n"/>
      <c r="M21" s="12" t="n"/>
      <c r="N21" s="10" t="n"/>
      <c r="O21" s="24" t="n"/>
      <c r="P21" s="10" t="n"/>
      <c r="Q21" s="24" t="n"/>
      <c r="R21" s="24" t="n"/>
      <c r="S21" s="23">
        <f>IF(G21="","",IF(OR(G21="Closed Won",G21="Closed Lost"),"No","Yes"))</f>
        <v/>
      </c>
      <c r="T21" s="18">
        <f>IF(OR(G21="",J21=""),"",IF(S21="Yes",Summary!$B$4-J21,IF(K21="","",K21-J21)))</f>
        <v/>
      </c>
      <c r="U21" s="18">
        <f>IF(OR(S21&lt;&gt;"Yes",AND(N21="",J21="")),"",Summary!$B$4-IF(N21="",J21,N21))</f>
        <v/>
      </c>
      <c r="V21" s="23">
        <f>IF(K21="","",IF(AND(K21&gt;=Summary!$B$5,K21&lt;=Summary!$B$6),"Yes","No"))</f>
        <v/>
      </c>
      <c r="W21" s="23">
        <f>IF(OR(S21&lt;&gt;"Yes",U21=""),"",IF(U21&gt;=Summary!$B$9,"Stale",IF(AND(K21&lt;&gt;"",K21&lt;Summary!$B$4),"Close date passed",IF(M21&gt;=2,"Pushed 2+",IF(U21&gt;=Summary!$B$8,"Check","OK")))))</f>
        <v/>
      </c>
      <c r="X21" s="18">
        <f>IF(OR(K21="",L21=""),"",K21-L21)</f>
        <v/>
      </c>
    </row>
    <row r="22">
      <c r="A22" s="24" t="n"/>
      <c r="B22" s="24" t="n"/>
      <c r="C22" s="24" t="n"/>
      <c r="D22" s="24" t="n"/>
      <c r="E22" s="24" t="n"/>
      <c r="F22" s="24" t="n"/>
      <c r="G22" s="24" t="n"/>
      <c r="H22" s="24" t="n"/>
      <c r="I22" s="11" t="n"/>
      <c r="J22" s="10" t="n"/>
      <c r="K22" s="10" t="n"/>
      <c r="L22" s="10" t="n"/>
      <c r="M22" s="12" t="n"/>
      <c r="N22" s="10" t="n"/>
      <c r="O22" s="24" t="n"/>
      <c r="P22" s="10" t="n"/>
      <c r="Q22" s="24" t="n"/>
      <c r="R22" s="24" t="n"/>
      <c r="S22" s="23">
        <f>IF(G22="","",IF(OR(G22="Closed Won",G22="Closed Lost"),"No","Yes"))</f>
        <v/>
      </c>
      <c r="T22" s="18">
        <f>IF(OR(G22="",J22=""),"",IF(S22="Yes",Summary!$B$4-J22,IF(K22="","",K22-J22)))</f>
        <v/>
      </c>
      <c r="U22" s="18">
        <f>IF(OR(S22&lt;&gt;"Yes",AND(N22="",J22="")),"",Summary!$B$4-IF(N22="",J22,N22))</f>
        <v/>
      </c>
      <c r="V22" s="23">
        <f>IF(K22="","",IF(AND(K22&gt;=Summary!$B$5,K22&lt;=Summary!$B$6),"Yes","No"))</f>
        <v/>
      </c>
      <c r="W22" s="23">
        <f>IF(OR(S22&lt;&gt;"Yes",U22=""),"",IF(U22&gt;=Summary!$B$9,"Stale",IF(AND(K22&lt;&gt;"",K22&lt;Summary!$B$4),"Close date passed",IF(M22&gt;=2,"Pushed 2+",IF(U22&gt;=Summary!$B$8,"Check","OK")))))</f>
        <v/>
      </c>
      <c r="X22" s="18">
        <f>IF(OR(K22="",L22=""),"",K22-L22)</f>
        <v/>
      </c>
    </row>
    <row r="23">
      <c r="A23" s="24" t="n"/>
      <c r="B23" s="24" t="n"/>
      <c r="C23" s="24" t="n"/>
      <c r="D23" s="24" t="n"/>
      <c r="E23" s="24" t="n"/>
      <c r="F23" s="24" t="n"/>
      <c r="G23" s="24" t="n"/>
      <c r="H23" s="24" t="n"/>
      <c r="I23" s="11" t="n"/>
      <c r="J23" s="10" t="n"/>
      <c r="K23" s="10" t="n"/>
      <c r="L23" s="10" t="n"/>
      <c r="M23" s="12" t="n"/>
      <c r="N23" s="10" t="n"/>
      <c r="O23" s="24" t="n"/>
      <c r="P23" s="10" t="n"/>
      <c r="Q23" s="24" t="n"/>
      <c r="R23" s="24" t="n"/>
      <c r="S23" s="23">
        <f>IF(G23="","",IF(OR(G23="Closed Won",G23="Closed Lost"),"No","Yes"))</f>
        <v/>
      </c>
      <c r="T23" s="18">
        <f>IF(OR(G23="",J23=""),"",IF(S23="Yes",Summary!$B$4-J23,IF(K23="","",K23-J23)))</f>
        <v/>
      </c>
      <c r="U23" s="18">
        <f>IF(OR(S23&lt;&gt;"Yes",AND(N23="",J23="")),"",Summary!$B$4-IF(N23="",J23,N23))</f>
        <v/>
      </c>
      <c r="V23" s="23">
        <f>IF(K23="","",IF(AND(K23&gt;=Summary!$B$5,K23&lt;=Summary!$B$6),"Yes","No"))</f>
        <v/>
      </c>
      <c r="W23" s="23">
        <f>IF(OR(S23&lt;&gt;"Yes",U23=""),"",IF(U23&gt;=Summary!$B$9,"Stale",IF(AND(K23&lt;&gt;"",K23&lt;Summary!$B$4),"Close date passed",IF(M23&gt;=2,"Pushed 2+",IF(U23&gt;=Summary!$B$8,"Check","OK")))))</f>
        <v/>
      </c>
      <c r="X23" s="18">
        <f>IF(OR(K23="",L23=""),"",K23-L23)</f>
        <v/>
      </c>
    </row>
    <row r="24">
      <c r="A24" s="24" t="n"/>
      <c r="B24" s="24" t="n"/>
      <c r="C24" s="24" t="n"/>
      <c r="D24" s="24" t="n"/>
      <c r="E24" s="24" t="n"/>
      <c r="F24" s="24" t="n"/>
      <c r="G24" s="24" t="n"/>
      <c r="H24" s="24" t="n"/>
      <c r="I24" s="11" t="n"/>
      <c r="J24" s="10" t="n"/>
      <c r="K24" s="10" t="n"/>
      <c r="L24" s="10" t="n"/>
      <c r="M24" s="12" t="n"/>
      <c r="N24" s="10" t="n"/>
      <c r="O24" s="24" t="n"/>
      <c r="P24" s="10" t="n"/>
      <c r="Q24" s="24" t="n"/>
      <c r="R24" s="24" t="n"/>
      <c r="S24" s="23">
        <f>IF(G24="","",IF(OR(G24="Closed Won",G24="Closed Lost"),"No","Yes"))</f>
        <v/>
      </c>
      <c r="T24" s="18">
        <f>IF(OR(G24="",J24=""),"",IF(S24="Yes",Summary!$B$4-J24,IF(K24="","",K24-J24)))</f>
        <v/>
      </c>
      <c r="U24" s="18">
        <f>IF(OR(S24&lt;&gt;"Yes",AND(N24="",J24="")),"",Summary!$B$4-IF(N24="",J24,N24))</f>
        <v/>
      </c>
      <c r="V24" s="23">
        <f>IF(K24="","",IF(AND(K24&gt;=Summary!$B$5,K24&lt;=Summary!$B$6),"Yes","No"))</f>
        <v/>
      </c>
      <c r="W24" s="23">
        <f>IF(OR(S24&lt;&gt;"Yes",U24=""),"",IF(U24&gt;=Summary!$B$9,"Stale",IF(AND(K24&lt;&gt;"",K24&lt;Summary!$B$4),"Close date passed",IF(M24&gt;=2,"Pushed 2+",IF(U24&gt;=Summary!$B$8,"Check","OK")))))</f>
        <v/>
      </c>
      <c r="X24" s="18">
        <f>IF(OR(K24="",L24=""),"",K24-L24)</f>
        <v/>
      </c>
    </row>
    <row r="25">
      <c r="A25" s="24" t="n"/>
      <c r="B25" s="24" t="n"/>
      <c r="C25" s="24" t="n"/>
      <c r="D25" s="24" t="n"/>
      <c r="E25" s="24" t="n"/>
      <c r="F25" s="24" t="n"/>
      <c r="G25" s="24" t="n"/>
      <c r="H25" s="24" t="n"/>
      <c r="I25" s="11" t="n"/>
      <c r="J25" s="10" t="n"/>
      <c r="K25" s="10" t="n"/>
      <c r="L25" s="10" t="n"/>
      <c r="M25" s="12" t="n"/>
      <c r="N25" s="10" t="n"/>
      <c r="O25" s="24" t="n"/>
      <c r="P25" s="10" t="n"/>
      <c r="Q25" s="24" t="n"/>
      <c r="R25" s="24" t="n"/>
      <c r="S25" s="23">
        <f>IF(G25="","",IF(OR(G25="Closed Won",G25="Closed Lost"),"No","Yes"))</f>
        <v/>
      </c>
      <c r="T25" s="18">
        <f>IF(OR(G25="",J25=""),"",IF(S25="Yes",Summary!$B$4-J25,IF(K25="","",K25-J25)))</f>
        <v/>
      </c>
      <c r="U25" s="18">
        <f>IF(OR(S25&lt;&gt;"Yes",AND(N25="",J25="")),"",Summary!$B$4-IF(N25="",J25,N25))</f>
        <v/>
      </c>
      <c r="V25" s="23">
        <f>IF(K25="","",IF(AND(K25&gt;=Summary!$B$5,K25&lt;=Summary!$B$6),"Yes","No"))</f>
        <v/>
      </c>
      <c r="W25" s="23">
        <f>IF(OR(S25&lt;&gt;"Yes",U25=""),"",IF(U25&gt;=Summary!$B$9,"Stale",IF(AND(K25&lt;&gt;"",K25&lt;Summary!$B$4),"Close date passed",IF(M25&gt;=2,"Pushed 2+",IF(U25&gt;=Summary!$B$8,"Check","OK")))))</f>
        <v/>
      </c>
      <c r="X25" s="18">
        <f>IF(OR(K25="",L25=""),"",K25-L25)</f>
        <v/>
      </c>
    </row>
    <row r="26">
      <c r="A26" s="24" t="n"/>
      <c r="B26" s="24" t="n"/>
      <c r="C26" s="24" t="n"/>
      <c r="D26" s="24" t="n"/>
      <c r="E26" s="24" t="n"/>
      <c r="F26" s="24" t="n"/>
      <c r="G26" s="24" t="n"/>
      <c r="H26" s="24" t="n"/>
      <c r="I26" s="11" t="n"/>
      <c r="J26" s="10" t="n"/>
      <c r="K26" s="10" t="n"/>
      <c r="L26" s="10" t="n"/>
      <c r="M26" s="12" t="n"/>
      <c r="N26" s="10" t="n"/>
      <c r="O26" s="24" t="n"/>
      <c r="P26" s="10" t="n"/>
      <c r="Q26" s="24" t="n"/>
      <c r="R26" s="24" t="n"/>
      <c r="S26" s="23">
        <f>IF(G26="","",IF(OR(G26="Closed Won",G26="Closed Lost"),"No","Yes"))</f>
        <v/>
      </c>
      <c r="T26" s="18">
        <f>IF(OR(G26="",J26=""),"",IF(S26="Yes",Summary!$B$4-J26,IF(K26="","",K26-J26)))</f>
        <v/>
      </c>
      <c r="U26" s="18">
        <f>IF(OR(S26&lt;&gt;"Yes",AND(N26="",J26="")),"",Summary!$B$4-IF(N26="",J26,N26))</f>
        <v/>
      </c>
      <c r="V26" s="23">
        <f>IF(K26="","",IF(AND(K26&gt;=Summary!$B$5,K26&lt;=Summary!$B$6),"Yes","No"))</f>
        <v/>
      </c>
      <c r="W26" s="23">
        <f>IF(OR(S26&lt;&gt;"Yes",U26=""),"",IF(U26&gt;=Summary!$B$9,"Stale",IF(AND(K26&lt;&gt;"",K26&lt;Summary!$B$4),"Close date passed",IF(M26&gt;=2,"Pushed 2+",IF(U26&gt;=Summary!$B$8,"Check","OK")))))</f>
        <v/>
      </c>
      <c r="X26" s="18">
        <f>IF(OR(K26="",L26=""),"",K26-L26)</f>
        <v/>
      </c>
    </row>
    <row r="27">
      <c r="A27" s="24" t="n"/>
      <c r="B27" s="24" t="n"/>
      <c r="C27" s="24" t="n"/>
      <c r="D27" s="24" t="n"/>
      <c r="E27" s="24" t="n"/>
      <c r="F27" s="24" t="n"/>
      <c r="G27" s="24" t="n"/>
      <c r="H27" s="24" t="n"/>
      <c r="I27" s="11" t="n"/>
      <c r="J27" s="10" t="n"/>
      <c r="K27" s="10" t="n"/>
      <c r="L27" s="10" t="n"/>
      <c r="M27" s="12" t="n"/>
      <c r="N27" s="10" t="n"/>
      <c r="O27" s="24" t="n"/>
      <c r="P27" s="10" t="n"/>
      <c r="Q27" s="24" t="n"/>
      <c r="R27" s="24" t="n"/>
      <c r="S27" s="23">
        <f>IF(G27="","",IF(OR(G27="Closed Won",G27="Closed Lost"),"No","Yes"))</f>
        <v/>
      </c>
      <c r="T27" s="18">
        <f>IF(OR(G27="",J27=""),"",IF(S27="Yes",Summary!$B$4-J27,IF(K27="","",K27-J27)))</f>
        <v/>
      </c>
      <c r="U27" s="18">
        <f>IF(OR(S27&lt;&gt;"Yes",AND(N27="",J27="")),"",Summary!$B$4-IF(N27="",J27,N27))</f>
        <v/>
      </c>
      <c r="V27" s="23">
        <f>IF(K27="","",IF(AND(K27&gt;=Summary!$B$5,K27&lt;=Summary!$B$6),"Yes","No"))</f>
        <v/>
      </c>
      <c r="W27" s="23">
        <f>IF(OR(S27&lt;&gt;"Yes",U27=""),"",IF(U27&gt;=Summary!$B$9,"Stale",IF(AND(K27&lt;&gt;"",K27&lt;Summary!$B$4),"Close date passed",IF(M27&gt;=2,"Pushed 2+",IF(U27&gt;=Summary!$B$8,"Check","OK")))))</f>
        <v/>
      </c>
      <c r="X27" s="18">
        <f>IF(OR(K27="",L27=""),"",K27-L27)</f>
        <v/>
      </c>
    </row>
    <row r="28">
      <c r="A28" s="24" t="n"/>
      <c r="B28" s="24" t="n"/>
      <c r="C28" s="24" t="n"/>
      <c r="D28" s="24" t="n"/>
      <c r="E28" s="24" t="n"/>
      <c r="F28" s="24" t="n"/>
      <c r="G28" s="24" t="n"/>
      <c r="H28" s="24" t="n"/>
      <c r="I28" s="11" t="n"/>
      <c r="J28" s="10" t="n"/>
      <c r="K28" s="10" t="n"/>
      <c r="L28" s="10" t="n"/>
      <c r="M28" s="12" t="n"/>
      <c r="N28" s="10" t="n"/>
      <c r="O28" s="24" t="n"/>
      <c r="P28" s="10" t="n"/>
      <c r="Q28" s="24" t="n"/>
      <c r="R28" s="24" t="n"/>
      <c r="S28" s="23">
        <f>IF(G28="","",IF(OR(G28="Closed Won",G28="Closed Lost"),"No","Yes"))</f>
        <v/>
      </c>
      <c r="T28" s="18">
        <f>IF(OR(G28="",J28=""),"",IF(S28="Yes",Summary!$B$4-J28,IF(K28="","",K28-J28)))</f>
        <v/>
      </c>
      <c r="U28" s="18">
        <f>IF(OR(S28&lt;&gt;"Yes",AND(N28="",J28="")),"",Summary!$B$4-IF(N28="",J28,N28))</f>
        <v/>
      </c>
      <c r="V28" s="23">
        <f>IF(K28="","",IF(AND(K28&gt;=Summary!$B$5,K28&lt;=Summary!$B$6),"Yes","No"))</f>
        <v/>
      </c>
      <c r="W28" s="23">
        <f>IF(OR(S28&lt;&gt;"Yes",U28=""),"",IF(U28&gt;=Summary!$B$9,"Stale",IF(AND(K28&lt;&gt;"",K28&lt;Summary!$B$4),"Close date passed",IF(M28&gt;=2,"Pushed 2+",IF(U28&gt;=Summary!$B$8,"Check","OK")))))</f>
        <v/>
      </c>
      <c r="X28" s="18">
        <f>IF(OR(K28="",L28=""),"",K28-L28)</f>
        <v/>
      </c>
    </row>
    <row r="29">
      <c r="A29" s="24" t="n"/>
      <c r="B29" s="24" t="n"/>
      <c r="C29" s="24" t="n"/>
      <c r="D29" s="24" t="n"/>
      <c r="E29" s="24" t="n"/>
      <c r="F29" s="24" t="n"/>
      <c r="G29" s="24" t="n"/>
      <c r="H29" s="24" t="n"/>
      <c r="I29" s="11" t="n"/>
      <c r="J29" s="10" t="n"/>
      <c r="K29" s="10" t="n"/>
      <c r="L29" s="10" t="n"/>
      <c r="M29" s="12" t="n"/>
      <c r="N29" s="10" t="n"/>
      <c r="O29" s="24" t="n"/>
      <c r="P29" s="10" t="n"/>
      <c r="Q29" s="24" t="n"/>
      <c r="R29" s="24" t="n"/>
      <c r="S29" s="23">
        <f>IF(G29="","",IF(OR(G29="Closed Won",G29="Closed Lost"),"No","Yes"))</f>
        <v/>
      </c>
      <c r="T29" s="18">
        <f>IF(OR(G29="",J29=""),"",IF(S29="Yes",Summary!$B$4-J29,IF(K29="","",K29-J29)))</f>
        <v/>
      </c>
      <c r="U29" s="18">
        <f>IF(OR(S29&lt;&gt;"Yes",AND(N29="",J29="")),"",Summary!$B$4-IF(N29="",J29,N29))</f>
        <v/>
      </c>
      <c r="V29" s="23">
        <f>IF(K29="","",IF(AND(K29&gt;=Summary!$B$5,K29&lt;=Summary!$B$6),"Yes","No"))</f>
        <v/>
      </c>
      <c r="W29" s="23">
        <f>IF(OR(S29&lt;&gt;"Yes",U29=""),"",IF(U29&gt;=Summary!$B$9,"Stale",IF(AND(K29&lt;&gt;"",K29&lt;Summary!$B$4),"Close date passed",IF(M29&gt;=2,"Pushed 2+",IF(U29&gt;=Summary!$B$8,"Check","OK")))))</f>
        <v/>
      </c>
      <c r="X29" s="18">
        <f>IF(OR(K29="",L29=""),"",K29-L29)</f>
        <v/>
      </c>
    </row>
    <row r="30">
      <c r="A30" s="24" t="n"/>
      <c r="B30" s="24" t="n"/>
      <c r="C30" s="24" t="n"/>
      <c r="D30" s="24" t="n"/>
      <c r="E30" s="24" t="n"/>
      <c r="F30" s="24" t="n"/>
      <c r="G30" s="24" t="n"/>
      <c r="H30" s="24" t="n"/>
      <c r="I30" s="11" t="n"/>
      <c r="J30" s="10" t="n"/>
      <c r="K30" s="10" t="n"/>
      <c r="L30" s="10" t="n"/>
      <c r="M30" s="12" t="n"/>
      <c r="N30" s="10" t="n"/>
      <c r="O30" s="24" t="n"/>
      <c r="P30" s="10" t="n"/>
      <c r="Q30" s="24" t="n"/>
      <c r="R30" s="24" t="n"/>
      <c r="S30" s="23">
        <f>IF(G30="","",IF(OR(G30="Closed Won",G30="Closed Lost"),"No","Yes"))</f>
        <v/>
      </c>
      <c r="T30" s="18">
        <f>IF(OR(G30="",J30=""),"",IF(S30="Yes",Summary!$B$4-J30,IF(K30="","",K30-J30)))</f>
        <v/>
      </c>
      <c r="U30" s="18">
        <f>IF(OR(S30&lt;&gt;"Yes",AND(N30="",J30="")),"",Summary!$B$4-IF(N30="",J30,N30))</f>
        <v/>
      </c>
      <c r="V30" s="23">
        <f>IF(K30="","",IF(AND(K30&gt;=Summary!$B$5,K30&lt;=Summary!$B$6),"Yes","No"))</f>
        <v/>
      </c>
      <c r="W30" s="23">
        <f>IF(OR(S30&lt;&gt;"Yes",U30=""),"",IF(U30&gt;=Summary!$B$9,"Stale",IF(AND(K30&lt;&gt;"",K30&lt;Summary!$B$4),"Close date passed",IF(M30&gt;=2,"Pushed 2+",IF(U30&gt;=Summary!$B$8,"Check","OK")))))</f>
        <v/>
      </c>
      <c r="X30" s="18">
        <f>IF(OR(K30="",L30=""),"",K30-L30)</f>
        <v/>
      </c>
    </row>
    <row r="31">
      <c r="A31" s="24" t="n"/>
      <c r="B31" s="24" t="n"/>
      <c r="C31" s="24" t="n"/>
      <c r="D31" s="24" t="n"/>
      <c r="E31" s="24" t="n"/>
      <c r="F31" s="24" t="n"/>
      <c r="G31" s="24" t="n"/>
      <c r="H31" s="24" t="n"/>
      <c r="I31" s="11" t="n"/>
      <c r="J31" s="10" t="n"/>
      <c r="K31" s="10" t="n"/>
      <c r="L31" s="10" t="n"/>
      <c r="M31" s="12" t="n"/>
      <c r="N31" s="10" t="n"/>
      <c r="O31" s="24" t="n"/>
      <c r="P31" s="10" t="n"/>
      <c r="Q31" s="24" t="n"/>
      <c r="R31" s="24" t="n"/>
      <c r="S31" s="23">
        <f>IF(G31="","",IF(OR(G31="Closed Won",G31="Closed Lost"),"No","Yes"))</f>
        <v/>
      </c>
      <c r="T31" s="18">
        <f>IF(OR(G31="",J31=""),"",IF(S31="Yes",Summary!$B$4-J31,IF(K31="","",K31-J31)))</f>
        <v/>
      </c>
      <c r="U31" s="18">
        <f>IF(OR(S31&lt;&gt;"Yes",AND(N31="",J31="")),"",Summary!$B$4-IF(N31="",J31,N31))</f>
        <v/>
      </c>
      <c r="V31" s="23">
        <f>IF(K31="","",IF(AND(K31&gt;=Summary!$B$5,K31&lt;=Summary!$B$6),"Yes","No"))</f>
        <v/>
      </c>
      <c r="W31" s="23">
        <f>IF(OR(S31&lt;&gt;"Yes",U31=""),"",IF(U31&gt;=Summary!$B$9,"Stale",IF(AND(K31&lt;&gt;"",K31&lt;Summary!$B$4),"Close date passed",IF(M31&gt;=2,"Pushed 2+",IF(U31&gt;=Summary!$B$8,"Check","OK")))))</f>
        <v/>
      </c>
      <c r="X31" s="18">
        <f>IF(OR(K31="",L31=""),"",K31-L31)</f>
        <v/>
      </c>
    </row>
    <row r="32">
      <c r="A32" s="24" t="n"/>
      <c r="B32" s="24" t="n"/>
      <c r="C32" s="24" t="n"/>
      <c r="D32" s="24" t="n"/>
      <c r="E32" s="24" t="n"/>
      <c r="F32" s="24" t="n"/>
      <c r="G32" s="24" t="n"/>
      <c r="H32" s="24" t="n"/>
      <c r="I32" s="11" t="n"/>
      <c r="J32" s="10" t="n"/>
      <c r="K32" s="10" t="n"/>
      <c r="L32" s="10" t="n"/>
      <c r="M32" s="12" t="n"/>
      <c r="N32" s="10" t="n"/>
      <c r="O32" s="24" t="n"/>
      <c r="P32" s="10" t="n"/>
      <c r="Q32" s="24" t="n"/>
      <c r="R32" s="24" t="n"/>
      <c r="S32" s="23">
        <f>IF(G32="","",IF(OR(G32="Closed Won",G32="Closed Lost"),"No","Yes"))</f>
        <v/>
      </c>
      <c r="T32" s="18">
        <f>IF(OR(G32="",J32=""),"",IF(S32="Yes",Summary!$B$4-J32,IF(K32="","",K32-J32)))</f>
        <v/>
      </c>
      <c r="U32" s="18">
        <f>IF(OR(S32&lt;&gt;"Yes",AND(N32="",J32="")),"",Summary!$B$4-IF(N32="",J32,N32))</f>
        <v/>
      </c>
      <c r="V32" s="23">
        <f>IF(K32="","",IF(AND(K32&gt;=Summary!$B$5,K32&lt;=Summary!$B$6),"Yes","No"))</f>
        <v/>
      </c>
      <c r="W32" s="23">
        <f>IF(OR(S32&lt;&gt;"Yes",U32=""),"",IF(U32&gt;=Summary!$B$9,"Stale",IF(AND(K32&lt;&gt;"",K32&lt;Summary!$B$4),"Close date passed",IF(M32&gt;=2,"Pushed 2+",IF(U32&gt;=Summary!$B$8,"Check","OK")))))</f>
        <v/>
      </c>
      <c r="X32" s="18">
        <f>IF(OR(K32="",L32=""),"",K32-L32)</f>
        <v/>
      </c>
    </row>
    <row r="33">
      <c r="A33" s="24" t="n"/>
      <c r="B33" s="24" t="n"/>
      <c r="C33" s="24" t="n"/>
      <c r="D33" s="24" t="n"/>
      <c r="E33" s="24" t="n"/>
      <c r="F33" s="24" t="n"/>
      <c r="G33" s="24" t="n"/>
      <c r="H33" s="24" t="n"/>
      <c r="I33" s="11" t="n"/>
      <c r="J33" s="10" t="n"/>
      <c r="K33" s="10" t="n"/>
      <c r="L33" s="10" t="n"/>
      <c r="M33" s="12" t="n"/>
      <c r="N33" s="10" t="n"/>
      <c r="O33" s="24" t="n"/>
      <c r="P33" s="10" t="n"/>
      <c r="Q33" s="24" t="n"/>
      <c r="R33" s="24" t="n"/>
      <c r="S33" s="23">
        <f>IF(G33="","",IF(OR(G33="Closed Won",G33="Closed Lost"),"No","Yes"))</f>
        <v/>
      </c>
      <c r="T33" s="18">
        <f>IF(OR(G33="",J33=""),"",IF(S33="Yes",Summary!$B$4-J33,IF(K33="","",K33-J33)))</f>
        <v/>
      </c>
      <c r="U33" s="18">
        <f>IF(OR(S33&lt;&gt;"Yes",AND(N33="",J33="")),"",Summary!$B$4-IF(N33="",J33,N33))</f>
        <v/>
      </c>
      <c r="V33" s="23">
        <f>IF(K33="","",IF(AND(K33&gt;=Summary!$B$5,K33&lt;=Summary!$B$6),"Yes","No"))</f>
        <v/>
      </c>
      <c r="W33" s="23">
        <f>IF(OR(S33&lt;&gt;"Yes",U33=""),"",IF(U33&gt;=Summary!$B$9,"Stale",IF(AND(K33&lt;&gt;"",K33&lt;Summary!$B$4),"Close date passed",IF(M33&gt;=2,"Pushed 2+",IF(U33&gt;=Summary!$B$8,"Check","OK")))))</f>
        <v/>
      </c>
      <c r="X33" s="18">
        <f>IF(OR(K33="",L33=""),"",K33-L33)</f>
        <v/>
      </c>
    </row>
    <row r="34">
      <c r="A34" s="24" t="n"/>
      <c r="B34" s="24" t="n"/>
      <c r="C34" s="24" t="n"/>
      <c r="D34" s="24" t="n"/>
      <c r="E34" s="24" t="n"/>
      <c r="F34" s="24" t="n"/>
      <c r="G34" s="24" t="n"/>
      <c r="H34" s="24" t="n"/>
      <c r="I34" s="11" t="n"/>
      <c r="J34" s="10" t="n"/>
      <c r="K34" s="10" t="n"/>
      <c r="L34" s="10" t="n"/>
      <c r="M34" s="12" t="n"/>
      <c r="N34" s="10" t="n"/>
      <c r="O34" s="24" t="n"/>
      <c r="P34" s="10" t="n"/>
      <c r="Q34" s="24" t="n"/>
      <c r="R34" s="24" t="n"/>
      <c r="S34" s="23">
        <f>IF(G34="","",IF(OR(G34="Closed Won",G34="Closed Lost"),"No","Yes"))</f>
        <v/>
      </c>
      <c r="T34" s="18">
        <f>IF(OR(G34="",J34=""),"",IF(S34="Yes",Summary!$B$4-J34,IF(K34="","",K34-J34)))</f>
        <v/>
      </c>
      <c r="U34" s="18">
        <f>IF(OR(S34&lt;&gt;"Yes",AND(N34="",J34="")),"",Summary!$B$4-IF(N34="",J34,N34))</f>
        <v/>
      </c>
      <c r="V34" s="23">
        <f>IF(K34="","",IF(AND(K34&gt;=Summary!$B$5,K34&lt;=Summary!$B$6),"Yes","No"))</f>
        <v/>
      </c>
      <c r="W34" s="23">
        <f>IF(OR(S34&lt;&gt;"Yes",U34=""),"",IF(U34&gt;=Summary!$B$9,"Stale",IF(AND(K34&lt;&gt;"",K34&lt;Summary!$B$4),"Close date passed",IF(M34&gt;=2,"Pushed 2+",IF(U34&gt;=Summary!$B$8,"Check","OK")))))</f>
        <v/>
      </c>
      <c r="X34" s="18">
        <f>IF(OR(K34="",L34=""),"",K34-L34)</f>
        <v/>
      </c>
    </row>
    <row r="35">
      <c r="A35" s="24" t="n"/>
      <c r="B35" s="24" t="n"/>
      <c r="C35" s="24" t="n"/>
      <c r="D35" s="24" t="n"/>
      <c r="E35" s="24" t="n"/>
      <c r="F35" s="24" t="n"/>
      <c r="G35" s="24" t="n"/>
      <c r="H35" s="24" t="n"/>
      <c r="I35" s="11" t="n"/>
      <c r="J35" s="10" t="n"/>
      <c r="K35" s="10" t="n"/>
      <c r="L35" s="10" t="n"/>
      <c r="M35" s="12" t="n"/>
      <c r="N35" s="10" t="n"/>
      <c r="O35" s="24" t="n"/>
      <c r="P35" s="10" t="n"/>
      <c r="Q35" s="24" t="n"/>
      <c r="R35" s="24" t="n"/>
      <c r="S35" s="23">
        <f>IF(G35="","",IF(OR(G35="Closed Won",G35="Closed Lost"),"No","Yes"))</f>
        <v/>
      </c>
      <c r="T35" s="18">
        <f>IF(OR(G35="",J35=""),"",IF(S35="Yes",Summary!$B$4-J35,IF(K35="","",K35-J35)))</f>
        <v/>
      </c>
      <c r="U35" s="18">
        <f>IF(OR(S35&lt;&gt;"Yes",AND(N35="",J35="")),"",Summary!$B$4-IF(N35="",J35,N35))</f>
        <v/>
      </c>
      <c r="V35" s="23">
        <f>IF(K35="","",IF(AND(K35&gt;=Summary!$B$5,K35&lt;=Summary!$B$6),"Yes","No"))</f>
        <v/>
      </c>
      <c r="W35" s="23">
        <f>IF(OR(S35&lt;&gt;"Yes",U35=""),"",IF(U35&gt;=Summary!$B$9,"Stale",IF(AND(K35&lt;&gt;"",K35&lt;Summary!$B$4),"Close date passed",IF(M35&gt;=2,"Pushed 2+",IF(U35&gt;=Summary!$B$8,"Check","OK")))))</f>
        <v/>
      </c>
      <c r="X35" s="18">
        <f>IF(OR(K35="",L35=""),"",K35-L35)</f>
        <v/>
      </c>
    </row>
    <row r="36">
      <c r="A36" s="24" t="n"/>
      <c r="B36" s="24" t="n"/>
      <c r="C36" s="24" t="n"/>
      <c r="D36" s="24" t="n"/>
      <c r="E36" s="24" t="n"/>
      <c r="F36" s="24" t="n"/>
      <c r="G36" s="24" t="n"/>
      <c r="H36" s="24" t="n"/>
      <c r="I36" s="11" t="n"/>
      <c r="J36" s="10" t="n"/>
      <c r="K36" s="10" t="n"/>
      <c r="L36" s="10" t="n"/>
      <c r="M36" s="12" t="n"/>
      <c r="N36" s="10" t="n"/>
      <c r="O36" s="24" t="n"/>
      <c r="P36" s="10" t="n"/>
      <c r="Q36" s="24" t="n"/>
      <c r="R36" s="24" t="n"/>
      <c r="S36" s="23">
        <f>IF(G36="","",IF(OR(G36="Closed Won",G36="Closed Lost"),"No","Yes"))</f>
        <v/>
      </c>
      <c r="T36" s="18">
        <f>IF(OR(G36="",J36=""),"",IF(S36="Yes",Summary!$B$4-J36,IF(K36="","",K36-J36)))</f>
        <v/>
      </c>
      <c r="U36" s="18">
        <f>IF(OR(S36&lt;&gt;"Yes",AND(N36="",J36="")),"",Summary!$B$4-IF(N36="",J36,N36))</f>
        <v/>
      </c>
      <c r="V36" s="23">
        <f>IF(K36="","",IF(AND(K36&gt;=Summary!$B$5,K36&lt;=Summary!$B$6),"Yes","No"))</f>
        <v/>
      </c>
      <c r="W36" s="23">
        <f>IF(OR(S36&lt;&gt;"Yes",U36=""),"",IF(U36&gt;=Summary!$B$9,"Stale",IF(AND(K36&lt;&gt;"",K36&lt;Summary!$B$4),"Close date passed",IF(M36&gt;=2,"Pushed 2+",IF(U36&gt;=Summary!$B$8,"Check","OK")))))</f>
        <v/>
      </c>
      <c r="X36" s="18">
        <f>IF(OR(K36="",L36=""),"",K36-L36)</f>
        <v/>
      </c>
    </row>
    <row r="37">
      <c r="A37" s="24" t="n"/>
      <c r="B37" s="24" t="n"/>
      <c r="C37" s="24" t="n"/>
      <c r="D37" s="24" t="n"/>
      <c r="E37" s="24" t="n"/>
      <c r="F37" s="24" t="n"/>
      <c r="G37" s="24" t="n"/>
      <c r="H37" s="24" t="n"/>
      <c r="I37" s="11" t="n"/>
      <c r="J37" s="10" t="n"/>
      <c r="K37" s="10" t="n"/>
      <c r="L37" s="10" t="n"/>
      <c r="M37" s="12" t="n"/>
      <c r="N37" s="10" t="n"/>
      <c r="O37" s="24" t="n"/>
      <c r="P37" s="10" t="n"/>
      <c r="Q37" s="24" t="n"/>
      <c r="R37" s="24" t="n"/>
      <c r="S37" s="23">
        <f>IF(G37="","",IF(OR(G37="Closed Won",G37="Closed Lost"),"No","Yes"))</f>
        <v/>
      </c>
      <c r="T37" s="18">
        <f>IF(OR(G37="",J37=""),"",IF(S37="Yes",Summary!$B$4-J37,IF(K37="","",K37-J37)))</f>
        <v/>
      </c>
      <c r="U37" s="18">
        <f>IF(OR(S37&lt;&gt;"Yes",AND(N37="",J37="")),"",Summary!$B$4-IF(N37="",J37,N37))</f>
        <v/>
      </c>
      <c r="V37" s="23">
        <f>IF(K37="","",IF(AND(K37&gt;=Summary!$B$5,K37&lt;=Summary!$B$6),"Yes","No"))</f>
        <v/>
      </c>
      <c r="W37" s="23">
        <f>IF(OR(S37&lt;&gt;"Yes",U37=""),"",IF(U37&gt;=Summary!$B$9,"Stale",IF(AND(K37&lt;&gt;"",K37&lt;Summary!$B$4),"Close date passed",IF(M37&gt;=2,"Pushed 2+",IF(U37&gt;=Summary!$B$8,"Check","OK")))))</f>
        <v/>
      </c>
      <c r="X37" s="18">
        <f>IF(OR(K37="",L37=""),"",K37-L37)</f>
        <v/>
      </c>
    </row>
    <row r="38">
      <c r="A38" s="24" t="n"/>
      <c r="B38" s="24" t="n"/>
      <c r="C38" s="24" t="n"/>
      <c r="D38" s="24" t="n"/>
      <c r="E38" s="24" t="n"/>
      <c r="F38" s="24" t="n"/>
      <c r="G38" s="24" t="n"/>
      <c r="H38" s="24" t="n"/>
      <c r="I38" s="11" t="n"/>
      <c r="J38" s="10" t="n"/>
      <c r="K38" s="10" t="n"/>
      <c r="L38" s="10" t="n"/>
      <c r="M38" s="12" t="n"/>
      <c r="N38" s="10" t="n"/>
      <c r="O38" s="24" t="n"/>
      <c r="P38" s="10" t="n"/>
      <c r="Q38" s="24" t="n"/>
      <c r="R38" s="24" t="n"/>
      <c r="S38" s="23">
        <f>IF(G38="","",IF(OR(G38="Closed Won",G38="Closed Lost"),"No","Yes"))</f>
        <v/>
      </c>
      <c r="T38" s="18">
        <f>IF(OR(G38="",J38=""),"",IF(S38="Yes",Summary!$B$4-J38,IF(K38="","",K38-J38)))</f>
        <v/>
      </c>
      <c r="U38" s="18">
        <f>IF(OR(S38&lt;&gt;"Yes",AND(N38="",J38="")),"",Summary!$B$4-IF(N38="",J38,N38))</f>
        <v/>
      </c>
      <c r="V38" s="23">
        <f>IF(K38="","",IF(AND(K38&gt;=Summary!$B$5,K38&lt;=Summary!$B$6),"Yes","No"))</f>
        <v/>
      </c>
      <c r="W38" s="23">
        <f>IF(OR(S38&lt;&gt;"Yes",U38=""),"",IF(U38&gt;=Summary!$B$9,"Stale",IF(AND(K38&lt;&gt;"",K38&lt;Summary!$B$4),"Close date passed",IF(M38&gt;=2,"Pushed 2+",IF(U38&gt;=Summary!$B$8,"Check","OK")))))</f>
        <v/>
      </c>
      <c r="X38" s="18">
        <f>IF(OR(K38="",L38=""),"",K38-L38)</f>
        <v/>
      </c>
    </row>
    <row r="39">
      <c r="A39" s="24" t="n"/>
      <c r="B39" s="24" t="n"/>
      <c r="C39" s="24" t="n"/>
      <c r="D39" s="24" t="n"/>
      <c r="E39" s="24" t="n"/>
      <c r="F39" s="24" t="n"/>
      <c r="G39" s="24" t="n"/>
      <c r="H39" s="24" t="n"/>
      <c r="I39" s="11" t="n"/>
      <c r="J39" s="10" t="n"/>
      <c r="K39" s="10" t="n"/>
      <c r="L39" s="10" t="n"/>
      <c r="M39" s="12" t="n"/>
      <c r="N39" s="10" t="n"/>
      <c r="O39" s="24" t="n"/>
      <c r="P39" s="10" t="n"/>
      <c r="Q39" s="24" t="n"/>
      <c r="R39" s="24" t="n"/>
      <c r="S39" s="23">
        <f>IF(G39="","",IF(OR(G39="Closed Won",G39="Closed Lost"),"No","Yes"))</f>
        <v/>
      </c>
      <c r="T39" s="18">
        <f>IF(OR(G39="",J39=""),"",IF(S39="Yes",Summary!$B$4-J39,IF(K39="","",K39-J39)))</f>
        <v/>
      </c>
      <c r="U39" s="18">
        <f>IF(OR(S39&lt;&gt;"Yes",AND(N39="",J39="")),"",Summary!$B$4-IF(N39="",J39,N39))</f>
        <v/>
      </c>
      <c r="V39" s="23">
        <f>IF(K39="","",IF(AND(K39&gt;=Summary!$B$5,K39&lt;=Summary!$B$6),"Yes","No"))</f>
        <v/>
      </c>
      <c r="W39" s="23">
        <f>IF(OR(S39&lt;&gt;"Yes",U39=""),"",IF(U39&gt;=Summary!$B$9,"Stale",IF(AND(K39&lt;&gt;"",K39&lt;Summary!$B$4),"Close date passed",IF(M39&gt;=2,"Pushed 2+",IF(U39&gt;=Summary!$B$8,"Check","OK")))))</f>
        <v/>
      </c>
      <c r="X39" s="18">
        <f>IF(OR(K39="",L39=""),"",K39-L39)</f>
        <v/>
      </c>
    </row>
    <row r="40">
      <c r="A40" s="24" t="n"/>
      <c r="B40" s="24" t="n"/>
      <c r="C40" s="24" t="n"/>
      <c r="D40" s="24" t="n"/>
      <c r="E40" s="24" t="n"/>
      <c r="F40" s="24" t="n"/>
      <c r="G40" s="24" t="n"/>
      <c r="H40" s="24" t="n"/>
      <c r="I40" s="11" t="n"/>
      <c r="J40" s="10" t="n"/>
      <c r="K40" s="10" t="n"/>
      <c r="L40" s="10" t="n"/>
      <c r="M40" s="12" t="n"/>
      <c r="N40" s="10" t="n"/>
      <c r="O40" s="24" t="n"/>
      <c r="P40" s="10" t="n"/>
      <c r="Q40" s="24" t="n"/>
      <c r="R40" s="24" t="n"/>
      <c r="S40" s="23">
        <f>IF(G40="","",IF(OR(G40="Closed Won",G40="Closed Lost"),"No","Yes"))</f>
        <v/>
      </c>
      <c r="T40" s="18">
        <f>IF(OR(G40="",J40=""),"",IF(S40="Yes",Summary!$B$4-J40,IF(K40="","",K40-J40)))</f>
        <v/>
      </c>
      <c r="U40" s="18">
        <f>IF(OR(S40&lt;&gt;"Yes",AND(N40="",J40="")),"",Summary!$B$4-IF(N40="",J40,N40))</f>
        <v/>
      </c>
      <c r="V40" s="23">
        <f>IF(K40="","",IF(AND(K40&gt;=Summary!$B$5,K40&lt;=Summary!$B$6),"Yes","No"))</f>
        <v/>
      </c>
      <c r="W40" s="23">
        <f>IF(OR(S40&lt;&gt;"Yes",U40=""),"",IF(U40&gt;=Summary!$B$9,"Stale",IF(AND(K40&lt;&gt;"",K40&lt;Summary!$B$4),"Close date passed",IF(M40&gt;=2,"Pushed 2+",IF(U40&gt;=Summary!$B$8,"Check","OK")))))</f>
        <v/>
      </c>
      <c r="X40" s="18">
        <f>IF(OR(K40="",L40=""),"",K40-L40)</f>
        <v/>
      </c>
    </row>
    <row r="41">
      <c r="A41" s="24" t="n"/>
      <c r="B41" s="24" t="n"/>
      <c r="C41" s="24" t="n"/>
      <c r="D41" s="24" t="n"/>
      <c r="E41" s="24" t="n"/>
      <c r="F41" s="24" t="n"/>
      <c r="G41" s="24" t="n"/>
      <c r="H41" s="24" t="n"/>
      <c r="I41" s="11" t="n"/>
      <c r="J41" s="10" t="n"/>
      <c r="K41" s="10" t="n"/>
      <c r="L41" s="10" t="n"/>
      <c r="M41" s="12" t="n"/>
      <c r="N41" s="10" t="n"/>
      <c r="O41" s="24" t="n"/>
      <c r="P41" s="10" t="n"/>
      <c r="Q41" s="24" t="n"/>
      <c r="R41" s="24" t="n"/>
      <c r="S41" s="23">
        <f>IF(G41="","",IF(OR(G41="Closed Won",G41="Closed Lost"),"No","Yes"))</f>
        <v/>
      </c>
      <c r="T41" s="18">
        <f>IF(OR(G41="",J41=""),"",IF(S41="Yes",Summary!$B$4-J41,IF(K41="","",K41-J41)))</f>
        <v/>
      </c>
      <c r="U41" s="18">
        <f>IF(OR(S41&lt;&gt;"Yes",AND(N41="",J41="")),"",Summary!$B$4-IF(N41="",J41,N41))</f>
        <v/>
      </c>
      <c r="V41" s="23">
        <f>IF(K41="","",IF(AND(K41&gt;=Summary!$B$5,K41&lt;=Summary!$B$6),"Yes","No"))</f>
        <v/>
      </c>
      <c r="W41" s="23">
        <f>IF(OR(S41&lt;&gt;"Yes",U41=""),"",IF(U41&gt;=Summary!$B$9,"Stale",IF(AND(K41&lt;&gt;"",K41&lt;Summary!$B$4),"Close date passed",IF(M41&gt;=2,"Pushed 2+",IF(U41&gt;=Summary!$B$8,"Check","OK")))))</f>
        <v/>
      </c>
      <c r="X41" s="18">
        <f>IF(OR(K41="",L41=""),"",K41-L41)</f>
        <v/>
      </c>
    </row>
    <row r="42">
      <c r="A42" s="24" t="n"/>
      <c r="B42" s="24" t="n"/>
      <c r="C42" s="24" t="n"/>
      <c r="D42" s="24" t="n"/>
      <c r="E42" s="24" t="n"/>
      <c r="F42" s="24" t="n"/>
      <c r="G42" s="24" t="n"/>
      <c r="H42" s="24" t="n"/>
      <c r="I42" s="11" t="n"/>
      <c r="J42" s="10" t="n"/>
      <c r="K42" s="10" t="n"/>
      <c r="L42" s="10" t="n"/>
      <c r="M42" s="12" t="n"/>
      <c r="N42" s="10" t="n"/>
      <c r="O42" s="24" t="n"/>
      <c r="P42" s="10" t="n"/>
      <c r="Q42" s="24" t="n"/>
      <c r="R42" s="24" t="n"/>
      <c r="S42" s="23">
        <f>IF(G42="","",IF(OR(G42="Closed Won",G42="Closed Lost"),"No","Yes"))</f>
        <v/>
      </c>
      <c r="T42" s="18">
        <f>IF(OR(G42="",J42=""),"",IF(S42="Yes",Summary!$B$4-J42,IF(K42="","",K42-J42)))</f>
        <v/>
      </c>
      <c r="U42" s="18">
        <f>IF(OR(S42&lt;&gt;"Yes",AND(N42="",J42="")),"",Summary!$B$4-IF(N42="",J42,N42))</f>
        <v/>
      </c>
      <c r="V42" s="23">
        <f>IF(K42="","",IF(AND(K42&gt;=Summary!$B$5,K42&lt;=Summary!$B$6),"Yes","No"))</f>
        <v/>
      </c>
      <c r="W42" s="23">
        <f>IF(OR(S42&lt;&gt;"Yes",U42=""),"",IF(U42&gt;=Summary!$B$9,"Stale",IF(AND(K42&lt;&gt;"",K42&lt;Summary!$B$4),"Close date passed",IF(M42&gt;=2,"Pushed 2+",IF(U42&gt;=Summary!$B$8,"Check","OK")))))</f>
        <v/>
      </c>
      <c r="X42" s="18">
        <f>IF(OR(K42="",L42=""),"",K42-L42)</f>
        <v/>
      </c>
    </row>
    <row r="43">
      <c r="A43" s="24" t="n"/>
      <c r="B43" s="24" t="n"/>
      <c r="C43" s="24" t="n"/>
      <c r="D43" s="24" t="n"/>
      <c r="E43" s="24" t="n"/>
      <c r="F43" s="24" t="n"/>
      <c r="G43" s="24" t="n"/>
      <c r="H43" s="24" t="n"/>
      <c r="I43" s="11" t="n"/>
      <c r="J43" s="10" t="n"/>
      <c r="K43" s="10" t="n"/>
      <c r="L43" s="10" t="n"/>
      <c r="M43" s="12" t="n"/>
      <c r="N43" s="10" t="n"/>
      <c r="O43" s="24" t="n"/>
      <c r="P43" s="10" t="n"/>
      <c r="Q43" s="24" t="n"/>
      <c r="R43" s="24" t="n"/>
      <c r="S43" s="23">
        <f>IF(G43="","",IF(OR(G43="Closed Won",G43="Closed Lost"),"No","Yes"))</f>
        <v/>
      </c>
      <c r="T43" s="18">
        <f>IF(OR(G43="",J43=""),"",IF(S43="Yes",Summary!$B$4-J43,IF(K43="","",K43-J43)))</f>
        <v/>
      </c>
      <c r="U43" s="18">
        <f>IF(OR(S43&lt;&gt;"Yes",AND(N43="",J43="")),"",Summary!$B$4-IF(N43="",J43,N43))</f>
        <v/>
      </c>
      <c r="V43" s="23">
        <f>IF(K43="","",IF(AND(K43&gt;=Summary!$B$5,K43&lt;=Summary!$B$6),"Yes","No"))</f>
        <v/>
      </c>
      <c r="W43" s="23">
        <f>IF(OR(S43&lt;&gt;"Yes",U43=""),"",IF(U43&gt;=Summary!$B$9,"Stale",IF(AND(K43&lt;&gt;"",K43&lt;Summary!$B$4),"Close date passed",IF(M43&gt;=2,"Pushed 2+",IF(U43&gt;=Summary!$B$8,"Check","OK")))))</f>
        <v/>
      </c>
      <c r="X43" s="18">
        <f>IF(OR(K43="",L43=""),"",K43-L43)</f>
        <v/>
      </c>
    </row>
    <row r="44">
      <c r="A44" s="24" t="n"/>
      <c r="B44" s="24" t="n"/>
      <c r="C44" s="24" t="n"/>
      <c r="D44" s="24" t="n"/>
      <c r="E44" s="24" t="n"/>
      <c r="F44" s="24" t="n"/>
      <c r="G44" s="24" t="n"/>
      <c r="H44" s="24" t="n"/>
      <c r="I44" s="11" t="n"/>
      <c r="J44" s="10" t="n"/>
      <c r="K44" s="10" t="n"/>
      <c r="L44" s="10" t="n"/>
      <c r="M44" s="12" t="n"/>
      <c r="N44" s="10" t="n"/>
      <c r="O44" s="24" t="n"/>
      <c r="P44" s="10" t="n"/>
      <c r="Q44" s="24" t="n"/>
      <c r="R44" s="24" t="n"/>
      <c r="S44" s="23">
        <f>IF(G44="","",IF(OR(G44="Closed Won",G44="Closed Lost"),"No","Yes"))</f>
        <v/>
      </c>
      <c r="T44" s="18">
        <f>IF(OR(G44="",J44=""),"",IF(S44="Yes",Summary!$B$4-J44,IF(K44="","",K44-J44)))</f>
        <v/>
      </c>
      <c r="U44" s="18">
        <f>IF(OR(S44&lt;&gt;"Yes",AND(N44="",J44="")),"",Summary!$B$4-IF(N44="",J44,N44))</f>
        <v/>
      </c>
      <c r="V44" s="23">
        <f>IF(K44="","",IF(AND(K44&gt;=Summary!$B$5,K44&lt;=Summary!$B$6),"Yes","No"))</f>
        <v/>
      </c>
      <c r="W44" s="23">
        <f>IF(OR(S44&lt;&gt;"Yes",U44=""),"",IF(U44&gt;=Summary!$B$9,"Stale",IF(AND(K44&lt;&gt;"",K44&lt;Summary!$B$4),"Close date passed",IF(M44&gt;=2,"Pushed 2+",IF(U44&gt;=Summary!$B$8,"Check","OK")))))</f>
        <v/>
      </c>
      <c r="X44" s="18">
        <f>IF(OR(K44="",L44=""),"",K44-L44)</f>
        <v/>
      </c>
    </row>
    <row r="45">
      <c r="A45" s="24" t="n"/>
      <c r="B45" s="24" t="n"/>
      <c r="C45" s="24" t="n"/>
      <c r="D45" s="24" t="n"/>
      <c r="E45" s="24" t="n"/>
      <c r="F45" s="24" t="n"/>
      <c r="G45" s="24" t="n"/>
      <c r="H45" s="24" t="n"/>
      <c r="I45" s="11" t="n"/>
      <c r="J45" s="10" t="n"/>
      <c r="K45" s="10" t="n"/>
      <c r="L45" s="10" t="n"/>
      <c r="M45" s="12" t="n"/>
      <c r="N45" s="10" t="n"/>
      <c r="O45" s="24" t="n"/>
      <c r="P45" s="10" t="n"/>
      <c r="Q45" s="24" t="n"/>
      <c r="R45" s="24" t="n"/>
      <c r="S45" s="23">
        <f>IF(G45="","",IF(OR(G45="Closed Won",G45="Closed Lost"),"No","Yes"))</f>
        <v/>
      </c>
      <c r="T45" s="18">
        <f>IF(OR(G45="",J45=""),"",IF(S45="Yes",Summary!$B$4-J45,IF(K45="","",K45-J45)))</f>
        <v/>
      </c>
      <c r="U45" s="18">
        <f>IF(OR(S45&lt;&gt;"Yes",AND(N45="",J45="")),"",Summary!$B$4-IF(N45="",J45,N45))</f>
        <v/>
      </c>
      <c r="V45" s="23">
        <f>IF(K45="","",IF(AND(K45&gt;=Summary!$B$5,K45&lt;=Summary!$B$6),"Yes","No"))</f>
        <v/>
      </c>
      <c r="W45" s="23">
        <f>IF(OR(S45&lt;&gt;"Yes",U45=""),"",IF(U45&gt;=Summary!$B$9,"Stale",IF(AND(K45&lt;&gt;"",K45&lt;Summary!$B$4),"Close date passed",IF(M45&gt;=2,"Pushed 2+",IF(U45&gt;=Summary!$B$8,"Check","OK")))))</f>
        <v/>
      </c>
      <c r="X45" s="18">
        <f>IF(OR(K45="",L45=""),"",K45-L45)</f>
        <v/>
      </c>
    </row>
    <row r="46">
      <c r="A46" s="24" t="n"/>
      <c r="B46" s="24" t="n"/>
      <c r="C46" s="24" t="n"/>
      <c r="D46" s="24" t="n"/>
      <c r="E46" s="24" t="n"/>
      <c r="F46" s="24" t="n"/>
      <c r="G46" s="24" t="n"/>
      <c r="H46" s="24" t="n"/>
      <c r="I46" s="11" t="n"/>
      <c r="J46" s="10" t="n"/>
      <c r="K46" s="10" t="n"/>
      <c r="L46" s="10" t="n"/>
      <c r="M46" s="12" t="n"/>
      <c r="N46" s="10" t="n"/>
      <c r="O46" s="24" t="n"/>
      <c r="P46" s="10" t="n"/>
      <c r="Q46" s="24" t="n"/>
      <c r="R46" s="24" t="n"/>
      <c r="S46" s="23">
        <f>IF(G46="","",IF(OR(G46="Closed Won",G46="Closed Lost"),"No","Yes"))</f>
        <v/>
      </c>
      <c r="T46" s="18">
        <f>IF(OR(G46="",J46=""),"",IF(S46="Yes",Summary!$B$4-J46,IF(K46="","",K46-J46)))</f>
        <v/>
      </c>
      <c r="U46" s="18">
        <f>IF(OR(S46&lt;&gt;"Yes",AND(N46="",J46="")),"",Summary!$B$4-IF(N46="",J46,N46))</f>
        <v/>
      </c>
      <c r="V46" s="23">
        <f>IF(K46="","",IF(AND(K46&gt;=Summary!$B$5,K46&lt;=Summary!$B$6),"Yes","No"))</f>
        <v/>
      </c>
      <c r="W46" s="23">
        <f>IF(OR(S46&lt;&gt;"Yes",U46=""),"",IF(U46&gt;=Summary!$B$9,"Stale",IF(AND(K46&lt;&gt;"",K46&lt;Summary!$B$4),"Close date passed",IF(M46&gt;=2,"Pushed 2+",IF(U46&gt;=Summary!$B$8,"Check","OK")))))</f>
        <v/>
      </c>
      <c r="X46" s="18">
        <f>IF(OR(K46="",L46=""),"",K46-L46)</f>
        <v/>
      </c>
    </row>
    <row r="47">
      <c r="A47" s="24" t="n"/>
      <c r="B47" s="24" t="n"/>
      <c r="C47" s="24" t="n"/>
      <c r="D47" s="24" t="n"/>
      <c r="E47" s="24" t="n"/>
      <c r="F47" s="24" t="n"/>
      <c r="G47" s="24" t="n"/>
      <c r="H47" s="24" t="n"/>
      <c r="I47" s="11" t="n"/>
      <c r="J47" s="10" t="n"/>
      <c r="K47" s="10" t="n"/>
      <c r="L47" s="10" t="n"/>
      <c r="M47" s="12" t="n"/>
      <c r="N47" s="10" t="n"/>
      <c r="O47" s="24" t="n"/>
      <c r="P47" s="10" t="n"/>
      <c r="Q47" s="24" t="n"/>
      <c r="R47" s="24" t="n"/>
      <c r="S47" s="23">
        <f>IF(G47="","",IF(OR(G47="Closed Won",G47="Closed Lost"),"No","Yes"))</f>
        <v/>
      </c>
      <c r="T47" s="18">
        <f>IF(OR(G47="",J47=""),"",IF(S47="Yes",Summary!$B$4-J47,IF(K47="","",K47-J47)))</f>
        <v/>
      </c>
      <c r="U47" s="18">
        <f>IF(OR(S47&lt;&gt;"Yes",AND(N47="",J47="")),"",Summary!$B$4-IF(N47="",J47,N47))</f>
        <v/>
      </c>
      <c r="V47" s="23">
        <f>IF(K47="","",IF(AND(K47&gt;=Summary!$B$5,K47&lt;=Summary!$B$6),"Yes","No"))</f>
        <v/>
      </c>
      <c r="W47" s="23">
        <f>IF(OR(S47&lt;&gt;"Yes",U47=""),"",IF(U47&gt;=Summary!$B$9,"Stale",IF(AND(K47&lt;&gt;"",K47&lt;Summary!$B$4),"Close date passed",IF(M47&gt;=2,"Pushed 2+",IF(U47&gt;=Summary!$B$8,"Check","OK")))))</f>
        <v/>
      </c>
      <c r="X47" s="18">
        <f>IF(OR(K47="",L47=""),"",K47-L47)</f>
        <v/>
      </c>
    </row>
    <row r="48">
      <c r="A48" s="24" t="n"/>
      <c r="B48" s="24" t="n"/>
      <c r="C48" s="24" t="n"/>
      <c r="D48" s="24" t="n"/>
      <c r="E48" s="24" t="n"/>
      <c r="F48" s="24" t="n"/>
      <c r="G48" s="24" t="n"/>
      <c r="H48" s="24" t="n"/>
      <c r="I48" s="11" t="n"/>
      <c r="J48" s="10" t="n"/>
      <c r="K48" s="10" t="n"/>
      <c r="L48" s="10" t="n"/>
      <c r="M48" s="12" t="n"/>
      <c r="N48" s="10" t="n"/>
      <c r="O48" s="24" t="n"/>
      <c r="P48" s="10" t="n"/>
      <c r="Q48" s="24" t="n"/>
      <c r="R48" s="24" t="n"/>
      <c r="S48" s="23">
        <f>IF(G48="","",IF(OR(G48="Closed Won",G48="Closed Lost"),"No","Yes"))</f>
        <v/>
      </c>
      <c r="T48" s="18">
        <f>IF(OR(G48="",J48=""),"",IF(S48="Yes",Summary!$B$4-J48,IF(K48="","",K48-J48)))</f>
        <v/>
      </c>
      <c r="U48" s="18">
        <f>IF(OR(S48&lt;&gt;"Yes",AND(N48="",J48="")),"",Summary!$B$4-IF(N48="",J48,N48))</f>
        <v/>
      </c>
      <c r="V48" s="23">
        <f>IF(K48="","",IF(AND(K48&gt;=Summary!$B$5,K48&lt;=Summary!$B$6),"Yes","No"))</f>
        <v/>
      </c>
      <c r="W48" s="23">
        <f>IF(OR(S48&lt;&gt;"Yes",U48=""),"",IF(U48&gt;=Summary!$B$9,"Stale",IF(AND(K48&lt;&gt;"",K48&lt;Summary!$B$4),"Close date passed",IF(M48&gt;=2,"Pushed 2+",IF(U48&gt;=Summary!$B$8,"Check","OK")))))</f>
        <v/>
      </c>
      <c r="X48" s="18">
        <f>IF(OR(K48="",L48=""),"",K48-L48)</f>
        <v/>
      </c>
    </row>
    <row r="49">
      <c r="A49" s="24" t="n"/>
      <c r="B49" s="24" t="n"/>
      <c r="C49" s="24" t="n"/>
      <c r="D49" s="24" t="n"/>
      <c r="E49" s="24" t="n"/>
      <c r="F49" s="24" t="n"/>
      <c r="G49" s="24" t="n"/>
      <c r="H49" s="24" t="n"/>
      <c r="I49" s="11" t="n"/>
      <c r="J49" s="10" t="n"/>
      <c r="K49" s="10" t="n"/>
      <c r="L49" s="10" t="n"/>
      <c r="M49" s="12" t="n"/>
      <c r="N49" s="10" t="n"/>
      <c r="O49" s="24" t="n"/>
      <c r="P49" s="10" t="n"/>
      <c r="Q49" s="24" t="n"/>
      <c r="R49" s="24" t="n"/>
      <c r="S49" s="23">
        <f>IF(G49="","",IF(OR(G49="Closed Won",G49="Closed Lost"),"No","Yes"))</f>
        <v/>
      </c>
      <c r="T49" s="18">
        <f>IF(OR(G49="",J49=""),"",IF(S49="Yes",Summary!$B$4-J49,IF(K49="","",K49-J49)))</f>
        <v/>
      </c>
      <c r="U49" s="18">
        <f>IF(OR(S49&lt;&gt;"Yes",AND(N49="",J49="")),"",Summary!$B$4-IF(N49="",J49,N49))</f>
        <v/>
      </c>
      <c r="V49" s="23">
        <f>IF(K49="","",IF(AND(K49&gt;=Summary!$B$5,K49&lt;=Summary!$B$6),"Yes","No"))</f>
        <v/>
      </c>
      <c r="W49" s="23">
        <f>IF(OR(S49&lt;&gt;"Yes",U49=""),"",IF(U49&gt;=Summary!$B$9,"Stale",IF(AND(K49&lt;&gt;"",K49&lt;Summary!$B$4),"Close date passed",IF(M49&gt;=2,"Pushed 2+",IF(U49&gt;=Summary!$B$8,"Check","OK")))))</f>
        <v/>
      </c>
      <c r="X49" s="18">
        <f>IF(OR(K49="",L49=""),"",K49-L49)</f>
        <v/>
      </c>
    </row>
    <row r="50">
      <c r="A50" s="24" t="n"/>
      <c r="B50" s="24" t="n"/>
      <c r="C50" s="24" t="n"/>
      <c r="D50" s="24" t="n"/>
      <c r="E50" s="24" t="n"/>
      <c r="F50" s="24" t="n"/>
      <c r="G50" s="24" t="n"/>
      <c r="H50" s="24" t="n"/>
      <c r="I50" s="11" t="n"/>
      <c r="J50" s="10" t="n"/>
      <c r="K50" s="10" t="n"/>
      <c r="L50" s="10" t="n"/>
      <c r="M50" s="12" t="n"/>
      <c r="N50" s="10" t="n"/>
      <c r="O50" s="24" t="n"/>
      <c r="P50" s="10" t="n"/>
      <c r="Q50" s="24" t="n"/>
      <c r="R50" s="24" t="n"/>
      <c r="S50" s="23">
        <f>IF(G50="","",IF(OR(G50="Closed Won",G50="Closed Lost"),"No","Yes"))</f>
        <v/>
      </c>
      <c r="T50" s="18">
        <f>IF(OR(G50="",J50=""),"",IF(S50="Yes",Summary!$B$4-J50,IF(K50="","",K50-J50)))</f>
        <v/>
      </c>
      <c r="U50" s="18">
        <f>IF(OR(S50&lt;&gt;"Yes",AND(N50="",J50="")),"",Summary!$B$4-IF(N50="",J50,N50))</f>
        <v/>
      </c>
      <c r="V50" s="23">
        <f>IF(K50="","",IF(AND(K50&gt;=Summary!$B$5,K50&lt;=Summary!$B$6),"Yes","No"))</f>
        <v/>
      </c>
      <c r="W50" s="23">
        <f>IF(OR(S50&lt;&gt;"Yes",U50=""),"",IF(U50&gt;=Summary!$B$9,"Stale",IF(AND(K50&lt;&gt;"",K50&lt;Summary!$B$4),"Close date passed",IF(M50&gt;=2,"Pushed 2+",IF(U50&gt;=Summary!$B$8,"Check","OK")))))</f>
        <v/>
      </c>
      <c r="X50" s="18">
        <f>IF(OR(K50="",L50=""),"",K50-L50)</f>
        <v/>
      </c>
    </row>
    <row r="51">
      <c r="A51" s="24" t="n"/>
      <c r="B51" s="24" t="n"/>
      <c r="C51" s="24" t="n"/>
      <c r="D51" s="24" t="n"/>
      <c r="E51" s="24" t="n"/>
      <c r="F51" s="24" t="n"/>
      <c r="G51" s="24" t="n"/>
      <c r="H51" s="24" t="n"/>
      <c r="I51" s="11" t="n"/>
      <c r="J51" s="10" t="n"/>
      <c r="K51" s="10" t="n"/>
      <c r="L51" s="10" t="n"/>
      <c r="M51" s="12" t="n"/>
      <c r="N51" s="10" t="n"/>
      <c r="O51" s="24" t="n"/>
      <c r="P51" s="10" t="n"/>
      <c r="Q51" s="24" t="n"/>
      <c r="R51" s="24" t="n"/>
      <c r="S51" s="23">
        <f>IF(G51="","",IF(OR(G51="Closed Won",G51="Closed Lost"),"No","Yes"))</f>
        <v/>
      </c>
      <c r="T51" s="18">
        <f>IF(OR(G51="",J51=""),"",IF(S51="Yes",Summary!$B$4-J51,IF(K51="","",K51-J51)))</f>
        <v/>
      </c>
      <c r="U51" s="18">
        <f>IF(OR(S51&lt;&gt;"Yes",AND(N51="",J51="")),"",Summary!$B$4-IF(N51="",J51,N51))</f>
        <v/>
      </c>
      <c r="V51" s="23">
        <f>IF(K51="","",IF(AND(K51&gt;=Summary!$B$5,K51&lt;=Summary!$B$6),"Yes","No"))</f>
        <v/>
      </c>
      <c r="W51" s="23">
        <f>IF(OR(S51&lt;&gt;"Yes",U51=""),"",IF(U51&gt;=Summary!$B$9,"Stale",IF(AND(K51&lt;&gt;"",K51&lt;Summary!$B$4),"Close date passed",IF(M51&gt;=2,"Pushed 2+",IF(U51&gt;=Summary!$B$8,"Check","OK")))))</f>
        <v/>
      </c>
      <c r="X51" s="18">
        <f>IF(OR(K51="",L51=""),"",K51-L51)</f>
        <v/>
      </c>
    </row>
    <row r="52">
      <c r="A52" s="24" t="n"/>
      <c r="B52" s="24" t="n"/>
      <c r="C52" s="24" t="n"/>
      <c r="D52" s="24" t="n"/>
      <c r="E52" s="24" t="n"/>
      <c r="F52" s="24" t="n"/>
      <c r="G52" s="24" t="n"/>
      <c r="H52" s="24" t="n"/>
      <c r="I52" s="11" t="n"/>
      <c r="J52" s="10" t="n"/>
      <c r="K52" s="10" t="n"/>
      <c r="L52" s="10" t="n"/>
      <c r="M52" s="12" t="n"/>
      <c r="N52" s="10" t="n"/>
      <c r="O52" s="24" t="n"/>
      <c r="P52" s="10" t="n"/>
      <c r="Q52" s="24" t="n"/>
      <c r="R52" s="24" t="n"/>
      <c r="S52" s="23">
        <f>IF(G52="","",IF(OR(G52="Closed Won",G52="Closed Lost"),"No","Yes"))</f>
        <v/>
      </c>
      <c r="T52" s="18">
        <f>IF(OR(G52="",J52=""),"",IF(S52="Yes",Summary!$B$4-J52,IF(K52="","",K52-J52)))</f>
        <v/>
      </c>
      <c r="U52" s="18">
        <f>IF(OR(S52&lt;&gt;"Yes",AND(N52="",J52="")),"",Summary!$B$4-IF(N52="",J52,N52))</f>
        <v/>
      </c>
      <c r="V52" s="23">
        <f>IF(K52="","",IF(AND(K52&gt;=Summary!$B$5,K52&lt;=Summary!$B$6),"Yes","No"))</f>
        <v/>
      </c>
      <c r="W52" s="23">
        <f>IF(OR(S52&lt;&gt;"Yes",U52=""),"",IF(U52&gt;=Summary!$B$9,"Stale",IF(AND(K52&lt;&gt;"",K52&lt;Summary!$B$4),"Close date passed",IF(M52&gt;=2,"Pushed 2+",IF(U52&gt;=Summary!$B$8,"Check","OK")))))</f>
        <v/>
      </c>
      <c r="X52" s="18">
        <f>IF(OR(K52="",L52=""),"",K52-L52)</f>
        <v/>
      </c>
    </row>
    <row r="53">
      <c r="A53" s="24" t="n"/>
      <c r="B53" s="24" t="n"/>
      <c r="C53" s="24" t="n"/>
      <c r="D53" s="24" t="n"/>
      <c r="E53" s="24" t="n"/>
      <c r="F53" s="24" t="n"/>
      <c r="G53" s="24" t="n"/>
      <c r="H53" s="24" t="n"/>
      <c r="I53" s="11" t="n"/>
      <c r="J53" s="10" t="n"/>
      <c r="K53" s="10" t="n"/>
      <c r="L53" s="10" t="n"/>
      <c r="M53" s="12" t="n"/>
      <c r="N53" s="10" t="n"/>
      <c r="O53" s="24" t="n"/>
      <c r="P53" s="10" t="n"/>
      <c r="Q53" s="24" t="n"/>
      <c r="R53" s="24" t="n"/>
      <c r="S53" s="23">
        <f>IF(G53="","",IF(OR(G53="Closed Won",G53="Closed Lost"),"No","Yes"))</f>
        <v/>
      </c>
      <c r="T53" s="18">
        <f>IF(OR(G53="",J53=""),"",IF(S53="Yes",Summary!$B$4-J53,IF(K53="","",K53-J53)))</f>
        <v/>
      </c>
      <c r="U53" s="18">
        <f>IF(OR(S53&lt;&gt;"Yes",AND(N53="",J53="")),"",Summary!$B$4-IF(N53="",J53,N53))</f>
        <v/>
      </c>
      <c r="V53" s="23">
        <f>IF(K53="","",IF(AND(K53&gt;=Summary!$B$5,K53&lt;=Summary!$B$6),"Yes","No"))</f>
        <v/>
      </c>
      <c r="W53" s="23">
        <f>IF(OR(S53&lt;&gt;"Yes",U53=""),"",IF(U53&gt;=Summary!$B$9,"Stale",IF(AND(K53&lt;&gt;"",K53&lt;Summary!$B$4),"Close date passed",IF(M53&gt;=2,"Pushed 2+",IF(U53&gt;=Summary!$B$8,"Check","OK")))))</f>
        <v/>
      </c>
      <c r="X53" s="18">
        <f>IF(OR(K53="",L53=""),"",K53-L53)</f>
        <v/>
      </c>
    </row>
    <row r="54">
      <c r="A54" s="24" t="n"/>
      <c r="B54" s="24" t="n"/>
      <c r="C54" s="24" t="n"/>
      <c r="D54" s="24" t="n"/>
      <c r="E54" s="24" t="n"/>
      <c r="F54" s="24" t="n"/>
      <c r="G54" s="24" t="n"/>
      <c r="H54" s="24" t="n"/>
      <c r="I54" s="11" t="n"/>
      <c r="J54" s="10" t="n"/>
      <c r="K54" s="10" t="n"/>
      <c r="L54" s="10" t="n"/>
      <c r="M54" s="12" t="n"/>
      <c r="N54" s="10" t="n"/>
      <c r="O54" s="24" t="n"/>
      <c r="P54" s="10" t="n"/>
      <c r="Q54" s="24" t="n"/>
      <c r="R54" s="24" t="n"/>
      <c r="S54" s="23">
        <f>IF(G54="","",IF(OR(G54="Closed Won",G54="Closed Lost"),"No","Yes"))</f>
        <v/>
      </c>
      <c r="T54" s="18">
        <f>IF(OR(G54="",J54=""),"",IF(S54="Yes",Summary!$B$4-J54,IF(K54="","",K54-J54)))</f>
        <v/>
      </c>
      <c r="U54" s="18">
        <f>IF(OR(S54&lt;&gt;"Yes",AND(N54="",J54="")),"",Summary!$B$4-IF(N54="",J54,N54))</f>
        <v/>
      </c>
      <c r="V54" s="23">
        <f>IF(K54="","",IF(AND(K54&gt;=Summary!$B$5,K54&lt;=Summary!$B$6),"Yes","No"))</f>
        <v/>
      </c>
      <c r="W54" s="23">
        <f>IF(OR(S54&lt;&gt;"Yes",U54=""),"",IF(U54&gt;=Summary!$B$9,"Stale",IF(AND(K54&lt;&gt;"",K54&lt;Summary!$B$4),"Close date passed",IF(M54&gt;=2,"Pushed 2+",IF(U54&gt;=Summary!$B$8,"Check","OK")))))</f>
        <v/>
      </c>
      <c r="X54" s="18">
        <f>IF(OR(K54="",L54=""),"",K54-L54)</f>
        <v/>
      </c>
    </row>
    <row r="55">
      <c r="A55" s="24" t="n"/>
      <c r="B55" s="24" t="n"/>
      <c r="C55" s="24" t="n"/>
      <c r="D55" s="24" t="n"/>
      <c r="E55" s="24" t="n"/>
      <c r="F55" s="24" t="n"/>
      <c r="G55" s="24" t="n"/>
      <c r="H55" s="24" t="n"/>
      <c r="I55" s="11" t="n"/>
      <c r="J55" s="10" t="n"/>
      <c r="K55" s="10" t="n"/>
      <c r="L55" s="10" t="n"/>
      <c r="M55" s="12" t="n"/>
      <c r="N55" s="10" t="n"/>
      <c r="O55" s="24" t="n"/>
      <c r="P55" s="10" t="n"/>
      <c r="Q55" s="24" t="n"/>
      <c r="R55" s="24" t="n"/>
      <c r="S55" s="23">
        <f>IF(G55="","",IF(OR(G55="Closed Won",G55="Closed Lost"),"No","Yes"))</f>
        <v/>
      </c>
      <c r="T55" s="18">
        <f>IF(OR(G55="",J55=""),"",IF(S55="Yes",Summary!$B$4-J55,IF(K55="","",K55-J55)))</f>
        <v/>
      </c>
      <c r="U55" s="18">
        <f>IF(OR(S55&lt;&gt;"Yes",AND(N55="",J55="")),"",Summary!$B$4-IF(N55="",J55,N55))</f>
        <v/>
      </c>
      <c r="V55" s="23">
        <f>IF(K55="","",IF(AND(K55&gt;=Summary!$B$5,K55&lt;=Summary!$B$6),"Yes","No"))</f>
        <v/>
      </c>
      <c r="W55" s="23">
        <f>IF(OR(S55&lt;&gt;"Yes",U55=""),"",IF(U55&gt;=Summary!$B$9,"Stale",IF(AND(K55&lt;&gt;"",K55&lt;Summary!$B$4),"Close date passed",IF(M55&gt;=2,"Pushed 2+",IF(U55&gt;=Summary!$B$8,"Check","OK")))))</f>
        <v/>
      </c>
      <c r="X55" s="18">
        <f>IF(OR(K55="",L55=""),"",K55-L55)</f>
        <v/>
      </c>
    </row>
    <row r="56">
      <c r="A56" s="24" t="n"/>
      <c r="B56" s="24" t="n"/>
      <c r="C56" s="24" t="n"/>
      <c r="D56" s="24" t="n"/>
      <c r="E56" s="24" t="n"/>
      <c r="F56" s="24" t="n"/>
      <c r="G56" s="24" t="n"/>
      <c r="H56" s="24" t="n"/>
      <c r="I56" s="11" t="n"/>
      <c r="J56" s="10" t="n"/>
      <c r="K56" s="10" t="n"/>
      <c r="L56" s="10" t="n"/>
      <c r="M56" s="12" t="n"/>
      <c r="N56" s="10" t="n"/>
      <c r="O56" s="24" t="n"/>
      <c r="P56" s="10" t="n"/>
      <c r="Q56" s="24" t="n"/>
      <c r="R56" s="24" t="n"/>
      <c r="S56" s="23">
        <f>IF(G56="","",IF(OR(G56="Closed Won",G56="Closed Lost"),"No","Yes"))</f>
        <v/>
      </c>
      <c r="T56" s="18">
        <f>IF(OR(G56="",J56=""),"",IF(S56="Yes",Summary!$B$4-J56,IF(K56="","",K56-J56)))</f>
        <v/>
      </c>
      <c r="U56" s="18">
        <f>IF(OR(S56&lt;&gt;"Yes",AND(N56="",J56="")),"",Summary!$B$4-IF(N56="",J56,N56))</f>
        <v/>
      </c>
      <c r="V56" s="23">
        <f>IF(K56="","",IF(AND(K56&gt;=Summary!$B$5,K56&lt;=Summary!$B$6),"Yes","No"))</f>
        <v/>
      </c>
      <c r="W56" s="23">
        <f>IF(OR(S56&lt;&gt;"Yes",U56=""),"",IF(U56&gt;=Summary!$B$9,"Stale",IF(AND(K56&lt;&gt;"",K56&lt;Summary!$B$4),"Close date passed",IF(M56&gt;=2,"Pushed 2+",IF(U56&gt;=Summary!$B$8,"Check","OK")))))</f>
        <v/>
      </c>
      <c r="X56" s="18">
        <f>IF(OR(K56="",L56=""),"",K56-L56)</f>
        <v/>
      </c>
    </row>
    <row r="57">
      <c r="A57" s="24" t="n"/>
      <c r="B57" s="24" t="n"/>
      <c r="C57" s="24" t="n"/>
      <c r="D57" s="24" t="n"/>
      <c r="E57" s="24" t="n"/>
      <c r="F57" s="24" t="n"/>
      <c r="G57" s="24" t="n"/>
      <c r="H57" s="24" t="n"/>
      <c r="I57" s="11" t="n"/>
      <c r="J57" s="10" t="n"/>
      <c r="K57" s="10" t="n"/>
      <c r="L57" s="10" t="n"/>
      <c r="M57" s="12" t="n"/>
      <c r="N57" s="10" t="n"/>
      <c r="O57" s="24" t="n"/>
      <c r="P57" s="10" t="n"/>
      <c r="Q57" s="24" t="n"/>
      <c r="R57" s="24" t="n"/>
      <c r="S57" s="23">
        <f>IF(G57="","",IF(OR(G57="Closed Won",G57="Closed Lost"),"No","Yes"))</f>
        <v/>
      </c>
      <c r="T57" s="18">
        <f>IF(OR(G57="",J57=""),"",IF(S57="Yes",Summary!$B$4-J57,IF(K57="","",K57-J57)))</f>
        <v/>
      </c>
      <c r="U57" s="18">
        <f>IF(OR(S57&lt;&gt;"Yes",AND(N57="",J57="")),"",Summary!$B$4-IF(N57="",J57,N57))</f>
        <v/>
      </c>
      <c r="V57" s="23">
        <f>IF(K57="","",IF(AND(K57&gt;=Summary!$B$5,K57&lt;=Summary!$B$6),"Yes","No"))</f>
        <v/>
      </c>
      <c r="W57" s="23">
        <f>IF(OR(S57&lt;&gt;"Yes",U57=""),"",IF(U57&gt;=Summary!$B$9,"Stale",IF(AND(K57&lt;&gt;"",K57&lt;Summary!$B$4),"Close date passed",IF(M57&gt;=2,"Pushed 2+",IF(U57&gt;=Summary!$B$8,"Check","OK")))))</f>
        <v/>
      </c>
      <c r="X57" s="18">
        <f>IF(OR(K57="",L57=""),"",K57-L57)</f>
        <v/>
      </c>
    </row>
    <row r="58">
      <c r="A58" s="24" t="n"/>
      <c r="B58" s="24" t="n"/>
      <c r="C58" s="24" t="n"/>
      <c r="D58" s="24" t="n"/>
      <c r="E58" s="24" t="n"/>
      <c r="F58" s="24" t="n"/>
      <c r="G58" s="24" t="n"/>
      <c r="H58" s="24" t="n"/>
      <c r="I58" s="11" t="n"/>
      <c r="J58" s="10" t="n"/>
      <c r="K58" s="10" t="n"/>
      <c r="L58" s="10" t="n"/>
      <c r="M58" s="12" t="n"/>
      <c r="N58" s="10" t="n"/>
      <c r="O58" s="24" t="n"/>
      <c r="P58" s="10" t="n"/>
      <c r="Q58" s="24" t="n"/>
      <c r="R58" s="24" t="n"/>
      <c r="S58" s="23">
        <f>IF(G58="","",IF(OR(G58="Closed Won",G58="Closed Lost"),"No","Yes"))</f>
        <v/>
      </c>
      <c r="T58" s="18">
        <f>IF(OR(G58="",J58=""),"",IF(S58="Yes",Summary!$B$4-J58,IF(K58="","",K58-J58)))</f>
        <v/>
      </c>
      <c r="U58" s="18">
        <f>IF(OR(S58&lt;&gt;"Yes",AND(N58="",J58="")),"",Summary!$B$4-IF(N58="",J58,N58))</f>
        <v/>
      </c>
      <c r="V58" s="23">
        <f>IF(K58="","",IF(AND(K58&gt;=Summary!$B$5,K58&lt;=Summary!$B$6),"Yes","No"))</f>
        <v/>
      </c>
      <c r="W58" s="23">
        <f>IF(OR(S58&lt;&gt;"Yes",U58=""),"",IF(U58&gt;=Summary!$B$9,"Stale",IF(AND(K58&lt;&gt;"",K58&lt;Summary!$B$4),"Close date passed",IF(M58&gt;=2,"Pushed 2+",IF(U58&gt;=Summary!$B$8,"Check","OK")))))</f>
        <v/>
      </c>
      <c r="X58" s="18">
        <f>IF(OR(K58="",L58=""),"",K58-L58)</f>
        <v/>
      </c>
    </row>
    <row r="59">
      <c r="A59" s="24" t="n"/>
      <c r="B59" s="24" t="n"/>
      <c r="C59" s="24" t="n"/>
      <c r="D59" s="24" t="n"/>
      <c r="E59" s="24" t="n"/>
      <c r="F59" s="24" t="n"/>
      <c r="G59" s="24" t="n"/>
      <c r="H59" s="24" t="n"/>
      <c r="I59" s="11" t="n"/>
      <c r="J59" s="10" t="n"/>
      <c r="K59" s="10" t="n"/>
      <c r="L59" s="10" t="n"/>
      <c r="M59" s="12" t="n"/>
      <c r="N59" s="10" t="n"/>
      <c r="O59" s="24" t="n"/>
      <c r="P59" s="10" t="n"/>
      <c r="Q59" s="24" t="n"/>
      <c r="R59" s="24" t="n"/>
      <c r="S59" s="23">
        <f>IF(G59="","",IF(OR(G59="Closed Won",G59="Closed Lost"),"No","Yes"))</f>
        <v/>
      </c>
      <c r="T59" s="18">
        <f>IF(OR(G59="",J59=""),"",IF(S59="Yes",Summary!$B$4-J59,IF(K59="","",K59-J59)))</f>
        <v/>
      </c>
      <c r="U59" s="18">
        <f>IF(OR(S59&lt;&gt;"Yes",AND(N59="",J59="")),"",Summary!$B$4-IF(N59="",J59,N59))</f>
        <v/>
      </c>
      <c r="V59" s="23">
        <f>IF(K59="","",IF(AND(K59&gt;=Summary!$B$5,K59&lt;=Summary!$B$6),"Yes","No"))</f>
        <v/>
      </c>
      <c r="W59" s="23">
        <f>IF(OR(S59&lt;&gt;"Yes",U59=""),"",IF(U59&gt;=Summary!$B$9,"Stale",IF(AND(K59&lt;&gt;"",K59&lt;Summary!$B$4),"Close date passed",IF(M59&gt;=2,"Pushed 2+",IF(U59&gt;=Summary!$B$8,"Check","OK")))))</f>
        <v/>
      </c>
      <c r="X59" s="18">
        <f>IF(OR(K59="",L59=""),"",K59-L59)</f>
        <v/>
      </c>
    </row>
    <row r="60">
      <c r="A60" s="24" t="n"/>
      <c r="B60" s="24" t="n"/>
      <c r="C60" s="24" t="n"/>
      <c r="D60" s="24" t="n"/>
      <c r="E60" s="24" t="n"/>
      <c r="F60" s="24" t="n"/>
      <c r="G60" s="24" t="n"/>
      <c r="H60" s="24" t="n"/>
      <c r="I60" s="11" t="n"/>
      <c r="J60" s="10" t="n"/>
      <c r="K60" s="10" t="n"/>
      <c r="L60" s="10" t="n"/>
      <c r="M60" s="12" t="n"/>
      <c r="N60" s="10" t="n"/>
      <c r="O60" s="24" t="n"/>
      <c r="P60" s="10" t="n"/>
      <c r="Q60" s="24" t="n"/>
      <c r="R60" s="24" t="n"/>
      <c r="S60" s="23">
        <f>IF(G60="","",IF(OR(G60="Closed Won",G60="Closed Lost"),"No","Yes"))</f>
        <v/>
      </c>
      <c r="T60" s="18">
        <f>IF(OR(G60="",J60=""),"",IF(S60="Yes",Summary!$B$4-J60,IF(K60="","",K60-J60)))</f>
        <v/>
      </c>
      <c r="U60" s="18">
        <f>IF(OR(S60&lt;&gt;"Yes",AND(N60="",J60="")),"",Summary!$B$4-IF(N60="",J60,N60))</f>
        <v/>
      </c>
      <c r="V60" s="23">
        <f>IF(K60="","",IF(AND(K60&gt;=Summary!$B$5,K60&lt;=Summary!$B$6),"Yes","No"))</f>
        <v/>
      </c>
      <c r="W60" s="23">
        <f>IF(OR(S60&lt;&gt;"Yes",U60=""),"",IF(U60&gt;=Summary!$B$9,"Stale",IF(AND(K60&lt;&gt;"",K60&lt;Summary!$B$4),"Close date passed",IF(M60&gt;=2,"Pushed 2+",IF(U60&gt;=Summary!$B$8,"Check","OK")))))</f>
        <v/>
      </c>
      <c r="X60" s="18">
        <f>IF(OR(K60="",L60=""),"",K60-L60)</f>
        <v/>
      </c>
    </row>
    <row r="61">
      <c r="A61" s="24" t="n"/>
      <c r="B61" s="24" t="n"/>
      <c r="C61" s="24" t="n"/>
      <c r="D61" s="24" t="n"/>
      <c r="E61" s="24" t="n"/>
      <c r="F61" s="24" t="n"/>
      <c r="G61" s="24" t="n"/>
      <c r="H61" s="24" t="n"/>
      <c r="I61" s="11" t="n"/>
      <c r="J61" s="10" t="n"/>
      <c r="K61" s="10" t="n"/>
      <c r="L61" s="10" t="n"/>
      <c r="M61" s="12" t="n"/>
      <c r="N61" s="10" t="n"/>
      <c r="O61" s="24" t="n"/>
      <c r="P61" s="10" t="n"/>
      <c r="Q61" s="24" t="n"/>
      <c r="R61" s="24" t="n"/>
      <c r="S61" s="23">
        <f>IF(G61="","",IF(OR(G61="Closed Won",G61="Closed Lost"),"No","Yes"))</f>
        <v/>
      </c>
      <c r="T61" s="18">
        <f>IF(OR(G61="",J61=""),"",IF(S61="Yes",Summary!$B$4-J61,IF(K61="","",K61-J61)))</f>
        <v/>
      </c>
      <c r="U61" s="18">
        <f>IF(OR(S61&lt;&gt;"Yes",AND(N61="",J61="")),"",Summary!$B$4-IF(N61="",J61,N61))</f>
        <v/>
      </c>
      <c r="V61" s="23">
        <f>IF(K61="","",IF(AND(K61&gt;=Summary!$B$5,K61&lt;=Summary!$B$6),"Yes","No"))</f>
        <v/>
      </c>
      <c r="W61" s="23">
        <f>IF(OR(S61&lt;&gt;"Yes",U61=""),"",IF(U61&gt;=Summary!$B$9,"Stale",IF(AND(K61&lt;&gt;"",K61&lt;Summary!$B$4),"Close date passed",IF(M61&gt;=2,"Pushed 2+",IF(U61&gt;=Summary!$B$8,"Check","OK")))))</f>
        <v/>
      </c>
      <c r="X61" s="18">
        <f>IF(OR(K61="",L61=""),"",K61-L61)</f>
        <v/>
      </c>
    </row>
    <row r="62">
      <c r="A62" s="24" t="n"/>
      <c r="B62" s="24" t="n"/>
      <c r="C62" s="24" t="n"/>
      <c r="D62" s="24" t="n"/>
      <c r="E62" s="24" t="n"/>
      <c r="F62" s="24" t="n"/>
      <c r="G62" s="24" t="n"/>
      <c r="H62" s="24" t="n"/>
      <c r="I62" s="11" t="n"/>
      <c r="J62" s="10" t="n"/>
      <c r="K62" s="10" t="n"/>
      <c r="L62" s="10" t="n"/>
      <c r="M62" s="12" t="n"/>
      <c r="N62" s="10" t="n"/>
      <c r="O62" s="24" t="n"/>
      <c r="P62" s="10" t="n"/>
      <c r="Q62" s="24" t="n"/>
      <c r="R62" s="24" t="n"/>
      <c r="S62" s="23">
        <f>IF(G62="","",IF(OR(G62="Closed Won",G62="Closed Lost"),"No","Yes"))</f>
        <v/>
      </c>
      <c r="T62" s="18">
        <f>IF(OR(G62="",J62=""),"",IF(S62="Yes",Summary!$B$4-J62,IF(K62="","",K62-J62)))</f>
        <v/>
      </c>
      <c r="U62" s="18">
        <f>IF(OR(S62&lt;&gt;"Yes",AND(N62="",J62="")),"",Summary!$B$4-IF(N62="",J62,N62))</f>
        <v/>
      </c>
      <c r="V62" s="23">
        <f>IF(K62="","",IF(AND(K62&gt;=Summary!$B$5,K62&lt;=Summary!$B$6),"Yes","No"))</f>
        <v/>
      </c>
      <c r="W62" s="23">
        <f>IF(OR(S62&lt;&gt;"Yes",U62=""),"",IF(U62&gt;=Summary!$B$9,"Stale",IF(AND(K62&lt;&gt;"",K62&lt;Summary!$B$4),"Close date passed",IF(M62&gt;=2,"Pushed 2+",IF(U62&gt;=Summary!$B$8,"Check","OK")))))</f>
        <v/>
      </c>
      <c r="X62" s="18">
        <f>IF(OR(K62="",L62=""),"",K62-L62)</f>
        <v/>
      </c>
    </row>
    <row r="63">
      <c r="A63" s="24" t="n"/>
      <c r="B63" s="24" t="n"/>
      <c r="C63" s="24" t="n"/>
      <c r="D63" s="24" t="n"/>
      <c r="E63" s="24" t="n"/>
      <c r="F63" s="24" t="n"/>
      <c r="G63" s="24" t="n"/>
      <c r="H63" s="24" t="n"/>
      <c r="I63" s="11" t="n"/>
      <c r="J63" s="10" t="n"/>
      <c r="K63" s="10" t="n"/>
      <c r="L63" s="10" t="n"/>
      <c r="M63" s="12" t="n"/>
      <c r="N63" s="10" t="n"/>
      <c r="O63" s="24" t="n"/>
      <c r="P63" s="10" t="n"/>
      <c r="Q63" s="24" t="n"/>
      <c r="R63" s="24" t="n"/>
      <c r="S63" s="23">
        <f>IF(G63="","",IF(OR(G63="Closed Won",G63="Closed Lost"),"No","Yes"))</f>
        <v/>
      </c>
      <c r="T63" s="18">
        <f>IF(OR(G63="",J63=""),"",IF(S63="Yes",Summary!$B$4-J63,IF(K63="","",K63-J63)))</f>
        <v/>
      </c>
      <c r="U63" s="18">
        <f>IF(OR(S63&lt;&gt;"Yes",AND(N63="",J63="")),"",Summary!$B$4-IF(N63="",J63,N63))</f>
        <v/>
      </c>
      <c r="V63" s="23">
        <f>IF(K63="","",IF(AND(K63&gt;=Summary!$B$5,K63&lt;=Summary!$B$6),"Yes","No"))</f>
        <v/>
      </c>
      <c r="W63" s="23">
        <f>IF(OR(S63&lt;&gt;"Yes",U63=""),"",IF(U63&gt;=Summary!$B$9,"Stale",IF(AND(K63&lt;&gt;"",K63&lt;Summary!$B$4),"Close date passed",IF(M63&gt;=2,"Pushed 2+",IF(U63&gt;=Summary!$B$8,"Check","OK")))))</f>
        <v/>
      </c>
      <c r="X63" s="18">
        <f>IF(OR(K63="",L63=""),"",K63-L63)</f>
        <v/>
      </c>
    </row>
    <row r="64">
      <c r="A64" s="24" t="n"/>
      <c r="B64" s="24" t="n"/>
      <c r="C64" s="24" t="n"/>
      <c r="D64" s="24" t="n"/>
      <c r="E64" s="24" t="n"/>
      <c r="F64" s="24" t="n"/>
      <c r="G64" s="24" t="n"/>
      <c r="H64" s="24" t="n"/>
      <c r="I64" s="11" t="n"/>
      <c r="J64" s="10" t="n"/>
      <c r="K64" s="10" t="n"/>
      <c r="L64" s="10" t="n"/>
      <c r="M64" s="12" t="n"/>
      <c r="N64" s="10" t="n"/>
      <c r="O64" s="24" t="n"/>
      <c r="P64" s="10" t="n"/>
      <c r="Q64" s="24" t="n"/>
      <c r="R64" s="24" t="n"/>
      <c r="S64" s="23">
        <f>IF(G64="","",IF(OR(G64="Closed Won",G64="Closed Lost"),"No","Yes"))</f>
        <v/>
      </c>
      <c r="T64" s="18">
        <f>IF(OR(G64="",J64=""),"",IF(S64="Yes",Summary!$B$4-J64,IF(K64="","",K64-J64)))</f>
        <v/>
      </c>
      <c r="U64" s="18">
        <f>IF(OR(S64&lt;&gt;"Yes",AND(N64="",J64="")),"",Summary!$B$4-IF(N64="",J64,N64))</f>
        <v/>
      </c>
      <c r="V64" s="23">
        <f>IF(K64="","",IF(AND(K64&gt;=Summary!$B$5,K64&lt;=Summary!$B$6),"Yes","No"))</f>
        <v/>
      </c>
      <c r="W64" s="23">
        <f>IF(OR(S64&lt;&gt;"Yes",U64=""),"",IF(U64&gt;=Summary!$B$9,"Stale",IF(AND(K64&lt;&gt;"",K64&lt;Summary!$B$4),"Close date passed",IF(M64&gt;=2,"Pushed 2+",IF(U64&gt;=Summary!$B$8,"Check","OK")))))</f>
        <v/>
      </c>
      <c r="X64" s="18">
        <f>IF(OR(K64="",L64=""),"",K64-L64)</f>
        <v/>
      </c>
    </row>
    <row r="65">
      <c r="A65" s="24" t="n"/>
      <c r="B65" s="24" t="n"/>
      <c r="C65" s="24" t="n"/>
      <c r="D65" s="24" t="n"/>
      <c r="E65" s="24" t="n"/>
      <c r="F65" s="24" t="n"/>
      <c r="G65" s="24" t="n"/>
      <c r="H65" s="24" t="n"/>
      <c r="I65" s="11" t="n"/>
      <c r="J65" s="10" t="n"/>
      <c r="K65" s="10" t="n"/>
      <c r="L65" s="10" t="n"/>
      <c r="M65" s="12" t="n"/>
      <c r="N65" s="10" t="n"/>
      <c r="O65" s="24" t="n"/>
      <c r="P65" s="10" t="n"/>
      <c r="Q65" s="24" t="n"/>
      <c r="R65" s="24" t="n"/>
      <c r="S65" s="23">
        <f>IF(G65="","",IF(OR(G65="Closed Won",G65="Closed Lost"),"No","Yes"))</f>
        <v/>
      </c>
      <c r="T65" s="18">
        <f>IF(OR(G65="",J65=""),"",IF(S65="Yes",Summary!$B$4-J65,IF(K65="","",K65-J65)))</f>
        <v/>
      </c>
      <c r="U65" s="18">
        <f>IF(OR(S65&lt;&gt;"Yes",AND(N65="",J65="")),"",Summary!$B$4-IF(N65="",J65,N65))</f>
        <v/>
      </c>
      <c r="V65" s="23">
        <f>IF(K65="","",IF(AND(K65&gt;=Summary!$B$5,K65&lt;=Summary!$B$6),"Yes","No"))</f>
        <v/>
      </c>
      <c r="W65" s="23">
        <f>IF(OR(S65&lt;&gt;"Yes",U65=""),"",IF(U65&gt;=Summary!$B$9,"Stale",IF(AND(K65&lt;&gt;"",K65&lt;Summary!$B$4),"Close date passed",IF(M65&gt;=2,"Pushed 2+",IF(U65&gt;=Summary!$B$8,"Check","OK")))))</f>
        <v/>
      </c>
      <c r="X65" s="18">
        <f>IF(OR(K65="",L65=""),"",K65-L65)</f>
        <v/>
      </c>
    </row>
    <row r="66">
      <c r="A66" s="24" t="n"/>
      <c r="B66" s="24" t="n"/>
      <c r="C66" s="24" t="n"/>
      <c r="D66" s="24" t="n"/>
      <c r="E66" s="24" t="n"/>
      <c r="F66" s="24" t="n"/>
      <c r="G66" s="24" t="n"/>
      <c r="H66" s="24" t="n"/>
      <c r="I66" s="11" t="n"/>
      <c r="J66" s="10" t="n"/>
      <c r="K66" s="10" t="n"/>
      <c r="L66" s="10" t="n"/>
      <c r="M66" s="12" t="n"/>
      <c r="N66" s="10" t="n"/>
      <c r="O66" s="24" t="n"/>
      <c r="P66" s="10" t="n"/>
      <c r="Q66" s="24" t="n"/>
      <c r="R66" s="24" t="n"/>
      <c r="S66" s="23">
        <f>IF(G66="","",IF(OR(G66="Closed Won",G66="Closed Lost"),"No","Yes"))</f>
        <v/>
      </c>
      <c r="T66" s="18">
        <f>IF(OR(G66="",J66=""),"",IF(S66="Yes",Summary!$B$4-J66,IF(K66="","",K66-J66)))</f>
        <v/>
      </c>
      <c r="U66" s="18">
        <f>IF(OR(S66&lt;&gt;"Yes",AND(N66="",J66="")),"",Summary!$B$4-IF(N66="",J66,N66))</f>
        <v/>
      </c>
      <c r="V66" s="23">
        <f>IF(K66="","",IF(AND(K66&gt;=Summary!$B$5,K66&lt;=Summary!$B$6),"Yes","No"))</f>
        <v/>
      </c>
      <c r="W66" s="23">
        <f>IF(OR(S66&lt;&gt;"Yes",U66=""),"",IF(U66&gt;=Summary!$B$9,"Stale",IF(AND(K66&lt;&gt;"",K66&lt;Summary!$B$4),"Close date passed",IF(M66&gt;=2,"Pushed 2+",IF(U66&gt;=Summary!$B$8,"Check","OK")))))</f>
        <v/>
      </c>
      <c r="X66" s="18">
        <f>IF(OR(K66="",L66=""),"",K66-L66)</f>
        <v/>
      </c>
    </row>
    <row r="67">
      <c r="A67" s="24" t="n"/>
      <c r="B67" s="24" t="n"/>
      <c r="C67" s="24" t="n"/>
      <c r="D67" s="24" t="n"/>
      <c r="E67" s="24" t="n"/>
      <c r="F67" s="24" t="n"/>
      <c r="G67" s="24" t="n"/>
      <c r="H67" s="24" t="n"/>
      <c r="I67" s="11" t="n"/>
      <c r="J67" s="10" t="n"/>
      <c r="K67" s="10" t="n"/>
      <c r="L67" s="10" t="n"/>
      <c r="M67" s="12" t="n"/>
      <c r="N67" s="10" t="n"/>
      <c r="O67" s="24" t="n"/>
      <c r="P67" s="10" t="n"/>
      <c r="Q67" s="24" t="n"/>
      <c r="R67" s="24" t="n"/>
      <c r="S67" s="23">
        <f>IF(G67="","",IF(OR(G67="Closed Won",G67="Closed Lost"),"No","Yes"))</f>
        <v/>
      </c>
      <c r="T67" s="18">
        <f>IF(OR(G67="",J67=""),"",IF(S67="Yes",Summary!$B$4-J67,IF(K67="","",K67-J67)))</f>
        <v/>
      </c>
      <c r="U67" s="18">
        <f>IF(OR(S67&lt;&gt;"Yes",AND(N67="",J67="")),"",Summary!$B$4-IF(N67="",J67,N67))</f>
        <v/>
      </c>
      <c r="V67" s="23">
        <f>IF(K67="","",IF(AND(K67&gt;=Summary!$B$5,K67&lt;=Summary!$B$6),"Yes","No"))</f>
        <v/>
      </c>
      <c r="W67" s="23">
        <f>IF(OR(S67&lt;&gt;"Yes",U67=""),"",IF(U67&gt;=Summary!$B$9,"Stale",IF(AND(K67&lt;&gt;"",K67&lt;Summary!$B$4),"Close date passed",IF(M67&gt;=2,"Pushed 2+",IF(U67&gt;=Summary!$B$8,"Check","OK")))))</f>
        <v/>
      </c>
      <c r="X67" s="18">
        <f>IF(OR(K67="",L67=""),"",K67-L67)</f>
        <v/>
      </c>
    </row>
    <row r="68">
      <c r="A68" s="24" t="n"/>
      <c r="B68" s="24" t="n"/>
      <c r="C68" s="24" t="n"/>
      <c r="D68" s="24" t="n"/>
      <c r="E68" s="24" t="n"/>
      <c r="F68" s="24" t="n"/>
      <c r="G68" s="24" t="n"/>
      <c r="H68" s="24" t="n"/>
      <c r="I68" s="11" t="n"/>
      <c r="J68" s="10" t="n"/>
      <c r="K68" s="10" t="n"/>
      <c r="L68" s="10" t="n"/>
      <c r="M68" s="12" t="n"/>
      <c r="N68" s="10" t="n"/>
      <c r="O68" s="24" t="n"/>
      <c r="P68" s="10" t="n"/>
      <c r="Q68" s="24" t="n"/>
      <c r="R68" s="24" t="n"/>
      <c r="S68" s="23">
        <f>IF(G68="","",IF(OR(G68="Closed Won",G68="Closed Lost"),"No","Yes"))</f>
        <v/>
      </c>
      <c r="T68" s="18">
        <f>IF(OR(G68="",J68=""),"",IF(S68="Yes",Summary!$B$4-J68,IF(K68="","",K68-J68)))</f>
        <v/>
      </c>
      <c r="U68" s="18">
        <f>IF(OR(S68&lt;&gt;"Yes",AND(N68="",J68="")),"",Summary!$B$4-IF(N68="",J68,N68))</f>
        <v/>
      </c>
      <c r="V68" s="23">
        <f>IF(K68="","",IF(AND(K68&gt;=Summary!$B$5,K68&lt;=Summary!$B$6),"Yes","No"))</f>
        <v/>
      </c>
      <c r="W68" s="23">
        <f>IF(OR(S68&lt;&gt;"Yes",U68=""),"",IF(U68&gt;=Summary!$B$9,"Stale",IF(AND(K68&lt;&gt;"",K68&lt;Summary!$B$4),"Close date passed",IF(M68&gt;=2,"Pushed 2+",IF(U68&gt;=Summary!$B$8,"Check","OK")))))</f>
        <v/>
      </c>
      <c r="X68" s="18">
        <f>IF(OR(K68="",L68=""),"",K68-L68)</f>
        <v/>
      </c>
    </row>
    <row r="69">
      <c r="A69" s="24" t="n"/>
      <c r="B69" s="24" t="n"/>
      <c r="C69" s="24" t="n"/>
      <c r="D69" s="24" t="n"/>
      <c r="E69" s="24" t="n"/>
      <c r="F69" s="24" t="n"/>
      <c r="G69" s="24" t="n"/>
      <c r="H69" s="24" t="n"/>
      <c r="I69" s="11" t="n"/>
      <c r="J69" s="10" t="n"/>
      <c r="K69" s="10" t="n"/>
      <c r="L69" s="10" t="n"/>
      <c r="M69" s="12" t="n"/>
      <c r="N69" s="10" t="n"/>
      <c r="O69" s="24" t="n"/>
      <c r="P69" s="10" t="n"/>
      <c r="Q69" s="24" t="n"/>
      <c r="R69" s="24" t="n"/>
      <c r="S69" s="23">
        <f>IF(G69="","",IF(OR(G69="Closed Won",G69="Closed Lost"),"No","Yes"))</f>
        <v/>
      </c>
      <c r="T69" s="18">
        <f>IF(OR(G69="",J69=""),"",IF(S69="Yes",Summary!$B$4-J69,IF(K69="","",K69-J69)))</f>
        <v/>
      </c>
      <c r="U69" s="18">
        <f>IF(OR(S69&lt;&gt;"Yes",AND(N69="",J69="")),"",Summary!$B$4-IF(N69="",J69,N69))</f>
        <v/>
      </c>
      <c r="V69" s="23">
        <f>IF(K69="","",IF(AND(K69&gt;=Summary!$B$5,K69&lt;=Summary!$B$6),"Yes","No"))</f>
        <v/>
      </c>
      <c r="W69" s="23">
        <f>IF(OR(S69&lt;&gt;"Yes",U69=""),"",IF(U69&gt;=Summary!$B$9,"Stale",IF(AND(K69&lt;&gt;"",K69&lt;Summary!$B$4),"Close date passed",IF(M69&gt;=2,"Pushed 2+",IF(U69&gt;=Summary!$B$8,"Check","OK")))))</f>
        <v/>
      </c>
      <c r="X69" s="18">
        <f>IF(OR(K69="",L69=""),"",K69-L69)</f>
        <v/>
      </c>
    </row>
    <row r="70">
      <c r="A70" s="24" t="n"/>
      <c r="B70" s="24" t="n"/>
      <c r="C70" s="24" t="n"/>
      <c r="D70" s="24" t="n"/>
      <c r="E70" s="24" t="n"/>
      <c r="F70" s="24" t="n"/>
      <c r="G70" s="24" t="n"/>
      <c r="H70" s="24" t="n"/>
      <c r="I70" s="11" t="n"/>
      <c r="J70" s="10" t="n"/>
      <c r="K70" s="10" t="n"/>
      <c r="L70" s="10" t="n"/>
      <c r="M70" s="12" t="n"/>
      <c r="N70" s="10" t="n"/>
      <c r="O70" s="24" t="n"/>
      <c r="P70" s="10" t="n"/>
      <c r="Q70" s="24" t="n"/>
      <c r="R70" s="24" t="n"/>
      <c r="S70" s="23">
        <f>IF(G70="","",IF(OR(G70="Closed Won",G70="Closed Lost"),"No","Yes"))</f>
        <v/>
      </c>
      <c r="T70" s="18">
        <f>IF(OR(G70="",J70=""),"",IF(S70="Yes",Summary!$B$4-J70,IF(K70="","",K70-J70)))</f>
        <v/>
      </c>
      <c r="U70" s="18">
        <f>IF(OR(S70&lt;&gt;"Yes",AND(N70="",J70="")),"",Summary!$B$4-IF(N70="",J70,N70))</f>
        <v/>
      </c>
      <c r="V70" s="23">
        <f>IF(K70="","",IF(AND(K70&gt;=Summary!$B$5,K70&lt;=Summary!$B$6),"Yes","No"))</f>
        <v/>
      </c>
      <c r="W70" s="23">
        <f>IF(OR(S70&lt;&gt;"Yes",U70=""),"",IF(U70&gt;=Summary!$B$9,"Stale",IF(AND(K70&lt;&gt;"",K70&lt;Summary!$B$4),"Close date passed",IF(M70&gt;=2,"Pushed 2+",IF(U70&gt;=Summary!$B$8,"Check","OK")))))</f>
        <v/>
      </c>
      <c r="X70" s="18">
        <f>IF(OR(K70="",L70=""),"",K70-L70)</f>
        <v/>
      </c>
    </row>
    <row r="71">
      <c r="A71" s="24" t="n"/>
      <c r="B71" s="24" t="n"/>
      <c r="C71" s="24" t="n"/>
      <c r="D71" s="24" t="n"/>
      <c r="E71" s="24" t="n"/>
      <c r="F71" s="24" t="n"/>
      <c r="G71" s="24" t="n"/>
      <c r="H71" s="24" t="n"/>
      <c r="I71" s="11" t="n"/>
      <c r="J71" s="10" t="n"/>
      <c r="K71" s="10" t="n"/>
      <c r="L71" s="10" t="n"/>
      <c r="M71" s="12" t="n"/>
      <c r="N71" s="10" t="n"/>
      <c r="O71" s="24" t="n"/>
      <c r="P71" s="10" t="n"/>
      <c r="Q71" s="24" t="n"/>
      <c r="R71" s="24" t="n"/>
      <c r="S71" s="23">
        <f>IF(G71="","",IF(OR(G71="Closed Won",G71="Closed Lost"),"No","Yes"))</f>
        <v/>
      </c>
      <c r="T71" s="18">
        <f>IF(OR(G71="",J71=""),"",IF(S71="Yes",Summary!$B$4-J71,IF(K71="","",K71-J71)))</f>
        <v/>
      </c>
      <c r="U71" s="18">
        <f>IF(OR(S71&lt;&gt;"Yes",AND(N71="",J71="")),"",Summary!$B$4-IF(N71="",J71,N71))</f>
        <v/>
      </c>
      <c r="V71" s="23">
        <f>IF(K71="","",IF(AND(K71&gt;=Summary!$B$5,K71&lt;=Summary!$B$6),"Yes","No"))</f>
        <v/>
      </c>
      <c r="W71" s="23">
        <f>IF(OR(S71&lt;&gt;"Yes",U71=""),"",IF(U71&gt;=Summary!$B$9,"Stale",IF(AND(K71&lt;&gt;"",K71&lt;Summary!$B$4),"Close date passed",IF(M71&gt;=2,"Pushed 2+",IF(U71&gt;=Summary!$B$8,"Check","OK")))))</f>
        <v/>
      </c>
      <c r="X71" s="18">
        <f>IF(OR(K71="",L71=""),"",K71-L71)</f>
        <v/>
      </c>
    </row>
    <row r="72">
      <c r="A72" s="24" t="n"/>
      <c r="B72" s="24" t="n"/>
      <c r="C72" s="24" t="n"/>
      <c r="D72" s="24" t="n"/>
      <c r="E72" s="24" t="n"/>
      <c r="F72" s="24" t="n"/>
      <c r="G72" s="24" t="n"/>
      <c r="H72" s="24" t="n"/>
      <c r="I72" s="11" t="n"/>
      <c r="J72" s="10" t="n"/>
      <c r="K72" s="10" t="n"/>
      <c r="L72" s="10" t="n"/>
      <c r="M72" s="12" t="n"/>
      <c r="N72" s="10" t="n"/>
      <c r="O72" s="24" t="n"/>
      <c r="P72" s="10" t="n"/>
      <c r="Q72" s="24" t="n"/>
      <c r="R72" s="24" t="n"/>
      <c r="S72" s="23">
        <f>IF(G72="","",IF(OR(G72="Closed Won",G72="Closed Lost"),"No","Yes"))</f>
        <v/>
      </c>
      <c r="T72" s="18">
        <f>IF(OR(G72="",J72=""),"",IF(S72="Yes",Summary!$B$4-J72,IF(K72="","",K72-J72)))</f>
        <v/>
      </c>
      <c r="U72" s="18">
        <f>IF(OR(S72&lt;&gt;"Yes",AND(N72="",J72="")),"",Summary!$B$4-IF(N72="",J72,N72))</f>
        <v/>
      </c>
      <c r="V72" s="23">
        <f>IF(K72="","",IF(AND(K72&gt;=Summary!$B$5,K72&lt;=Summary!$B$6),"Yes","No"))</f>
        <v/>
      </c>
      <c r="W72" s="23">
        <f>IF(OR(S72&lt;&gt;"Yes",U72=""),"",IF(U72&gt;=Summary!$B$9,"Stale",IF(AND(K72&lt;&gt;"",K72&lt;Summary!$B$4),"Close date passed",IF(M72&gt;=2,"Pushed 2+",IF(U72&gt;=Summary!$B$8,"Check","OK")))))</f>
        <v/>
      </c>
      <c r="X72" s="18">
        <f>IF(OR(K72="",L72=""),"",K72-L72)</f>
        <v/>
      </c>
    </row>
    <row r="73">
      <c r="A73" s="24" t="n"/>
      <c r="B73" s="24" t="n"/>
      <c r="C73" s="24" t="n"/>
      <c r="D73" s="24" t="n"/>
      <c r="E73" s="24" t="n"/>
      <c r="F73" s="24" t="n"/>
      <c r="G73" s="24" t="n"/>
      <c r="H73" s="24" t="n"/>
      <c r="I73" s="11" t="n"/>
      <c r="J73" s="10" t="n"/>
      <c r="K73" s="10" t="n"/>
      <c r="L73" s="10" t="n"/>
      <c r="M73" s="12" t="n"/>
      <c r="N73" s="10" t="n"/>
      <c r="O73" s="24" t="n"/>
      <c r="P73" s="10" t="n"/>
      <c r="Q73" s="24" t="n"/>
      <c r="R73" s="24" t="n"/>
      <c r="S73" s="23">
        <f>IF(G73="","",IF(OR(G73="Closed Won",G73="Closed Lost"),"No","Yes"))</f>
        <v/>
      </c>
      <c r="T73" s="18">
        <f>IF(OR(G73="",J73=""),"",IF(S73="Yes",Summary!$B$4-J73,IF(K73="","",K73-J73)))</f>
        <v/>
      </c>
      <c r="U73" s="18">
        <f>IF(OR(S73&lt;&gt;"Yes",AND(N73="",J73="")),"",Summary!$B$4-IF(N73="",J73,N73))</f>
        <v/>
      </c>
      <c r="V73" s="23">
        <f>IF(K73="","",IF(AND(K73&gt;=Summary!$B$5,K73&lt;=Summary!$B$6),"Yes","No"))</f>
        <v/>
      </c>
      <c r="W73" s="23">
        <f>IF(OR(S73&lt;&gt;"Yes",U73=""),"",IF(U73&gt;=Summary!$B$9,"Stale",IF(AND(K73&lt;&gt;"",K73&lt;Summary!$B$4),"Close date passed",IF(M73&gt;=2,"Pushed 2+",IF(U73&gt;=Summary!$B$8,"Check","OK")))))</f>
        <v/>
      </c>
      <c r="X73" s="18">
        <f>IF(OR(K73="",L73=""),"",K73-L73)</f>
        <v/>
      </c>
    </row>
    <row r="74">
      <c r="A74" s="24" t="n"/>
      <c r="B74" s="24" t="n"/>
      <c r="C74" s="24" t="n"/>
      <c r="D74" s="24" t="n"/>
      <c r="E74" s="24" t="n"/>
      <c r="F74" s="24" t="n"/>
      <c r="G74" s="24" t="n"/>
      <c r="H74" s="24" t="n"/>
      <c r="I74" s="11" t="n"/>
      <c r="J74" s="10" t="n"/>
      <c r="K74" s="10" t="n"/>
      <c r="L74" s="10" t="n"/>
      <c r="M74" s="12" t="n"/>
      <c r="N74" s="10" t="n"/>
      <c r="O74" s="24" t="n"/>
      <c r="P74" s="10" t="n"/>
      <c r="Q74" s="24" t="n"/>
      <c r="R74" s="24" t="n"/>
      <c r="S74" s="23">
        <f>IF(G74="","",IF(OR(G74="Closed Won",G74="Closed Lost"),"No","Yes"))</f>
        <v/>
      </c>
      <c r="T74" s="18">
        <f>IF(OR(G74="",J74=""),"",IF(S74="Yes",Summary!$B$4-J74,IF(K74="","",K74-J74)))</f>
        <v/>
      </c>
      <c r="U74" s="18">
        <f>IF(OR(S74&lt;&gt;"Yes",AND(N74="",J74="")),"",Summary!$B$4-IF(N74="",J74,N74))</f>
        <v/>
      </c>
      <c r="V74" s="23">
        <f>IF(K74="","",IF(AND(K74&gt;=Summary!$B$5,K74&lt;=Summary!$B$6),"Yes","No"))</f>
        <v/>
      </c>
      <c r="W74" s="23">
        <f>IF(OR(S74&lt;&gt;"Yes",U74=""),"",IF(U74&gt;=Summary!$B$9,"Stale",IF(AND(K74&lt;&gt;"",K74&lt;Summary!$B$4),"Close date passed",IF(M74&gt;=2,"Pushed 2+",IF(U74&gt;=Summary!$B$8,"Check","OK")))))</f>
        <v/>
      </c>
      <c r="X74" s="18">
        <f>IF(OR(K74="",L74=""),"",K74-L74)</f>
        <v/>
      </c>
    </row>
    <row r="75">
      <c r="A75" s="24" t="n"/>
      <c r="B75" s="24" t="n"/>
      <c r="C75" s="24" t="n"/>
      <c r="D75" s="24" t="n"/>
      <c r="E75" s="24" t="n"/>
      <c r="F75" s="24" t="n"/>
      <c r="G75" s="24" t="n"/>
      <c r="H75" s="24" t="n"/>
      <c r="I75" s="11" t="n"/>
      <c r="J75" s="10" t="n"/>
      <c r="K75" s="10" t="n"/>
      <c r="L75" s="10" t="n"/>
      <c r="M75" s="12" t="n"/>
      <c r="N75" s="10" t="n"/>
      <c r="O75" s="24" t="n"/>
      <c r="P75" s="10" t="n"/>
      <c r="Q75" s="24" t="n"/>
      <c r="R75" s="24" t="n"/>
      <c r="S75" s="23">
        <f>IF(G75="","",IF(OR(G75="Closed Won",G75="Closed Lost"),"No","Yes"))</f>
        <v/>
      </c>
      <c r="T75" s="18">
        <f>IF(OR(G75="",J75=""),"",IF(S75="Yes",Summary!$B$4-J75,IF(K75="","",K75-J75)))</f>
        <v/>
      </c>
      <c r="U75" s="18">
        <f>IF(OR(S75&lt;&gt;"Yes",AND(N75="",J75="")),"",Summary!$B$4-IF(N75="",J75,N75))</f>
        <v/>
      </c>
      <c r="V75" s="23">
        <f>IF(K75="","",IF(AND(K75&gt;=Summary!$B$5,K75&lt;=Summary!$B$6),"Yes","No"))</f>
        <v/>
      </c>
      <c r="W75" s="23">
        <f>IF(OR(S75&lt;&gt;"Yes",U75=""),"",IF(U75&gt;=Summary!$B$9,"Stale",IF(AND(K75&lt;&gt;"",K75&lt;Summary!$B$4),"Close date passed",IF(M75&gt;=2,"Pushed 2+",IF(U75&gt;=Summary!$B$8,"Check","OK")))))</f>
        <v/>
      </c>
      <c r="X75" s="18">
        <f>IF(OR(K75="",L75=""),"",K75-L75)</f>
        <v/>
      </c>
    </row>
    <row r="76">
      <c r="A76" s="24" t="n"/>
      <c r="B76" s="24" t="n"/>
      <c r="C76" s="24" t="n"/>
      <c r="D76" s="24" t="n"/>
      <c r="E76" s="24" t="n"/>
      <c r="F76" s="24" t="n"/>
      <c r="G76" s="24" t="n"/>
      <c r="H76" s="24" t="n"/>
      <c r="I76" s="11" t="n"/>
      <c r="J76" s="10" t="n"/>
      <c r="K76" s="10" t="n"/>
      <c r="L76" s="10" t="n"/>
      <c r="M76" s="12" t="n"/>
      <c r="N76" s="10" t="n"/>
      <c r="O76" s="24" t="n"/>
      <c r="P76" s="10" t="n"/>
      <c r="Q76" s="24" t="n"/>
      <c r="R76" s="24" t="n"/>
      <c r="S76" s="23">
        <f>IF(G76="","",IF(OR(G76="Closed Won",G76="Closed Lost"),"No","Yes"))</f>
        <v/>
      </c>
      <c r="T76" s="18">
        <f>IF(OR(G76="",J76=""),"",IF(S76="Yes",Summary!$B$4-J76,IF(K76="","",K76-J76)))</f>
        <v/>
      </c>
      <c r="U76" s="18">
        <f>IF(OR(S76&lt;&gt;"Yes",AND(N76="",J76="")),"",Summary!$B$4-IF(N76="",J76,N76))</f>
        <v/>
      </c>
      <c r="V76" s="23">
        <f>IF(K76="","",IF(AND(K76&gt;=Summary!$B$5,K76&lt;=Summary!$B$6),"Yes","No"))</f>
        <v/>
      </c>
      <c r="W76" s="23">
        <f>IF(OR(S76&lt;&gt;"Yes",U76=""),"",IF(U76&gt;=Summary!$B$9,"Stale",IF(AND(K76&lt;&gt;"",K76&lt;Summary!$B$4),"Close date passed",IF(M76&gt;=2,"Pushed 2+",IF(U76&gt;=Summary!$B$8,"Check","OK")))))</f>
        <v/>
      </c>
      <c r="X76" s="18">
        <f>IF(OR(K76="",L76=""),"",K76-L76)</f>
        <v/>
      </c>
    </row>
    <row r="77">
      <c r="A77" s="24" t="n"/>
      <c r="B77" s="24" t="n"/>
      <c r="C77" s="24" t="n"/>
      <c r="D77" s="24" t="n"/>
      <c r="E77" s="24" t="n"/>
      <c r="F77" s="24" t="n"/>
      <c r="G77" s="24" t="n"/>
      <c r="H77" s="24" t="n"/>
      <c r="I77" s="11" t="n"/>
      <c r="J77" s="10" t="n"/>
      <c r="K77" s="10" t="n"/>
      <c r="L77" s="10" t="n"/>
      <c r="M77" s="12" t="n"/>
      <c r="N77" s="10" t="n"/>
      <c r="O77" s="24" t="n"/>
      <c r="P77" s="10" t="n"/>
      <c r="Q77" s="24" t="n"/>
      <c r="R77" s="24" t="n"/>
      <c r="S77" s="23">
        <f>IF(G77="","",IF(OR(G77="Closed Won",G77="Closed Lost"),"No","Yes"))</f>
        <v/>
      </c>
      <c r="T77" s="18">
        <f>IF(OR(G77="",J77=""),"",IF(S77="Yes",Summary!$B$4-J77,IF(K77="","",K77-J77)))</f>
        <v/>
      </c>
      <c r="U77" s="18">
        <f>IF(OR(S77&lt;&gt;"Yes",AND(N77="",J77="")),"",Summary!$B$4-IF(N77="",J77,N77))</f>
        <v/>
      </c>
      <c r="V77" s="23">
        <f>IF(K77="","",IF(AND(K77&gt;=Summary!$B$5,K77&lt;=Summary!$B$6),"Yes","No"))</f>
        <v/>
      </c>
      <c r="W77" s="23">
        <f>IF(OR(S77&lt;&gt;"Yes",U77=""),"",IF(U77&gt;=Summary!$B$9,"Stale",IF(AND(K77&lt;&gt;"",K77&lt;Summary!$B$4),"Close date passed",IF(M77&gt;=2,"Pushed 2+",IF(U77&gt;=Summary!$B$8,"Check","OK")))))</f>
        <v/>
      </c>
      <c r="X77" s="18">
        <f>IF(OR(K77="",L77=""),"",K77-L77)</f>
        <v/>
      </c>
    </row>
    <row r="78">
      <c r="A78" s="24" t="n"/>
      <c r="B78" s="24" t="n"/>
      <c r="C78" s="24" t="n"/>
      <c r="D78" s="24" t="n"/>
      <c r="E78" s="24" t="n"/>
      <c r="F78" s="24" t="n"/>
      <c r="G78" s="24" t="n"/>
      <c r="H78" s="24" t="n"/>
      <c r="I78" s="11" t="n"/>
      <c r="J78" s="10" t="n"/>
      <c r="K78" s="10" t="n"/>
      <c r="L78" s="10" t="n"/>
      <c r="M78" s="12" t="n"/>
      <c r="N78" s="10" t="n"/>
      <c r="O78" s="24" t="n"/>
      <c r="P78" s="10" t="n"/>
      <c r="Q78" s="24" t="n"/>
      <c r="R78" s="24" t="n"/>
      <c r="S78" s="23">
        <f>IF(G78="","",IF(OR(G78="Closed Won",G78="Closed Lost"),"No","Yes"))</f>
        <v/>
      </c>
      <c r="T78" s="18">
        <f>IF(OR(G78="",J78=""),"",IF(S78="Yes",Summary!$B$4-J78,IF(K78="","",K78-J78)))</f>
        <v/>
      </c>
      <c r="U78" s="18">
        <f>IF(OR(S78&lt;&gt;"Yes",AND(N78="",J78="")),"",Summary!$B$4-IF(N78="",J78,N78))</f>
        <v/>
      </c>
      <c r="V78" s="23">
        <f>IF(K78="","",IF(AND(K78&gt;=Summary!$B$5,K78&lt;=Summary!$B$6),"Yes","No"))</f>
        <v/>
      </c>
      <c r="W78" s="23">
        <f>IF(OR(S78&lt;&gt;"Yes",U78=""),"",IF(U78&gt;=Summary!$B$9,"Stale",IF(AND(K78&lt;&gt;"",K78&lt;Summary!$B$4),"Close date passed",IF(M78&gt;=2,"Pushed 2+",IF(U78&gt;=Summary!$B$8,"Check","OK")))))</f>
        <v/>
      </c>
      <c r="X78" s="18">
        <f>IF(OR(K78="",L78=""),"",K78-L78)</f>
        <v/>
      </c>
    </row>
    <row r="79">
      <c r="A79" s="24" t="n"/>
      <c r="B79" s="24" t="n"/>
      <c r="C79" s="24" t="n"/>
      <c r="D79" s="24" t="n"/>
      <c r="E79" s="24" t="n"/>
      <c r="F79" s="24" t="n"/>
      <c r="G79" s="24" t="n"/>
      <c r="H79" s="24" t="n"/>
      <c r="I79" s="11" t="n"/>
      <c r="J79" s="10" t="n"/>
      <c r="K79" s="10" t="n"/>
      <c r="L79" s="10" t="n"/>
      <c r="M79" s="12" t="n"/>
      <c r="N79" s="10" t="n"/>
      <c r="O79" s="24" t="n"/>
      <c r="P79" s="10" t="n"/>
      <c r="Q79" s="24" t="n"/>
      <c r="R79" s="24" t="n"/>
      <c r="S79" s="23">
        <f>IF(G79="","",IF(OR(G79="Closed Won",G79="Closed Lost"),"No","Yes"))</f>
        <v/>
      </c>
      <c r="T79" s="18">
        <f>IF(OR(G79="",J79=""),"",IF(S79="Yes",Summary!$B$4-J79,IF(K79="","",K79-J79)))</f>
        <v/>
      </c>
      <c r="U79" s="18">
        <f>IF(OR(S79&lt;&gt;"Yes",AND(N79="",J79="")),"",Summary!$B$4-IF(N79="",J79,N79))</f>
        <v/>
      </c>
      <c r="V79" s="23">
        <f>IF(K79="","",IF(AND(K79&gt;=Summary!$B$5,K79&lt;=Summary!$B$6),"Yes","No"))</f>
        <v/>
      </c>
      <c r="W79" s="23">
        <f>IF(OR(S79&lt;&gt;"Yes",U79=""),"",IF(U79&gt;=Summary!$B$9,"Stale",IF(AND(K79&lt;&gt;"",K79&lt;Summary!$B$4),"Close date passed",IF(M79&gt;=2,"Pushed 2+",IF(U79&gt;=Summary!$B$8,"Check","OK")))))</f>
        <v/>
      </c>
      <c r="X79" s="18">
        <f>IF(OR(K79="",L79=""),"",K79-L79)</f>
        <v/>
      </c>
    </row>
    <row r="80">
      <c r="A80" s="24" t="n"/>
      <c r="B80" s="24" t="n"/>
      <c r="C80" s="24" t="n"/>
      <c r="D80" s="24" t="n"/>
      <c r="E80" s="24" t="n"/>
      <c r="F80" s="24" t="n"/>
      <c r="G80" s="24" t="n"/>
      <c r="H80" s="24" t="n"/>
      <c r="I80" s="11" t="n"/>
      <c r="J80" s="10" t="n"/>
      <c r="K80" s="10" t="n"/>
      <c r="L80" s="10" t="n"/>
      <c r="M80" s="12" t="n"/>
      <c r="N80" s="10" t="n"/>
      <c r="O80" s="24" t="n"/>
      <c r="P80" s="10" t="n"/>
      <c r="Q80" s="24" t="n"/>
      <c r="R80" s="24" t="n"/>
      <c r="S80" s="23">
        <f>IF(G80="","",IF(OR(G80="Closed Won",G80="Closed Lost"),"No","Yes"))</f>
        <v/>
      </c>
      <c r="T80" s="18">
        <f>IF(OR(G80="",J80=""),"",IF(S80="Yes",Summary!$B$4-J80,IF(K80="","",K80-J80)))</f>
        <v/>
      </c>
      <c r="U80" s="18">
        <f>IF(OR(S80&lt;&gt;"Yes",AND(N80="",J80="")),"",Summary!$B$4-IF(N80="",J80,N80))</f>
        <v/>
      </c>
      <c r="V80" s="23">
        <f>IF(K80="","",IF(AND(K80&gt;=Summary!$B$5,K80&lt;=Summary!$B$6),"Yes","No"))</f>
        <v/>
      </c>
      <c r="W80" s="23">
        <f>IF(OR(S80&lt;&gt;"Yes",U80=""),"",IF(U80&gt;=Summary!$B$9,"Stale",IF(AND(K80&lt;&gt;"",K80&lt;Summary!$B$4),"Close date passed",IF(M80&gt;=2,"Pushed 2+",IF(U80&gt;=Summary!$B$8,"Check","OK")))))</f>
        <v/>
      </c>
      <c r="X80" s="18">
        <f>IF(OR(K80="",L80=""),"",K80-L80)</f>
        <v/>
      </c>
    </row>
    <row r="81">
      <c r="A81" s="24" t="n"/>
      <c r="B81" s="24" t="n"/>
      <c r="C81" s="24" t="n"/>
      <c r="D81" s="24" t="n"/>
      <c r="E81" s="24" t="n"/>
      <c r="F81" s="24" t="n"/>
      <c r="G81" s="24" t="n"/>
      <c r="H81" s="24" t="n"/>
      <c r="I81" s="11" t="n"/>
      <c r="J81" s="10" t="n"/>
      <c r="K81" s="10" t="n"/>
      <c r="L81" s="10" t="n"/>
      <c r="M81" s="12" t="n"/>
      <c r="N81" s="10" t="n"/>
      <c r="O81" s="24" t="n"/>
      <c r="P81" s="10" t="n"/>
      <c r="Q81" s="24" t="n"/>
      <c r="R81" s="24" t="n"/>
      <c r="S81" s="23">
        <f>IF(G81="","",IF(OR(G81="Closed Won",G81="Closed Lost"),"No","Yes"))</f>
        <v/>
      </c>
      <c r="T81" s="18">
        <f>IF(OR(G81="",J81=""),"",IF(S81="Yes",Summary!$B$4-J81,IF(K81="","",K81-J81)))</f>
        <v/>
      </c>
      <c r="U81" s="18">
        <f>IF(OR(S81&lt;&gt;"Yes",AND(N81="",J81="")),"",Summary!$B$4-IF(N81="",J81,N81))</f>
        <v/>
      </c>
      <c r="V81" s="23">
        <f>IF(K81="","",IF(AND(K81&gt;=Summary!$B$5,K81&lt;=Summary!$B$6),"Yes","No"))</f>
        <v/>
      </c>
      <c r="W81" s="23">
        <f>IF(OR(S81&lt;&gt;"Yes",U81=""),"",IF(U81&gt;=Summary!$B$9,"Stale",IF(AND(K81&lt;&gt;"",K81&lt;Summary!$B$4),"Close date passed",IF(M81&gt;=2,"Pushed 2+",IF(U81&gt;=Summary!$B$8,"Check","OK")))))</f>
        <v/>
      </c>
      <c r="X81" s="18">
        <f>IF(OR(K81="",L81=""),"",K81-L81)</f>
        <v/>
      </c>
    </row>
    <row r="82">
      <c r="A82" s="24" t="n"/>
      <c r="B82" s="24" t="n"/>
      <c r="C82" s="24" t="n"/>
      <c r="D82" s="24" t="n"/>
      <c r="E82" s="24" t="n"/>
      <c r="F82" s="24" t="n"/>
      <c r="G82" s="24" t="n"/>
      <c r="H82" s="24" t="n"/>
      <c r="I82" s="11" t="n"/>
      <c r="J82" s="10" t="n"/>
      <c r="K82" s="10" t="n"/>
      <c r="L82" s="10" t="n"/>
      <c r="M82" s="12" t="n"/>
      <c r="N82" s="10" t="n"/>
      <c r="O82" s="24" t="n"/>
      <c r="P82" s="10" t="n"/>
      <c r="Q82" s="24" t="n"/>
      <c r="R82" s="24" t="n"/>
      <c r="S82" s="23">
        <f>IF(G82="","",IF(OR(G82="Closed Won",G82="Closed Lost"),"No","Yes"))</f>
        <v/>
      </c>
      <c r="T82" s="18">
        <f>IF(OR(G82="",J82=""),"",IF(S82="Yes",Summary!$B$4-J82,IF(K82="","",K82-J82)))</f>
        <v/>
      </c>
      <c r="U82" s="18">
        <f>IF(OR(S82&lt;&gt;"Yes",AND(N82="",J82="")),"",Summary!$B$4-IF(N82="",J82,N82))</f>
        <v/>
      </c>
      <c r="V82" s="23">
        <f>IF(K82="","",IF(AND(K82&gt;=Summary!$B$5,K82&lt;=Summary!$B$6),"Yes","No"))</f>
        <v/>
      </c>
      <c r="W82" s="23">
        <f>IF(OR(S82&lt;&gt;"Yes",U82=""),"",IF(U82&gt;=Summary!$B$9,"Stale",IF(AND(K82&lt;&gt;"",K82&lt;Summary!$B$4),"Close date passed",IF(M82&gt;=2,"Pushed 2+",IF(U82&gt;=Summary!$B$8,"Check","OK")))))</f>
        <v/>
      </c>
      <c r="X82" s="18">
        <f>IF(OR(K82="",L82=""),"",K82-L82)</f>
        <v/>
      </c>
    </row>
    <row r="83">
      <c r="A83" s="24" t="n"/>
      <c r="B83" s="24" t="n"/>
      <c r="C83" s="24" t="n"/>
      <c r="D83" s="24" t="n"/>
      <c r="E83" s="24" t="n"/>
      <c r="F83" s="24" t="n"/>
      <c r="G83" s="24" t="n"/>
      <c r="H83" s="24" t="n"/>
      <c r="I83" s="11" t="n"/>
      <c r="J83" s="10" t="n"/>
      <c r="K83" s="10" t="n"/>
      <c r="L83" s="10" t="n"/>
      <c r="M83" s="12" t="n"/>
      <c r="N83" s="10" t="n"/>
      <c r="O83" s="24" t="n"/>
      <c r="P83" s="10" t="n"/>
      <c r="Q83" s="24" t="n"/>
      <c r="R83" s="24" t="n"/>
      <c r="S83" s="23">
        <f>IF(G83="","",IF(OR(G83="Closed Won",G83="Closed Lost"),"No","Yes"))</f>
        <v/>
      </c>
      <c r="T83" s="18">
        <f>IF(OR(G83="",J83=""),"",IF(S83="Yes",Summary!$B$4-J83,IF(K83="","",K83-J83)))</f>
        <v/>
      </c>
      <c r="U83" s="18">
        <f>IF(OR(S83&lt;&gt;"Yes",AND(N83="",J83="")),"",Summary!$B$4-IF(N83="",J83,N83))</f>
        <v/>
      </c>
      <c r="V83" s="23">
        <f>IF(K83="","",IF(AND(K83&gt;=Summary!$B$5,K83&lt;=Summary!$B$6),"Yes","No"))</f>
        <v/>
      </c>
      <c r="W83" s="23">
        <f>IF(OR(S83&lt;&gt;"Yes",U83=""),"",IF(U83&gt;=Summary!$B$9,"Stale",IF(AND(K83&lt;&gt;"",K83&lt;Summary!$B$4),"Close date passed",IF(M83&gt;=2,"Pushed 2+",IF(U83&gt;=Summary!$B$8,"Check","OK")))))</f>
        <v/>
      </c>
      <c r="X83" s="18">
        <f>IF(OR(K83="",L83=""),"",K83-L83)</f>
        <v/>
      </c>
    </row>
    <row r="84">
      <c r="A84" s="24" t="n"/>
      <c r="B84" s="24" t="n"/>
      <c r="C84" s="24" t="n"/>
      <c r="D84" s="24" t="n"/>
      <c r="E84" s="24" t="n"/>
      <c r="F84" s="24" t="n"/>
      <c r="G84" s="24" t="n"/>
      <c r="H84" s="24" t="n"/>
      <c r="I84" s="11" t="n"/>
      <c r="J84" s="10" t="n"/>
      <c r="K84" s="10" t="n"/>
      <c r="L84" s="10" t="n"/>
      <c r="M84" s="12" t="n"/>
      <c r="N84" s="10" t="n"/>
      <c r="O84" s="24" t="n"/>
      <c r="P84" s="10" t="n"/>
      <c r="Q84" s="24" t="n"/>
      <c r="R84" s="24" t="n"/>
      <c r="S84" s="23">
        <f>IF(G84="","",IF(OR(G84="Closed Won",G84="Closed Lost"),"No","Yes"))</f>
        <v/>
      </c>
      <c r="T84" s="18">
        <f>IF(OR(G84="",J84=""),"",IF(S84="Yes",Summary!$B$4-J84,IF(K84="","",K84-J84)))</f>
        <v/>
      </c>
      <c r="U84" s="18">
        <f>IF(OR(S84&lt;&gt;"Yes",AND(N84="",J84="")),"",Summary!$B$4-IF(N84="",J84,N84))</f>
        <v/>
      </c>
      <c r="V84" s="23">
        <f>IF(K84="","",IF(AND(K84&gt;=Summary!$B$5,K84&lt;=Summary!$B$6),"Yes","No"))</f>
        <v/>
      </c>
      <c r="W84" s="23">
        <f>IF(OR(S84&lt;&gt;"Yes",U84=""),"",IF(U84&gt;=Summary!$B$9,"Stale",IF(AND(K84&lt;&gt;"",K84&lt;Summary!$B$4),"Close date passed",IF(M84&gt;=2,"Pushed 2+",IF(U84&gt;=Summary!$B$8,"Check","OK")))))</f>
        <v/>
      </c>
      <c r="X84" s="18">
        <f>IF(OR(K84="",L84=""),"",K84-L84)</f>
        <v/>
      </c>
    </row>
    <row r="85">
      <c r="A85" s="24" t="n"/>
      <c r="B85" s="24" t="n"/>
      <c r="C85" s="24" t="n"/>
      <c r="D85" s="24" t="n"/>
      <c r="E85" s="24" t="n"/>
      <c r="F85" s="24" t="n"/>
      <c r="G85" s="24" t="n"/>
      <c r="H85" s="24" t="n"/>
      <c r="I85" s="11" t="n"/>
      <c r="J85" s="10" t="n"/>
      <c r="K85" s="10" t="n"/>
      <c r="L85" s="10" t="n"/>
      <c r="M85" s="12" t="n"/>
      <c r="N85" s="10" t="n"/>
      <c r="O85" s="24" t="n"/>
      <c r="P85" s="10" t="n"/>
      <c r="Q85" s="24" t="n"/>
      <c r="R85" s="24" t="n"/>
      <c r="S85" s="23">
        <f>IF(G85="","",IF(OR(G85="Closed Won",G85="Closed Lost"),"No","Yes"))</f>
        <v/>
      </c>
      <c r="T85" s="18">
        <f>IF(OR(G85="",J85=""),"",IF(S85="Yes",Summary!$B$4-J85,IF(K85="","",K85-J85)))</f>
        <v/>
      </c>
      <c r="U85" s="18">
        <f>IF(OR(S85&lt;&gt;"Yes",AND(N85="",J85="")),"",Summary!$B$4-IF(N85="",J85,N85))</f>
        <v/>
      </c>
      <c r="V85" s="23">
        <f>IF(K85="","",IF(AND(K85&gt;=Summary!$B$5,K85&lt;=Summary!$B$6),"Yes","No"))</f>
        <v/>
      </c>
      <c r="W85" s="23">
        <f>IF(OR(S85&lt;&gt;"Yes",U85=""),"",IF(U85&gt;=Summary!$B$9,"Stale",IF(AND(K85&lt;&gt;"",K85&lt;Summary!$B$4),"Close date passed",IF(M85&gt;=2,"Pushed 2+",IF(U85&gt;=Summary!$B$8,"Check","OK")))))</f>
        <v/>
      </c>
      <c r="X85" s="18">
        <f>IF(OR(K85="",L85=""),"",K85-L85)</f>
        <v/>
      </c>
    </row>
    <row r="86">
      <c r="A86" s="24" t="n"/>
      <c r="B86" s="24" t="n"/>
      <c r="C86" s="24" t="n"/>
      <c r="D86" s="24" t="n"/>
      <c r="E86" s="24" t="n"/>
      <c r="F86" s="24" t="n"/>
      <c r="G86" s="24" t="n"/>
      <c r="H86" s="24" t="n"/>
      <c r="I86" s="11" t="n"/>
      <c r="J86" s="10" t="n"/>
      <c r="K86" s="10" t="n"/>
      <c r="L86" s="10" t="n"/>
      <c r="M86" s="12" t="n"/>
      <c r="N86" s="10" t="n"/>
      <c r="O86" s="24" t="n"/>
      <c r="P86" s="10" t="n"/>
      <c r="Q86" s="24" t="n"/>
      <c r="R86" s="24" t="n"/>
      <c r="S86" s="23">
        <f>IF(G86="","",IF(OR(G86="Closed Won",G86="Closed Lost"),"No","Yes"))</f>
        <v/>
      </c>
      <c r="T86" s="18">
        <f>IF(OR(G86="",J86=""),"",IF(S86="Yes",Summary!$B$4-J86,IF(K86="","",K86-J86)))</f>
        <v/>
      </c>
      <c r="U86" s="18">
        <f>IF(OR(S86&lt;&gt;"Yes",AND(N86="",J86="")),"",Summary!$B$4-IF(N86="",J86,N86))</f>
        <v/>
      </c>
      <c r="V86" s="23">
        <f>IF(K86="","",IF(AND(K86&gt;=Summary!$B$5,K86&lt;=Summary!$B$6),"Yes","No"))</f>
        <v/>
      </c>
      <c r="W86" s="23">
        <f>IF(OR(S86&lt;&gt;"Yes",U86=""),"",IF(U86&gt;=Summary!$B$9,"Stale",IF(AND(K86&lt;&gt;"",K86&lt;Summary!$B$4),"Close date passed",IF(M86&gt;=2,"Pushed 2+",IF(U86&gt;=Summary!$B$8,"Check","OK")))))</f>
        <v/>
      </c>
      <c r="X86" s="18">
        <f>IF(OR(K86="",L86=""),"",K86-L86)</f>
        <v/>
      </c>
    </row>
    <row r="87">
      <c r="A87" s="24" t="n"/>
      <c r="B87" s="24" t="n"/>
      <c r="C87" s="24" t="n"/>
      <c r="D87" s="24" t="n"/>
      <c r="E87" s="24" t="n"/>
      <c r="F87" s="24" t="n"/>
      <c r="G87" s="24" t="n"/>
      <c r="H87" s="24" t="n"/>
      <c r="I87" s="11" t="n"/>
      <c r="J87" s="10" t="n"/>
      <c r="K87" s="10" t="n"/>
      <c r="L87" s="10" t="n"/>
      <c r="M87" s="12" t="n"/>
      <c r="N87" s="10" t="n"/>
      <c r="O87" s="24" t="n"/>
      <c r="P87" s="10" t="n"/>
      <c r="Q87" s="24" t="n"/>
      <c r="R87" s="24" t="n"/>
      <c r="S87" s="23">
        <f>IF(G87="","",IF(OR(G87="Closed Won",G87="Closed Lost"),"No","Yes"))</f>
        <v/>
      </c>
      <c r="T87" s="18">
        <f>IF(OR(G87="",J87=""),"",IF(S87="Yes",Summary!$B$4-J87,IF(K87="","",K87-J87)))</f>
        <v/>
      </c>
      <c r="U87" s="18">
        <f>IF(OR(S87&lt;&gt;"Yes",AND(N87="",J87="")),"",Summary!$B$4-IF(N87="",J87,N87))</f>
        <v/>
      </c>
      <c r="V87" s="23">
        <f>IF(K87="","",IF(AND(K87&gt;=Summary!$B$5,K87&lt;=Summary!$B$6),"Yes","No"))</f>
        <v/>
      </c>
      <c r="W87" s="23">
        <f>IF(OR(S87&lt;&gt;"Yes",U87=""),"",IF(U87&gt;=Summary!$B$9,"Stale",IF(AND(K87&lt;&gt;"",K87&lt;Summary!$B$4),"Close date passed",IF(M87&gt;=2,"Pushed 2+",IF(U87&gt;=Summary!$B$8,"Check","OK")))))</f>
        <v/>
      </c>
      <c r="X87" s="18">
        <f>IF(OR(K87="",L87=""),"",K87-L87)</f>
        <v/>
      </c>
    </row>
    <row r="88">
      <c r="A88" s="24" t="n"/>
      <c r="B88" s="24" t="n"/>
      <c r="C88" s="24" t="n"/>
      <c r="D88" s="24" t="n"/>
      <c r="E88" s="24" t="n"/>
      <c r="F88" s="24" t="n"/>
      <c r="G88" s="24" t="n"/>
      <c r="H88" s="24" t="n"/>
      <c r="I88" s="11" t="n"/>
      <c r="J88" s="10" t="n"/>
      <c r="K88" s="10" t="n"/>
      <c r="L88" s="10" t="n"/>
      <c r="M88" s="12" t="n"/>
      <c r="N88" s="10" t="n"/>
      <c r="O88" s="24" t="n"/>
      <c r="P88" s="10" t="n"/>
      <c r="Q88" s="24" t="n"/>
      <c r="R88" s="24" t="n"/>
      <c r="S88" s="23">
        <f>IF(G88="","",IF(OR(G88="Closed Won",G88="Closed Lost"),"No","Yes"))</f>
        <v/>
      </c>
      <c r="T88" s="18">
        <f>IF(OR(G88="",J88=""),"",IF(S88="Yes",Summary!$B$4-J88,IF(K88="","",K88-J88)))</f>
        <v/>
      </c>
      <c r="U88" s="18">
        <f>IF(OR(S88&lt;&gt;"Yes",AND(N88="",J88="")),"",Summary!$B$4-IF(N88="",J88,N88))</f>
        <v/>
      </c>
      <c r="V88" s="23">
        <f>IF(K88="","",IF(AND(K88&gt;=Summary!$B$5,K88&lt;=Summary!$B$6),"Yes","No"))</f>
        <v/>
      </c>
      <c r="W88" s="23">
        <f>IF(OR(S88&lt;&gt;"Yes",U88=""),"",IF(U88&gt;=Summary!$B$9,"Stale",IF(AND(K88&lt;&gt;"",K88&lt;Summary!$B$4),"Close date passed",IF(M88&gt;=2,"Pushed 2+",IF(U88&gt;=Summary!$B$8,"Check","OK")))))</f>
        <v/>
      </c>
      <c r="X88" s="18">
        <f>IF(OR(K88="",L88=""),"",K88-L88)</f>
        <v/>
      </c>
    </row>
    <row r="89">
      <c r="A89" s="24" t="n"/>
      <c r="B89" s="24" t="n"/>
      <c r="C89" s="24" t="n"/>
      <c r="D89" s="24" t="n"/>
      <c r="E89" s="24" t="n"/>
      <c r="F89" s="24" t="n"/>
      <c r="G89" s="24" t="n"/>
      <c r="H89" s="24" t="n"/>
      <c r="I89" s="11" t="n"/>
      <c r="J89" s="10" t="n"/>
      <c r="K89" s="10" t="n"/>
      <c r="L89" s="10" t="n"/>
      <c r="M89" s="12" t="n"/>
      <c r="N89" s="10" t="n"/>
      <c r="O89" s="24" t="n"/>
      <c r="P89" s="10" t="n"/>
      <c r="Q89" s="24" t="n"/>
      <c r="R89" s="24" t="n"/>
      <c r="S89" s="23">
        <f>IF(G89="","",IF(OR(G89="Closed Won",G89="Closed Lost"),"No","Yes"))</f>
        <v/>
      </c>
      <c r="T89" s="18">
        <f>IF(OR(G89="",J89=""),"",IF(S89="Yes",Summary!$B$4-J89,IF(K89="","",K89-J89)))</f>
        <v/>
      </c>
      <c r="U89" s="18">
        <f>IF(OR(S89&lt;&gt;"Yes",AND(N89="",J89="")),"",Summary!$B$4-IF(N89="",J89,N89))</f>
        <v/>
      </c>
      <c r="V89" s="23">
        <f>IF(K89="","",IF(AND(K89&gt;=Summary!$B$5,K89&lt;=Summary!$B$6),"Yes","No"))</f>
        <v/>
      </c>
      <c r="W89" s="23">
        <f>IF(OR(S89&lt;&gt;"Yes",U89=""),"",IF(U89&gt;=Summary!$B$9,"Stale",IF(AND(K89&lt;&gt;"",K89&lt;Summary!$B$4),"Close date passed",IF(M89&gt;=2,"Pushed 2+",IF(U89&gt;=Summary!$B$8,"Check","OK")))))</f>
        <v/>
      </c>
      <c r="X89" s="18">
        <f>IF(OR(K89="",L89=""),"",K89-L89)</f>
        <v/>
      </c>
    </row>
    <row r="90">
      <c r="A90" s="24" t="n"/>
      <c r="B90" s="24" t="n"/>
      <c r="C90" s="24" t="n"/>
      <c r="D90" s="24" t="n"/>
      <c r="E90" s="24" t="n"/>
      <c r="F90" s="24" t="n"/>
      <c r="G90" s="24" t="n"/>
      <c r="H90" s="24" t="n"/>
      <c r="I90" s="11" t="n"/>
      <c r="J90" s="10" t="n"/>
      <c r="K90" s="10" t="n"/>
      <c r="L90" s="10" t="n"/>
      <c r="M90" s="12" t="n"/>
      <c r="N90" s="10" t="n"/>
      <c r="O90" s="24" t="n"/>
      <c r="P90" s="10" t="n"/>
      <c r="Q90" s="24" t="n"/>
      <c r="R90" s="24" t="n"/>
      <c r="S90" s="23">
        <f>IF(G90="","",IF(OR(G90="Closed Won",G90="Closed Lost"),"No","Yes"))</f>
        <v/>
      </c>
      <c r="T90" s="18">
        <f>IF(OR(G90="",J90=""),"",IF(S90="Yes",Summary!$B$4-J90,IF(K90="","",K90-J90)))</f>
        <v/>
      </c>
      <c r="U90" s="18">
        <f>IF(OR(S90&lt;&gt;"Yes",AND(N90="",J90="")),"",Summary!$B$4-IF(N90="",J90,N90))</f>
        <v/>
      </c>
      <c r="V90" s="23">
        <f>IF(K90="","",IF(AND(K90&gt;=Summary!$B$5,K90&lt;=Summary!$B$6),"Yes","No"))</f>
        <v/>
      </c>
      <c r="W90" s="23">
        <f>IF(OR(S90&lt;&gt;"Yes",U90=""),"",IF(U90&gt;=Summary!$B$9,"Stale",IF(AND(K90&lt;&gt;"",K90&lt;Summary!$B$4),"Close date passed",IF(M90&gt;=2,"Pushed 2+",IF(U90&gt;=Summary!$B$8,"Check","OK")))))</f>
        <v/>
      </c>
      <c r="X90" s="18">
        <f>IF(OR(K90="",L90=""),"",K90-L90)</f>
        <v/>
      </c>
    </row>
    <row r="91">
      <c r="A91" s="24" t="n"/>
      <c r="B91" s="24" t="n"/>
      <c r="C91" s="24" t="n"/>
      <c r="D91" s="24" t="n"/>
      <c r="E91" s="24" t="n"/>
      <c r="F91" s="24" t="n"/>
      <c r="G91" s="24" t="n"/>
      <c r="H91" s="24" t="n"/>
      <c r="I91" s="11" t="n"/>
      <c r="J91" s="10" t="n"/>
      <c r="K91" s="10" t="n"/>
      <c r="L91" s="10" t="n"/>
      <c r="M91" s="12" t="n"/>
      <c r="N91" s="10" t="n"/>
      <c r="O91" s="24" t="n"/>
      <c r="P91" s="10" t="n"/>
      <c r="Q91" s="24" t="n"/>
      <c r="R91" s="24" t="n"/>
      <c r="S91" s="23">
        <f>IF(G91="","",IF(OR(G91="Closed Won",G91="Closed Lost"),"No","Yes"))</f>
        <v/>
      </c>
      <c r="T91" s="18">
        <f>IF(OR(G91="",J91=""),"",IF(S91="Yes",Summary!$B$4-J91,IF(K91="","",K91-J91)))</f>
        <v/>
      </c>
      <c r="U91" s="18">
        <f>IF(OR(S91&lt;&gt;"Yes",AND(N91="",J91="")),"",Summary!$B$4-IF(N91="",J91,N91))</f>
        <v/>
      </c>
      <c r="V91" s="23">
        <f>IF(K91="","",IF(AND(K91&gt;=Summary!$B$5,K91&lt;=Summary!$B$6),"Yes","No"))</f>
        <v/>
      </c>
      <c r="W91" s="23">
        <f>IF(OR(S91&lt;&gt;"Yes",U91=""),"",IF(U91&gt;=Summary!$B$9,"Stale",IF(AND(K91&lt;&gt;"",K91&lt;Summary!$B$4),"Close date passed",IF(M91&gt;=2,"Pushed 2+",IF(U91&gt;=Summary!$B$8,"Check","OK")))))</f>
        <v/>
      </c>
      <c r="X91" s="18">
        <f>IF(OR(K91="",L91=""),"",K91-L91)</f>
        <v/>
      </c>
    </row>
    <row r="92">
      <c r="A92" s="24" t="n"/>
      <c r="B92" s="24" t="n"/>
      <c r="C92" s="24" t="n"/>
      <c r="D92" s="24" t="n"/>
      <c r="E92" s="24" t="n"/>
      <c r="F92" s="24" t="n"/>
      <c r="G92" s="24" t="n"/>
      <c r="H92" s="24" t="n"/>
      <c r="I92" s="11" t="n"/>
      <c r="J92" s="10" t="n"/>
      <c r="K92" s="10" t="n"/>
      <c r="L92" s="10" t="n"/>
      <c r="M92" s="12" t="n"/>
      <c r="N92" s="10" t="n"/>
      <c r="O92" s="24" t="n"/>
      <c r="P92" s="10" t="n"/>
      <c r="Q92" s="24" t="n"/>
      <c r="R92" s="24" t="n"/>
      <c r="S92" s="23">
        <f>IF(G92="","",IF(OR(G92="Closed Won",G92="Closed Lost"),"No","Yes"))</f>
        <v/>
      </c>
      <c r="T92" s="18">
        <f>IF(OR(G92="",J92=""),"",IF(S92="Yes",Summary!$B$4-J92,IF(K92="","",K92-J92)))</f>
        <v/>
      </c>
      <c r="U92" s="18">
        <f>IF(OR(S92&lt;&gt;"Yes",AND(N92="",J92="")),"",Summary!$B$4-IF(N92="",J92,N92))</f>
        <v/>
      </c>
      <c r="V92" s="23">
        <f>IF(K92="","",IF(AND(K92&gt;=Summary!$B$5,K92&lt;=Summary!$B$6),"Yes","No"))</f>
        <v/>
      </c>
      <c r="W92" s="23">
        <f>IF(OR(S92&lt;&gt;"Yes",U92=""),"",IF(U92&gt;=Summary!$B$9,"Stale",IF(AND(K92&lt;&gt;"",K92&lt;Summary!$B$4),"Close date passed",IF(M92&gt;=2,"Pushed 2+",IF(U92&gt;=Summary!$B$8,"Check","OK")))))</f>
        <v/>
      </c>
      <c r="X92" s="18">
        <f>IF(OR(K92="",L92=""),"",K92-L92)</f>
        <v/>
      </c>
    </row>
    <row r="93">
      <c r="A93" s="24" t="n"/>
      <c r="B93" s="24" t="n"/>
      <c r="C93" s="24" t="n"/>
      <c r="D93" s="24" t="n"/>
      <c r="E93" s="24" t="n"/>
      <c r="F93" s="24" t="n"/>
      <c r="G93" s="24" t="n"/>
      <c r="H93" s="24" t="n"/>
      <c r="I93" s="11" t="n"/>
      <c r="J93" s="10" t="n"/>
      <c r="K93" s="10" t="n"/>
      <c r="L93" s="10" t="n"/>
      <c r="M93" s="12" t="n"/>
      <c r="N93" s="10" t="n"/>
      <c r="O93" s="24" t="n"/>
      <c r="P93" s="10" t="n"/>
      <c r="Q93" s="24" t="n"/>
      <c r="R93" s="24" t="n"/>
      <c r="S93" s="23">
        <f>IF(G93="","",IF(OR(G93="Closed Won",G93="Closed Lost"),"No","Yes"))</f>
        <v/>
      </c>
      <c r="T93" s="18">
        <f>IF(OR(G93="",J93=""),"",IF(S93="Yes",Summary!$B$4-J93,IF(K93="","",K93-J93)))</f>
        <v/>
      </c>
      <c r="U93" s="18">
        <f>IF(OR(S93&lt;&gt;"Yes",AND(N93="",J93="")),"",Summary!$B$4-IF(N93="",J93,N93))</f>
        <v/>
      </c>
      <c r="V93" s="23">
        <f>IF(K93="","",IF(AND(K93&gt;=Summary!$B$5,K93&lt;=Summary!$B$6),"Yes","No"))</f>
        <v/>
      </c>
      <c r="W93" s="23">
        <f>IF(OR(S93&lt;&gt;"Yes",U93=""),"",IF(U93&gt;=Summary!$B$9,"Stale",IF(AND(K93&lt;&gt;"",K93&lt;Summary!$B$4),"Close date passed",IF(M93&gt;=2,"Pushed 2+",IF(U93&gt;=Summary!$B$8,"Check","OK")))))</f>
        <v/>
      </c>
      <c r="X93" s="18">
        <f>IF(OR(K93="",L93=""),"",K93-L93)</f>
        <v/>
      </c>
    </row>
    <row r="94">
      <c r="A94" s="24" t="n"/>
      <c r="B94" s="24" t="n"/>
      <c r="C94" s="24" t="n"/>
      <c r="D94" s="24" t="n"/>
      <c r="E94" s="24" t="n"/>
      <c r="F94" s="24" t="n"/>
      <c r="G94" s="24" t="n"/>
      <c r="H94" s="24" t="n"/>
      <c r="I94" s="11" t="n"/>
      <c r="J94" s="10" t="n"/>
      <c r="K94" s="10" t="n"/>
      <c r="L94" s="10" t="n"/>
      <c r="M94" s="12" t="n"/>
      <c r="N94" s="10" t="n"/>
      <c r="O94" s="24" t="n"/>
      <c r="P94" s="10" t="n"/>
      <c r="Q94" s="24" t="n"/>
      <c r="R94" s="24" t="n"/>
      <c r="S94" s="23">
        <f>IF(G94="","",IF(OR(G94="Closed Won",G94="Closed Lost"),"No","Yes"))</f>
        <v/>
      </c>
      <c r="T94" s="18">
        <f>IF(OR(G94="",J94=""),"",IF(S94="Yes",Summary!$B$4-J94,IF(K94="","",K94-J94)))</f>
        <v/>
      </c>
      <c r="U94" s="18">
        <f>IF(OR(S94&lt;&gt;"Yes",AND(N94="",J94="")),"",Summary!$B$4-IF(N94="",J94,N94))</f>
        <v/>
      </c>
      <c r="V94" s="23">
        <f>IF(K94="","",IF(AND(K94&gt;=Summary!$B$5,K94&lt;=Summary!$B$6),"Yes","No"))</f>
        <v/>
      </c>
      <c r="W94" s="23">
        <f>IF(OR(S94&lt;&gt;"Yes",U94=""),"",IF(U94&gt;=Summary!$B$9,"Stale",IF(AND(K94&lt;&gt;"",K94&lt;Summary!$B$4),"Close date passed",IF(M94&gt;=2,"Pushed 2+",IF(U94&gt;=Summary!$B$8,"Check","OK")))))</f>
        <v/>
      </c>
      <c r="X94" s="18">
        <f>IF(OR(K94="",L94=""),"",K94-L94)</f>
        <v/>
      </c>
    </row>
    <row r="95">
      <c r="A95" s="24" t="n"/>
      <c r="B95" s="24" t="n"/>
      <c r="C95" s="24" t="n"/>
      <c r="D95" s="24" t="n"/>
      <c r="E95" s="24" t="n"/>
      <c r="F95" s="24" t="n"/>
      <c r="G95" s="24" t="n"/>
      <c r="H95" s="24" t="n"/>
      <c r="I95" s="11" t="n"/>
      <c r="J95" s="10" t="n"/>
      <c r="K95" s="10" t="n"/>
      <c r="L95" s="10" t="n"/>
      <c r="M95" s="12" t="n"/>
      <c r="N95" s="10" t="n"/>
      <c r="O95" s="24" t="n"/>
      <c r="P95" s="10" t="n"/>
      <c r="Q95" s="24" t="n"/>
      <c r="R95" s="24" t="n"/>
      <c r="S95" s="23">
        <f>IF(G95="","",IF(OR(G95="Closed Won",G95="Closed Lost"),"No","Yes"))</f>
        <v/>
      </c>
      <c r="T95" s="18">
        <f>IF(OR(G95="",J95=""),"",IF(S95="Yes",Summary!$B$4-J95,IF(K95="","",K95-J95)))</f>
        <v/>
      </c>
      <c r="U95" s="18">
        <f>IF(OR(S95&lt;&gt;"Yes",AND(N95="",J95="")),"",Summary!$B$4-IF(N95="",J95,N95))</f>
        <v/>
      </c>
      <c r="V95" s="23">
        <f>IF(K95="","",IF(AND(K95&gt;=Summary!$B$5,K95&lt;=Summary!$B$6),"Yes","No"))</f>
        <v/>
      </c>
      <c r="W95" s="23">
        <f>IF(OR(S95&lt;&gt;"Yes",U95=""),"",IF(U95&gt;=Summary!$B$9,"Stale",IF(AND(K95&lt;&gt;"",K95&lt;Summary!$B$4),"Close date passed",IF(M95&gt;=2,"Pushed 2+",IF(U95&gt;=Summary!$B$8,"Check","OK")))))</f>
        <v/>
      </c>
      <c r="X95" s="18">
        <f>IF(OR(K95="",L95=""),"",K95-L95)</f>
        <v/>
      </c>
    </row>
    <row r="96">
      <c r="A96" s="24" t="n"/>
      <c r="B96" s="24" t="n"/>
      <c r="C96" s="24" t="n"/>
      <c r="D96" s="24" t="n"/>
      <c r="E96" s="24" t="n"/>
      <c r="F96" s="24" t="n"/>
      <c r="G96" s="24" t="n"/>
      <c r="H96" s="24" t="n"/>
      <c r="I96" s="11" t="n"/>
      <c r="J96" s="10" t="n"/>
      <c r="K96" s="10" t="n"/>
      <c r="L96" s="10" t="n"/>
      <c r="M96" s="12" t="n"/>
      <c r="N96" s="10" t="n"/>
      <c r="O96" s="24" t="n"/>
      <c r="P96" s="10" t="n"/>
      <c r="Q96" s="24" t="n"/>
      <c r="R96" s="24" t="n"/>
      <c r="S96" s="23">
        <f>IF(G96="","",IF(OR(G96="Closed Won",G96="Closed Lost"),"No","Yes"))</f>
        <v/>
      </c>
      <c r="T96" s="18">
        <f>IF(OR(G96="",J96=""),"",IF(S96="Yes",Summary!$B$4-J96,IF(K96="","",K96-J96)))</f>
        <v/>
      </c>
      <c r="U96" s="18">
        <f>IF(OR(S96&lt;&gt;"Yes",AND(N96="",J96="")),"",Summary!$B$4-IF(N96="",J96,N96))</f>
        <v/>
      </c>
      <c r="V96" s="23">
        <f>IF(K96="","",IF(AND(K96&gt;=Summary!$B$5,K96&lt;=Summary!$B$6),"Yes","No"))</f>
        <v/>
      </c>
      <c r="W96" s="23">
        <f>IF(OR(S96&lt;&gt;"Yes",U96=""),"",IF(U96&gt;=Summary!$B$9,"Stale",IF(AND(K96&lt;&gt;"",K96&lt;Summary!$B$4),"Close date passed",IF(M96&gt;=2,"Pushed 2+",IF(U96&gt;=Summary!$B$8,"Check","OK")))))</f>
        <v/>
      </c>
      <c r="X96" s="18">
        <f>IF(OR(K96="",L96=""),"",K96-L96)</f>
        <v/>
      </c>
    </row>
    <row r="97">
      <c r="A97" s="24" t="n"/>
      <c r="B97" s="24" t="n"/>
      <c r="C97" s="24" t="n"/>
      <c r="D97" s="24" t="n"/>
      <c r="E97" s="24" t="n"/>
      <c r="F97" s="24" t="n"/>
      <c r="G97" s="24" t="n"/>
      <c r="H97" s="24" t="n"/>
      <c r="I97" s="11" t="n"/>
      <c r="J97" s="10" t="n"/>
      <c r="K97" s="10" t="n"/>
      <c r="L97" s="10" t="n"/>
      <c r="M97" s="12" t="n"/>
      <c r="N97" s="10" t="n"/>
      <c r="O97" s="24" t="n"/>
      <c r="P97" s="10" t="n"/>
      <c r="Q97" s="24" t="n"/>
      <c r="R97" s="24" t="n"/>
      <c r="S97" s="23">
        <f>IF(G97="","",IF(OR(G97="Closed Won",G97="Closed Lost"),"No","Yes"))</f>
        <v/>
      </c>
      <c r="T97" s="18">
        <f>IF(OR(G97="",J97=""),"",IF(S97="Yes",Summary!$B$4-J97,IF(K97="","",K97-J97)))</f>
        <v/>
      </c>
      <c r="U97" s="18">
        <f>IF(OR(S97&lt;&gt;"Yes",AND(N97="",J97="")),"",Summary!$B$4-IF(N97="",J97,N97))</f>
        <v/>
      </c>
      <c r="V97" s="23">
        <f>IF(K97="","",IF(AND(K97&gt;=Summary!$B$5,K97&lt;=Summary!$B$6),"Yes","No"))</f>
        <v/>
      </c>
      <c r="W97" s="23">
        <f>IF(OR(S97&lt;&gt;"Yes",U97=""),"",IF(U97&gt;=Summary!$B$9,"Stale",IF(AND(K97&lt;&gt;"",K97&lt;Summary!$B$4),"Close date passed",IF(M97&gt;=2,"Pushed 2+",IF(U97&gt;=Summary!$B$8,"Check","OK")))))</f>
        <v/>
      </c>
      <c r="X97" s="18">
        <f>IF(OR(K97="",L97=""),"",K97-L97)</f>
        <v/>
      </c>
    </row>
    <row r="98">
      <c r="A98" s="24" t="n"/>
      <c r="B98" s="24" t="n"/>
      <c r="C98" s="24" t="n"/>
      <c r="D98" s="24" t="n"/>
      <c r="E98" s="24" t="n"/>
      <c r="F98" s="24" t="n"/>
      <c r="G98" s="24" t="n"/>
      <c r="H98" s="24" t="n"/>
      <c r="I98" s="11" t="n"/>
      <c r="J98" s="10" t="n"/>
      <c r="K98" s="10" t="n"/>
      <c r="L98" s="10" t="n"/>
      <c r="M98" s="12" t="n"/>
      <c r="N98" s="10" t="n"/>
      <c r="O98" s="24" t="n"/>
      <c r="P98" s="10" t="n"/>
      <c r="Q98" s="24" t="n"/>
      <c r="R98" s="24" t="n"/>
      <c r="S98" s="23">
        <f>IF(G98="","",IF(OR(G98="Closed Won",G98="Closed Lost"),"No","Yes"))</f>
        <v/>
      </c>
      <c r="T98" s="18">
        <f>IF(OR(G98="",J98=""),"",IF(S98="Yes",Summary!$B$4-J98,IF(K98="","",K98-J98)))</f>
        <v/>
      </c>
      <c r="U98" s="18">
        <f>IF(OR(S98&lt;&gt;"Yes",AND(N98="",J98="")),"",Summary!$B$4-IF(N98="",J98,N98))</f>
        <v/>
      </c>
      <c r="V98" s="23">
        <f>IF(K98="","",IF(AND(K98&gt;=Summary!$B$5,K98&lt;=Summary!$B$6),"Yes","No"))</f>
        <v/>
      </c>
      <c r="W98" s="23">
        <f>IF(OR(S98&lt;&gt;"Yes",U98=""),"",IF(U98&gt;=Summary!$B$9,"Stale",IF(AND(K98&lt;&gt;"",K98&lt;Summary!$B$4),"Close date passed",IF(M98&gt;=2,"Pushed 2+",IF(U98&gt;=Summary!$B$8,"Check","OK")))))</f>
        <v/>
      </c>
      <c r="X98" s="18">
        <f>IF(OR(K98="",L98=""),"",K98-L98)</f>
        <v/>
      </c>
    </row>
    <row r="99">
      <c r="A99" s="24" t="n"/>
      <c r="B99" s="24" t="n"/>
      <c r="C99" s="24" t="n"/>
      <c r="D99" s="24" t="n"/>
      <c r="E99" s="24" t="n"/>
      <c r="F99" s="24" t="n"/>
      <c r="G99" s="24" t="n"/>
      <c r="H99" s="24" t="n"/>
      <c r="I99" s="11" t="n"/>
      <c r="J99" s="10" t="n"/>
      <c r="K99" s="10" t="n"/>
      <c r="L99" s="10" t="n"/>
      <c r="M99" s="12" t="n"/>
      <c r="N99" s="10" t="n"/>
      <c r="O99" s="24" t="n"/>
      <c r="P99" s="10" t="n"/>
      <c r="Q99" s="24" t="n"/>
      <c r="R99" s="24" t="n"/>
      <c r="S99" s="23">
        <f>IF(G99="","",IF(OR(G99="Closed Won",G99="Closed Lost"),"No","Yes"))</f>
        <v/>
      </c>
      <c r="T99" s="18">
        <f>IF(OR(G99="",J99=""),"",IF(S99="Yes",Summary!$B$4-J99,IF(K99="","",K99-J99)))</f>
        <v/>
      </c>
      <c r="U99" s="18">
        <f>IF(OR(S99&lt;&gt;"Yes",AND(N99="",J99="")),"",Summary!$B$4-IF(N99="",J99,N99))</f>
        <v/>
      </c>
      <c r="V99" s="23">
        <f>IF(K99="","",IF(AND(K99&gt;=Summary!$B$5,K99&lt;=Summary!$B$6),"Yes","No"))</f>
        <v/>
      </c>
      <c r="W99" s="23">
        <f>IF(OR(S99&lt;&gt;"Yes",U99=""),"",IF(U99&gt;=Summary!$B$9,"Stale",IF(AND(K99&lt;&gt;"",K99&lt;Summary!$B$4),"Close date passed",IF(M99&gt;=2,"Pushed 2+",IF(U99&gt;=Summary!$B$8,"Check","OK")))))</f>
        <v/>
      </c>
      <c r="X99" s="18">
        <f>IF(OR(K99="",L99=""),"",K99-L99)</f>
        <v/>
      </c>
    </row>
    <row r="100">
      <c r="A100" s="24" t="n"/>
      <c r="B100" s="24" t="n"/>
      <c r="C100" s="24" t="n"/>
      <c r="D100" s="24" t="n"/>
      <c r="E100" s="24" t="n"/>
      <c r="F100" s="24" t="n"/>
      <c r="G100" s="24" t="n"/>
      <c r="H100" s="24" t="n"/>
      <c r="I100" s="11" t="n"/>
      <c r="J100" s="10" t="n"/>
      <c r="K100" s="10" t="n"/>
      <c r="L100" s="10" t="n"/>
      <c r="M100" s="12" t="n"/>
      <c r="N100" s="10" t="n"/>
      <c r="O100" s="24" t="n"/>
      <c r="P100" s="10" t="n"/>
      <c r="Q100" s="24" t="n"/>
      <c r="R100" s="24" t="n"/>
      <c r="S100" s="23">
        <f>IF(G100="","",IF(OR(G100="Closed Won",G100="Closed Lost"),"No","Yes"))</f>
        <v/>
      </c>
      <c r="T100" s="18">
        <f>IF(OR(G100="",J100=""),"",IF(S100="Yes",Summary!$B$4-J100,IF(K100="","",K100-J100)))</f>
        <v/>
      </c>
      <c r="U100" s="18">
        <f>IF(OR(S100&lt;&gt;"Yes",AND(N100="",J100="")),"",Summary!$B$4-IF(N100="",J100,N100))</f>
        <v/>
      </c>
      <c r="V100" s="23">
        <f>IF(K100="","",IF(AND(K100&gt;=Summary!$B$5,K100&lt;=Summary!$B$6),"Yes","No"))</f>
        <v/>
      </c>
      <c r="W100" s="23">
        <f>IF(OR(S100&lt;&gt;"Yes",U100=""),"",IF(U100&gt;=Summary!$B$9,"Stale",IF(AND(K100&lt;&gt;"",K100&lt;Summary!$B$4),"Close date passed",IF(M100&gt;=2,"Pushed 2+",IF(U100&gt;=Summary!$B$8,"Check","OK")))))</f>
        <v/>
      </c>
      <c r="X100" s="18">
        <f>IF(OR(K100="",L100=""),"",K100-L100)</f>
        <v/>
      </c>
    </row>
    <row r="101">
      <c r="A101" s="24" t="n"/>
      <c r="B101" s="24" t="n"/>
      <c r="C101" s="24" t="n"/>
      <c r="D101" s="24" t="n"/>
      <c r="E101" s="24" t="n"/>
      <c r="F101" s="24" t="n"/>
      <c r="G101" s="24" t="n"/>
      <c r="H101" s="24" t="n"/>
      <c r="I101" s="11" t="n"/>
      <c r="J101" s="10" t="n"/>
      <c r="K101" s="10" t="n"/>
      <c r="L101" s="10" t="n"/>
      <c r="M101" s="12" t="n"/>
      <c r="N101" s="10" t="n"/>
      <c r="O101" s="24" t="n"/>
      <c r="P101" s="10" t="n"/>
      <c r="Q101" s="24" t="n"/>
      <c r="R101" s="24" t="n"/>
      <c r="S101" s="23">
        <f>IF(G101="","",IF(OR(G101="Closed Won",G101="Closed Lost"),"No","Yes"))</f>
        <v/>
      </c>
      <c r="T101" s="18">
        <f>IF(OR(G101="",J101=""),"",IF(S101="Yes",Summary!$B$4-J101,IF(K101="","",K101-J101)))</f>
        <v/>
      </c>
      <c r="U101" s="18">
        <f>IF(OR(S101&lt;&gt;"Yes",AND(N101="",J101="")),"",Summary!$B$4-IF(N101="",J101,N101))</f>
        <v/>
      </c>
      <c r="V101" s="23">
        <f>IF(K101="","",IF(AND(K101&gt;=Summary!$B$5,K101&lt;=Summary!$B$6),"Yes","No"))</f>
        <v/>
      </c>
      <c r="W101" s="23">
        <f>IF(OR(S101&lt;&gt;"Yes",U101=""),"",IF(U101&gt;=Summary!$B$9,"Stale",IF(AND(K101&lt;&gt;"",K101&lt;Summary!$B$4),"Close date passed",IF(M101&gt;=2,"Pushed 2+",IF(U101&gt;=Summary!$B$8,"Check","OK")))))</f>
        <v/>
      </c>
      <c r="X101" s="18">
        <f>IF(OR(K101="",L101=""),"",K101-L101)</f>
        <v/>
      </c>
    </row>
    <row r="102">
      <c r="A102" s="24" t="n"/>
      <c r="B102" s="24" t="n"/>
      <c r="C102" s="24" t="n"/>
      <c r="D102" s="24" t="n"/>
      <c r="E102" s="24" t="n"/>
      <c r="F102" s="24" t="n"/>
      <c r="G102" s="24" t="n"/>
      <c r="H102" s="24" t="n"/>
      <c r="I102" s="11" t="n"/>
      <c r="J102" s="10" t="n"/>
      <c r="K102" s="10" t="n"/>
      <c r="L102" s="10" t="n"/>
      <c r="M102" s="12" t="n"/>
      <c r="N102" s="10" t="n"/>
      <c r="O102" s="24" t="n"/>
      <c r="P102" s="10" t="n"/>
      <c r="Q102" s="24" t="n"/>
      <c r="R102" s="24" t="n"/>
      <c r="S102" s="23">
        <f>IF(G102="","",IF(OR(G102="Closed Won",G102="Closed Lost"),"No","Yes"))</f>
        <v/>
      </c>
      <c r="T102" s="18">
        <f>IF(OR(G102="",J102=""),"",IF(S102="Yes",Summary!$B$4-J102,IF(K102="","",K102-J102)))</f>
        <v/>
      </c>
      <c r="U102" s="18">
        <f>IF(OR(S102&lt;&gt;"Yes",AND(N102="",J102="")),"",Summary!$B$4-IF(N102="",J102,N102))</f>
        <v/>
      </c>
      <c r="V102" s="23">
        <f>IF(K102="","",IF(AND(K102&gt;=Summary!$B$5,K102&lt;=Summary!$B$6),"Yes","No"))</f>
        <v/>
      </c>
      <c r="W102" s="23">
        <f>IF(OR(S102&lt;&gt;"Yes",U102=""),"",IF(U102&gt;=Summary!$B$9,"Stale",IF(AND(K102&lt;&gt;"",K102&lt;Summary!$B$4),"Close date passed",IF(M102&gt;=2,"Pushed 2+",IF(U102&gt;=Summary!$B$8,"Check","OK")))))</f>
        <v/>
      </c>
      <c r="X102" s="18">
        <f>IF(OR(K102="",L102=""),"",K102-L102)</f>
        <v/>
      </c>
    </row>
    <row r="103">
      <c r="A103" s="24" t="n"/>
      <c r="B103" s="24" t="n"/>
      <c r="C103" s="24" t="n"/>
      <c r="D103" s="24" t="n"/>
      <c r="E103" s="24" t="n"/>
      <c r="F103" s="24" t="n"/>
      <c r="G103" s="24" t="n"/>
      <c r="H103" s="24" t="n"/>
      <c r="I103" s="11" t="n"/>
      <c r="J103" s="10" t="n"/>
      <c r="K103" s="10" t="n"/>
      <c r="L103" s="10" t="n"/>
      <c r="M103" s="12" t="n"/>
      <c r="N103" s="10" t="n"/>
      <c r="O103" s="24" t="n"/>
      <c r="P103" s="10" t="n"/>
      <c r="Q103" s="24" t="n"/>
      <c r="R103" s="24" t="n"/>
      <c r="S103" s="23">
        <f>IF(G103="","",IF(OR(G103="Closed Won",G103="Closed Lost"),"No","Yes"))</f>
        <v/>
      </c>
      <c r="T103" s="18">
        <f>IF(OR(G103="",J103=""),"",IF(S103="Yes",Summary!$B$4-J103,IF(K103="","",K103-J103)))</f>
        <v/>
      </c>
      <c r="U103" s="18">
        <f>IF(OR(S103&lt;&gt;"Yes",AND(N103="",J103="")),"",Summary!$B$4-IF(N103="",J103,N103))</f>
        <v/>
      </c>
      <c r="V103" s="23">
        <f>IF(K103="","",IF(AND(K103&gt;=Summary!$B$5,K103&lt;=Summary!$B$6),"Yes","No"))</f>
        <v/>
      </c>
      <c r="W103" s="23">
        <f>IF(OR(S103&lt;&gt;"Yes",U103=""),"",IF(U103&gt;=Summary!$B$9,"Stale",IF(AND(K103&lt;&gt;"",K103&lt;Summary!$B$4),"Close date passed",IF(M103&gt;=2,"Pushed 2+",IF(U103&gt;=Summary!$B$8,"Check","OK")))))</f>
        <v/>
      </c>
      <c r="X103" s="18">
        <f>IF(OR(K103="",L103=""),"",K103-L103)</f>
        <v/>
      </c>
    </row>
    <row r="104">
      <c r="A104" s="24" t="n"/>
      <c r="B104" s="24" t="n"/>
      <c r="C104" s="24" t="n"/>
      <c r="D104" s="24" t="n"/>
      <c r="E104" s="24" t="n"/>
      <c r="F104" s="24" t="n"/>
      <c r="G104" s="24" t="n"/>
      <c r="H104" s="24" t="n"/>
      <c r="I104" s="11" t="n"/>
      <c r="J104" s="10" t="n"/>
      <c r="K104" s="10" t="n"/>
      <c r="L104" s="10" t="n"/>
      <c r="M104" s="12" t="n"/>
      <c r="N104" s="10" t="n"/>
      <c r="O104" s="24" t="n"/>
      <c r="P104" s="10" t="n"/>
      <c r="Q104" s="24" t="n"/>
      <c r="R104" s="24" t="n"/>
      <c r="S104" s="23">
        <f>IF(G104="","",IF(OR(G104="Closed Won",G104="Closed Lost"),"No","Yes"))</f>
        <v/>
      </c>
      <c r="T104" s="18">
        <f>IF(OR(G104="",J104=""),"",IF(S104="Yes",Summary!$B$4-J104,IF(K104="","",K104-J104)))</f>
        <v/>
      </c>
      <c r="U104" s="18">
        <f>IF(OR(S104&lt;&gt;"Yes",AND(N104="",J104="")),"",Summary!$B$4-IF(N104="",J104,N104))</f>
        <v/>
      </c>
      <c r="V104" s="23">
        <f>IF(K104="","",IF(AND(K104&gt;=Summary!$B$5,K104&lt;=Summary!$B$6),"Yes","No"))</f>
        <v/>
      </c>
      <c r="W104" s="23">
        <f>IF(OR(S104&lt;&gt;"Yes",U104=""),"",IF(U104&gt;=Summary!$B$9,"Stale",IF(AND(K104&lt;&gt;"",K104&lt;Summary!$B$4),"Close date passed",IF(M104&gt;=2,"Pushed 2+",IF(U104&gt;=Summary!$B$8,"Check","OK")))))</f>
        <v/>
      </c>
      <c r="X104" s="18">
        <f>IF(OR(K104="",L104=""),"",K104-L104)</f>
        <v/>
      </c>
    </row>
    <row r="105">
      <c r="A105" s="24" t="n"/>
      <c r="B105" s="24" t="n"/>
      <c r="C105" s="24" t="n"/>
      <c r="D105" s="24" t="n"/>
      <c r="E105" s="24" t="n"/>
      <c r="F105" s="24" t="n"/>
      <c r="G105" s="24" t="n"/>
      <c r="H105" s="24" t="n"/>
      <c r="I105" s="11" t="n"/>
      <c r="J105" s="10" t="n"/>
      <c r="K105" s="10" t="n"/>
      <c r="L105" s="10" t="n"/>
      <c r="M105" s="12" t="n"/>
      <c r="N105" s="10" t="n"/>
      <c r="O105" s="24" t="n"/>
      <c r="P105" s="10" t="n"/>
      <c r="Q105" s="24" t="n"/>
      <c r="R105" s="24" t="n"/>
      <c r="S105" s="23">
        <f>IF(G105="","",IF(OR(G105="Closed Won",G105="Closed Lost"),"No","Yes"))</f>
        <v/>
      </c>
      <c r="T105" s="18">
        <f>IF(OR(G105="",J105=""),"",IF(S105="Yes",Summary!$B$4-J105,IF(K105="","",K105-J105)))</f>
        <v/>
      </c>
      <c r="U105" s="18">
        <f>IF(OR(S105&lt;&gt;"Yes",AND(N105="",J105="")),"",Summary!$B$4-IF(N105="",J105,N105))</f>
        <v/>
      </c>
      <c r="V105" s="23">
        <f>IF(K105="","",IF(AND(K105&gt;=Summary!$B$5,K105&lt;=Summary!$B$6),"Yes","No"))</f>
        <v/>
      </c>
      <c r="W105" s="23">
        <f>IF(OR(S105&lt;&gt;"Yes",U105=""),"",IF(U105&gt;=Summary!$B$9,"Stale",IF(AND(K105&lt;&gt;"",K105&lt;Summary!$B$4),"Close date passed",IF(M105&gt;=2,"Pushed 2+",IF(U105&gt;=Summary!$B$8,"Check","OK")))))</f>
        <v/>
      </c>
      <c r="X105" s="18">
        <f>IF(OR(K105="",L105=""),"",K105-L105)</f>
        <v/>
      </c>
    </row>
    <row r="106">
      <c r="A106" s="24" t="n"/>
      <c r="B106" s="24" t="n"/>
      <c r="C106" s="24" t="n"/>
      <c r="D106" s="24" t="n"/>
      <c r="E106" s="24" t="n"/>
      <c r="F106" s="24" t="n"/>
      <c r="G106" s="24" t="n"/>
      <c r="H106" s="24" t="n"/>
      <c r="I106" s="11" t="n"/>
      <c r="J106" s="10" t="n"/>
      <c r="K106" s="10" t="n"/>
      <c r="L106" s="10" t="n"/>
      <c r="M106" s="12" t="n"/>
      <c r="N106" s="10" t="n"/>
      <c r="O106" s="24" t="n"/>
      <c r="P106" s="10" t="n"/>
      <c r="Q106" s="24" t="n"/>
      <c r="R106" s="24" t="n"/>
      <c r="S106" s="23">
        <f>IF(G106="","",IF(OR(G106="Closed Won",G106="Closed Lost"),"No","Yes"))</f>
        <v/>
      </c>
      <c r="T106" s="18">
        <f>IF(OR(G106="",J106=""),"",IF(S106="Yes",Summary!$B$4-J106,IF(K106="","",K106-J106)))</f>
        <v/>
      </c>
      <c r="U106" s="18">
        <f>IF(OR(S106&lt;&gt;"Yes",AND(N106="",J106="")),"",Summary!$B$4-IF(N106="",J106,N106))</f>
        <v/>
      </c>
      <c r="V106" s="23">
        <f>IF(K106="","",IF(AND(K106&gt;=Summary!$B$5,K106&lt;=Summary!$B$6),"Yes","No"))</f>
        <v/>
      </c>
      <c r="W106" s="23">
        <f>IF(OR(S106&lt;&gt;"Yes",U106=""),"",IF(U106&gt;=Summary!$B$9,"Stale",IF(AND(K106&lt;&gt;"",K106&lt;Summary!$B$4),"Close date passed",IF(M106&gt;=2,"Pushed 2+",IF(U106&gt;=Summary!$B$8,"Check","OK")))))</f>
        <v/>
      </c>
      <c r="X106" s="18">
        <f>IF(OR(K106="",L106=""),"",K106-L106)</f>
        <v/>
      </c>
    </row>
    <row r="107">
      <c r="A107" s="24" t="n"/>
      <c r="B107" s="24" t="n"/>
      <c r="C107" s="24" t="n"/>
      <c r="D107" s="24" t="n"/>
      <c r="E107" s="24" t="n"/>
      <c r="F107" s="24" t="n"/>
      <c r="G107" s="24" t="n"/>
      <c r="H107" s="24" t="n"/>
      <c r="I107" s="11" t="n"/>
      <c r="J107" s="10" t="n"/>
      <c r="K107" s="10" t="n"/>
      <c r="L107" s="10" t="n"/>
      <c r="M107" s="12" t="n"/>
      <c r="N107" s="10" t="n"/>
      <c r="O107" s="24" t="n"/>
      <c r="P107" s="10" t="n"/>
      <c r="Q107" s="24" t="n"/>
      <c r="R107" s="24" t="n"/>
      <c r="S107" s="23">
        <f>IF(G107="","",IF(OR(G107="Closed Won",G107="Closed Lost"),"No","Yes"))</f>
        <v/>
      </c>
      <c r="T107" s="18">
        <f>IF(OR(G107="",J107=""),"",IF(S107="Yes",Summary!$B$4-J107,IF(K107="","",K107-J107)))</f>
        <v/>
      </c>
      <c r="U107" s="18">
        <f>IF(OR(S107&lt;&gt;"Yes",AND(N107="",J107="")),"",Summary!$B$4-IF(N107="",J107,N107))</f>
        <v/>
      </c>
      <c r="V107" s="23">
        <f>IF(K107="","",IF(AND(K107&gt;=Summary!$B$5,K107&lt;=Summary!$B$6),"Yes","No"))</f>
        <v/>
      </c>
      <c r="W107" s="23">
        <f>IF(OR(S107&lt;&gt;"Yes",U107=""),"",IF(U107&gt;=Summary!$B$9,"Stale",IF(AND(K107&lt;&gt;"",K107&lt;Summary!$B$4),"Close date passed",IF(M107&gt;=2,"Pushed 2+",IF(U107&gt;=Summary!$B$8,"Check","OK")))))</f>
        <v/>
      </c>
      <c r="X107" s="18">
        <f>IF(OR(K107="",L107=""),"",K107-L107)</f>
        <v/>
      </c>
    </row>
    <row r="108">
      <c r="A108" s="24" t="n"/>
      <c r="B108" s="24" t="n"/>
      <c r="C108" s="24" t="n"/>
      <c r="D108" s="24" t="n"/>
      <c r="E108" s="24" t="n"/>
      <c r="F108" s="24" t="n"/>
      <c r="G108" s="24" t="n"/>
      <c r="H108" s="24" t="n"/>
      <c r="I108" s="11" t="n"/>
      <c r="J108" s="10" t="n"/>
      <c r="K108" s="10" t="n"/>
      <c r="L108" s="10" t="n"/>
      <c r="M108" s="12" t="n"/>
      <c r="N108" s="10" t="n"/>
      <c r="O108" s="24" t="n"/>
      <c r="P108" s="10" t="n"/>
      <c r="Q108" s="24" t="n"/>
      <c r="R108" s="24" t="n"/>
      <c r="S108" s="23">
        <f>IF(G108="","",IF(OR(G108="Closed Won",G108="Closed Lost"),"No","Yes"))</f>
        <v/>
      </c>
      <c r="T108" s="18">
        <f>IF(OR(G108="",J108=""),"",IF(S108="Yes",Summary!$B$4-J108,IF(K108="","",K108-J108)))</f>
        <v/>
      </c>
      <c r="U108" s="18">
        <f>IF(OR(S108&lt;&gt;"Yes",AND(N108="",J108="")),"",Summary!$B$4-IF(N108="",J108,N108))</f>
        <v/>
      </c>
      <c r="V108" s="23">
        <f>IF(K108="","",IF(AND(K108&gt;=Summary!$B$5,K108&lt;=Summary!$B$6),"Yes","No"))</f>
        <v/>
      </c>
      <c r="W108" s="23">
        <f>IF(OR(S108&lt;&gt;"Yes",U108=""),"",IF(U108&gt;=Summary!$B$9,"Stale",IF(AND(K108&lt;&gt;"",K108&lt;Summary!$B$4),"Close date passed",IF(M108&gt;=2,"Pushed 2+",IF(U108&gt;=Summary!$B$8,"Check","OK")))))</f>
        <v/>
      </c>
      <c r="X108" s="18">
        <f>IF(OR(K108="",L108=""),"",K108-L108)</f>
        <v/>
      </c>
    </row>
    <row r="109">
      <c r="A109" s="24" t="n"/>
      <c r="B109" s="24" t="n"/>
      <c r="C109" s="24" t="n"/>
      <c r="D109" s="24" t="n"/>
      <c r="E109" s="24" t="n"/>
      <c r="F109" s="24" t="n"/>
      <c r="G109" s="24" t="n"/>
      <c r="H109" s="24" t="n"/>
      <c r="I109" s="11" t="n"/>
      <c r="J109" s="10" t="n"/>
      <c r="K109" s="10" t="n"/>
      <c r="L109" s="10" t="n"/>
      <c r="M109" s="12" t="n"/>
      <c r="N109" s="10" t="n"/>
      <c r="O109" s="24" t="n"/>
      <c r="P109" s="10" t="n"/>
      <c r="Q109" s="24" t="n"/>
      <c r="R109" s="24" t="n"/>
      <c r="S109" s="23">
        <f>IF(G109="","",IF(OR(G109="Closed Won",G109="Closed Lost"),"No","Yes"))</f>
        <v/>
      </c>
      <c r="T109" s="18">
        <f>IF(OR(G109="",J109=""),"",IF(S109="Yes",Summary!$B$4-J109,IF(K109="","",K109-J109)))</f>
        <v/>
      </c>
      <c r="U109" s="18">
        <f>IF(OR(S109&lt;&gt;"Yes",AND(N109="",J109="")),"",Summary!$B$4-IF(N109="",J109,N109))</f>
        <v/>
      </c>
      <c r="V109" s="23">
        <f>IF(K109="","",IF(AND(K109&gt;=Summary!$B$5,K109&lt;=Summary!$B$6),"Yes","No"))</f>
        <v/>
      </c>
      <c r="W109" s="23">
        <f>IF(OR(S109&lt;&gt;"Yes",U109=""),"",IF(U109&gt;=Summary!$B$9,"Stale",IF(AND(K109&lt;&gt;"",K109&lt;Summary!$B$4),"Close date passed",IF(M109&gt;=2,"Pushed 2+",IF(U109&gt;=Summary!$B$8,"Check","OK")))))</f>
        <v/>
      </c>
      <c r="X109" s="18">
        <f>IF(OR(K109="",L109=""),"",K109-L109)</f>
        <v/>
      </c>
    </row>
    <row r="110">
      <c r="A110" s="24" t="n"/>
      <c r="B110" s="24" t="n"/>
      <c r="C110" s="24" t="n"/>
      <c r="D110" s="24" t="n"/>
      <c r="E110" s="24" t="n"/>
      <c r="F110" s="24" t="n"/>
      <c r="G110" s="24" t="n"/>
      <c r="H110" s="24" t="n"/>
      <c r="I110" s="11" t="n"/>
      <c r="J110" s="10" t="n"/>
      <c r="K110" s="10" t="n"/>
      <c r="L110" s="10" t="n"/>
      <c r="M110" s="12" t="n"/>
      <c r="N110" s="10" t="n"/>
      <c r="O110" s="24" t="n"/>
      <c r="P110" s="10" t="n"/>
      <c r="Q110" s="24" t="n"/>
      <c r="R110" s="24" t="n"/>
      <c r="S110" s="23">
        <f>IF(G110="","",IF(OR(G110="Closed Won",G110="Closed Lost"),"No","Yes"))</f>
        <v/>
      </c>
      <c r="T110" s="18">
        <f>IF(OR(G110="",J110=""),"",IF(S110="Yes",Summary!$B$4-J110,IF(K110="","",K110-J110)))</f>
        <v/>
      </c>
      <c r="U110" s="18">
        <f>IF(OR(S110&lt;&gt;"Yes",AND(N110="",J110="")),"",Summary!$B$4-IF(N110="",J110,N110))</f>
        <v/>
      </c>
      <c r="V110" s="23">
        <f>IF(K110="","",IF(AND(K110&gt;=Summary!$B$5,K110&lt;=Summary!$B$6),"Yes","No"))</f>
        <v/>
      </c>
      <c r="W110" s="23">
        <f>IF(OR(S110&lt;&gt;"Yes",U110=""),"",IF(U110&gt;=Summary!$B$9,"Stale",IF(AND(K110&lt;&gt;"",K110&lt;Summary!$B$4),"Close date passed",IF(M110&gt;=2,"Pushed 2+",IF(U110&gt;=Summary!$B$8,"Check","OK")))))</f>
        <v/>
      </c>
      <c r="X110" s="18">
        <f>IF(OR(K110="",L110=""),"",K110-L110)</f>
        <v/>
      </c>
    </row>
    <row r="111">
      <c r="A111" s="24" t="n"/>
      <c r="B111" s="24" t="n"/>
      <c r="C111" s="24" t="n"/>
      <c r="D111" s="24" t="n"/>
      <c r="E111" s="24" t="n"/>
      <c r="F111" s="24" t="n"/>
      <c r="G111" s="24" t="n"/>
      <c r="H111" s="24" t="n"/>
      <c r="I111" s="11" t="n"/>
      <c r="J111" s="10" t="n"/>
      <c r="K111" s="10" t="n"/>
      <c r="L111" s="10" t="n"/>
      <c r="M111" s="12" t="n"/>
      <c r="N111" s="10" t="n"/>
      <c r="O111" s="24" t="n"/>
      <c r="P111" s="10" t="n"/>
      <c r="Q111" s="24" t="n"/>
      <c r="R111" s="24" t="n"/>
      <c r="S111" s="23">
        <f>IF(G111="","",IF(OR(G111="Closed Won",G111="Closed Lost"),"No","Yes"))</f>
        <v/>
      </c>
      <c r="T111" s="18">
        <f>IF(OR(G111="",J111=""),"",IF(S111="Yes",Summary!$B$4-J111,IF(K111="","",K111-J111)))</f>
        <v/>
      </c>
      <c r="U111" s="18">
        <f>IF(OR(S111&lt;&gt;"Yes",AND(N111="",J111="")),"",Summary!$B$4-IF(N111="",J111,N111))</f>
        <v/>
      </c>
      <c r="V111" s="23">
        <f>IF(K111="","",IF(AND(K111&gt;=Summary!$B$5,K111&lt;=Summary!$B$6),"Yes","No"))</f>
        <v/>
      </c>
      <c r="W111" s="23">
        <f>IF(OR(S111&lt;&gt;"Yes",U111=""),"",IF(U111&gt;=Summary!$B$9,"Stale",IF(AND(K111&lt;&gt;"",K111&lt;Summary!$B$4),"Close date passed",IF(M111&gt;=2,"Pushed 2+",IF(U111&gt;=Summary!$B$8,"Check","OK")))))</f>
        <v/>
      </c>
      <c r="X111" s="18">
        <f>IF(OR(K111="",L111=""),"",K111-L111)</f>
        <v/>
      </c>
    </row>
    <row r="112">
      <c r="A112" s="24" t="n"/>
      <c r="B112" s="24" t="n"/>
      <c r="C112" s="24" t="n"/>
      <c r="D112" s="24" t="n"/>
      <c r="E112" s="24" t="n"/>
      <c r="F112" s="24" t="n"/>
      <c r="G112" s="24" t="n"/>
      <c r="H112" s="24" t="n"/>
      <c r="I112" s="11" t="n"/>
      <c r="J112" s="10" t="n"/>
      <c r="K112" s="10" t="n"/>
      <c r="L112" s="10" t="n"/>
      <c r="M112" s="12" t="n"/>
      <c r="N112" s="10" t="n"/>
      <c r="O112" s="24" t="n"/>
      <c r="P112" s="10" t="n"/>
      <c r="Q112" s="24" t="n"/>
      <c r="R112" s="24" t="n"/>
      <c r="S112" s="23">
        <f>IF(G112="","",IF(OR(G112="Closed Won",G112="Closed Lost"),"No","Yes"))</f>
        <v/>
      </c>
      <c r="T112" s="18">
        <f>IF(OR(G112="",J112=""),"",IF(S112="Yes",Summary!$B$4-J112,IF(K112="","",K112-J112)))</f>
        <v/>
      </c>
      <c r="U112" s="18">
        <f>IF(OR(S112&lt;&gt;"Yes",AND(N112="",J112="")),"",Summary!$B$4-IF(N112="",J112,N112))</f>
        <v/>
      </c>
      <c r="V112" s="23">
        <f>IF(K112="","",IF(AND(K112&gt;=Summary!$B$5,K112&lt;=Summary!$B$6),"Yes","No"))</f>
        <v/>
      </c>
      <c r="W112" s="23">
        <f>IF(OR(S112&lt;&gt;"Yes",U112=""),"",IF(U112&gt;=Summary!$B$9,"Stale",IF(AND(K112&lt;&gt;"",K112&lt;Summary!$B$4),"Close date passed",IF(M112&gt;=2,"Pushed 2+",IF(U112&gt;=Summary!$B$8,"Check","OK")))))</f>
        <v/>
      </c>
      <c r="X112" s="18">
        <f>IF(OR(K112="",L112=""),"",K112-L112)</f>
        <v/>
      </c>
    </row>
    <row r="113">
      <c r="A113" s="24" t="n"/>
      <c r="B113" s="24" t="n"/>
      <c r="C113" s="24" t="n"/>
      <c r="D113" s="24" t="n"/>
      <c r="E113" s="24" t="n"/>
      <c r="F113" s="24" t="n"/>
      <c r="G113" s="24" t="n"/>
      <c r="H113" s="24" t="n"/>
      <c r="I113" s="11" t="n"/>
      <c r="J113" s="10" t="n"/>
      <c r="K113" s="10" t="n"/>
      <c r="L113" s="10" t="n"/>
      <c r="M113" s="12" t="n"/>
      <c r="N113" s="10" t="n"/>
      <c r="O113" s="24" t="n"/>
      <c r="P113" s="10" t="n"/>
      <c r="Q113" s="24" t="n"/>
      <c r="R113" s="24" t="n"/>
      <c r="S113" s="23">
        <f>IF(G113="","",IF(OR(G113="Closed Won",G113="Closed Lost"),"No","Yes"))</f>
        <v/>
      </c>
      <c r="T113" s="18">
        <f>IF(OR(G113="",J113=""),"",IF(S113="Yes",Summary!$B$4-J113,IF(K113="","",K113-J113)))</f>
        <v/>
      </c>
      <c r="U113" s="18">
        <f>IF(OR(S113&lt;&gt;"Yes",AND(N113="",J113="")),"",Summary!$B$4-IF(N113="",J113,N113))</f>
        <v/>
      </c>
      <c r="V113" s="23">
        <f>IF(K113="","",IF(AND(K113&gt;=Summary!$B$5,K113&lt;=Summary!$B$6),"Yes","No"))</f>
        <v/>
      </c>
      <c r="W113" s="23">
        <f>IF(OR(S113&lt;&gt;"Yes",U113=""),"",IF(U113&gt;=Summary!$B$9,"Stale",IF(AND(K113&lt;&gt;"",K113&lt;Summary!$B$4),"Close date passed",IF(M113&gt;=2,"Pushed 2+",IF(U113&gt;=Summary!$B$8,"Check","OK")))))</f>
        <v/>
      </c>
      <c r="X113" s="18">
        <f>IF(OR(K113="",L113=""),"",K113-L113)</f>
        <v/>
      </c>
    </row>
    <row r="114">
      <c r="A114" s="24" t="n"/>
      <c r="B114" s="24" t="n"/>
      <c r="C114" s="24" t="n"/>
      <c r="D114" s="24" t="n"/>
      <c r="E114" s="24" t="n"/>
      <c r="F114" s="24" t="n"/>
      <c r="G114" s="24" t="n"/>
      <c r="H114" s="24" t="n"/>
      <c r="I114" s="11" t="n"/>
      <c r="J114" s="10" t="n"/>
      <c r="K114" s="10" t="n"/>
      <c r="L114" s="10" t="n"/>
      <c r="M114" s="12" t="n"/>
      <c r="N114" s="10" t="n"/>
      <c r="O114" s="24" t="n"/>
      <c r="P114" s="10" t="n"/>
      <c r="Q114" s="24" t="n"/>
      <c r="R114" s="24" t="n"/>
      <c r="S114" s="23">
        <f>IF(G114="","",IF(OR(G114="Closed Won",G114="Closed Lost"),"No","Yes"))</f>
        <v/>
      </c>
      <c r="T114" s="18">
        <f>IF(OR(G114="",J114=""),"",IF(S114="Yes",Summary!$B$4-J114,IF(K114="","",K114-J114)))</f>
        <v/>
      </c>
      <c r="U114" s="18">
        <f>IF(OR(S114&lt;&gt;"Yes",AND(N114="",J114="")),"",Summary!$B$4-IF(N114="",J114,N114))</f>
        <v/>
      </c>
      <c r="V114" s="23">
        <f>IF(K114="","",IF(AND(K114&gt;=Summary!$B$5,K114&lt;=Summary!$B$6),"Yes","No"))</f>
        <v/>
      </c>
      <c r="W114" s="23">
        <f>IF(OR(S114&lt;&gt;"Yes",U114=""),"",IF(U114&gt;=Summary!$B$9,"Stale",IF(AND(K114&lt;&gt;"",K114&lt;Summary!$B$4),"Close date passed",IF(M114&gt;=2,"Pushed 2+",IF(U114&gt;=Summary!$B$8,"Check","OK")))))</f>
        <v/>
      </c>
      <c r="X114" s="18">
        <f>IF(OR(K114="",L114=""),"",K114-L114)</f>
        <v/>
      </c>
    </row>
    <row r="115">
      <c r="A115" s="24" t="n"/>
      <c r="B115" s="24" t="n"/>
      <c r="C115" s="24" t="n"/>
      <c r="D115" s="24" t="n"/>
      <c r="E115" s="24" t="n"/>
      <c r="F115" s="24" t="n"/>
      <c r="G115" s="24" t="n"/>
      <c r="H115" s="24" t="n"/>
      <c r="I115" s="11" t="n"/>
      <c r="J115" s="10" t="n"/>
      <c r="K115" s="10" t="n"/>
      <c r="L115" s="10" t="n"/>
      <c r="M115" s="12" t="n"/>
      <c r="N115" s="10" t="n"/>
      <c r="O115" s="24" t="n"/>
      <c r="P115" s="10" t="n"/>
      <c r="Q115" s="24" t="n"/>
      <c r="R115" s="24" t="n"/>
      <c r="S115" s="23">
        <f>IF(G115="","",IF(OR(G115="Closed Won",G115="Closed Lost"),"No","Yes"))</f>
        <v/>
      </c>
      <c r="T115" s="18">
        <f>IF(OR(G115="",J115=""),"",IF(S115="Yes",Summary!$B$4-J115,IF(K115="","",K115-J115)))</f>
        <v/>
      </c>
      <c r="U115" s="18">
        <f>IF(OR(S115&lt;&gt;"Yes",AND(N115="",J115="")),"",Summary!$B$4-IF(N115="",J115,N115))</f>
        <v/>
      </c>
      <c r="V115" s="23">
        <f>IF(K115="","",IF(AND(K115&gt;=Summary!$B$5,K115&lt;=Summary!$B$6),"Yes","No"))</f>
        <v/>
      </c>
      <c r="W115" s="23">
        <f>IF(OR(S115&lt;&gt;"Yes",U115=""),"",IF(U115&gt;=Summary!$B$9,"Stale",IF(AND(K115&lt;&gt;"",K115&lt;Summary!$B$4),"Close date passed",IF(M115&gt;=2,"Pushed 2+",IF(U115&gt;=Summary!$B$8,"Check","OK")))))</f>
        <v/>
      </c>
      <c r="X115" s="18">
        <f>IF(OR(K115="",L115=""),"",K115-L115)</f>
        <v/>
      </c>
    </row>
    <row r="116">
      <c r="A116" s="24" t="n"/>
      <c r="B116" s="24" t="n"/>
      <c r="C116" s="24" t="n"/>
      <c r="D116" s="24" t="n"/>
      <c r="E116" s="24" t="n"/>
      <c r="F116" s="24" t="n"/>
      <c r="G116" s="24" t="n"/>
      <c r="H116" s="24" t="n"/>
      <c r="I116" s="11" t="n"/>
      <c r="J116" s="10" t="n"/>
      <c r="K116" s="10" t="n"/>
      <c r="L116" s="10" t="n"/>
      <c r="M116" s="12" t="n"/>
      <c r="N116" s="10" t="n"/>
      <c r="O116" s="24" t="n"/>
      <c r="P116" s="10" t="n"/>
      <c r="Q116" s="24" t="n"/>
      <c r="R116" s="24" t="n"/>
      <c r="S116" s="23">
        <f>IF(G116="","",IF(OR(G116="Closed Won",G116="Closed Lost"),"No","Yes"))</f>
        <v/>
      </c>
      <c r="T116" s="18">
        <f>IF(OR(G116="",J116=""),"",IF(S116="Yes",Summary!$B$4-J116,IF(K116="","",K116-J116)))</f>
        <v/>
      </c>
      <c r="U116" s="18">
        <f>IF(OR(S116&lt;&gt;"Yes",AND(N116="",J116="")),"",Summary!$B$4-IF(N116="",J116,N116))</f>
        <v/>
      </c>
      <c r="V116" s="23">
        <f>IF(K116="","",IF(AND(K116&gt;=Summary!$B$5,K116&lt;=Summary!$B$6),"Yes","No"))</f>
        <v/>
      </c>
      <c r="W116" s="23">
        <f>IF(OR(S116&lt;&gt;"Yes",U116=""),"",IF(U116&gt;=Summary!$B$9,"Stale",IF(AND(K116&lt;&gt;"",K116&lt;Summary!$B$4),"Close date passed",IF(M116&gt;=2,"Pushed 2+",IF(U116&gt;=Summary!$B$8,"Check","OK")))))</f>
        <v/>
      </c>
      <c r="X116" s="18">
        <f>IF(OR(K116="",L116=""),"",K116-L116)</f>
        <v/>
      </c>
    </row>
    <row r="117">
      <c r="A117" s="24" t="n"/>
      <c r="B117" s="24" t="n"/>
      <c r="C117" s="24" t="n"/>
      <c r="D117" s="24" t="n"/>
      <c r="E117" s="24" t="n"/>
      <c r="F117" s="24" t="n"/>
      <c r="G117" s="24" t="n"/>
      <c r="H117" s="24" t="n"/>
      <c r="I117" s="11" t="n"/>
      <c r="J117" s="10" t="n"/>
      <c r="K117" s="10" t="n"/>
      <c r="L117" s="10" t="n"/>
      <c r="M117" s="12" t="n"/>
      <c r="N117" s="10" t="n"/>
      <c r="O117" s="24" t="n"/>
      <c r="P117" s="10" t="n"/>
      <c r="Q117" s="24" t="n"/>
      <c r="R117" s="24" t="n"/>
      <c r="S117" s="23">
        <f>IF(G117="","",IF(OR(G117="Closed Won",G117="Closed Lost"),"No","Yes"))</f>
        <v/>
      </c>
      <c r="T117" s="18">
        <f>IF(OR(G117="",J117=""),"",IF(S117="Yes",Summary!$B$4-J117,IF(K117="","",K117-J117)))</f>
        <v/>
      </c>
      <c r="U117" s="18">
        <f>IF(OR(S117&lt;&gt;"Yes",AND(N117="",J117="")),"",Summary!$B$4-IF(N117="",J117,N117))</f>
        <v/>
      </c>
      <c r="V117" s="23">
        <f>IF(K117="","",IF(AND(K117&gt;=Summary!$B$5,K117&lt;=Summary!$B$6),"Yes","No"))</f>
        <v/>
      </c>
      <c r="W117" s="23">
        <f>IF(OR(S117&lt;&gt;"Yes",U117=""),"",IF(U117&gt;=Summary!$B$9,"Stale",IF(AND(K117&lt;&gt;"",K117&lt;Summary!$B$4),"Close date passed",IF(M117&gt;=2,"Pushed 2+",IF(U117&gt;=Summary!$B$8,"Check","OK")))))</f>
        <v/>
      </c>
      <c r="X117" s="18">
        <f>IF(OR(K117="",L117=""),"",K117-L117)</f>
        <v/>
      </c>
    </row>
    <row r="118">
      <c r="A118" s="24" t="n"/>
      <c r="B118" s="24" t="n"/>
      <c r="C118" s="24" t="n"/>
      <c r="D118" s="24" t="n"/>
      <c r="E118" s="24" t="n"/>
      <c r="F118" s="24" t="n"/>
      <c r="G118" s="24" t="n"/>
      <c r="H118" s="24" t="n"/>
      <c r="I118" s="11" t="n"/>
      <c r="J118" s="10" t="n"/>
      <c r="K118" s="10" t="n"/>
      <c r="L118" s="10" t="n"/>
      <c r="M118" s="12" t="n"/>
      <c r="N118" s="10" t="n"/>
      <c r="O118" s="24" t="n"/>
      <c r="P118" s="10" t="n"/>
      <c r="Q118" s="24" t="n"/>
      <c r="R118" s="24" t="n"/>
      <c r="S118" s="23">
        <f>IF(G118="","",IF(OR(G118="Closed Won",G118="Closed Lost"),"No","Yes"))</f>
        <v/>
      </c>
      <c r="T118" s="18">
        <f>IF(OR(G118="",J118=""),"",IF(S118="Yes",Summary!$B$4-J118,IF(K118="","",K118-J118)))</f>
        <v/>
      </c>
      <c r="U118" s="18">
        <f>IF(OR(S118&lt;&gt;"Yes",AND(N118="",J118="")),"",Summary!$B$4-IF(N118="",J118,N118))</f>
        <v/>
      </c>
      <c r="V118" s="23">
        <f>IF(K118="","",IF(AND(K118&gt;=Summary!$B$5,K118&lt;=Summary!$B$6),"Yes","No"))</f>
        <v/>
      </c>
      <c r="W118" s="23">
        <f>IF(OR(S118&lt;&gt;"Yes",U118=""),"",IF(U118&gt;=Summary!$B$9,"Stale",IF(AND(K118&lt;&gt;"",K118&lt;Summary!$B$4),"Close date passed",IF(M118&gt;=2,"Pushed 2+",IF(U118&gt;=Summary!$B$8,"Check","OK")))))</f>
        <v/>
      </c>
      <c r="X118" s="18">
        <f>IF(OR(K118="",L118=""),"",K118-L118)</f>
        <v/>
      </c>
    </row>
    <row r="119">
      <c r="A119" s="24" t="n"/>
      <c r="B119" s="24" t="n"/>
      <c r="C119" s="24" t="n"/>
      <c r="D119" s="24" t="n"/>
      <c r="E119" s="24" t="n"/>
      <c r="F119" s="24" t="n"/>
      <c r="G119" s="24" t="n"/>
      <c r="H119" s="24" t="n"/>
      <c r="I119" s="11" t="n"/>
      <c r="J119" s="10" t="n"/>
      <c r="K119" s="10" t="n"/>
      <c r="L119" s="10" t="n"/>
      <c r="M119" s="12" t="n"/>
      <c r="N119" s="10" t="n"/>
      <c r="O119" s="24" t="n"/>
      <c r="P119" s="10" t="n"/>
      <c r="Q119" s="24" t="n"/>
      <c r="R119" s="24" t="n"/>
      <c r="S119" s="23">
        <f>IF(G119="","",IF(OR(G119="Closed Won",G119="Closed Lost"),"No","Yes"))</f>
        <v/>
      </c>
      <c r="T119" s="18">
        <f>IF(OR(G119="",J119=""),"",IF(S119="Yes",Summary!$B$4-J119,IF(K119="","",K119-J119)))</f>
        <v/>
      </c>
      <c r="U119" s="18">
        <f>IF(OR(S119&lt;&gt;"Yes",AND(N119="",J119="")),"",Summary!$B$4-IF(N119="",J119,N119))</f>
        <v/>
      </c>
      <c r="V119" s="23">
        <f>IF(K119="","",IF(AND(K119&gt;=Summary!$B$5,K119&lt;=Summary!$B$6),"Yes","No"))</f>
        <v/>
      </c>
      <c r="W119" s="23">
        <f>IF(OR(S119&lt;&gt;"Yes",U119=""),"",IF(U119&gt;=Summary!$B$9,"Stale",IF(AND(K119&lt;&gt;"",K119&lt;Summary!$B$4),"Close date passed",IF(M119&gt;=2,"Pushed 2+",IF(U119&gt;=Summary!$B$8,"Check","OK")))))</f>
        <v/>
      </c>
      <c r="X119" s="18">
        <f>IF(OR(K119="",L119=""),"",K119-L119)</f>
        <v/>
      </c>
    </row>
    <row r="120">
      <c r="A120" s="24" t="n"/>
      <c r="B120" s="24" t="n"/>
      <c r="C120" s="24" t="n"/>
      <c r="D120" s="24" t="n"/>
      <c r="E120" s="24" t="n"/>
      <c r="F120" s="24" t="n"/>
      <c r="G120" s="24" t="n"/>
      <c r="H120" s="24" t="n"/>
      <c r="I120" s="11" t="n"/>
      <c r="J120" s="10" t="n"/>
      <c r="K120" s="10" t="n"/>
      <c r="L120" s="10" t="n"/>
      <c r="M120" s="12" t="n"/>
      <c r="N120" s="10" t="n"/>
      <c r="O120" s="24" t="n"/>
      <c r="P120" s="10" t="n"/>
      <c r="Q120" s="24" t="n"/>
      <c r="R120" s="24" t="n"/>
      <c r="S120" s="23">
        <f>IF(G120="","",IF(OR(G120="Closed Won",G120="Closed Lost"),"No","Yes"))</f>
        <v/>
      </c>
      <c r="T120" s="18">
        <f>IF(OR(G120="",J120=""),"",IF(S120="Yes",Summary!$B$4-J120,IF(K120="","",K120-J120)))</f>
        <v/>
      </c>
      <c r="U120" s="18">
        <f>IF(OR(S120&lt;&gt;"Yes",AND(N120="",J120="")),"",Summary!$B$4-IF(N120="",J120,N120))</f>
        <v/>
      </c>
      <c r="V120" s="23">
        <f>IF(K120="","",IF(AND(K120&gt;=Summary!$B$5,K120&lt;=Summary!$B$6),"Yes","No"))</f>
        <v/>
      </c>
      <c r="W120" s="23">
        <f>IF(OR(S120&lt;&gt;"Yes",U120=""),"",IF(U120&gt;=Summary!$B$9,"Stale",IF(AND(K120&lt;&gt;"",K120&lt;Summary!$B$4),"Close date passed",IF(M120&gt;=2,"Pushed 2+",IF(U120&gt;=Summary!$B$8,"Check","OK")))))</f>
        <v/>
      </c>
      <c r="X120" s="18">
        <f>IF(OR(K120="",L120=""),"",K120-L120)</f>
        <v/>
      </c>
    </row>
    <row r="121">
      <c r="A121" s="24" t="n"/>
      <c r="B121" s="24" t="n"/>
      <c r="C121" s="24" t="n"/>
      <c r="D121" s="24" t="n"/>
      <c r="E121" s="24" t="n"/>
      <c r="F121" s="24" t="n"/>
      <c r="G121" s="24" t="n"/>
      <c r="H121" s="24" t="n"/>
      <c r="I121" s="11" t="n"/>
      <c r="J121" s="10" t="n"/>
      <c r="K121" s="10" t="n"/>
      <c r="L121" s="10" t="n"/>
      <c r="M121" s="12" t="n"/>
      <c r="N121" s="10" t="n"/>
      <c r="O121" s="24" t="n"/>
      <c r="P121" s="10" t="n"/>
      <c r="Q121" s="24" t="n"/>
      <c r="R121" s="24" t="n"/>
      <c r="S121" s="23">
        <f>IF(G121="","",IF(OR(G121="Closed Won",G121="Closed Lost"),"No","Yes"))</f>
        <v/>
      </c>
      <c r="T121" s="18">
        <f>IF(OR(G121="",J121=""),"",IF(S121="Yes",Summary!$B$4-J121,IF(K121="","",K121-J121)))</f>
        <v/>
      </c>
      <c r="U121" s="18">
        <f>IF(OR(S121&lt;&gt;"Yes",AND(N121="",J121="")),"",Summary!$B$4-IF(N121="",J121,N121))</f>
        <v/>
      </c>
      <c r="V121" s="23">
        <f>IF(K121="","",IF(AND(K121&gt;=Summary!$B$5,K121&lt;=Summary!$B$6),"Yes","No"))</f>
        <v/>
      </c>
      <c r="W121" s="23">
        <f>IF(OR(S121&lt;&gt;"Yes",U121=""),"",IF(U121&gt;=Summary!$B$9,"Stale",IF(AND(K121&lt;&gt;"",K121&lt;Summary!$B$4),"Close date passed",IF(M121&gt;=2,"Pushed 2+",IF(U121&gt;=Summary!$B$8,"Check","OK")))))</f>
        <v/>
      </c>
      <c r="X121" s="18">
        <f>IF(OR(K121="",L121=""),"",K121-L121)</f>
        <v/>
      </c>
    </row>
    <row r="122">
      <c r="A122" s="24" t="n"/>
      <c r="B122" s="24" t="n"/>
      <c r="C122" s="24" t="n"/>
      <c r="D122" s="24" t="n"/>
      <c r="E122" s="24" t="n"/>
      <c r="F122" s="24" t="n"/>
      <c r="G122" s="24" t="n"/>
      <c r="H122" s="24" t="n"/>
      <c r="I122" s="11" t="n"/>
      <c r="J122" s="10" t="n"/>
      <c r="K122" s="10" t="n"/>
      <c r="L122" s="10" t="n"/>
      <c r="M122" s="12" t="n"/>
      <c r="N122" s="10" t="n"/>
      <c r="O122" s="24" t="n"/>
      <c r="P122" s="10" t="n"/>
      <c r="Q122" s="24" t="n"/>
      <c r="R122" s="24" t="n"/>
      <c r="S122" s="23">
        <f>IF(G122="","",IF(OR(G122="Closed Won",G122="Closed Lost"),"No","Yes"))</f>
        <v/>
      </c>
      <c r="T122" s="18">
        <f>IF(OR(G122="",J122=""),"",IF(S122="Yes",Summary!$B$4-J122,IF(K122="","",K122-J122)))</f>
        <v/>
      </c>
      <c r="U122" s="18">
        <f>IF(OR(S122&lt;&gt;"Yes",AND(N122="",J122="")),"",Summary!$B$4-IF(N122="",J122,N122))</f>
        <v/>
      </c>
      <c r="V122" s="23">
        <f>IF(K122="","",IF(AND(K122&gt;=Summary!$B$5,K122&lt;=Summary!$B$6),"Yes","No"))</f>
        <v/>
      </c>
      <c r="W122" s="23">
        <f>IF(OR(S122&lt;&gt;"Yes",U122=""),"",IF(U122&gt;=Summary!$B$9,"Stale",IF(AND(K122&lt;&gt;"",K122&lt;Summary!$B$4),"Close date passed",IF(M122&gt;=2,"Pushed 2+",IF(U122&gt;=Summary!$B$8,"Check","OK")))))</f>
        <v/>
      </c>
      <c r="X122" s="18">
        <f>IF(OR(K122="",L122=""),"",K122-L122)</f>
        <v/>
      </c>
    </row>
    <row r="123">
      <c r="A123" s="24" t="n"/>
      <c r="B123" s="24" t="n"/>
      <c r="C123" s="24" t="n"/>
      <c r="D123" s="24" t="n"/>
      <c r="E123" s="24" t="n"/>
      <c r="F123" s="24" t="n"/>
      <c r="G123" s="24" t="n"/>
      <c r="H123" s="24" t="n"/>
      <c r="I123" s="11" t="n"/>
      <c r="J123" s="10" t="n"/>
      <c r="K123" s="10" t="n"/>
      <c r="L123" s="10" t="n"/>
      <c r="M123" s="12" t="n"/>
      <c r="N123" s="10" t="n"/>
      <c r="O123" s="24" t="n"/>
      <c r="P123" s="10" t="n"/>
      <c r="Q123" s="24" t="n"/>
      <c r="R123" s="24" t="n"/>
      <c r="S123" s="23">
        <f>IF(G123="","",IF(OR(G123="Closed Won",G123="Closed Lost"),"No","Yes"))</f>
        <v/>
      </c>
      <c r="T123" s="18">
        <f>IF(OR(G123="",J123=""),"",IF(S123="Yes",Summary!$B$4-J123,IF(K123="","",K123-J123)))</f>
        <v/>
      </c>
      <c r="U123" s="18">
        <f>IF(OR(S123&lt;&gt;"Yes",AND(N123="",J123="")),"",Summary!$B$4-IF(N123="",J123,N123))</f>
        <v/>
      </c>
      <c r="V123" s="23">
        <f>IF(K123="","",IF(AND(K123&gt;=Summary!$B$5,K123&lt;=Summary!$B$6),"Yes","No"))</f>
        <v/>
      </c>
      <c r="W123" s="23">
        <f>IF(OR(S123&lt;&gt;"Yes",U123=""),"",IF(U123&gt;=Summary!$B$9,"Stale",IF(AND(K123&lt;&gt;"",K123&lt;Summary!$B$4),"Close date passed",IF(M123&gt;=2,"Pushed 2+",IF(U123&gt;=Summary!$B$8,"Check","OK")))))</f>
        <v/>
      </c>
      <c r="X123" s="18">
        <f>IF(OR(K123="",L123=""),"",K123-L123)</f>
        <v/>
      </c>
    </row>
    <row r="124">
      <c r="A124" s="24" t="n"/>
      <c r="B124" s="24" t="n"/>
      <c r="C124" s="24" t="n"/>
      <c r="D124" s="24" t="n"/>
      <c r="E124" s="24" t="n"/>
      <c r="F124" s="24" t="n"/>
      <c r="G124" s="24" t="n"/>
      <c r="H124" s="24" t="n"/>
      <c r="I124" s="11" t="n"/>
      <c r="J124" s="10" t="n"/>
      <c r="K124" s="10" t="n"/>
      <c r="L124" s="10" t="n"/>
      <c r="M124" s="12" t="n"/>
      <c r="N124" s="10" t="n"/>
      <c r="O124" s="24" t="n"/>
      <c r="P124" s="10" t="n"/>
      <c r="Q124" s="24" t="n"/>
      <c r="R124" s="24" t="n"/>
      <c r="S124" s="23">
        <f>IF(G124="","",IF(OR(G124="Closed Won",G124="Closed Lost"),"No","Yes"))</f>
        <v/>
      </c>
      <c r="T124" s="18">
        <f>IF(OR(G124="",J124=""),"",IF(S124="Yes",Summary!$B$4-J124,IF(K124="","",K124-J124)))</f>
        <v/>
      </c>
      <c r="U124" s="18">
        <f>IF(OR(S124&lt;&gt;"Yes",AND(N124="",J124="")),"",Summary!$B$4-IF(N124="",J124,N124))</f>
        <v/>
      </c>
      <c r="V124" s="23">
        <f>IF(K124="","",IF(AND(K124&gt;=Summary!$B$5,K124&lt;=Summary!$B$6),"Yes","No"))</f>
        <v/>
      </c>
      <c r="W124" s="23">
        <f>IF(OR(S124&lt;&gt;"Yes",U124=""),"",IF(U124&gt;=Summary!$B$9,"Stale",IF(AND(K124&lt;&gt;"",K124&lt;Summary!$B$4),"Close date passed",IF(M124&gt;=2,"Pushed 2+",IF(U124&gt;=Summary!$B$8,"Check","OK")))))</f>
        <v/>
      </c>
      <c r="X124" s="18">
        <f>IF(OR(K124="",L124=""),"",K124-L124)</f>
        <v/>
      </c>
    </row>
    <row r="125">
      <c r="A125" s="24" t="n"/>
      <c r="B125" s="24" t="n"/>
      <c r="C125" s="24" t="n"/>
      <c r="D125" s="24" t="n"/>
      <c r="E125" s="24" t="n"/>
      <c r="F125" s="24" t="n"/>
      <c r="G125" s="24" t="n"/>
      <c r="H125" s="24" t="n"/>
      <c r="I125" s="11" t="n"/>
      <c r="J125" s="10" t="n"/>
      <c r="K125" s="10" t="n"/>
      <c r="L125" s="10" t="n"/>
      <c r="M125" s="12" t="n"/>
      <c r="N125" s="10" t="n"/>
      <c r="O125" s="24" t="n"/>
      <c r="P125" s="10" t="n"/>
      <c r="Q125" s="24" t="n"/>
      <c r="R125" s="24" t="n"/>
      <c r="S125" s="23">
        <f>IF(G125="","",IF(OR(G125="Closed Won",G125="Closed Lost"),"No","Yes"))</f>
        <v/>
      </c>
      <c r="T125" s="18">
        <f>IF(OR(G125="",J125=""),"",IF(S125="Yes",Summary!$B$4-J125,IF(K125="","",K125-J125)))</f>
        <v/>
      </c>
      <c r="U125" s="18">
        <f>IF(OR(S125&lt;&gt;"Yes",AND(N125="",J125="")),"",Summary!$B$4-IF(N125="",J125,N125))</f>
        <v/>
      </c>
      <c r="V125" s="23">
        <f>IF(K125="","",IF(AND(K125&gt;=Summary!$B$5,K125&lt;=Summary!$B$6),"Yes","No"))</f>
        <v/>
      </c>
      <c r="W125" s="23">
        <f>IF(OR(S125&lt;&gt;"Yes",U125=""),"",IF(U125&gt;=Summary!$B$9,"Stale",IF(AND(K125&lt;&gt;"",K125&lt;Summary!$B$4),"Close date passed",IF(M125&gt;=2,"Pushed 2+",IF(U125&gt;=Summary!$B$8,"Check","OK")))))</f>
        <v/>
      </c>
      <c r="X125" s="18">
        <f>IF(OR(K125="",L125=""),"",K125-L125)</f>
        <v/>
      </c>
    </row>
    <row r="126">
      <c r="A126" s="24" t="n"/>
      <c r="B126" s="24" t="n"/>
      <c r="C126" s="24" t="n"/>
      <c r="D126" s="24" t="n"/>
      <c r="E126" s="24" t="n"/>
      <c r="F126" s="24" t="n"/>
      <c r="G126" s="24" t="n"/>
      <c r="H126" s="24" t="n"/>
      <c r="I126" s="11" t="n"/>
      <c r="J126" s="10" t="n"/>
      <c r="K126" s="10" t="n"/>
      <c r="L126" s="10" t="n"/>
      <c r="M126" s="12" t="n"/>
      <c r="N126" s="10" t="n"/>
      <c r="O126" s="24" t="n"/>
      <c r="P126" s="10" t="n"/>
      <c r="Q126" s="24" t="n"/>
      <c r="R126" s="24" t="n"/>
      <c r="S126" s="23">
        <f>IF(G126="","",IF(OR(G126="Closed Won",G126="Closed Lost"),"No","Yes"))</f>
        <v/>
      </c>
      <c r="T126" s="18">
        <f>IF(OR(G126="",J126=""),"",IF(S126="Yes",Summary!$B$4-J126,IF(K126="","",K126-J126)))</f>
        <v/>
      </c>
      <c r="U126" s="18">
        <f>IF(OR(S126&lt;&gt;"Yes",AND(N126="",J126="")),"",Summary!$B$4-IF(N126="",J126,N126))</f>
        <v/>
      </c>
      <c r="V126" s="23">
        <f>IF(K126="","",IF(AND(K126&gt;=Summary!$B$5,K126&lt;=Summary!$B$6),"Yes","No"))</f>
        <v/>
      </c>
      <c r="W126" s="23">
        <f>IF(OR(S126&lt;&gt;"Yes",U126=""),"",IF(U126&gt;=Summary!$B$9,"Stale",IF(AND(K126&lt;&gt;"",K126&lt;Summary!$B$4),"Close date passed",IF(M126&gt;=2,"Pushed 2+",IF(U126&gt;=Summary!$B$8,"Check","OK")))))</f>
        <v/>
      </c>
      <c r="X126" s="18">
        <f>IF(OR(K126="",L126=""),"",K126-L126)</f>
        <v/>
      </c>
    </row>
    <row r="127">
      <c r="A127" s="24" t="n"/>
      <c r="B127" s="24" t="n"/>
      <c r="C127" s="24" t="n"/>
      <c r="D127" s="24" t="n"/>
      <c r="E127" s="24" t="n"/>
      <c r="F127" s="24" t="n"/>
      <c r="G127" s="24" t="n"/>
      <c r="H127" s="24" t="n"/>
      <c r="I127" s="11" t="n"/>
      <c r="J127" s="10" t="n"/>
      <c r="K127" s="10" t="n"/>
      <c r="L127" s="10" t="n"/>
      <c r="M127" s="12" t="n"/>
      <c r="N127" s="10" t="n"/>
      <c r="O127" s="24" t="n"/>
      <c r="P127" s="10" t="n"/>
      <c r="Q127" s="24" t="n"/>
      <c r="R127" s="24" t="n"/>
      <c r="S127" s="23">
        <f>IF(G127="","",IF(OR(G127="Closed Won",G127="Closed Lost"),"No","Yes"))</f>
        <v/>
      </c>
      <c r="T127" s="18">
        <f>IF(OR(G127="",J127=""),"",IF(S127="Yes",Summary!$B$4-J127,IF(K127="","",K127-J127)))</f>
        <v/>
      </c>
      <c r="U127" s="18">
        <f>IF(OR(S127&lt;&gt;"Yes",AND(N127="",J127="")),"",Summary!$B$4-IF(N127="",J127,N127))</f>
        <v/>
      </c>
      <c r="V127" s="23">
        <f>IF(K127="","",IF(AND(K127&gt;=Summary!$B$5,K127&lt;=Summary!$B$6),"Yes","No"))</f>
        <v/>
      </c>
      <c r="W127" s="23">
        <f>IF(OR(S127&lt;&gt;"Yes",U127=""),"",IF(U127&gt;=Summary!$B$9,"Stale",IF(AND(K127&lt;&gt;"",K127&lt;Summary!$B$4),"Close date passed",IF(M127&gt;=2,"Pushed 2+",IF(U127&gt;=Summary!$B$8,"Check","OK")))))</f>
        <v/>
      </c>
      <c r="X127" s="18">
        <f>IF(OR(K127="",L127=""),"",K127-L127)</f>
        <v/>
      </c>
    </row>
    <row r="128">
      <c r="A128" s="24" t="n"/>
      <c r="B128" s="24" t="n"/>
      <c r="C128" s="24" t="n"/>
      <c r="D128" s="24" t="n"/>
      <c r="E128" s="24" t="n"/>
      <c r="F128" s="24" t="n"/>
      <c r="G128" s="24" t="n"/>
      <c r="H128" s="24" t="n"/>
      <c r="I128" s="11" t="n"/>
      <c r="J128" s="10" t="n"/>
      <c r="K128" s="10" t="n"/>
      <c r="L128" s="10" t="n"/>
      <c r="M128" s="12" t="n"/>
      <c r="N128" s="10" t="n"/>
      <c r="O128" s="24" t="n"/>
      <c r="P128" s="10" t="n"/>
      <c r="Q128" s="24" t="n"/>
      <c r="R128" s="24" t="n"/>
      <c r="S128" s="23">
        <f>IF(G128="","",IF(OR(G128="Closed Won",G128="Closed Lost"),"No","Yes"))</f>
        <v/>
      </c>
      <c r="T128" s="18">
        <f>IF(OR(G128="",J128=""),"",IF(S128="Yes",Summary!$B$4-J128,IF(K128="","",K128-J128)))</f>
        <v/>
      </c>
      <c r="U128" s="18">
        <f>IF(OR(S128&lt;&gt;"Yes",AND(N128="",J128="")),"",Summary!$B$4-IF(N128="",J128,N128))</f>
        <v/>
      </c>
      <c r="V128" s="23">
        <f>IF(K128="","",IF(AND(K128&gt;=Summary!$B$5,K128&lt;=Summary!$B$6),"Yes","No"))</f>
        <v/>
      </c>
      <c r="W128" s="23">
        <f>IF(OR(S128&lt;&gt;"Yes",U128=""),"",IF(U128&gt;=Summary!$B$9,"Stale",IF(AND(K128&lt;&gt;"",K128&lt;Summary!$B$4),"Close date passed",IF(M128&gt;=2,"Pushed 2+",IF(U128&gt;=Summary!$B$8,"Check","OK")))))</f>
        <v/>
      </c>
      <c r="X128" s="18">
        <f>IF(OR(K128="",L128=""),"",K128-L128)</f>
        <v/>
      </c>
    </row>
    <row r="129">
      <c r="A129" s="24" t="n"/>
      <c r="B129" s="24" t="n"/>
      <c r="C129" s="24" t="n"/>
      <c r="D129" s="24" t="n"/>
      <c r="E129" s="24" t="n"/>
      <c r="F129" s="24" t="n"/>
      <c r="G129" s="24" t="n"/>
      <c r="H129" s="24" t="n"/>
      <c r="I129" s="11" t="n"/>
      <c r="J129" s="10" t="n"/>
      <c r="K129" s="10" t="n"/>
      <c r="L129" s="10" t="n"/>
      <c r="M129" s="12" t="n"/>
      <c r="N129" s="10" t="n"/>
      <c r="O129" s="24" t="n"/>
      <c r="P129" s="10" t="n"/>
      <c r="Q129" s="24" t="n"/>
      <c r="R129" s="24" t="n"/>
      <c r="S129" s="23">
        <f>IF(G129="","",IF(OR(G129="Closed Won",G129="Closed Lost"),"No","Yes"))</f>
        <v/>
      </c>
      <c r="T129" s="18">
        <f>IF(OR(G129="",J129=""),"",IF(S129="Yes",Summary!$B$4-J129,IF(K129="","",K129-J129)))</f>
        <v/>
      </c>
      <c r="U129" s="18">
        <f>IF(OR(S129&lt;&gt;"Yes",AND(N129="",J129="")),"",Summary!$B$4-IF(N129="",J129,N129))</f>
        <v/>
      </c>
      <c r="V129" s="23">
        <f>IF(K129="","",IF(AND(K129&gt;=Summary!$B$5,K129&lt;=Summary!$B$6),"Yes","No"))</f>
        <v/>
      </c>
      <c r="W129" s="23">
        <f>IF(OR(S129&lt;&gt;"Yes",U129=""),"",IF(U129&gt;=Summary!$B$9,"Stale",IF(AND(K129&lt;&gt;"",K129&lt;Summary!$B$4),"Close date passed",IF(M129&gt;=2,"Pushed 2+",IF(U129&gt;=Summary!$B$8,"Check","OK")))))</f>
        <v/>
      </c>
      <c r="X129" s="18">
        <f>IF(OR(K129="",L129=""),"",K129-L129)</f>
        <v/>
      </c>
    </row>
    <row r="130">
      <c r="A130" s="24" t="n"/>
      <c r="B130" s="24" t="n"/>
      <c r="C130" s="24" t="n"/>
      <c r="D130" s="24" t="n"/>
      <c r="E130" s="24" t="n"/>
      <c r="F130" s="24" t="n"/>
      <c r="G130" s="24" t="n"/>
      <c r="H130" s="24" t="n"/>
      <c r="I130" s="11" t="n"/>
      <c r="J130" s="10" t="n"/>
      <c r="K130" s="10" t="n"/>
      <c r="L130" s="10" t="n"/>
      <c r="M130" s="12" t="n"/>
      <c r="N130" s="10" t="n"/>
      <c r="O130" s="24" t="n"/>
      <c r="P130" s="10" t="n"/>
      <c r="Q130" s="24" t="n"/>
      <c r="R130" s="24" t="n"/>
      <c r="S130" s="23">
        <f>IF(G130="","",IF(OR(G130="Closed Won",G130="Closed Lost"),"No","Yes"))</f>
        <v/>
      </c>
      <c r="T130" s="18">
        <f>IF(OR(G130="",J130=""),"",IF(S130="Yes",Summary!$B$4-J130,IF(K130="","",K130-J130)))</f>
        <v/>
      </c>
      <c r="U130" s="18">
        <f>IF(OR(S130&lt;&gt;"Yes",AND(N130="",J130="")),"",Summary!$B$4-IF(N130="",J130,N130))</f>
        <v/>
      </c>
      <c r="V130" s="23">
        <f>IF(K130="","",IF(AND(K130&gt;=Summary!$B$5,K130&lt;=Summary!$B$6),"Yes","No"))</f>
        <v/>
      </c>
      <c r="W130" s="23">
        <f>IF(OR(S130&lt;&gt;"Yes",U130=""),"",IF(U130&gt;=Summary!$B$9,"Stale",IF(AND(K130&lt;&gt;"",K130&lt;Summary!$B$4),"Close date passed",IF(M130&gt;=2,"Pushed 2+",IF(U130&gt;=Summary!$B$8,"Check","OK")))))</f>
        <v/>
      </c>
      <c r="X130" s="18">
        <f>IF(OR(K130="",L130=""),"",K130-L130)</f>
        <v/>
      </c>
    </row>
    <row r="131">
      <c r="A131" s="24" t="n"/>
      <c r="B131" s="24" t="n"/>
      <c r="C131" s="24" t="n"/>
      <c r="D131" s="24" t="n"/>
      <c r="E131" s="24" t="n"/>
      <c r="F131" s="24" t="n"/>
      <c r="G131" s="24" t="n"/>
      <c r="H131" s="24" t="n"/>
      <c r="I131" s="11" t="n"/>
      <c r="J131" s="10" t="n"/>
      <c r="K131" s="10" t="n"/>
      <c r="L131" s="10" t="n"/>
      <c r="M131" s="12" t="n"/>
      <c r="N131" s="10" t="n"/>
      <c r="O131" s="24" t="n"/>
      <c r="P131" s="10" t="n"/>
      <c r="Q131" s="24" t="n"/>
      <c r="R131" s="24" t="n"/>
      <c r="S131" s="23">
        <f>IF(G131="","",IF(OR(G131="Closed Won",G131="Closed Lost"),"No","Yes"))</f>
        <v/>
      </c>
      <c r="T131" s="18">
        <f>IF(OR(G131="",J131=""),"",IF(S131="Yes",Summary!$B$4-J131,IF(K131="","",K131-J131)))</f>
        <v/>
      </c>
      <c r="U131" s="18">
        <f>IF(OR(S131&lt;&gt;"Yes",AND(N131="",J131="")),"",Summary!$B$4-IF(N131="",J131,N131))</f>
        <v/>
      </c>
      <c r="V131" s="23">
        <f>IF(K131="","",IF(AND(K131&gt;=Summary!$B$5,K131&lt;=Summary!$B$6),"Yes","No"))</f>
        <v/>
      </c>
      <c r="W131" s="23">
        <f>IF(OR(S131&lt;&gt;"Yes",U131=""),"",IF(U131&gt;=Summary!$B$9,"Stale",IF(AND(K131&lt;&gt;"",K131&lt;Summary!$B$4),"Close date passed",IF(M131&gt;=2,"Pushed 2+",IF(U131&gt;=Summary!$B$8,"Check","OK")))))</f>
        <v/>
      </c>
      <c r="X131" s="18">
        <f>IF(OR(K131="",L131=""),"",K131-L131)</f>
        <v/>
      </c>
    </row>
    <row r="132">
      <c r="A132" s="24" t="n"/>
      <c r="B132" s="24" t="n"/>
      <c r="C132" s="24" t="n"/>
      <c r="D132" s="24" t="n"/>
      <c r="E132" s="24" t="n"/>
      <c r="F132" s="24" t="n"/>
      <c r="G132" s="24" t="n"/>
      <c r="H132" s="24" t="n"/>
      <c r="I132" s="11" t="n"/>
      <c r="J132" s="10" t="n"/>
      <c r="K132" s="10" t="n"/>
      <c r="L132" s="10" t="n"/>
      <c r="M132" s="12" t="n"/>
      <c r="N132" s="10" t="n"/>
      <c r="O132" s="24" t="n"/>
      <c r="P132" s="10" t="n"/>
      <c r="Q132" s="24" t="n"/>
      <c r="R132" s="24" t="n"/>
      <c r="S132" s="23">
        <f>IF(G132="","",IF(OR(G132="Closed Won",G132="Closed Lost"),"No","Yes"))</f>
        <v/>
      </c>
      <c r="T132" s="18">
        <f>IF(OR(G132="",J132=""),"",IF(S132="Yes",Summary!$B$4-J132,IF(K132="","",K132-J132)))</f>
        <v/>
      </c>
      <c r="U132" s="18">
        <f>IF(OR(S132&lt;&gt;"Yes",AND(N132="",J132="")),"",Summary!$B$4-IF(N132="",J132,N132))</f>
        <v/>
      </c>
      <c r="V132" s="23">
        <f>IF(K132="","",IF(AND(K132&gt;=Summary!$B$5,K132&lt;=Summary!$B$6),"Yes","No"))</f>
        <v/>
      </c>
      <c r="W132" s="23">
        <f>IF(OR(S132&lt;&gt;"Yes",U132=""),"",IF(U132&gt;=Summary!$B$9,"Stale",IF(AND(K132&lt;&gt;"",K132&lt;Summary!$B$4),"Close date passed",IF(M132&gt;=2,"Pushed 2+",IF(U132&gt;=Summary!$B$8,"Check","OK")))))</f>
        <v/>
      </c>
      <c r="X132" s="18">
        <f>IF(OR(K132="",L132=""),"",K132-L132)</f>
        <v/>
      </c>
    </row>
    <row r="133">
      <c r="A133" s="24" t="n"/>
      <c r="B133" s="24" t="n"/>
      <c r="C133" s="24" t="n"/>
      <c r="D133" s="24" t="n"/>
      <c r="E133" s="24" t="n"/>
      <c r="F133" s="24" t="n"/>
      <c r="G133" s="24" t="n"/>
      <c r="H133" s="24" t="n"/>
      <c r="I133" s="11" t="n"/>
      <c r="J133" s="10" t="n"/>
      <c r="K133" s="10" t="n"/>
      <c r="L133" s="10" t="n"/>
      <c r="M133" s="12" t="n"/>
      <c r="N133" s="10" t="n"/>
      <c r="O133" s="24" t="n"/>
      <c r="P133" s="10" t="n"/>
      <c r="Q133" s="24" t="n"/>
      <c r="R133" s="24" t="n"/>
      <c r="S133" s="23">
        <f>IF(G133="","",IF(OR(G133="Closed Won",G133="Closed Lost"),"No","Yes"))</f>
        <v/>
      </c>
      <c r="T133" s="18">
        <f>IF(OR(G133="",J133=""),"",IF(S133="Yes",Summary!$B$4-J133,IF(K133="","",K133-J133)))</f>
        <v/>
      </c>
      <c r="U133" s="18">
        <f>IF(OR(S133&lt;&gt;"Yes",AND(N133="",J133="")),"",Summary!$B$4-IF(N133="",J133,N133))</f>
        <v/>
      </c>
      <c r="V133" s="23">
        <f>IF(K133="","",IF(AND(K133&gt;=Summary!$B$5,K133&lt;=Summary!$B$6),"Yes","No"))</f>
        <v/>
      </c>
      <c r="W133" s="23">
        <f>IF(OR(S133&lt;&gt;"Yes",U133=""),"",IF(U133&gt;=Summary!$B$9,"Stale",IF(AND(K133&lt;&gt;"",K133&lt;Summary!$B$4),"Close date passed",IF(M133&gt;=2,"Pushed 2+",IF(U133&gt;=Summary!$B$8,"Check","OK")))))</f>
        <v/>
      </c>
      <c r="X133" s="18">
        <f>IF(OR(K133="",L133=""),"",K133-L133)</f>
        <v/>
      </c>
    </row>
    <row r="134">
      <c r="A134" s="24" t="n"/>
      <c r="B134" s="24" t="n"/>
      <c r="C134" s="24" t="n"/>
      <c r="D134" s="24" t="n"/>
      <c r="E134" s="24" t="n"/>
      <c r="F134" s="24" t="n"/>
      <c r="G134" s="24" t="n"/>
      <c r="H134" s="24" t="n"/>
      <c r="I134" s="11" t="n"/>
      <c r="J134" s="10" t="n"/>
      <c r="K134" s="10" t="n"/>
      <c r="L134" s="10" t="n"/>
      <c r="M134" s="12" t="n"/>
      <c r="N134" s="10" t="n"/>
      <c r="O134" s="24" t="n"/>
      <c r="P134" s="10" t="n"/>
      <c r="Q134" s="24" t="n"/>
      <c r="R134" s="24" t="n"/>
      <c r="S134" s="23">
        <f>IF(G134="","",IF(OR(G134="Closed Won",G134="Closed Lost"),"No","Yes"))</f>
        <v/>
      </c>
      <c r="T134" s="18">
        <f>IF(OR(G134="",J134=""),"",IF(S134="Yes",Summary!$B$4-J134,IF(K134="","",K134-J134)))</f>
        <v/>
      </c>
      <c r="U134" s="18">
        <f>IF(OR(S134&lt;&gt;"Yes",AND(N134="",J134="")),"",Summary!$B$4-IF(N134="",J134,N134))</f>
        <v/>
      </c>
      <c r="V134" s="23">
        <f>IF(K134="","",IF(AND(K134&gt;=Summary!$B$5,K134&lt;=Summary!$B$6),"Yes","No"))</f>
        <v/>
      </c>
      <c r="W134" s="23">
        <f>IF(OR(S134&lt;&gt;"Yes",U134=""),"",IF(U134&gt;=Summary!$B$9,"Stale",IF(AND(K134&lt;&gt;"",K134&lt;Summary!$B$4),"Close date passed",IF(M134&gt;=2,"Pushed 2+",IF(U134&gt;=Summary!$B$8,"Check","OK")))))</f>
        <v/>
      </c>
      <c r="X134" s="18">
        <f>IF(OR(K134="",L134=""),"",K134-L134)</f>
        <v/>
      </c>
    </row>
    <row r="135">
      <c r="A135" s="24" t="n"/>
      <c r="B135" s="24" t="n"/>
      <c r="C135" s="24" t="n"/>
      <c r="D135" s="24" t="n"/>
      <c r="E135" s="24" t="n"/>
      <c r="F135" s="24" t="n"/>
      <c r="G135" s="24" t="n"/>
      <c r="H135" s="24" t="n"/>
      <c r="I135" s="11" t="n"/>
      <c r="J135" s="10" t="n"/>
      <c r="K135" s="10" t="n"/>
      <c r="L135" s="10" t="n"/>
      <c r="M135" s="12" t="n"/>
      <c r="N135" s="10" t="n"/>
      <c r="O135" s="24" t="n"/>
      <c r="P135" s="10" t="n"/>
      <c r="Q135" s="24" t="n"/>
      <c r="R135" s="24" t="n"/>
      <c r="S135" s="23">
        <f>IF(G135="","",IF(OR(G135="Closed Won",G135="Closed Lost"),"No","Yes"))</f>
        <v/>
      </c>
      <c r="T135" s="18">
        <f>IF(OR(G135="",J135=""),"",IF(S135="Yes",Summary!$B$4-J135,IF(K135="","",K135-J135)))</f>
        <v/>
      </c>
      <c r="U135" s="18">
        <f>IF(OR(S135&lt;&gt;"Yes",AND(N135="",J135="")),"",Summary!$B$4-IF(N135="",J135,N135))</f>
        <v/>
      </c>
      <c r="V135" s="23">
        <f>IF(K135="","",IF(AND(K135&gt;=Summary!$B$5,K135&lt;=Summary!$B$6),"Yes","No"))</f>
        <v/>
      </c>
      <c r="W135" s="23">
        <f>IF(OR(S135&lt;&gt;"Yes",U135=""),"",IF(U135&gt;=Summary!$B$9,"Stale",IF(AND(K135&lt;&gt;"",K135&lt;Summary!$B$4),"Close date passed",IF(M135&gt;=2,"Pushed 2+",IF(U135&gt;=Summary!$B$8,"Check","OK")))))</f>
        <v/>
      </c>
      <c r="X135" s="18">
        <f>IF(OR(K135="",L135=""),"",K135-L135)</f>
        <v/>
      </c>
    </row>
    <row r="136">
      <c r="A136" s="24" t="n"/>
      <c r="B136" s="24" t="n"/>
      <c r="C136" s="24" t="n"/>
      <c r="D136" s="24" t="n"/>
      <c r="E136" s="24" t="n"/>
      <c r="F136" s="24" t="n"/>
      <c r="G136" s="24" t="n"/>
      <c r="H136" s="24" t="n"/>
      <c r="I136" s="11" t="n"/>
      <c r="J136" s="10" t="n"/>
      <c r="K136" s="10" t="n"/>
      <c r="L136" s="10" t="n"/>
      <c r="M136" s="12" t="n"/>
      <c r="N136" s="10" t="n"/>
      <c r="O136" s="24" t="n"/>
      <c r="P136" s="10" t="n"/>
      <c r="Q136" s="24" t="n"/>
      <c r="R136" s="24" t="n"/>
      <c r="S136" s="23">
        <f>IF(G136="","",IF(OR(G136="Closed Won",G136="Closed Lost"),"No","Yes"))</f>
        <v/>
      </c>
      <c r="T136" s="18">
        <f>IF(OR(G136="",J136=""),"",IF(S136="Yes",Summary!$B$4-J136,IF(K136="","",K136-J136)))</f>
        <v/>
      </c>
      <c r="U136" s="18">
        <f>IF(OR(S136&lt;&gt;"Yes",AND(N136="",J136="")),"",Summary!$B$4-IF(N136="",J136,N136))</f>
        <v/>
      </c>
      <c r="V136" s="23">
        <f>IF(K136="","",IF(AND(K136&gt;=Summary!$B$5,K136&lt;=Summary!$B$6),"Yes","No"))</f>
        <v/>
      </c>
      <c r="W136" s="23">
        <f>IF(OR(S136&lt;&gt;"Yes",U136=""),"",IF(U136&gt;=Summary!$B$9,"Stale",IF(AND(K136&lt;&gt;"",K136&lt;Summary!$B$4),"Close date passed",IF(M136&gt;=2,"Pushed 2+",IF(U136&gt;=Summary!$B$8,"Check","OK")))))</f>
        <v/>
      </c>
      <c r="X136" s="18">
        <f>IF(OR(K136="",L136=""),"",K136-L136)</f>
        <v/>
      </c>
    </row>
    <row r="137">
      <c r="A137" s="24" t="n"/>
      <c r="B137" s="24" t="n"/>
      <c r="C137" s="24" t="n"/>
      <c r="D137" s="24" t="n"/>
      <c r="E137" s="24" t="n"/>
      <c r="F137" s="24" t="n"/>
      <c r="G137" s="24" t="n"/>
      <c r="H137" s="24" t="n"/>
      <c r="I137" s="11" t="n"/>
      <c r="J137" s="10" t="n"/>
      <c r="K137" s="10" t="n"/>
      <c r="L137" s="10" t="n"/>
      <c r="M137" s="12" t="n"/>
      <c r="N137" s="10" t="n"/>
      <c r="O137" s="24" t="n"/>
      <c r="P137" s="10" t="n"/>
      <c r="Q137" s="24" t="n"/>
      <c r="R137" s="24" t="n"/>
      <c r="S137" s="23">
        <f>IF(G137="","",IF(OR(G137="Closed Won",G137="Closed Lost"),"No","Yes"))</f>
        <v/>
      </c>
      <c r="T137" s="18">
        <f>IF(OR(G137="",J137=""),"",IF(S137="Yes",Summary!$B$4-J137,IF(K137="","",K137-J137)))</f>
        <v/>
      </c>
      <c r="U137" s="18">
        <f>IF(OR(S137&lt;&gt;"Yes",AND(N137="",J137="")),"",Summary!$B$4-IF(N137="",J137,N137))</f>
        <v/>
      </c>
      <c r="V137" s="23">
        <f>IF(K137="","",IF(AND(K137&gt;=Summary!$B$5,K137&lt;=Summary!$B$6),"Yes","No"))</f>
        <v/>
      </c>
      <c r="W137" s="23">
        <f>IF(OR(S137&lt;&gt;"Yes",U137=""),"",IF(U137&gt;=Summary!$B$9,"Stale",IF(AND(K137&lt;&gt;"",K137&lt;Summary!$B$4),"Close date passed",IF(M137&gt;=2,"Pushed 2+",IF(U137&gt;=Summary!$B$8,"Check","OK")))))</f>
        <v/>
      </c>
      <c r="X137" s="18">
        <f>IF(OR(K137="",L137=""),"",K137-L137)</f>
        <v/>
      </c>
    </row>
    <row r="138">
      <c r="A138" s="24" t="n"/>
      <c r="B138" s="24" t="n"/>
      <c r="C138" s="24" t="n"/>
      <c r="D138" s="24" t="n"/>
      <c r="E138" s="24" t="n"/>
      <c r="F138" s="24" t="n"/>
      <c r="G138" s="24" t="n"/>
      <c r="H138" s="24" t="n"/>
      <c r="I138" s="11" t="n"/>
      <c r="J138" s="10" t="n"/>
      <c r="K138" s="10" t="n"/>
      <c r="L138" s="10" t="n"/>
      <c r="M138" s="12" t="n"/>
      <c r="N138" s="10" t="n"/>
      <c r="O138" s="24" t="n"/>
      <c r="P138" s="10" t="n"/>
      <c r="Q138" s="24" t="n"/>
      <c r="R138" s="24" t="n"/>
      <c r="S138" s="23">
        <f>IF(G138="","",IF(OR(G138="Closed Won",G138="Closed Lost"),"No","Yes"))</f>
        <v/>
      </c>
      <c r="T138" s="18">
        <f>IF(OR(G138="",J138=""),"",IF(S138="Yes",Summary!$B$4-J138,IF(K138="","",K138-J138)))</f>
        <v/>
      </c>
      <c r="U138" s="18">
        <f>IF(OR(S138&lt;&gt;"Yes",AND(N138="",J138="")),"",Summary!$B$4-IF(N138="",J138,N138))</f>
        <v/>
      </c>
      <c r="V138" s="23">
        <f>IF(K138="","",IF(AND(K138&gt;=Summary!$B$5,K138&lt;=Summary!$B$6),"Yes","No"))</f>
        <v/>
      </c>
      <c r="W138" s="23">
        <f>IF(OR(S138&lt;&gt;"Yes",U138=""),"",IF(U138&gt;=Summary!$B$9,"Stale",IF(AND(K138&lt;&gt;"",K138&lt;Summary!$B$4),"Close date passed",IF(M138&gt;=2,"Pushed 2+",IF(U138&gt;=Summary!$B$8,"Check","OK")))))</f>
        <v/>
      </c>
      <c r="X138" s="18">
        <f>IF(OR(K138="",L138=""),"",K138-L138)</f>
        <v/>
      </c>
    </row>
    <row r="139">
      <c r="A139" s="24" t="n"/>
      <c r="B139" s="24" t="n"/>
      <c r="C139" s="24" t="n"/>
      <c r="D139" s="24" t="n"/>
      <c r="E139" s="24" t="n"/>
      <c r="F139" s="24" t="n"/>
      <c r="G139" s="24" t="n"/>
      <c r="H139" s="24" t="n"/>
      <c r="I139" s="11" t="n"/>
      <c r="J139" s="10" t="n"/>
      <c r="K139" s="10" t="n"/>
      <c r="L139" s="10" t="n"/>
      <c r="M139" s="12" t="n"/>
      <c r="N139" s="10" t="n"/>
      <c r="O139" s="24" t="n"/>
      <c r="P139" s="10" t="n"/>
      <c r="Q139" s="24" t="n"/>
      <c r="R139" s="24" t="n"/>
      <c r="S139" s="23">
        <f>IF(G139="","",IF(OR(G139="Closed Won",G139="Closed Lost"),"No","Yes"))</f>
        <v/>
      </c>
      <c r="T139" s="18">
        <f>IF(OR(G139="",J139=""),"",IF(S139="Yes",Summary!$B$4-J139,IF(K139="","",K139-J139)))</f>
        <v/>
      </c>
      <c r="U139" s="18">
        <f>IF(OR(S139&lt;&gt;"Yes",AND(N139="",J139="")),"",Summary!$B$4-IF(N139="",J139,N139))</f>
        <v/>
      </c>
      <c r="V139" s="23">
        <f>IF(K139="","",IF(AND(K139&gt;=Summary!$B$5,K139&lt;=Summary!$B$6),"Yes","No"))</f>
        <v/>
      </c>
      <c r="W139" s="23">
        <f>IF(OR(S139&lt;&gt;"Yes",U139=""),"",IF(U139&gt;=Summary!$B$9,"Stale",IF(AND(K139&lt;&gt;"",K139&lt;Summary!$B$4),"Close date passed",IF(M139&gt;=2,"Pushed 2+",IF(U139&gt;=Summary!$B$8,"Check","OK")))))</f>
        <v/>
      </c>
      <c r="X139" s="18">
        <f>IF(OR(K139="",L139=""),"",K139-L139)</f>
        <v/>
      </c>
    </row>
    <row r="140">
      <c r="A140" s="24" t="n"/>
      <c r="B140" s="24" t="n"/>
      <c r="C140" s="24" t="n"/>
      <c r="D140" s="24" t="n"/>
      <c r="E140" s="24" t="n"/>
      <c r="F140" s="24" t="n"/>
      <c r="G140" s="24" t="n"/>
      <c r="H140" s="24" t="n"/>
      <c r="I140" s="11" t="n"/>
      <c r="J140" s="10" t="n"/>
      <c r="K140" s="10" t="n"/>
      <c r="L140" s="10" t="n"/>
      <c r="M140" s="12" t="n"/>
      <c r="N140" s="10" t="n"/>
      <c r="O140" s="24" t="n"/>
      <c r="P140" s="10" t="n"/>
      <c r="Q140" s="24" t="n"/>
      <c r="R140" s="24" t="n"/>
      <c r="S140" s="23">
        <f>IF(G140="","",IF(OR(G140="Closed Won",G140="Closed Lost"),"No","Yes"))</f>
        <v/>
      </c>
      <c r="T140" s="18">
        <f>IF(OR(G140="",J140=""),"",IF(S140="Yes",Summary!$B$4-J140,IF(K140="","",K140-J140)))</f>
        <v/>
      </c>
      <c r="U140" s="18">
        <f>IF(OR(S140&lt;&gt;"Yes",AND(N140="",J140="")),"",Summary!$B$4-IF(N140="",J140,N140))</f>
        <v/>
      </c>
      <c r="V140" s="23">
        <f>IF(K140="","",IF(AND(K140&gt;=Summary!$B$5,K140&lt;=Summary!$B$6),"Yes","No"))</f>
        <v/>
      </c>
      <c r="W140" s="23">
        <f>IF(OR(S140&lt;&gt;"Yes",U140=""),"",IF(U140&gt;=Summary!$B$9,"Stale",IF(AND(K140&lt;&gt;"",K140&lt;Summary!$B$4),"Close date passed",IF(M140&gt;=2,"Pushed 2+",IF(U140&gt;=Summary!$B$8,"Check","OK")))))</f>
        <v/>
      </c>
      <c r="X140" s="18">
        <f>IF(OR(K140="",L140=""),"",K140-L140)</f>
        <v/>
      </c>
    </row>
    <row r="141">
      <c r="A141" s="24" t="n"/>
      <c r="B141" s="24" t="n"/>
      <c r="C141" s="24" t="n"/>
      <c r="D141" s="24" t="n"/>
      <c r="E141" s="24" t="n"/>
      <c r="F141" s="24" t="n"/>
      <c r="G141" s="24" t="n"/>
      <c r="H141" s="24" t="n"/>
      <c r="I141" s="11" t="n"/>
      <c r="J141" s="10" t="n"/>
      <c r="K141" s="10" t="n"/>
      <c r="L141" s="10" t="n"/>
      <c r="M141" s="12" t="n"/>
      <c r="N141" s="10" t="n"/>
      <c r="O141" s="24" t="n"/>
      <c r="P141" s="10" t="n"/>
      <c r="Q141" s="24" t="n"/>
      <c r="R141" s="24" t="n"/>
      <c r="S141" s="23">
        <f>IF(G141="","",IF(OR(G141="Closed Won",G141="Closed Lost"),"No","Yes"))</f>
        <v/>
      </c>
      <c r="T141" s="18">
        <f>IF(OR(G141="",J141=""),"",IF(S141="Yes",Summary!$B$4-J141,IF(K141="","",K141-J141)))</f>
        <v/>
      </c>
      <c r="U141" s="18">
        <f>IF(OR(S141&lt;&gt;"Yes",AND(N141="",J141="")),"",Summary!$B$4-IF(N141="",J141,N141))</f>
        <v/>
      </c>
      <c r="V141" s="23">
        <f>IF(K141="","",IF(AND(K141&gt;=Summary!$B$5,K141&lt;=Summary!$B$6),"Yes","No"))</f>
        <v/>
      </c>
      <c r="W141" s="23">
        <f>IF(OR(S141&lt;&gt;"Yes",U141=""),"",IF(U141&gt;=Summary!$B$9,"Stale",IF(AND(K141&lt;&gt;"",K141&lt;Summary!$B$4),"Close date passed",IF(M141&gt;=2,"Pushed 2+",IF(U141&gt;=Summary!$B$8,"Check","OK")))))</f>
        <v/>
      </c>
      <c r="X141" s="18">
        <f>IF(OR(K141="",L141=""),"",K141-L141)</f>
        <v/>
      </c>
    </row>
    <row r="142">
      <c r="A142" s="24" t="n"/>
      <c r="B142" s="24" t="n"/>
      <c r="C142" s="24" t="n"/>
      <c r="D142" s="24" t="n"/>
      <c r="E142" s="24" t="n"/>
      <c r="F142" s="24" t="n"/>
      <c r="G142" s="24" t="n"/>
      <c r="H142" s="24" t="n"/>
      <c r="I142" s="11" t="n"/>
      <c r="J142" s="10" t="n"/>
      <c r="K142" s="10" t="n"/>
      <c r="L142" s="10" t="n"/>
      <c r="M142" s="12" t="n"/>
      <c r="N142" s="10" t="n"/>
      <c r="O142" s="24" t="n"/>
      <c r="P142" s="10" t="n"/>
      <c r="Q142" s="24" t="n"/>
      <c r="R142" s="24" t="n"/>
      <c r="S142" s="23">
        <f>IF(G142="","",IF(OR(G142="Closed Won",G142="Closed Lost"),"No","Yes"))</f>
        <v/>
      </c>
      <c r="T142" s="18">
        <f>IF(OR(G142="",J142=""),"",IF(S142="Yes",Summary!$B$4-J142,IF(K142="","",K142-J142)))</f>
        <v/>
      </c>
      <c r="U142" s="18">
        <f>IF(OR(S142&lt;&gt;"Yes",AND(N142="",J142="")),"",Summary!$B$4-IF(N142="",J142,N142))</f>
        <v/>
      </c>
      <c r="V142" s="23">
        <f>IF(K142="","",IF(AND(K142&gt;=Summary!$B$5,K142&lt;=Summary!$B$6),"Yes","No"))</f>
        <v/>
      </c>
      <c r="W142" s="23">
        <f>IF(OR(S142&lt;&gt;"Yes",U142=""),"",IF(U142&gt;=Summary!$B$9,"Stale",IF(AND(K142&lt;&gt;"",K142&lt;Summary!$B$4),"Close date passed",IF(M142&gt;=2,"Pushed 2+",IF(U142&gt;=Summary!$B$8,"Check","OK")))))</f>
        <v/>
      </c>
      <c r="X142" s="18">
        <f>IF(OR(K142="",L142=""),"",K142-L142)</f>
        <v/>
      </c>
    </row>
    <row r="143">
      <c r="A143" s="24" t="n"/>
      <c r="B143" s="24" t="n"/>
      <c r="C143" s="24" t="n"/>
      <c r="D143" s="24" t="n"/>
      <c r="E143" s="24" t="n"/>
      <c r="F143" s="24" t="n"/>
      <c r="G143" s="24" t="n"/>
      <c r="H143" s="24" t="n"/>
      <c r="I143" s="11" t="n"/>
      <c r="J143" s="10" t="n"/>
      <c r="K143" s="10" t="n"/>
      <c r="L143" s="10" t="n"/>
      <c r="M143" s="12" t="n"/>
      <c r="N143" s="10" t="n"/>
      <c r="O143" s="24" t="n"/>
      <c r="P143" s="10" t="n"/>
      <c r="Q143" s="24" t="n"/>
      <c r="R143" s="24" t="n"/>
      <c r="S143" s="23">
        <f>IF(G143="","",IF(OR(G143="Closed Won",G143="Closed Lost"),"No","Yes"))</f>
        <v/>
      </c>
      <c r="T143" s="18">
        <f>IF(OR(G143="",J143=""),"",IF(S143="Yes",Summary!$B$4-J143,IF(K143="","",K143-J143)))</f>
        <v/>
      </c>
      <c r="U143" s="18">
        <f>IF(OR(S143&lt;&gt;"Yes",AND(N143="",J143="")),"",Summary!$B$4-IF(N143="",J143,N143))</f>
        <v/>
      </c>
      <c r="V143" s="23">
        <f>IF(K143="","",IF(AND(K143&gt;=Summary!$B$5,K143&lt;=Summary!$B$6),"Yes","No"))</f>
        <v/>
      </c>
      <c r="W143" s="23">
        <f>IF(OR(S143&lt;&gt;"Yes",U143=""),"",IF(U143&gt;=Summary!$B$9,"Stale",IF(AND(K143&lt;&gt;"",K143&lt;Summary!$B$4),"Close date passed",IF(M143&gt;=2,"Pushed 2+",IF(U143&gt;=Summary!$B$8,"Check","OK")))))</f>
        <v/>
      </c>
      <c r="X143" s="18">
        <f>IF(OR(K143="",L143=""),"",K143-L143)</f>
        <v/>
      </c>
    </row>
    <row r="144">
      <c r="A144" s="24" t="n"/>
      <c r="B144" s="24" t="n"/>
      <c r="C144" s="24" t="n"/>
      <c r="D144" s="24" t="n"/>
      <c r="E144" s="24" t="n"/>
      <c r="F144" s="24" t="n"/>
      <c r="G144" s="24" t="n"/>
      <c r="H144" s="24" t="n"/>
      <c r="I144" s="11" t="n"/>
      <c r="J144" s="10" t="n"/>
      <c r="K144" s="10" t="n"/>
      <c r="L144" s="10" t="n"/>
      <c r="M144" s="12" t="n"/>
      <c r="N144" s="10" t="n"/>
      <c r="O144" s="24" t="n"/>
      <c r="P144" s="10" t="n"/>
      <c r="Q144" s="24" t="n"/>
      <c r="R144" s="24" t="n"/>
      <c r="S144" s="23">
        <f>IF(G144="","",IF(OR(G144="Closed Won",G144="Closed Lost"),"No","Yes"))</f>
        <v/>
      </c>
      <c r="T144" s="18">
        <f>IF(OR(G144="",J144=""),"",IF(S144="Yes",Summary!$B$4-J144,IF(K144="","",K144-J144)))</f>
        <v/>
      </c>
      <c r="U144" s="18">
        <f>IF(OR(S144&lt;&gt;"Yes",AND(N144="",J144="")),"",Summary!$B$4-IF(N144="",J144,N144))</f>
        <v/>
      </c>
      <c r="V144" s="23">
        <f>IF(K144="","",IF(AND(K144&gt;=Summary!$B$5,K144&lt;=Summary!$B$6),"Yes","No"))</f>
        <v/>
      </c>
      <c r="W144" s="23">
        <f>IF(OR(S144&lt;&gt;"Yes",U144=""),"",IF(U144&gt;=Summary!$B$9,"Stale",IF(AND(K144&lt;&gt;"",K144&lt;Summary!$B$4),"Close date passed",IF(M144&gt;=2,"Pushed 2+",IF(U144&gt;=Summary!$B$8,"Check","OK")))))</f>
        <v/>
      </c>
      <c r="X144" s="18">
        <f>IF(OR(K144="",L144=""),"",K144-L144)</f>
        <v/>
      </c>
    </row>
    <row r="145">
      <c r="A145" s="24" t="n"/>
      <c r="B145" s="24" t="n"/>
      <c r="C145" s="24" t="n"/>
      <c r="D145" s="24" t="n"/>
      <c r="E145" s="24" t="n"/>
      <c r="F145" s="24" t="n"/>
      <c r="G145" s="24" t="n"/>
      <c r="H145" s="24" t="n"/>
      <c r="I145" s="11" t="n"/>
      <c r="J145" s="10" t="n"/>
      <c r="K145" s="10" t="n"/>
      <c r="L145" s="10" t="n"/>
      <c r="M145" s="12" t="n"/>
      <c r="N145" s="10" t="n"/>
      <c r="O145" s="24" t="n"/>
      <c r="P145" s="10" t="n"/>
      <c r="Q145" s="24" t="n"/>
      <c r="R145" s="24" t="n"/>
      <c r="S145" s="23">
        <f>IF(G145="","",IF(OR(G145="Closed Won",G145="Closed Lost"),"No","Yes"))</f>
        <v/>
      </c>
      <c r="T145" s="18">
        <f>IF(OR(G145="",J145=""),"",IF(S145="Yes",Summary!$B$4-J145,IF(K145="","",K145-J145)))</f>
        <v/>
      </c>
      <c r="U145" s="18">
        <f>IF(OR(S145&lt;&gt;"Yes",AND(N145="",J145="")),"",Summary!$B$4-IF(N145="",J145,N145))</f>
        <v/>
      </c>
      <c r="V145" s="23">
        <f>IF(K145="","",IF(AND(K145&gt;=Summary!$B$5,K145&lt;=Summary!$B$6),"Yes","No"))</f>
        <v/>
      </c>
      <c r="W145" s="23">
        <f>IF(OR(S145&lt;&gt;"Yes",U145=""),"",IF(U145&gt;=Summary!$B$9,"Stale",IF(AND(K145&lt;&gt;"",K145&lt;Summary!$B$4),"Close date passed",IF(M145&gt;=2,"Pushed 2+",IF(U145&gt;=Summary!$B$8,"Check","OK")))))</f>
        <v/>
      </c>
      <c r="X145" s="18">
        <f>IF(OR(K145="",L145=""),"",K145-L145)</f>
        <v/>
      </c>
    </row>
    <row r="146">
      <c r="A146" s="24" t="n"/>
      <c r="B146" s="24" t="n"/>
      <c r="C146" s="24" t="n"/>
      <c r="D146" s="24" t="n"/>
      <c r="E146" s="24" t="n"/>
      <c r="F146" s="24" t="n"/>
      <c r="G146" s="24" t="n"/>
      <c r="H146" s="24" t="n"/>
      <c r="I146" s="11" t="n"/>
      <c r="J146" s="10" t="n"/>
      <c r="K146" s="10" t="n"/>
      <c r="L146" s="10" t="n"/>
      <c r="M146" s="12" t="n"/>
      <c r="N146" s="10" t="n"/>
      <c r="O146" s="24" t="n"/>
      <c r="P146" s="10" t="n"/>
      <c r="Q146" s="24" t="n"/>
      <c r="R146" s="24" t="n"/>
      <c r="S146" s="23">
        <f>IF(G146="","",IF(OR(G146="Closed Won",G146="Closed Lost"),"No","Yes"))</f>
        <v/>
      </c>
      <c r="T146" s="18">
        <f>IF(OR(G146="",J146=""),"",IF(S146="Yes",Summary!$B$4-J146,IF(K146="","",K146-J146)))</f>
        <v/>
      </c>
      <c r="U146" s="18">
        <f>IF(OR(S146&lt;&gt;"Yes",AND(N146="",J146="")),"",Summary!$B$4-IF(N146="",J146,N146))</f>
        <v/>
      </c>
      <c r="V146" s="23">
        <f>IF(K146="","",IF(AND(K146&gt;=Summary!$B$5,K146&lt;=Summary!$B$6),"Yes","No"))</f>
        <v/>
      </c>
      <c r="W146" s="23">
        <f>IF(OR(S146&lt;&gt;"Yes",U146=""),"",IF(U146&gt;=Summary!$B$9,"Stale",IF(AND(K146&lt;&gt;"",K146&lt;Summary!$B$4),"Close date passed",IF(M146&gt;=2,"Pushed 2+",IF(U146&gt;=Summary!$B$8,"Check","OK")))))</f>
        <v/>
      </c>
      <c r="X146" s="18">
        <f>IF(OR(K146="",L146=""),"",K146-L146)</f>
        <v/>
      </c>
    </row>
    <row r="147">
      <c r="A147" s="24" t="n"/>
      <c r="B147" s="24" t="n"/>
      <c r="C147" s="24" t="n"/>
      <c r="D147" s="24" t="n"/>
      <c r="E147" s="24" t="n"/>
      <c r="F147" s="24" t="n"/>
      <c r="G147" s="24" t="n"/>
      <c r="H147" s="24" t="n"/>
      <c r="I147" s="11" t="n"/>
      <c r="J147" s="10" t="n"/>
      <c r="K147" s="10" t="n"/>
      <c r="L147" s="10" t="n"/>
      <c r="M147" s="12" t="n"/>
      <c r="N147" s="10" t="n"/>
      <c r="O147" s="24" t="n"/>
      <c r="P147" s="10" t="n"/>
      <c r="Q147" s="24" t="n"/>
      <c r="R147" s="24" t="n"/>
      <c r="S147" s="23">
        <f>IF(G147="","",IF(OR(G147="Closed Won",G147="Closed Lost"),"No","Yes"))</f>
        <v/>
      </c>
      <c r="T147" s="18">
        <f>IF(OR(G147="",J147=""),"",IF(S147="Yes",Summary!$B$4-J147,IF(K147="","",K147-J147)))</f>
        <v/>
      </c>
      <c r="U147" s="18">
        <f>IF(OR(S147&lt;&gt;"Yes",AND(N147="",J147="")),"",Summary!$B$4-IF(N147="",J147,N147))</f>
        <v/>
      </c>
      <c r="V147" s="23">
        <f>IF(K147="","",IF(AND(K147&gt;=Summary!$B$5,K147&lt;=Summary!$B$6),"Yes","No"))</f>
        <v/>
      </c>
      <c r="W147" s="23">
        <f>IF(OR(S147&lt;&gt;"Yes",U147=""),"",IF(U147&gt;=Summary!$B$9,"Stale",IF(AND(K147&lt;&gt;"",K147&lt;Summary!$B$4),"Close date passed",IF(M147&gt;=2,"Pushed 2+",IF(U147&gt;=Summary!$B$8,"Check","OK")))))</f>
        <v/>
      </c>
      <c r="X147" s="18">
        <f>IF(OR(K147="",L147=""),"",K147-L147)</f>
        <v/>
      </c>
    </row>
    <row r="148">
      <c r="A148" s="24" t="n"/>
      <c r="B148" s="24" t="n"/>
      <c r="C148" s="24" t="n"/>
      <c r="D148" s="24" t="n"/>
      <c r="E148" s="24" t="n"/>
      <c r="F148" s="24" t="n"/>
      <c r="G148" s="24" t="n"/>
      <c r="H148" s="24" t="n"/>
      <c r="I148" s="11" t="n"/>
      <c r="J148" s="10" t="n"/>
      <c r="K148" s="10" t="n"/>
      <c r="L148" s="10" t="n"/>
      <c r="M148" s="12" t="n"/>
      <c r="N148" s="10" t="n"/>
      <c r="O148" s="24" t="n"/>
      <c r="P148" s="10" t="n"/>
      <c r="Q148" s="24" t="n"/>
      <c r="R148" s="24" t="n"/>
      <c r="S148" s="23">
        <f>IF(G148="","",IF(OR(G148="Closed Won",G148="Closed Lost"),"No","Yes"))</f>
        <v/>
      </c>
      <c r="T148" s="18">
        <f>IF(OR(G148="",J148=""),"",IF(S148="Yes",Summary!$B$4-J148,IF(K148="","",K148-J148)))</f>
        <v/>
      </c>
      <c r="U148" s="18">
        <f>IF(OR(S148&lt;&gt;"Yes",AND(N148="",J148="")),"",Summary!$B$4-IF(N148="",J148,N148))</f>
        <v/>
      </c>
      <c r="V148" s="23">
        <f>IF(K148="","",IF(AND(K148&gt;=Summary!$B$5,K148&lt;=Summary!$B$6),"Yes","No"))</f>
        <v/>
      </c>
      <c r="W148" s="23">
        <f>IF(OR(S148&lt;&gt;"Yes",U148=""),"",IF(U148&gt;=Summary!$B$9,"Stale",IF(AND(K148&lt;&gt;"",K148&lt;Summary!$B$4),"Close date passed",IF(M148&gt;=2,"Pushed 2+",IF(U148&gt;=Summary!$B$8,"Check","OK")))))</f>
        <v/>
      </c>
      <c r="X148" s="18">
        <f>IF(OR(K148="",L148=""),"",K148-L148)</f>
        <v/>
      </c>
    </row>
    <row r="149">
      <c r="A149" s="24" t="n"/>
      <c r="B149" s="24" t="n"/>
      <c r="C149" s="24" t="n"/>
      <c r="D149" s="24" t="n"/>
      <c r="E149" s="24" t="n"/>
      <c r="F149" s="24" t="n"/>
      <c r="G149" s="24" t="n"/>
      <c r="H149" s="24" t="n"/>
      <c r="I149" s="11" t="n"/>
      <c r="J149" s="10" t="n"/>
      <c r="K149" s="10" t="n"/>
      <c r="L149" s="10" t="n"/>
      <c r="M149" s="12" t="n"/>
      <c r="N149" s="10" t="n"/>
      <c r="O149" s="24" t="n"/>
      <c r="P149" s="10" t="n"/>
      <c r="Q149" s="24" t="n"/>
      <c r="R149" s="24" t="n"/>
      <c r="S149" s="23">
        <f>IF(G149="","",IF(OR(G149="Closed Won",G149="Closed Lost"),"No","Yes"))</f>
        <v/>
      </c>
      <c r="T149" s="18">
        <f>IF(OR(G149="",J149=""),"",IF(S149="Yes",Summary!$B$4-J149,IF(K149="","",K149-J149)))</f>
        <v/>
      </c>
      <c r="U149" s="18">
        <f>IF(OR(S149&lt;&gt;"Yes",AND(N149="",J149="")),"",Summary!$B$4-IF(N149="",J149,N149))</f>
        <v/>
      </c>
      <c r="V149" s="23">
        <f>IF(K149="","",IF(AND(K149&gt;=Summary!$B$5,K149&lt;=Summary!$B$6),"Yes","No"))</f>
        <v/>
      </c>
      <c r="W149" s="23">
        <f>IF(OR(S149&lt;&gt;"Yes",U149=""),"",IF(U149&gt;=Summary!$B$9,"Stale",IF(AND(K149&lt;&gt;"",K149&lt;Summary!$B$4),"Close date passed",IF(M149&gt;=2,"Pushed 2+",IF(U149&gt;=Summary!$B$8,"Check","OK")))))</f>
        <v/>
      </c>
      <c r="X149" s="18">
        <f>IF(OR(K149="",L149=""),"",K149-L149)</f>
        <v/>
      </c>
    </row>
    <row r="150">
      <c r="A150" s="24" t="n"/>
      <c r="B150" s="24" t="n"/>
      <c r="C150" s="24" t="n"/>
      <c r="D150" s="24" t="n"/>
      <c r="E150" s="24" t="n"/>
      <c r="F150" s="24" t="n"/>
      <c r="G150" s="24" t="n"/>
      <c r="H150" s="24" t="n"/>
      <c r="I150" s="11" t="n"/>
      <c r="J150" s="10" t="n"/>
      <c r="K150" s="10" t="n"/>
      <c r="L150" s="10" t="n"/>
      <c r="M150" s="12" t="n"/>
      <c r="N150" s="10" t="n"/>
      <c r="O150" s="24" t="n"/>
      <c r="P150" s="10" t="n"/>
      <c r="Q150" s="24" t="n"/>
      <c r="R150" s="24" t="n"/>
      <c r="S150" s="23">
        <f>IF(G150="","",IF(OR(G150="Closed Won",G150="Closed Lost"),"No","Yes"))</f>
        <v/>
      </c>
      <c r="T150" s="18">
        <f>IF(OR(G150="",J150=""),"",IF(S150="Yes",Summary!$B$4-J150,IF(K150="","",K150-J150)))</f>
        <v/>
      </c>
      <c r="U150" s="18">
        <f>IF(OR(S150&lt;&gt;"Yes",AND(N150="",J150="")),"",Summary!$B$4-IF(N150="",J150,N150))</f>
        <v/>
      </c>
      <c r="V150" s="23">
        <f>IF(K150="","",IF(AND(K150&gt;=Summary!$B$5,K150&lt;=Summary!$B$6),"Yes","No"))</f>
        <v/>
      </c>
      <c r="W150" s="23">
        <f>IF(OR(S150&lt;&gt;"Yes",U150=""),"",IF(U150&gt;=Summary!$B$9,"Stale",IF(AND(K150&lt;&gt;"",K150&lt;Summary!$B$4),"Close date passed",IF(M150&gt;=2,"Pushed 2+",IF(U150&gt;=Summary!$B$8,"Check","OK")))))</f>
        <v/>
      </c>
      <c r="X150" s="18">
        <f>IF(OR(K150="",L150=""),"",K150-L150)</f>
        <v/>
      </c>
    </row>
    <row r="151">
      <c r="A151" s="24" t="n"/>
      <c r="B151" s="24" t="n"/>
      <c r="C151" s="24" t="n"/>
      <c r="D151" s="24" t="n"/>
      <c r="E151" s="24" t="n"/>
      <c r="F151" s="24" t="n"/>
      <c r="G151" s="24" t="n"/>
      <c r="H151" s="24" t="n"/>
      <c r="I151" s="11" t="n"/>
      <c r="J151" s="10" t="n"/>
      <c r="K151" s="10" t="n"/>
      <c r="L151" s="10" t="n"/>
      <c r="M151" s="12" t="n"/>
      <c r="N151" s="10" t="n"/>
      <c r="O151" s="24" t="n"/>
      <c r="P151" s="10" t="n"/>
      <c r="Q151" s="24" t="n"/>
      <c r="R151" s="24" t="n"/>
      <c r="S151" s="23">
        <f>IF(G151="","",IF(OR(G151="Closed Won",G151="Closed Lost"),"No","Yes"))</f>
        <v/>
      </c>
      <c r="T151" s="18">
        <f>IF(OR(G151="",J151=""),"",IF(S151="Yes",Summary!$B$4-J151,IF(K151="","",K151-J151)))</f>
        <v/>
      </c>
      <c r="U151" s="18">
        <f>IF(OR(S151&lt;&gt;"Yes",AND(N151="",J151="")),"",Summary!$B$4-IF(N151="",J151,N151))</f>
        <v/>
      </c>
      <c r="V151" s="23">
        <f>IF(K151="","",IF(AND(K151&gt;=Summary!$B$5,K151&lt;=Summary!$B$6),"Yes","No"))</f>
        <v/>
      </c>
      <c r="W151" s="23">
        <f>IF(OR(S151&lt;&gt;"Yes",U151=""),"",IF(U151&gt;=Summary!$B$9,"Stale",IF(AND(K151&lt;&gt;"",K151&lt;Summary!$B$4),"Close date passed",IF(M151&gt;=2,"Pushed 2+",IF(U151&gt;=Summary!$B$8,"Check","OK")))))</f>
        <v/>
      </c>
      <c r="X151" s="18">
        <f>IF(OR(K151="",L151=""),"",K151-L151)</f>
        <v/>
      </c>
    </row>
    <row r="152">
      <c r="A152" s="24" t="n"/>
      <c r="B152" s="24" t="n"/>
      <c r="C152" s="24" t="n"/>
      <c r="D152" s="24" t="n"/>
      <c r="E152" s="24" t="n"/>
      <c r="F152" s="24" t="n"/>
      <c r="G152" s="24" t="n"/>
      <c r="H152" s="24" t="n"/>
      <c r="I152" s="11" t="n"/>
      <c r="J152" s="10" t="n"/>
      <c r="K152" s="10" t="n"/>
      <c r="L152" s="10" t="n"/>
      <c r="M152" s="12" t="n"/>
      <c r="N152" s="10" t="n"/>
      <c r="O152" s="24" t="n"/>
      <c r="P152" s="10" t="n"/>
      <c r="Q152" s="24" t="n"/>
      <c r="R152" s="24" t="n"/>
      <c r="S152" s="23">
        <f>IF(G152="","",IF(OR(G152="Closed Won",G152="Closed Lost"),"No","Yes"))</f>
        <v/>
      </c>
      <c r="T152" s="18">
        <f>IF(OR(G152="",J152=""),"",IF(S152="Yes",Summary!$B$4-J152,IF(K152="","",K152-J152)))</f>
        <v/>
      </c>
      <c r="U152" s="18">
        <f>IF(OR(S152&lt;&gt;"Yes",AND(N152="",J152="")),"",Summary!$B$4-IF(N152="",J152,N152))</f>
        <v/>
      </c>
      <c r="V152" s="23">
        <f>IF(K152="","",IF(AND(K152&gt;=Summary!$B$5,K152&lt;=Summary!$B$6),"Yes","No"))</f>
        <v/>
      </c>
      <c r="W152" s="23">
        <f>IF(OR(S152&lt;&gt;"Yes",U152=""),"",IF(U152&gt;=Summary!$B$9,"Stale",IF(AND(K152&lt;&gt;"",K152&lt;Summary!$B$4),"Close date passed",IF(M152&gt;=2,"Pushed 2+",IF(U152&gt;=Summary!$B$8,"Check","OK")))))</f>
        <v/>
      </c>
      <c r="X152" s="18">
        <f>IF(OR(K152="",L152=""),"",K152-L152)</f>
        <v/>
      </c>
    </row>
    <row r="153">
      <c r="A153" s="24" t="n"/>
      <c r="B153" s="24" t="n"/>
      <c r="C153" s="24" t="n"/>
      <c r="D153" s="24" t="n"/>
      <c r="E153" s="24" t="n"/>
      <c r="F153" s="24" t="n"/>
      <c r="G153" s="24" t="n"/>
      <c r="H153" s="24" t="n"/>
      <c r="I153" s="11" t="n"/>
      <c r="J153" s="10" t="n"/>
      <c r="K153" s="10" t="n"/>
      <c r="L153" s="10" t="n"/>
      <c r="M153" s="12" t="n"/>
      <c r="N153" s="10" t="n"/>
      <c r="O153" s="24" t="n"/>
      <c r="P153" s="10" t="n"/>
      <c r="Q153" s="24" t="n"/>
      <c r="R153" s="24" t="n"/>
      <c r="S153" s="23">
        <f>IF(G153="","",IF(OR(G153="Closed Won",G153="Closed Lost"),"No","Yes"))</f>
        <v/>
      </c>
      <c r="T153" s="18">
        <f>IF(OR(G153="",J153=""),"",IF(S153="Yes",Summary!$B$4-J153,IF(K153="","",K153-J153)))</f>
        <v/>
      </c>
      <c r="U153" s="18">
        <f>IF(OR(S153&lt;&gt;"Yes",AND(N153="",J153="")),"",Summary!$B$4-IF(N153="",J153,N153))</f>
        <v/>
      </c>
      <c r="V153" s="23">
        <f>IF(K153="","",IF(AND(K153&gt;=Summary!$B$5,K153&lt;=Summary!$B$6),"Yes","No"))</f>
        <v/>
      </c>
      <c r="W153" s="23">
        <f>IF(OR(S153&lt;&gt;"Yes",U153=""),"",IF(U153&gt;=Summary!$B$9,"Stale",IF(AND(K153&lt;&gt;"",K153&lt;Summary!$B$4),"Close date passed",IF(M153&gt;=2,"Pushed 2+",IF(U153&gt;=Summary!$B$8,"Check","OK")))))</f>
        <v/>
      </c>
      <c r="X153" s="18">
        <f>IF(OR(K153="",L153=""),"",K153-L153)</f>
        <v/>
      </c>
    </row>
    <row r="154">
      <c r="A154" s="24" t="n"/>
      <c r="B154" s="24" t="n"/>
      <c r="C154" s="24" t="n"/>
      <c r="D154" s="24" t="n"/>
      <c r="E154" s="24" t="n"/>
      <c r="F154" s="24" t="n"/>
      <c r="G154" s="24" t="n"/>
      <c r="H154" s="24" t="n"/>
      <c r="I154" s="11" t="n"/>
      <c r="J154" s="10" t="n"/>
      <c r="K154" s="10" t="n"/>
      <c r="L154" s="10" t="n"/>
      <c r="M154" s="12" t="n"/>
      <c r="N154" s="10" t="n"/>
      <c r="O154" s="24" t="n"/>
      <c r="P154" s="10" t="n"/>
      <c r="Q154" s="24" t="n"/>
      <c r="R154" s="24" t="n"/>
      <c r="S154" s="23">
        <f>IF(G154="","",IF(OR(G154="Closed Won",G154="Closed Lost"),"No","Yes"))</f>
        <v/>
      </c>
      <c r="T154" s="18">
        <f>IF(OR(G154="",J154=""),"",IF(S154="Yes",Summary!$B$4-J154,IF(K154="","",K154-J154)))</f>
        <v/>
      </c>
      <c r="U154" s="18">
        <f>IF(OR(S154&lt;&gt;"Yes",AND(N154="",J154="")),"",Summary!$B$4-IF(N154="",J154,N154))</f>
        <v/>
      </c>
      <c r="V154" s="23">
        <f>IF(K154="","",IF(AND(K154&gt;=Summary!$B$5,K154&lt;=Summary!$B$6),"Yes","No"))</f>
        <v/>
      </c>
      <c r="W154" s="23">
        <f>IF(OR(S154&lt;&gt;"Yes",U154=""),"",IF(U154&gt;=Summary!$B$9,"Stale",IF(AND(K154&lt;&gt;"",K154&lt;Summary!$B$4),"Close date passed",IF(M154&gt;=2,"Pushed 2+",IF(U154&gt;=Summary!$B$8,"Check","OK")))))</f>
        <v/>
      </c>
      <c r="X154" s="18">
        <f>IF(OR(K154="",L154=""),"",K154-L154)</f>
        <v/>
      </c>
    </row>
    <row r="155">
      <c r="A155" s="24" t="n"/>
      <c r="B155" s="24" t="n"/>
      <c r="C155" s="24" t="n"/>
      <c r="D155" s="24" t="n"/>
      <c r="E155" s="24" t="n"/>
      <c r="F155" s="24" t="n"/>
      <c r="G155" s="24" t="n"/>
      <c r="H155" s="24" t="n"/>
      <c r="I155" s="11" t="n"/>
      <c r="J155" s="10" t="n"/>
      <c r="K155" s="10" t="n"/>
      <c r="L155" s="10" t="n"/>
      <c r="M155" s="12" t="n"/>
      <c r="N155" s="10" t="n"/>
      <c r="O155" s="24" t="n"/>
      <c r="P155" s="10" t="n"/>
      <c r="Q155" s="24" t="n"/>
      <c r="R155" s="24" t="n"/>
      <c r="S155" s="23">
        <f>IF(G155="","",IF(OR(G155="Closed Won",G155="Closed Lost"),"No","Yes"))</f>
        <v/>
      </c>
      <c r="T155" s="18">
        <f>IF(OR(G155="",J155=""),"",IF(S155="Yes",Summary!$B$4-J155,IF(K155="","",K155-J155)))</f>
        <v/>
      </c>
      <c r="U155" s="18">
        <f>IF(OR(S155&lt;&gt;"Yes",AND(N155="",J155="")),"",Summary!$B$4-IF(N155="",J155,N155))</f>
        <v/>
      </c>
      <c r="V155" s="23">
        <f>IF(K155="","",IF(AND(K155&gt;=Summary!$B$5,K155&lt;=Summary!$B$6),"Yes","No"))</f>
        <v/>
      </c>
      <c r="W155" s="23">
        <f>IF(OR(S155&lt;&gt;"Yes",U155=""),"",IF(U155&gt;=Summary!$B$9,"Stale",IF(AND(K155&lt;&gt;"",K155&lt;Summary!$B$4),"Close date passed",IF(M155&gt;=2,"Pushed 2+",IF(U155&gt;=Summary!$B$8,"Check","OK")))))</f>
        <v/>
      </c>
      <c r="X155" s="18">
        <f>IF(OR(K155="",L155=""),"",K155-L155)</f>
        <v/>
      </c>
    </row>
    <row r="156">
      <c r="A156" s="24" t="n"/>
      <c r="B156" s="24" t="n"/>
      <c r="C156" s="24" t="n"/>
      <c r="D156" s="24" t="n"/>
      <c r="E156" s="24" t="n"/>
      <c r="F156" s="24" t="n"/>
      <c r="G156" s="24" t="n"/>
      <c r="H156" s="24" t="n"/>
      <c r="I156" s="11" t="n"/>
      <c r="J156" s="10" t="n"/>
      <c r="K156" s="10" t="n"/>
      <c r="L156" s="10" t="n"/>
      <c r="M156" s="12" t="n"/>
      <c r="N156" s="10" t="n"/>
      <c r="O156" s="24" t="n"/>
      <c r="P156" s="10" t="n"/>
      <c r="Q156" s="24" t="n"/>
      <c r="R156" s="24" t="n"/>
      <c r="S156" s="23">
        <f>IF(G156="","",IF(OR(G156="Closed Won",G156="Closed Lost"),"No","Yes"))</f>
        <v/>
      </c>
      <c r="T156" s="18">
        <f>IF(OR(G156="",J156=""),"",IF(S156="Yes",Summary!$B$4-J156,IF(K156="","",K156-J156)))</f>
        <v/>
      </c>
      <c r="U156" s="18">
        <f>IF(OR(S156&lt;&gt;"Yes",AND(N156="",J156="")),"",Summary!$B$4-IF(N156="",J156,N156))</f>
        <v/>
      </c>
      <c r="V156" s="23">
        <f>IF(K156="","",IF(AND(K156&gt;=Summary!$B$5,K156&lt;=Summary!$B$6),"Yes","No"))</f>
        <v/>
      </c>
      <c r="W156" s="23">
        <f>IF(OR(S156&lt;&gt;"Yes",U156=""),"",IF(U156&gt;=Summary!$B$9,"Stale",IF(AND(K156&lt;&gt;"",K156&lt;Summary!$B$4),"Close date passed",IF(M156&gt;=2,"Pushed 2+",IF(U156&gt;=Summary!$B$8,"Check","OK")))))</f>
        <v/>
      </c>
      <c r="X156" s="18">
        <f>IF(OR(K156="",L156=""),"",K156-L156)</f>
        <v/>
      </c>
    </row>
    <row r="157">
      <c r="A157" s="24" t="n"/>
      <c r="B157" s="24" t="n"/>
      <c r="C157" s="24" t="n"/>
      <c r="D157" s="24" t="n"/>
      <c r="E157" s="24" t="n"/>
      <c r="F157" s="24" t="n"/>
      <c r="G157" s="24" t="n"/>
      <c r="H157" s="24" t="n"/>
      <c r="I157" s="11" t="n"/>
      <c r="J157" s="10" t="n"/>
      <c r="K157" s="10" t="n"/>
      <c r="L157" s="10" t="n"/>
      <c r="M157" s="12" t="n"/>
      <c r="N157" s="10" t="n"/>
      <c r="O157" s="24" t="n"/>
      <c r="P157" s="10" t="n"/>
      <c r="Q157" s="24" t="n"/>
      <c r="R157" s="24" t="n"/>
      <c r="S157" s="23">
        <f>IF(G157="","",IF(OR(G157="Closed Won",G157="Closed Lost"),"No","Yes"))</f>
        <v/>
      </c>
      <c r="T157" s="18">
        <f>IF(OR(G157="",J157=""),"",IF(S157="Yes",Summary!$B$4-J157,IF(K157="","",K157-J157)))</f>
        <v/>
      </c>
      <c r="U157" s="18">
        <f>IF(OR(S157&lt;&gt;"Yes",AND(N157="",J157="")),"",Summary!$B$4-IF(N157="",J157,N157))</f>
        <v/>
      </c>
      <c r="V157" s="23">
        <f>IF(K157="","",IF(AND(K157&gt;=Summary!$B$5,K157&lt;=Summary!$B$6),"Yes","No"))</f>
        <v/>
      </c>
      <c r="W157" s="23">
        <f>IF(OR(S157&lt;&gt;"Yes",U157=""),"",IF(U157&gt;=Summary!$B$9,"Stale",IF(AND(K157&lt;&gt;"",K157&lt;Summary!$B$4),"Close date passed",IF(M157&gt;=2,"Pushed 2+",IF(U157&gt;=Summary!$B$8,"Check","OK")))))</f>
        <v/>
      </c>
      <c r="X157" s="18">
        <f>IF(OR(K157="",L157=""),"",K157-L157)</f>
        <v/>
      </c>
    </row>
    <row r="158">
      <c r="A158" s="24" t="n"/>
      <c r="B158" s="24" t="n"/>
      <c r="C158" s="24" t="n"/>
      <c r="D158" s="24" t="n"/>
      <c r="E158" s="24" t="n"/>
      <c r="F158" s="24" t="n"/>
      <c r="G158" s="24" t="n"/>
      <c r="H158" s="24" t="n"/>
      <c r="I158" s="11" t="n"/>
      <c r="J158" s="10" t="n"/>
      <c r="K158" s="10" t="n"/>
      <c r="L158" s="10" t="n"/>
      <c r="M158" s="12" t="n"/>
      <c r="N158" s="10" t="n"/>
      <c r="O158" s="24" t="n"/>
      <c r="P158" s="10" t="n"/>
      <c r="Q158" s="24" t="n"/>
      <c r="R158" s="24" t="n"/>
      <c r="S158" s="23">
        <f>IF(G158="","",IF(OR(G158="Closed Won",G158="Closed Lost"),"No","Yes"))</f>
        <v/>
      </c>
      <c r="T158" s="18">
        <f>IF(OR(G158="",J158=""),"",IF(S158="Yes",Summary!$B$4-J158,IF(K158="","",K158-J158)))</f>
        <v/>
      </c>
      <c r="U158" s="18">
        <f>IF(OR(S158&lt;&gt;"Yes",AND(N158="",J158="")),"",Summary!$B$4-IF(N158="",J158,N158))</f>
        <v/>
      </c>
      <c r="V158" s="23">
        <f>IF(K158="","",IF(AND(K158&gt;=Summary!$B$5,K158&lt;=Summary!$B$6),"Yes","No"))</f>
        <v/>
      </c>
      <c r="W158" s="23">
        <f>IF(OR(S158&lt;&gt;"Yes",U158=""),"",IF(U158&gt;=Summary!$B$9,"Stale",IF(AND(K158&lt;&gt;"",K158&lt;Summary!$B$4),"Close date passed",IF(M158&gt;=2,"Pushed 2+",IF(U158&gt;=Summary!$B$8,"Check","OK")))))</f>
        <v/>
      </c>
      <c r="X158" s="18">
        <f>IF(OR(K158="",L158=""),"",K158-L158)</f>
        <v/>
      </c>
    </row>
    <row r="159">
      <c r="A159" s="24" t="n"/>
      <c r="B159" s="24" t="n"/>
      <c r="C159" s="24" t="n"/>
      <c r="D159" s="24" t="n"/>
      <c r="E159" s="24" t="n"/>
      <c r="F159" s="24" t="n"/>
      <c r="G159" s="24" t="n"/>
      <c r="H159" s="24" t="n"/>
      <c r="I159" s="11" t="n"/>
      <c r="J159" s="10" t="n"/>
      <c r="K159" s="10" t="n"/>
      <c r="L159" s="10" t="n"/>
      <c r="M159" s="12" t="n"/>
      <c r="N159" s="10" t="n"/>
      <c r="O159" s="24" t="n"/>
      <c r="P159" s="10" t="n"/>
      <c r="Q159" s="24" t="n"/>
      <c r="R159" s="24" t="n"/>
      <c r="S159" s="23">
        <f>IF(G159="","",IF(OR(G159="Closed Won",G159="Closed Lost"),"No","Yes"))</f>
        <v/>
      </c>
      <c r="T159" s="18">
        <f>IF(OR(G159="",J159=""),"",IF(S159="Yes",Summary!$B$4-J159,IF(K159="","",K159-J159)))</f>
        <v/>
      </c>
      <c r="U159" s="18">
        <f>IF(OR(S159&lt;&gt;"Yes",AND(N159="",J159="")),"",Summary!$B$4-IF(N159="",J159,N159))</f>
        <v/>
      </c>
      <c r="V159" s="23">
        <f>IF(K159="","",IF(AND(K159&gt;=Summary!$B$5,K159&lt;=Summary!$B$6),"Yes","No"))</f>
        <v/>
      </c>
      <c r="W159" s="23">
        <f>IF(OR(S159&lt;&gt;"Yes",U159=""),"",IF(U159&gt;=Summary!$B$9,"Stale",IF(AND(K159&lt;&gt;"",K159&lt;Summary!$B$4),"Close date passed",IF(M159&gt;=2,"Pushed 2+",IF(U159&gt;=Summary!$B$8,"Check","OK")))))</f>
        <v/>
      </c>
      <c r="X159" s="18">
        <f>IF(OR(K159="",L159=""),"",K159-L159)</f>
        <v/>
      </c>
    </row>
    <row r="160">
      <c r="A160" s="24" t="n"/>
      <c r="B160" s="24" t="n"/>
      <c r="C160" s="24" t="n"/>
      <c r="D160" s="24" t="n"/>
      <c r="E160" s="24" t="n"/>
      <c r="F160" s="24" t="n"/>
      <c r="G160" s="24" t="n"/>
      <c r="H160" s="24" t="n"/>
      <c r="I160" s="11" t="n"/>
      <c r="J160" s="10" t="n"/>
      <c r="K160" s="10" t="n"/>
      <c r="L160" s="10" t="n"/>
      <c r="M160" s="12" t="n"/>
      <c r="N160" s="10" t="n"/>
      <c r="O160" s="24" t="n"/>
      <c r="P160" s="10" t="n"/>
      <c r="Q160" s="24" t="n"/>
      <c r="R160" s="24" t="n"/>
      <c r="S160" s="23">
        <f>IF(G160="","",IF(OR(G160="Closed Won",G160="Closed Lost"),"No","Yes"))</f>
        <v/>
      </c>
      <c r="T160" s="18">
        <f>IF(OR(G160="",J160=""),"",IF(S160="Yes",Summary!$B$4-J160,IF(K160="","",K160-J160)))</f>
        <v/>
      </c>
      <c r="U160" s="18">
        <f>IF(OR(S160&lt;&gt;"Yes",AND(N160="",J160="")),"",Summary!$B$4-IF(N160="",J160,N160))</f>
        <v/>
      </c>
      <c r="V160" s="23">
        <f>IF(K160="","",IF(AND(K160&gt;=Summary!$B$5,K160&lt;=Summary!$B$6),"Yes","No"))</f>
        <v/>
      </c>
      <c r="W160" s="23">
        <f>IF(OR(S160&lt;&gt;"Yes",U160=""),"",IF(U160&gt;=Summary!$B$9,"Stale",IF(AND(K160&lt;&gt;"",K160&lt;Summary!$B$4),"Close date passed",IF(M160&gt;=2,"Pushed 2+",IF(U160&gt;=Summary!$B$8,"Check","OK")))))</f>
        <v/>
      </c>
      <c r="X160" s="18">
        <f>IF(OR(K160="",L160=""),"",K160-L160)</f>
        <v/>
      </c>
    </row>
    <row r="161">
      <c r="A161" s="24" t="n"/>
      <c r="B161" s="24" t="n"/>
      <c r="C161" s="24" t="n"/>
      <c r="D161" s="24" t="n"/>
      <c r="E161" s="24" t="n"/>
      <c r="F161" s="24" t="n"/>
      <c r="G161" s="24" t="n"/>
      <c r="H161" s="24" t="n"/>
      <c r="I161" s="11" t="n"/>
      <c r="J161" s="10" t="n"/>
      <c r="K161" s="10" t="n"/>
      <c r="L161" s="10" t="n"/>
      <c r="M161" s="12" t="n"/>
      <c r="N161" s="10" t="n"/>
      <c r="O161" s="24" t="n"/>
      <c r="P161" s="10" t="n"/>
      <c r="Q161" s="24" t="n"/>
      <c r="R161" s="24" t="n"/>
      <c r="S161" s="23">
        <f>IF(G161="","",IF(OR(G161="Closed Won",G161="Closed Lost"),"No","Yes"))</f>
        <v/>
      </c>
      <c r="T161" s="18">
        <f>IF(OR(G161="",J161=""),"",IF(S161="Yes",Summary!$B$4-J161,IF(K161="","",K161-J161)))</f>
        <v/>
      </c>
      <c r="U161" s="18">
        <f>IF(OR(S161&lt;&gt;"Yes",AND(N161="",J161="")),"",Summary!$B$4-IF(N161="",J161,N161))</f>
        <v/>
      </c>
      <c r="V161" s="23">
        <f>IF(K161="","",IF(AND(K161&gt;=Summary!$B$5,K161&lt;=Summary!$B$6),"Yes","No"))</f>
        <v/>
      </c>
      <c r="W161" s="23">
        <f>IF(OR(S161&lt;&gt;"Yes",U161=""),"",IF(U161&gt;=Summary!$B$9,"Stale",IF(AND(K161&lt;&gt;"",K161&lt;Summary!$B$4),"Close date passed",IF(M161&gt;=2,"Pushed 2+",IF(U161&gt;=Summary!$B$8,"Check","OK")))))</f>
        <v/>
      </c>
      <c r="X161" s="18">
        <f>IF(OR(K161="",L161=""),"",K161-L161)</f>
        <v/>
      </c>
    </row>
    <row r="162">
      <c r="A162" s="24" t="n"/>
      <c r="B162" s="24" t="n"/>
      <c r="C162" s="24" t="n"/>
      <c r="D162" s="24" t="n"/>
      <c r="E162" s="24" t="n"/>
      <c r="F162" s="24" t="n"/>
      <c r="G162" s="24" t="n"/>
      <c r="H162" s="24" t="n"/>
      <c r="I162" s="11" t="n"/>
      <c r="J162" s="10" t="n"/>
      <c r="K162" s="10" t="n"/>
      <c r="L162" s="10" t="n"/>
      <c r="M162" s="12" t="n"/>
      <c r="N162" s="10" t="n"/>
      <c r="O162" s="24" t="n"/>
      <c r="P162" s="10" t="n"/>
      <c r="Q162" s="24" t="n"/>
      <c r="R162" s="24" t="n"/>
      <c r="S162" s="23">
        <f>IF(G162="","",IF(OR(G162="Closed Won",G162="Closed Lost"),"No","Yes"))</f>
        <v/>
      </c>
      <c r="T162" s="18">
        <f>IF(OR(G162="",J162=""),"",IF(S162="Yes",Summary!$B$4-J162,IF(K162="","",K162-J162)))</f>
        <v/>
      </c>
      <c r="U162" s="18">
        <f>IF(OR(S162&lt;&gt;"Yes",AND(N162="",J162="")),"",Summary!$B$4-IF(N162="",J162,N162))</f>
        <v/>
      </c>
      <c r="V162" s="23">
        <f>IF(K162="","",IF(AND(K162&gt;=Summary!$B$5,K162&lt;=Summary!$B$6),"Yes","No"))</f>
        <v/>
      </c>
      <c r="W162" s="23">
        <f>IF(OR(S162&lt;&gt;"Yes",U162=""),"",IF(U162&gt;=Summary!$B$9,"Stale",IF(AND(K162&lt;&gt;"",K162&lt;Summary!$B$4),"Close date passed",IF(M162&gt;=2,"Pushed 2+",IF(U162&gt;=Summary!$B$8,"Check","OK")))))</f>
        <v/>
      </c>
      <c r="X162" s="18">
        <f>IF(OR(K162="",L162=""),"",K162-L162)</f>
        <v/>
      </c>
    </row>
    <row r="163">
      <c r="A163" s="24" t="n"/>
      <c r="B163" s="24" t="n"/>
      <c r="C163" s="24" t="n"/>
      <c r="D163" s="24" t="n"/>
      <c r="E163" s="24" t="n"/>
      <c r="F163" s="24" t="n"/>
      <c r="G163" s="24" t="n"/>
      <c r="H163" s="24" t="n"/>
      <c r="I163" s="11" t="n"/>
      <c r="J163" s="10" t="n"/>
      <c r="K163" s="10" t="n"/>
      <c r="L163" s="10" t="n"/>
      <c r="M163" s="12" t="n"/>
      <c r="N163" s="10" t="n"/>
      <c r="O163" s="24" t="n"/>
      <c r="P163" s="10" t="n"/>
      <c r="Q163" s="24" t="n"/>
      <c r="R163" s="24" t="n"/>
      <c r="S163" s="23">
        <f>IF(G163="","",IF(OR(G163="Closed Won",G163="Closed Lost"),"No","Yes"))</f>
        <v/>
      </c>
      <c r="T163" s="18">
        <f>IF(OR(G163="",J163=""),"",IF(S163="Yes",Summary!$B$4-J163,IF(K163="","",K163-J163)))</f>
        <v/>
      </c>
      <c r="U163" s="18">
        <f>IF(OR(S163&lt;&gt;"Yes",AND(N163="",J163="")),"",Summary!$B$4-IF(N163="",J163,N163))</f>
        <v/>
      </c>
      <c r="V163" s="23">
        <f>IF(K163="","",IF(AND(K163&gt;=Summary!$B$5,K163&lt;=Summary!$B$6),"Yes","No"))</f>
        <v/>
      </c>
      <c r="W163" s="23">
        <f>IF(OR(S163&lt;&gt;"Yes",U163=""),"",IF(U163&gt;=Summary!$B$9,"Stale",IF(AND(K163&lt;&gt;"",K163&lt;Summary!$B$4),"Close date passed",IF(M163&gt;=2,"Pushed 2+",IF(U163&gt;=Summary!$B$8,"Check","OK")))))</f>
        <v/>
      </c>
      <c r="X163" s="18">
        <f>IF(OR(K163="",L163=""),"",K163-L163)</f>
        <v/>
      </c>
    </row>
    <row r="164">
      <c r="A164" s="24" t="n"/>
      <c r="B164" s="24" t="n"/>
      <c r="C164" s="24" t="n"/>
      <c r="D164" s="24" t="n"/>
      <c r="E164" s="24" t="n"/>
      <c r="F164" s="24" t="n"/>
      <c r="G164" s="24" t="n"/>
      <c r="H164" s="24" t="n"/>
      <c r="I164" s="11" t="n"/>
      <c r="J164" s="10" t="n"/>
      <c r="K164" s="10" t="n"/>
      <c r="L164" s="10" t="n"/>
      <c r="M164" s="12" t="n"/>
      <c r="N164" s="10" t="n"/>
      <c r="O164" s="24" t="n"/>
      <c r="P164" s="10" t="n"/>
      <c r="Q164" s="24" t="n"/>
      <c r="R164" s="24" t="n"/>
      <c r="S164" s="23">
        <f>IF(G164="","",IF(OR(G164="Closed Won",G164="Closed Lost"),"No","Yes"))</f>
        <v/>
      </c>
      <c r="T164" s="18">
        <f>IF(OR(G164="",J164=""),"",IF(S164="Yes",Summary!$B$4-J164,IF(K164="","",K164-J164)))</f>
        <v/>
      </c>
      <c r="U164" s="18">
        <f>IF(OR(S164&lt;&gt;"Yes",AND(N164="",J164="")),"",Summary!$B$4-IF(N164="",J164,N164))</f>
        <v/>
      </c>
      <c r="V164" s="23">
        <f>IF(K164="","",IF(AND(K164&gt;=Summary!$B$5,K164&lt;=Summary!$B$6),"Yes","No"))</f>
        <v/>
      </c>
      <c r="W164" s="23">
        <f>IF(OR(S164&lt;&gt;"Yes",U164=""),"",IF(U164&gt;=Summary!$B$9,"Stale",IF(AND(K164&lt;&gt;"",K164&lt;Summary!$B$4),"Close date passed",IF(M164&gt;=2,"Pushed 2+",IF(U164&gt;=Summary!$B$8,"Check","OK")))))</f>
        <v/>
      </c>
      <c r="X164" s="18">
        <f>IF(OR(K164="",L164=""),"",K164-L164)</f>
        <v/>
      </c>
    </row>
    <row r="165">
      <c r="A165" s="24" t="n"/>
      <c r="B165" s="24" t="n"/>
      <c r="C165" s="24" t="n"/>
      <c r="D165" s="24" t="n"/>
      <c r="E165" s="24" t="n"/>
      <c r="F165" s="24" t="n"/>
      <c r="G165" s="24" t="n"/>
      <c r="H165" s="24" t="n"/>
      <c r="I165" s="11" t="n"/>
      <c r="J165" s="10" t="n"/>
      <c r="K165" s="10" t="n"/>
      <c r="L165" s="10" t="n"/>
      <c r="M165" s="12" t="n"/>
      <c r="N165" s="10" t="n"/>
      <c r="O165" s="24" t="n"/>
      <c r="P165" s="10" t="n"/>
      <c r="Q165" s="24" t="n"/>
      <c r="R165" s="24" t="n"/>
      <c r="S165" s="23">
        <f>IF(G165="","",IF(OR(G165="Closed Won",G165="Closed Lost"),"No","Yes"))</f>
        <v/>
      </c>
      <c r="T165" s="18">
        <f>IF(OR(G165="",J165=""),"",IF(S165="Yes",Summary!$B$4-J165,IF(K165="","",K165-J165)))</f>
        <v/>
      </c>
      <c r="U165" s="18">
        <f>IF(OR(S165&lt;&gt;"Yes",AND(N165="",J165="")),"",Summary!$B$4-IF(N165="",J165,N165))</f>
        <v/>
      </c>
      <c r="V165" s="23">
        <f>IF(K165="","",IF(AND(K165&gt;=Summary!$B$5,K165&lt;=Summary!$B$6),"Yes","No"))</f>
        <v/>
      </c>
      <c r="W165" s="23">
        <f>IF(OR(S165&lt;&gt;"Yes",U165=""),"",IF(U165&gt;=Summary!$B$9,"Stale",IF(AND(K165&lt;&gt;"",K165&lt;Summary!$B$4),"Close date passed",IF(M165&gt;=2,"Pushed 2+",IF(U165&gt;=Summary!$B$8,"Check","OK")))))</f>
        <v/>
      </c>
      <c r="X165" s="18">
        <f>IF(OR(K165="",L165=""),"",K165-L165)</f>
        <v/>
      </c>
    </row>
    <row r="166">
      <c r="A166" s="24" t="n"/>
      <c r="B166" s="24" t="n"/>
      <c r="C166" s="24" t="n"/>
      <c r="D166" s="24" t="n"/>
      <c r="E166" s="24" t="n"/>
      <c r="F166" s="24" t="n"/>
      <c r="G166" s="24" t="n"/>
      <c r="H166" s="24" t="n"/>
      <c r="I166" s="11" t="n"/>
      <c r="J166" s="10" t="n"/>
      <c r="K166" s="10" t="n"/>
      <c r="L166" s="10" t="n"/>
      <c r="M166" s="12" t="n"/>
      <c r="N166" s="10" t="n"/>
      <c r="O166" s="24" t="n"/>
      <c r="P166" s="10" t="n"/>
      <c r="Q166" s="24" t="n"/>
      <c r="R166" s="24" t="n"/>
      <c r="S166" s="23">
        <f>IF(G166="","",IF(OR(G166="Closed Won",G166="Closed Lost"),"No","Yes"))</f>
        <v/>
      </c>
      <c r="T166" s="18">
        <f>IF(OR(G166="",J166=""),"",IF(S166="Yes",Summary!$B$4-J166,IF(K166="","",K166-J166)))</f>
        <v/>
      </c>
      <c r="U166" s="18">
        <f>IF(OR(S166&lt;&gt;"Yes",AND(N166="",J166="")),"",Summary!$B$4-IF(N166="",J166,N166))</f>
        <v/>
      </c>
      <c r="V166" s="23">
        <f>IF(K166="","",IF(AND(K166&gt;=Summary!$B$5,K166&lt;=Summary!$B$6),"Yes","No"))</f>
        <v/>
      </c>
      <c r="W166" s="23">
        <f>IF(OR(S166&lt;&gt;"Yes",U166=""),"",IF(U166&gt;=Summary!$B$9,"Stale",IF(AND(K166&lt;&gt;"",K166&lt;Summary!$B$4),"Close date passed",IF(M166&gt;=2,"Pushed 2+",IF(U166&gt;=Summary!$B$8,"Check","OK")))))</f>
        <v/>
      </c>
      <c r="X166" s="18">
        <f>IF(OR(K166="",L166=""),"",K166-L166)</f>
        <v/>
      </c>
    </row>
    <row r="167">
      <c r="A167" s="24" t="n"/>
      <c r="B167" s="24" t="n"/>
      <c r="C167" s="24" t="n"/>
      <c r="D167" s="24" t="n"/>
      <c r="E167" s="24" t="n"/>
      <c r="F167" s="24" t="n"/>
      <c r="G167" s="24" t="n"/>
      <c r="H167" s="24" t="n"/>
      <c r="I167" s="11" t="n"/>
      <c r="J167" s="10" t="n"/>
      <c r="K167" s="10" t="n"/>
      <c r="L167" s="10" t="n"/>
      <c r="M167" s="12" t="n"/>
      <c r="N167" s="10" t="n"/>
      <c r="O167" s="24" t="n"/>
      <c r="P167" s="10" t="n"/>
      <c r="Q167" s="24" t="n"/>
      <c r="R167" s="24" t="n"/>
      <c r="S167" s="23">
        <f>IF(G167="","",IF(OR(G167="Closed Won",G167="Closed Lost"),"No","Yes"))</f>
        <v/>
      </c>
      <c r="T167" s="18">
        <f>IF(OR(G167="",J167=""),"",IF(S167="Yes",Summary!$B$4-J167,IF(K167="","",K167-J167)))</f>
        <v/>
      </c>
      <c r="U167" s="18">
        <f>IF(OR(S167&lt;&gt;"Yes",AND(N167="",J167="")),"",Summary!$B$4-IF(N167="",J167,N167))</f>
        <v/>
      </c>
      <c r="V167" s="23">
        <f>IF(K167="","",IF(AND(K167&gt;=Summary!$B$5,K167&lt;=Summary!$B$6),"Yes","No"))</f>
        <v/>
      </c>
      <c r="W167" s="23">
        <f>IF(OR(S167&lt;&gt;"Yes",U167=""),"",IF(U167&gt;=Summary!$B$9,"Stale",IF(AND(K167&lt;&gt;"",K167&lt;Summary!$B$4),"Close date passed",IF(M167&gt;=2,"Pushed 2+",IF(U167&gt;=Summary!$B$8,"Check","OK")))))</f>
        <v/>
      </c>
      <c r="X167" s="18">
        <f>IF(OR(K167="",L167=""),"",K167-L167)</f>
        <v/>
      </c>
    </row>
    <row r="168">
      <c r="A168" s="24" t="n"/>
      <c r="B168" s="24" t="n"/>
      <c r="C168" s="24" t="n"/>
      <c r="D168" s="24" t="n"/>
      <c r="E168" s="24" t="n"/>
      <c r="F168" s="24" t="n"/>
      <c r="G168" s="24" t="n"/>
      <c r="H168" s="24" t="n"/>
      <c r="I168" s="11" t="n"/>
      <c r="J168" s="10" t="n"/>
      <c r="K168" s="10" t="n"/>
      <c r="L168" s="10" t="n"/>
      <c r="M168" s="12" t="n"/>
      <c r="N168" s="10" t="n"/>
      <c r="O168" s="24" t="n"/>
      <c r="P168" s="10" t="n"/>
      <c r="Q168" s="24" t="n"/>
      <c r="R168" s="24" t="n"/>
      <c r="S168" s="23">
        <f>IF(G168="","",IF(OR(G168="Closed Won",G168="Closed Lost"),"No","Yes"))</f>
        <v/>
      </c>
      <c r="T168" s="18">
        <f>IF(OR(G168="",J168=""),"",IF(S168="Yes",Summary!$B$4-J168,IF(K168="","",K168-J168)))</f>
        <v/>
      </c>
      <c r="U168" s="18">
        <f>IF(OR(S168&lt;&gt;"Yes",AND(N168="",J168="")),"",Summary!$B$4-IF(N168="",J168,N168))</f>
        <v/>
      </c>
      <c r="V168" s="23">
        <f>IF(K168="","",IF(AND(K168&gt;=Summary!$B$5,K168&lt;=Summary!$B$6),"Yes","No"))</f>
        <v/>
      </c>
      <c r="W168" s="23">
        <f>IF(OR(S168&lt;&gt;"Yes",U168=""),"",IF(U168&gt;=Summary!$B$9,"Stale",IF(AND(K168&lt;&gt;"",K168&lt;Summary!$B$4),"Close date passed",IF(M168&gt;=2,"Pushed 2+",IF(U168&gt;=Summary!$B$8,"Check","OK")))))</f>
        <v/>
      </c>
      <c r="X168" s="18">
        <f>IF(OR(K168="",L168=""),"",K168-L168)</f>
        <v/>
      </c>
    </row>
    <row r="169">
      <c r="A169" s="24" t="n"/>
      <c r="B169" s="24" t="n"/>
      <c r="C169" s="24" t="n"/>
      <c r="D169" s="24" t="n"/>
      <c r="E169" s="24" t="n"/>
      <c r="F169" s="24" t="n"/>
      <c r="G169" s="24" t="n"/>
      <c r="H169" s="24" t="n"/>
      <c r="I169" s="11" t="n"/>
      <c r="J169" s="10" t="n"/>
      <c r="K169" s="10" t="n"/>
      <c r="L169" s="10" t="n"/>
      <c r="M169" s="12" t="n"/>
      <c r="N169" s="10" t="n"/>
      <c r="O169" s="24" t="n"/>
      <c r="P169" s="10" t="n"/>
      <c r="Q169" s="24" t="n"/>
      <c r="R169" s="24" t="n"/>
      <c r="S169" s="23">
        <f>IF(G169="","",IF(OR(G169="Closed Won",G169="Closed Lost"),"No","Yes"))</f>
        <v/>
      </c>
      <c r="T169" s="18">
        <f>IF(OR(G169="",J169=""),"",IF(S169="Yes",Summary!$B$4-J169,IF(K169="","",K169-J169)))</f>
        <v/>
      </c>
      <c r="U169" s="18">
        <f>IF(OR(S169&lt;&gt;"Yes",AND(N169="",J169="")),"",Summary!$B$4-IF(N169="",J169,N169))</f>
        <v/>
      </c>
      <c r="V169" s="23">
        <f>IF(K169="","",IF(AND(K169&gt;=Summary!$B$5,K169&lt;=Summary!$B$6),"Yes","No"))</f>
        <v/>
      </c>
      <c r="W169" s="23">
        <f>IF(OR(S169&lt;&gt;"Yes",U169=""),"",IF(U169&gt;=Summary!$B$9,"Stale",IF(AND(K169&lt;&gt;"",K169&lt;Summary!$B$4),"Close date passed",IF(M169&gt;=2,"Pushed 2+",IF(U169&gt;=Summary!$B$8,"Check","OK")))))</f>
        <v/>
      </c>
      <c r="X169" s="18">
        <f>IF(OR(K169="",L169=""),"",K169-L169)</f>
        <v/>
      </c>
    </row>
    <row r="170">
      <c r="A170" s="24" t="n"/>
      <c r="B170" s="24" t="n"/>
      <c r="C170" s="24" t="n"/>
      <c r="D170" s="24" t="n"/>
      <c r="E170" s="24" t="n"/>
      <c r="F170" s="24" t="n"/>
      <c r="G170" s="24" t="n"/>
      <c r="H170" s="24" t="n"/>
      <c r="I170" s="11" t="n"/>
      <c r="J170" s="10" t="n"/>
      <c r="K170" s="10" t="n"/>
      <c r="L170" s="10" t="n"/>
      <c r="M170" s="12" t="n"/>
      <c r="N170" s="10" t="n"/>
      <c r="O170" s="24" t="n"/>
      <c r="P170" s="10" t="n"/>
      <c r="Q170" s="24" t="n"/>
      <c r="R170" s="24" t="n"/>
      <c r="S170" s="23">
        <f>IF(G170="","",IF(OR(G170="Closed Won",G170="Closed Lost"),"No","Yes"))</f>
        <v/>
      </c>
      <c r="T170" s="18">
        <f>IF(OR(G170="",J170=""),"",IF(S170="Yes",Summary!$B$4-J170,IF(K170="","",K170-J170)))</f>
        <v/>
      </c>
      <c r="U170" s="18">
        <f>IF(OR(S170&lt;&gt;"Yes",AND(N170="",J170="")),"",Summary!$B$4-IF(N170="",J170,N170))</f>
        <v/>
      </c>
      <c r="V170" s="23">
        <f>IF(K170="","",IF(AND(K170&gt;=Summary!$B$5,K170&lt;=Summary!$B$6),"Yes","No"))</f>
        <v/>
      </c>
      <c r="W170" s="23">
        <f>IF(OR(S170&lt;&gt;"Yes",U170=""),"",IF(U170&gt;=Summary!$B$9,"Stale",IF(AND(K170&lt;&gt;"",K170&lt;Summary!$B$4),"Close date passed",IF(M170&gt;=2,"Pushed 2+",IF(U170&gt;=Summary!$B$8,"Check","OK")))))</f>
        <v/>
      </c>
      <c r="X170" s="18">
        <f>IF(OR(K170="",L170=""),"",K170-L170)</f>
        <v/>
      </c>
    </row>
    <row r="171">
      <c r="A171" s="24" t="n"/>
      <c r="B171" s="24" t="n"/>
      <c r="C171" s="24" t="n"/>
      <c r="D171" s="24" t="n"/>
      <c r="E171" s="24" t="n"/>
      <c r="F171" s="24" t="n"/>
      <c r="G171" s="24" t="n"/>
      <c r="H171" s="24" t="n"/>
      <c r="I171" s="11" t="n"/>
      <c r="J171" s="10" t="n"/>
      <c r="K171" s="10" t="n"/>
      <c r="L171" s="10" t="n"/>
      <c r="M171" s="12" t="n"/>
      <c r="N171" s="10" t="n"/>
      <c r="O171" s="24" t="n"/>
      <c r="P171" s="10" t="n"/>
      <c r="Q171" s="24" t="n"/>
      <c r="R171" s="24" t="n"/>
      <c r="S171" s="23">
        <f>IF(G171="","",IF(OR(G171="Closed Won",G171="Closed Lost"),"No","Yes"))</f>
        <v/>
      </c>
      <c r="T171" s="18">
        <f>IF(OR(G171="",J171=""),"",IF(S171="Yes",Summary!$B$4-J171,IF(K171="","",K171-J171)))</f>
        <v/>
      </c>
      <c r="U171" s="18">
        <f>IF(OR(S171&lt;&gt;"Yes",AND(N171="",J171="")),"",Summary!$B$4-IF(N171="",J171,N171))</f>
        <v/>
      </c>
      <c r="V171" s="23">
        <f>IF(K171="","",IF(AND(K171&gt;=Summary!$B$5,K171&lt;=Summary!$B$6),"Yes","No"))</f>
        <v/>
      </c>
      <c r="W171" s="23">
        <f>IF(OR(S171&lt;&gt;"Yes",U171=""),"",IF(U171&gt;=Summary!$B$9,"Stale",IF(AND(K171&lt;&gt;"",K171&lt;Summary!$B$4),"Close date passed",IF(M171&gt;=2,"Pushed 2+",IF(U171&gt;=Summary!$B$8,"Check","OK")))))</f>
        <v/>
      </c>
      <c r="X171" s="18">
        <f>IF(OR(K171="",L171=""),"",K171-L171)</f>
        <v/>
      </c>
    </row>
    <row r="172">
      <c r="A172" s="24" t="n"/>
      <c r="B172" s="24" t="n"/>
      <c r="C172" s="24" t="n"/>
      <c r="D172" s="24" t="n"/>
      <c r="E172" s="24" t="n"/>
      <c r="F172" s="24" t="n"/>
      <c r="G172" s="24" t="n"/>
      <c r="H172" s="24" t="n"/>
      <c r="I172" s="11" t="n"/>
      <c r="J172" s="10" t="n"/>
      <c r="K172" s="10" t="n"/>
      <c r="L172" s="10" t="n"/>
      <c r="M172" s="12" t="n"/>
      <c r="N172" s="10" t="n"/>
      <c r="O172" s="24" t="n"/>
      <c r="P172" s="10" t="n"/>
      <c r="Q172" s="24" t="n"/>
      <c r="R172" s="24" t="n"/>
      <c r="S172" s="23">
        <f>IF(G172="","",IF(OR(G172="Closed Won",G172="Closed Lost"),"No","Yes"))</f>
        <v/>
      </c>
      <c r="T172" s="18">
        <f>IF(OR(G172="",J172=""),"",IF(S172="Yes",Summary!$B$4-J172,IF(K172="","",K172-J172)))</f>
        <v/>
      </c>
      <c r="U172" s="18">
        <f>IF(OR(S172&lt;&gt;"Yes",AND(N172="",J172="")),"",Summary!$B$4-IF(N172="",J172,N172))</f>
        <v/>
      </c>
      <c r="V172" s="23">
        <f>IF(K172="","",IF(AND(K172&gt;=Summary!$B$5,K172&lt;=Summary!$B$6),"Yes","No"))</f>
        <v/>
      </c>
      <c r="W172" s="23">
        <f>IF(OR(S172&lt;&gt;"Yes",U172=""),"",IF(U172&gt;=Summary!$B$9,"Stale",IF(AND(K172&lt;&gt;"",K172&lt;Summary!$B$4),"Close date passed",IF(M172&gt;=2,"Pushed 2+",IF(U172&gt;=Summary!$B$8,"Check","OK")))))</f>
        <v/>
      </c>
      <c r="X172" s="18">
        <f>IF(OR(K172="",L172=""),"",K172-L172)</f>
        <v/>
      </c>
    </row>
    <row r="173">
      <c r="A173" s="24" t="n"/>
      <c r="B173" s="24" t="n"/>
      <c r="C173" s="24" t="n"/>
      <c r="D173" s="24" t="n"/>
      <c r="E173" s="24" t="n"/>
      <c r="F173" s="24" t="n"/>
      <c r="G173" s="24" t="n"/>
      <c r="H173" s="24" t="n"/>
      <c r="I173" s="11" t="n"/>
      <c r="J173" s="10" t="n"/>
      <c r="K173" s="10" t="n"/>
      <c r="L173" s="10" t="n"/>
      <c r="M173" s="12" t="n"/>
      <c r="N173" s="10" t="n"/>
      <c r="O173" s="24" t="n"/>
      <c r="P173" s="10" t="n"/>
      <c r="Q173" s="24" t="n"/>
      <c r="R173" s="24" t="n"/>
      <c r="S173" s="23">
        <f>IF(G173="","",IF(OR(G173="Closed Won",G173="Closed Lost"),"No","Yes"))</f>
        <v/>
      </c>
      <c r="T173" s="18">
        <f>IF(OR(G173="",J173=""),"",IF(S173="Yes",Summary!$B$4-J173,IF(K173="","",K173-J173)))</f>
        <v/>
      </c>
      <c r="U173" s="18">
        <f>IF(OR(S173&lt;&gt;"Yes",AND(N173="",J173="")),"",Summary!$B$4-IF(N173="",J173,N173))</f>
        <v/>
      </c>
      <c r="V173" s="23">
        <f>IF(K173="","",IF(AND(K173&gt;=Summary!$B$5,K173&lt;=Summary!$B$6),"Yes","No"))</f>
        <v/>
      </c>
      <c r="W173" s="23">
        <f>IF(OR(S173&lt;&gt;"Yes",U173=""),"",IF(U173&gt;=Summary!$B$9,"Stale",IF(AND(K173&lt;&gt;"",K173&lt;Summary!$B$4),"Close date passed",IF(M173&gt;=2,"Pushed 2+",IF(U173&gt;=Summary!$B$8,"Check","OK")))))</f>
        <v/>
      </c>
      <c r="X173" s="18">
        <f>IF(OR(K173="",L173=""),"",K173-L173)</f>
        <v/>
      </c>
    </row>
    <row r="174">
      <c r="A174" s="24" t="n"/>
      <c r="B174" s="24" t="n"/>
      <c r="C174" s="24" t="n"/>
      <c r="D174" s="24" t="n"/>
      <c r="E174" s="24" t="n"/>
      <c r="F174" s="24" t="n"/>
      <c r="G174" s="24" t="n"/>
      <c r="H174" s="24" t="n"/>
      <c r="I174" s="11" t="n"/>
      <c r="J174" s="10" t="n"/>
      <c r="K174" s="10" t="n"/>
      <c r="L174" s="10" t="n"/>
      <c r="M174" s="12" t="n"/>
      <c r="N174" s="10" t="n"/>
      <c r="O174" s="24" t="n"/>
      <c r="P174" s="10" t="n"/>
      <c r="Q174" s="24" t="n"/>
      <c r="R174" s="24" t="n"/>
      <c r="S174" s="23">
        <f>IF(G174="","",IF(OR(G174="Closed Won",G174="Closed Lost"),"No","Yes"))</f>
        <v/>
      </c>
      <c r="T174" s="18">
        <f>IF(OR(G174="",J174=""),"",IF(S174="Yes",Summary!$B$4-J174,IF(K174="","",K174-J174)))</f>
        <v/>
      </c>
      <c r="U174" s="18">
        <f>IF(OR(S174&lt;&gt;"Yes",AND(N174="",J174="")),"",Summary!$B$4-IF(N174="",J174,N174))</f>
        <v/>
      </c>
      <c r="V174" s="23">
        <f>IF(K174="","",IF(AND(K174&gt;=Summary!$B$5,K174&lt;=Summary!$B$6),"Yes","No"))</f>
        <v/>
      </c>
      <c r="W174" s="23">
        <f>IF(OR(S174&lt;&gt;"Yes",U174=""),"",IF(U174&gt;=Summary!$B$9,"Stale",IF(AND(K174&lt;&gt;"",K174&lt;Summary!$B$4),"Close date passed",IF(M174&gt;=2,"Pushed 2+",IF(U174&gt;=Summary!$B$8,"Check","OK")))))</f>
        <v/>
      </c>
      <c r="X174" s="18">
        <f>IF(OR(K174="",L174=""),"",K174-L174)</f>
        <v/>
      </c>
    </row>
    <row r="175">
      <c r="A175" s="24" t="n"/>
      <c r="B175" s="24" t="n"/>
      <c r="C175" s="24" t="n"/>
      <c r="D175" s="24" t="n"/>
      <c r="E175" s="24" t="n"/>
      <c r="F175" s="24" t="n"/>
      <c r="G175" s="24" t="n"/>
      <c r="H175" s="24" t="n"/>
      <c r="I175" s="11" t="n"/>
      <c r="J175" s="10" t="n"/>
      <c r="K175" s="10" t="n"/>
      <c r="L175" s="10" t="n"/>
      <c r="M175" s="12" t="n"/>
      <c r="N175" s="10" t="n"/>
      <c r="O175" s="24" t="n"/>
      <c r="P175" s="10" t="n"/>
      <c r="Q175" s="24" t="n"/>
      <c r="R175" s="24" t="n"/>
      <c r="S175" s="23">
        <f>IF(G175="","",IF(OR(G175="Closed Won",G175="Closed Lost"),"No","Yes"))</f>
        <v/>
      </c>
      <c r="T175" s="18">
        <f>IF(OR(G175="",J175=""),"",IF(S175="Yes",Summary!$B$4-J175,IF(K175="","",K175-J175)))</f>
        <v/>
      </c>
      <c r="U175" s="18">
        <f>IF(OR(S175&lt;&gt;"Yes",AND(N175="",J175="")),"",Summary!$B$4-IF(N175="",J175,N175))</f>
        <v/>
      </c>
      <c r="V175" s="23">
        <f>IF(K175="","",IF(AND(K175&gt;=Summary!$B$5,K175&lt;=Summary!$B$6),"Yes","No"))</f>
        <v/>
      </c>
      <c r="W175" s="23">
        <f>IF(OR(S175&lt;&gt;"Yes",U175=""),"",IF(U175&gt;=Summary!$B$9,"Stale",IF(AND(K175&lt;&gt;"",K175&lt;Summary!$B$4),"Close date passed",IF(M175&gt;=2,"Pushed 2+",IF(U175&gt;=Summary!$B$8,"Check","OK")))))</f>
        <v/>
      </c>
      <c r="X175" s="18">
        <f>IF(OR(K175="",L175=""),"",K175-L175)</f>
        <v/>
      </c>
    </row>
    <row r="176">
      <c r="A176" s="24" t="n"/>
      <c r="B176" s="24" t="n"/>
      <c r="C176" s="24" t="n"/>
      <c r="D176" s="24" t="n"/>
      <c r="E176" s="24" t="n"/>
      <c r="F176" s="24" t="n"/>
      <c r="G176" s="24" t="n"/>
      <c r="H176" s="24" t="n"/>
      <c r="I176" s="11" t="n"/>
      <c r="J176" s="10" t="n"/>
      <c r="K176" s="10" t="n"/>
      <c r="L176" s="10" t="n"/>
      <c r="M176" s="12" t="n"/>
      <c r="N176" s="10" t="n"/>
      <c r="O176" s="24" t="n"/>
      <c r="P176" s="10" t="n"/>
      <c r="Q176" s="24" t="n"/>
      <c r="R176" s="24" t="n"/>
      <c r="S176" s="23">
        <f>IF(G176="","",IF(OR(G176="Closed Won",G176="Closed Lost"),"No","Yes"))</f>
        <v/>
      </c>
      <c r="T176" s="18">
        <f>IF(OR(G176="",J176=""),"",IF(S176="Yes",Summary!$B$4-J176,IF(K176="","",K176-J176)))</f>
        <v/>
      </c>
      <c r="U176" s="18">
        <f>IF(OR(S176&lt;&gt;"Yes",AND(N176="",J176="")),"",Summary!$B$4-IF(N176="",J176,N176))</f>
        <v/>
      </c>
      <c r="V176" s="23">
        <f>IF(K176="","",IF(AND(K176&gt;=Summary!$B$5,K176&lt;=Summary!$B$6),"Yes","No"))</f>
        <v/>
      </c>
      <c r="W176" s="23">
        <f>IF(OR(S176&lt;&gt;"Yes",U176=""),"",IF(U176&gt;=Summary!$B$9,"Stale",IF(AND(K176&lt;&gt;"",K176&lt;Summary!$B$4),"Close date passed",IF(M176&gt;=2,"Pushed 2+",IF(U176&gt;=Summary!$B$8,"Check","OK")))))</f>
        <v/>
      </c>
      <c r="X176" s="18">
        <f>IF(OR(K176="",L176=""),"",K176-L176)</f>
        <v/>
      </c>
    </row>
    <row r="177">
      <c r="A177" s="24" t="n"/>
      <c r="B177" s="24" t="n"/>
      <c r="C177" s="24" t="n"/>
      <c r="D177" s="24" t="n"/>
      <c r="E177" s="24" t="n"/>
      <c r="F177" s="24" t="n"/>
      <c r="G177" s="24" t="n"/>
      <c r="H177" s="24" t="n"/>
      <c r="I177" s="11" t="n"/>
      <c r="J177" s="10" t="n"/>
      <c r="K177" s="10" t="n"/>
      <c r="L177" s="10" t="n"/>
      <c r="M177" s="12" t="n"/>
      <c r="N177" s="10" t="n"/>
      <c r="O177" s="24" t="n"/>
      <c r="P177" s="10" t="n"/>
      <c r="Q177" s="24" t="n"/>
      <c r="R177" s="24" t="n"/>
      <c r="S177" s="23">
        <f>IF(G177="","",IF(OR(G177="Closed Won",G177="Closed Lost"),"No","Yes"))</f>
        <v/>
      </c>
      <c r="T177" s="18">
        <f>IF(OR(G177="",J177=""),"",IF(S177="Yes",Summary!$B$4-J177,IF(K177="","",K177-J177)))</f>
        <v/>
      </c>
      <c r="U177" s="18">
        <f>IF(OR(S177&lt;&gt;"Yes",AND(N177="",J177="")),"",Summary!$B$4-IF(N177="",J177,N177))</f>
        <v/>
      </c>
      <c r="V177" s="23">
        <f>IF(K177="","",IF(AND(K177&gt;=Summary!$B$5,K177&lt;=Summary!$B$6),"Yes","No"))</f>
        <v/>
      </c>
      <c r="W177" s="23">
        <f>IF(OR(S177&lt;&gt;"Yes",U177=""),"",IF(U177&gt;=Summary!$B$9,"Stale",IF(AND(K177&lt;&gt;"",K177&lt;Summary!$B$4),"Close date passed",IF(M177&gt;=2,"Pushed 2+",IF(U177&gt;=Summary!$B$8,"Check","OK")))))</f>
        <v/>
      </c>
      <c r="X177" s="18">
        <f>IF(OR(K177="",L177=""),"",K177-L177)</f>
        <v/>
      </c>
    </row>
    <row r="178">
      <c r="A178" s="24" t="n"/>
      <c r="B178" s="24" t="n"/>
      <c r="C178" s="24" t="n"/>
      <c r="D178" s="24" t="n"/>
      <c r="E178" s="24" t="n"/>
      <c r="F178" s="24" t="n"/>
      <c r="G178" s="24" t="n"/>
      <c r="H178" s="24" t="n"/>
      <c r="I178" s="11" t="n"/>
      <c r="J178" s="10" t="n"/>
      <c r="K178" s="10" t="n"/>
      <c r="L178" s="10" t="n"/>
      <c r="M178" s="12" t="n"/>
      <c r="N178" s="10" t="n"/>
      <c r="O178" s="24" t="n"/>
      <c r="P178" s="10" t="n"/>
      <c r="Q178" s="24" t="n"/>
      <c r="R178" s="24" t="n"/>
      <c r="S178" s="23">
        <f>IF(G178="","",IF(OR(G178="Closed Won",G178="Closed Lost"),"No","Yes"))</f>
        <v/>
      </c>
      <c r="T178" s="18">
        <f>IF(OR(G178="",J178=""),"",IF(S178="Yes",Summary!$B$4-J178,IF(K178="","",K178-J178)))</f>
        <v/>
      </c>
      <c r="U178" s="18">
        <f>IF(OR(S178&lt;&gt;"Yes",AND(N178="",J178="")),"",Summary!$B$4-IF(N178="",J178,N178))</f>
        <v/>
      </c>
      <c r="V178" s="23">
        <f>IF(K178="","",IF(AND(K178&gt;=Summary!$B$5,K178&lt;=Summary!$B$6),"Yes","No"))</f>
        <v/>
      </c>
      <c r="W178" s="23">
        <f>IF(OR(S178&lt;&gt;"Yes",U178=""),"",IF(U178&gt;=Summary!$B$9,"Stale",IF(AND(K178&lt;&gt;"",K178&lt;Summary!$B$4),"Close date passed",IF(M178&gt;=2,"Pushed 2+",IF(U178&gt;=Summary!$B$8,"Check","OK")))))</f>
        <v/>
      </c>
      <c r="X178" s="18">
        <f>IF(OR(K178="",L178=""),"",K178-L178)</f>
        <v/>
      </c>
    </row>
    <row r="179">
      <c r="A179" s="24" t="n"/>
      <c r="B179" s="24" t="n"/>
      <c r="C179" s="24" t="n"/>
      <c r="D179" s="24" t="n"/>
      <c r="E179" s="24" t="n"/>
      <c r="F179" s="24" t="n"/>
      <c r="G179" s="24" t="n"/>
      <c r="H179" s="24" t="n"/>
      <c r="I179" s="11" t="n"/>
      <c r="J179" s="10" t="n"/>
      <c r="K179" s="10" t="n"/>
      <c r="L179" s="10" t="n"/>
      <c r="M179" s="12" t="n"/>
      <c r="N179" s="10" t="n"/>
      <c r="O179" s="24" t="n"/>
      <c r="P179" s="10" t="n"/>
      <c r="Q179" s="24" t="n"/>
      <c r="R179" s="24" t="n"/>
      <c r="S179" s="23">
        <f>IF(G179="","",IF(OR(G179="Closed Won",G179="Closed Lost"),"No","Yes"))</f>
        <v/>
      </c>
      <c r="T179" s="18">
        <f>IF(OR(G179="",J179=""),"",IF(S179="Yes",Summary!$B$4-J179,IF(K179="","",K179-J179)))</f>
        <v/>
      </c>
      <c r="U179" s="18">
        <f>IF(OR(S179&lt;&gt;"Yes",AND(N179="",J179="")),"",Summary!$B$4-IF(N179="",J179,N179))</f>
        <v/>
      </c>
      <c r="V179" s="23">
        <f>IF(K179="","",IF(AND(K179&gt;=Summary!$B$5,K179&lt;=Summary!$B$6),"Yes","No"))</f>
        <v/>
      </c>
      <c r="W179" s="23">
        <f>IF(OR(S179&lt;&gt;"Yes",U179=""),"",IF(U179&gt;=Summary!$B$9,"Stale",IF(AND(K179&lt;&gt;"",K179&lt;Summary!$B$4),"Close date passed",IF(M179&gt;=2,"Pushed 2+",IF(U179&gt;=Summary!$B$8,"Check","OK")))))</f>
        <v/>
      </c>
      <c r="X179" s="18">
        <f>IF(OR(K179="",L179=""),"",K179-L179)</f>
        <v/>
      </c>
    </row>
    <row r="180">
      <c r="A180" s="24" t="n"/>
      <c r="B180" s="24" t="n"/>
      <c r="C180" s="24" t="n"/>
      <c r="D180" s="24" t="n"/>
      <c r="E180" s="24" t="n"/>
      <c r="F180" s="24" t="n"/>
      <c r="G180" s="24" t="n"/>
      <c r="H180" s="24" t="n"/>
      <c r="I180" s="11" t="n"/>
      <c r="J180" s="10" t="n"/>
      <c r="K180" s="10" t="n"/>
      <c r="L180" s="10" t="n"/>
      <c r="M180" s="12" t="n"/>
      <c r="N180" s="10" t="n"/>
      <c r="O180" s="24" t="n"/>
      <c r="P180" s="10" t="n"/>
      <c r="Q180" s="24" t="n"/>
      <c r="R180" s="24" t="n"/>
      <c r="S180" s="23">
        <f>IF(G180="","",IF(OR(G180="Closed Won",G180="Closed Lost"),"No","Yes"))</f>
        <v/>
      </c>
      <c r="T180" s="18">
        <f>IF(OR(G180="",J180=""),"",IF(S180="Yes",Summary!$B$4-J180,IF(K180="","",K180-J180)))</f>
        <v/>
      </c>
      <c r="U180" s="18">
        <f>IF(OR(S180&lt;&gt;"Yes",AND(N180="",J180="")),"",Summary!$B$4-IF(N180="",J180,N180))</f>
        <v/>
      </c>
      <c r="V180" s="23">
        <f>IF(K180="","",IF(AND(K180&gt;=Summary!$B$5,K180&lt;=Summary!$B$6),"Yes","No"))</f>
        <v/>
      </c>
      <c r="W180" s="23">
        <f>IF(OR(S180&lt;&gt;"Yes",U180=""),"",IF(U180&gt;=Summary!$B$9,"Stale",IF(AND(K180&lt;&gt;"",K180&lt;Summary!$B$4),"Close date passed",IF(M180&gt;=2,"Pushed 2+",IF(U180&gt;=Summary!$B$8,"Check","OK")))))</f>
        <v/>
      </c>
      <c r="X180" s="18">
        <f>IF(OR(K180="",L180=""),"",K180-L180)</f>
        <v/>
      </c>
    </row>
    <row r="181">
      <c r="A181" s="24" t="n"/>
      <c r="B181" s="24" t="n"/>
      <c r="C181" s="24" t="n"/>
      <c r="D181" s="24" t="n"/>
      <c r="E181" s="24" t="n"/>
      <c r="F181" s="24" t="n"/>
      <c r="G181" s="24" t="n"/>
      <c r="H181" s="24" t="n"/>
      <c r="I181" s="11" t="n"/>
      <c r="J181" s="10" t="n"/>
      <c r="K181" s="10" t="n"/>
      <c r="L181" s="10" t="n"/>
      <c r="M181" s="12" t="n"/>
      <c r="N181" s="10" t="n"/>
      <c r="O181" s="24" t="n"/>
      <c r="P181" s="10" t="n"/>
      <c r="Q181" s="24" t="n"/>
      <c r="R181" s="24" t="n"/>
      <c r="S181" s="23">
        <f>IF(G181="","",IF(OR(G181="Closed Won",G181="Closed Lost"),"No","Yes"))</f>
        <v/>
      </c>
      <c r="T181" s="18">
        <f>IF(OR(G181="",J181=""),"",IF(S181="Yes",Summary!$B$4-J181,IF(K181="","",K181-J181)))</f>
        <v/>
      </c>
      <c r="U181" s="18">
        <f>IF(OR(S181&lt;&gt;"Yes",AND(N181="",J181="")),"",Summary!$B$4-IF(N181="",J181,N181))</f>
        <v/>
      </c>
      <c r="V181" s="23">
        <f>IF(K181="","",IF(AND(K181&gt;=Summary!$B$5,K181&lt;=Summary!$B$6),"Yes","No"))</f>
        <v/>
      </c>
      <c r="W181" s="23">
        <f>IF(OR(S181&lt;&gt;"Yes",U181=""),"",IF(U181&gt;=Summary!$B$9,"Stale",IF(AND(K181&lt;&gt;"",K181&lt;Summary!$B$4),"Close date passed",IF(M181&gt;=2,"Pushed 2+",IF(U181&gt;=Summary!$B$8,"Check","OK")))))</f>
        <v/>
      </c>
      <c r="X181" s="18">
        <f>IF(OR(K181="",L181=""),"",K181-L181)</f>
        <v/>
      </c>
    </row>
    <row r="182">
      <c r="A182" s="24" t="n"/>
      <c r="B182" s="24" t="n"/>
      <c r="C182" s="24" t="n"/>
      <c r="D182" s="24" t="n"/>
      <c r="E182" s="24" t="n"/>
      <c r="F182" s="24" t="n"/>
      <c r="G182" s="24" t="n"/>
      <c r="H182" s="24" t="n"/>
      <c r="I182" s="11" t="n"/>
      <c r="J182" s="10" t="n"/>
      <c r="K182" s="10" t="n"/>
      <c r="L182" s="10" t="n"/>
      <c r="M182" s="12" t="n"/>
      <c r="N182" s="10" t="n"/>
      <c r="O182" s="24" t="n"/>
      <c r="P182" s="10" t="n"/>
      <c r="Q182" s="24" t="n"/>
      <c r="R182" s="24" t="n"/>
      <c r="S182" s="23">
        <f>IF(G182="","",IF(OR(G182="Closed Won",G182="Closed Lost"),"No","Yes"))</f>
        <v/>
      </c>
      <c r="T182" s="18">
        <f>IF(OR(G182="",J182=""),"",IF(S182="Yes",Summary!$B$4-J182,IF(K182="","",K182-J182)))</f>
        <v/>
      </c>
      <c r="U182" s="18">
        <f>IF(OR(S182&lt;&gt;"Yes",AND(N182="",J182="")),"",Summary!$B$4-IF(N182="",J182,N182))</f>
        <v/>
      </c>
      <c r="V182" s="23">
        <f>IF(K182="","",IF(AND(K182&gt;=Summary!$B$5,K182&lt;=Summary!$B$6),"Yes","No"))</f>
        <v/>
      </c>
      <c r="W182" s="23">
        <f>IF(OR(S182&lt;&gt;"Yes",U182=""),"",IF(U182&gt;=Summary!$B$9,"Stale",IF(AND(K182&lt;&gt;"",K182&lt;Summary!$B$4),"Close date passed",IF(M182&gt;=2,"Pushed 2+",IF(U182&gt;=Summary!$B$8,"Check","OK")))))</f>
        <v/>
      </c>
      <c r="X182" s="18">
        <f>IF(OR(K182="",L182=""),"",K182-L182)</f>
        <v/>
      </c>
    </row>
    <row r="183">
      <c r="A183" s="24" t="n"/>
      <c r="B183" s="24" t="n"/>
      <c r="C183" s="24" t="n"/>
      <c r="D183" s="24" t="n"/>
      <c r="E183" s="24" t="n"/>
      <c r="F183" s="24" t="n"/>
      <c r="G183" s="24" t="n"/>
      <c r="H183" s="24" t="n"/>
      <c r="I183" s="11" t="n"/>
      <c r="J183" s="10" t="n"/>
      <c r="K183" s="10" t="n"/>
      <c r="L183" s="10" t="n"/>
      <c r="M183" s="12" t="n"/>
      <c r="N183" s="10" t="n"/>
      <c r="O183" s="24" t="n"/>
      <c r="P183" s="10" t="n"/>
      <c r="Q183" s="24" t="n"/>
      <c r="R183" s="24" t="n"/>
      <c r="S183" s="23">
        <f>IF(G183="","",IF(OR(G183="Closed Won",G183="Closed Lost"),"No","Yes"))</f>
        <v/>
      </c>
      <c r="T183" s="18">
        <f>IF(OR(G183="",J183=""),"",IF(S183="Yes",Summary!$B$4-J183,IF(K183="","",K183-J183)))</f>
        <v/>
      </c>
      <c r="U183" s="18">
        <f>IF(OR(S183&lt;&gt;"Yes",AND(N183="",J183="")),"",Summary!$B$4-IF(N183="",J183,N183))</f>
        <v/>
      </c>
      <c r="V183" s="23">
        <f>IF(K183="","",IF(AND(K183&gt;=Summary!$B$5,K183&lt;=Summary!$B$6),"Yes","No"))</f>
        <v/>
      </c>
      <c r="W183" s="23">
        <f>IF(OR(S183&lt;&gt;"Yes",U183=""),"",IF(U183&gt;=Summary!$B$9,"Stale",IF(AND(K183&lt;&gt;"",K183&lt;Summary!$B$4),"Close date passed",IF(M183&gt;=2,"Pushed 2+",IF(U183&gt;=Summary!$B$8,"Check","OK")))))</f>
        <v/>
      </c>
      <c r="X183" s="18">
        <f>IF(OR(K183="",L183=""),"",K183-L183)</f>
        <v/>
      </c>
    </row>
    <row r="184">
      <c r="A184" s="24" t="n"/>
      <c r="B184" s="24" t="n"/>
      <c r="C184" s="24" t="n"/>
      <c r="D184" s="24" t="n"/>
      <c r="E184" s="24" t="n"/>
      <c r="F184" s="24" t="n"/>
      <c r="G184" s="24" t="n"/>
      <c r="H184" s="24" t="n"/>
      <c r="I184" s="11" t="n"/>
      <c r="J184" s="10" t="n"/>
      <c r="K184" s="10" t="n"/>
      <c r="L184" s="10" t="n"/>
      <c r="M184" s="12" t="n"/>
      <c r="N184" s="10" t="n"/>
      <c r="O184" s="24" t="n"/>
      <c r="P184" s="10" t="n"/>
      <c r="Q184" s="24" t="n"/>
      <c r="R184" s="24" t="n"/>
      <c r="S184" s="23">
        <f>IF(G184="","",IF(OR(G184="Closed Won",G184="Closed Lost"),"No","Yes"))</f>
        <v/>
      </c>
      <c r="T184" s="18">
        <f>IF(OR(G184="",J184=""),"",IF(S184="Yes",Summary!$B$4-J184,IF(K184="","",K184-J184)))</f>
        <v/>
      </c>
      <c r="U184" s="18">
        <f>IF(OR(S184&lt;&gt;"Yes",AND(N184="",J184="")),"",Summary!$B$4-IF(N184="",J184,N184))</f>
        <v/>
      </c>
      <c r="V184" s="23">
        <f>IF(K184="","",IF(AND(K184&gt;=Summary!$B$5,K184&lt;=Summary!$B$6),"Yes","No"))</f>
        <v/>
      </c>
      <c r="W184" s="23">
        <f>IF(OR(S184&lt;&gt;"Yes",U184=""),"",IF(U184&gt;=Summary!$B$9,"Stale",IF(AND(K184&lt;&gt;"",K184&lt;Summary!$B$4),"Close date passed",IF(M184&gt;=2,"Pushed 2+",IF(U184&gt;=Summary!$B$8,"Check","OK")))))</f>
        <v/>
      </c>
      <c r="X184" s="18">
        <f>IF(OR(K184="",L184=""),"",K184-L184)</f>
        <v/>
      </c>
    </row>
    <row r="185">
      <c r="A185" s="24" t="n"/>
      <c r="B185" s="24" t="n"/>
      <c r="C185" s="24" t="n"/>
      <c r="D185" s="24" t="n"/>
      <c r="E185" s="24" t="n"/>
      <c r="F185" s="24" t="n"/>
      <c r="G185" s="24" t="n"/>
      <c r="H185" s="24" t="n"/>
      <c r="I185" s="11" t="n"/>
      <c r="J185" s="10" t="n"/>
      <c r="K185" s="10" t="n"/>
      <c r="L185" s="10" t="n"/>
      <c r="M185" s="12" t="n"/>
      <c r="N185" s="10" t="n"/>
      <c r="O185" s="24" t="n"/>
      <c r="P185" s="10" t="n"/>
      <c r="Q185" s="24" t="n"/>
      <c r="R185" s="24" t="n"/>
      <c r="S185" s="23">
        <f>IF(G185="","",IF(OR(G185="Closed Won",G185="Closed Lost"),"No","Yes"))</f>
        <v/>
      </c>
      <c r="T185" s="18">
        <f>IF(OR(G185="",J185=""),"",IF(S185="Yes",Summary!$B$4-J185,IF(K185="","",K185-J185)))</f>
        <v/>
      </c>
      <c r="U185" s="18">
        <f>IF(OR(S185&lt;&gt;"Yes",AND(N185="",J185="")),"",Summary!$B$4-IF(N185="",J185,N185))</f>
        <v/>
      </c>
      <c r="V185" s="23">
        <f>IF(K185="","",IF(AND(K185&gt;=Summary!$B$5,K185&lt;=Summary!$B$6),"Yes","No"))</f>
        <v/>
      </c>
      <c r="W185" s="23">
        <f>IF(OR(S185&lt;&gt;"Yes",U185=""),"",IF(U185&gt;=Summary!$B$9,"Stale",IF(AND(K185&lt;&gt;"",K185&lt;Summary!$B$4),"Close date passed",IF(M185&gt;=2,"Pushed 2+",IF(U185&gt;=Summary!$B$8,"Check","OK")))))</f>
        <v/>
      </c>
      <c r="X185" s="18">
        <f>IF(OR(K185="",L185=""),"",K185-L185)</f>
        <v/>
      </c>
    </row>
    <row r="186">
      <c r="A186" s="24" t="n"/>
      <c r="B186" s="24" t="n"/>
      <c r="C186" s="24" t="n"/>
      <c r="D186" s="24" t="n"/>
      <c r="E186" s="24" t="n"/>
      <c r="F186" s="24" t="n"/>
      <c r="G186" s="24" t="n"/>
      <c r="H186" s="24" t="n"/>
      <c r="I186" s="11" t="n"/>
      <c r="J186" s="10" t="n"/>
      <c r="K186" s="10" t="n"/>
      <c r="L186" s="10" t="n"/>
      <c r="M186" s="12" t="n"/>
      <c r="N186" s="10" t="n"/>
      <c r="O186" s="24" t="n"/>
      <c r="P186" s="10" t="n"/>
      <c r="Q186" s="24" t="n"/>
      <c r="R186" s="24" t="n"/>
      <c r="S186" s="23">
        <f>IF(G186="","",IF(OR(G186="Closed Won",G186="Closed Lost"),"No","Yes"))</f>
        <v/>
      </c>
      <c r="T186" s="18">
        <f>IF(OR(G186="",J186=""),"",IF(S186="Yes",Summary!$B$4-J186,IF(K186="","",K186-J186)))</f>
        <v/>
      </c>
      <c r="U186" s="18">
        <f>IF(OR(S186&lt;&gt;"Yes",AND(N186="",J186="")),"",Summary!$B$4-IF(N186="",J186,N186))</f>
        <v/>
      </c>
      <c r="V186" s="23">
        <f>IF(K186="","",IF(AND(K186&gt;=Summary!$B$5,K186&lt;=Summary!$B$6),"Yes","No"))</f>
        <v/>
      </c>
      <c r="W186" s="23">
        <f>IF(OR(S186&lt;&gt;"Yes",U186=""),"",IF(U186&gt;=Summary!$B$9,"Stale",IF(AND(K186&lt;&gt;"",K186&lt;Summary!$B$4),"Close date passed",IF(M186&gt;=2,"Pushed 2+",IF(U186&gt;=Summary!$B$8,"Check","OK")))))</f>
        <v/>
      </c>
      <c r="X186" s="18">
        <f>IF(OR(K186="",L186=""),"",K186-L186)</f>
        <v/>
      </c>
    </row>
    <row r="187">
      <c r="A187" s="24" t="n"/>
      <c r="B187" s="24" t="n"/>
      <c r="C187" s="24" t="n"/>
      <c r="D187" s="24" t="n"/>
      <c r="E187" s="24" t="n"/>
      <c r="F187" s="24" t="n"/>
      <c r="G187" s="24" t="n"/>
      <c r="H187" s="24" t="n"/>
      <c r="I187" s="11" t="n"/>
      <c r="J187" s="10" t="n"/>
      <c r="K187" s="10" t="n"/>
      <c r="L187" s="10" t="n"/>
      <c r="M187" s="12" t="n"/>
      <c r="N187" s="10" t="n"/>
      <c r="O187" s="24" t="n"/>
      <c r="P187" s="10" t="n"/>
      <c r="Q187" s="24" t="n"/>
      <c r="R187" s="24" t="n"/>
      <c r="S187" s="23">
        <f>IF(G187="","",IF(OR(G187="Closed Won",G187="Closed Lost"),"No","Yes"))</f>
        <v/>
      </c>
      <c r="T187" s="18">
        <f>IF(OR(G187="",J187=""),"",IF(S187="Yes",Summary!$B$4-J187,IF(K187="","",K187-J187)))</f>
        <v/>
      </c>
      <c r="U187" s="18">
        <f>IF(OR(S187&lt;&gt;"Yes",AND(N187="",J187="")),"",Summary!$B$4-IF(N187="",J187,N187))</f>
        <v/>
      </c>
      <c r="V187" s="23">
        <f>IF(K187="","",IF(AND(K187&gt;=Summary!$B$5,K187&lt;=Summary!$B$6),"Yes","No"))</f>
        <v/>
      </c>
      <c r="W187" s="23">
        <f>IF(OR(S187&lt;&gt;"Yes",U187=""),"",IF(U187&gt;=Summary!$B$9,"Stale",IF(AND(K187&lt;&gt;"",K187&lt;Summary!$B$4),"Close date passed",IF(M187&gt;=2,"Pushed 2+",IF(U187&gt;=Summary!$B$8,"Check","OK")))))</f>
        <v/>
      </c>
      <c r="X187" s="18">
        <f>IF(OR(K187="",L187=""),"",K187-L187)</f>
        <v/>
      </c>
    </row>
    <row r="188">
      <c r="A188" s="24" t="n"/>
      <c r="B188" s="24" t="n"/>
      <c r="C188" s="24" t="n"/>
      <c r="D188" s="24" t="n"/>
      <c r="E188" s="24" t="n"/>
      <c r="F188" s="24" t="n"/>
      <c r="G188" s="24" t="n"/>
      <c r="H188" s="24" t="n"/>
      <c r="I188" s="11" t="n"/>
      <c r="J188" s="10" t="n"/>
      <c r="K188" s="10" t="n"/>
      <c r="L188" s="10" t="n"/>
      <c r="M188" s="12" t="n"/>
      <c r="N188" s="10" t="n"/>
      <c r="O188" s="24" t="n"/>
      <c r="P188" s="10" t="n"/>
      <c r="Q188" s="24" t="n"/>
      <c r="R188" s="24" t="n"/>
      <c r="S188" s="23">
        <f>IF(G188="","",IF(OR(G188="Closed Won",G188="Closed Lost"),"No","Yes"))</f>
        <v/>
      </c>
      <c r="T188" s="18">
        <f>IF(OR(G188="",J188=""),"",IF(S188="Yes",Summary!$B$4-J188,IF(K188="","",K188-J188)))</f>
        <v/>
      </c>
      <c r="U188" s="18">
        <f>IF(OR(S188&lt;&gt;"Yes",AND(N188="",J188="")),"",Summary!$B$4-IF(N188="",J188,N188))</f>
        <v/>
      </c>
      <c r="V188" s="23">
        <f>IF(K188="","",IF(AND(K188&gt;=Summary!$B$5,K188&lt;=Summary!$B$6),"Yes","No"))</f>
        <v/>
      </c>
      <c r="W188" s="23">
        <f>IF(OR(S188&lt;&gt;"Yes",U188=""),"",IF(U188&gt;=Summary!$B$9,"Stale",IF(AND(K188&lt;&gt;"",K188&lt;Summary!$B$4),"Close date passed",IF(M188&gt;=2,"Pushed 2+",IF(U188&gt;=Summary!$B$8,"Check","OK")))))</f>
        <v/>
      </c>
      <c r="X188" s="18">
        <f>IF(OR(K188="",L188=""),"",K188-L188)</f>
        <v/>
      </c>
    </row>
    <row r="189">
      <c r="A189" s="24" t="n"/>
      <c r="B189" s="24" t="n"/>
      <c r="C189" s="24" t="n"/>
      <c r="D189" s="24" t="n"/>
      <c r="E189" s="24" t="n"/>
      <c r="F189" s="24" t="n"/>
      <c r="G189" s="24" t="n"/>
      <c r="H189" s="24" t="n"/>
      <c r="I189" s="11" t="n"/>
      <c r="J189" s="10" t="n"/>
      <c r="K189" s="10" t="n"/>
      <c r="L189" s="10" t="n"/>
      <c r="M189" s="12" t="n"/>
      <c r="N189" s="10" t="n"/>
      <c r="O189" s="24" t="n"/>
      <c r="P189" s="10" t="n"/>
      <c r="Q189" s="24" t="n"/>
      <c r="R189" s="24" t="n"/>
      <c r="S189" s="23">
        <f>IF(G189="","",IF(OR(G189="Closed Won",G189="Closed Lost"),"No","Yes"))</f>
        <v/>
      </c>
      <c r="T189" s="18">
        <f>IF(OR(G189="",J189=""),"",IF(S189="Yes",Summary!$B$4-J189,IF(K189="","",K189-J189)))</f>
        <v/>
      </c>
      <c r="U189" s="18">
        <f>IF(OR(S189&lt;&gt;"Yes",AND(N189="",J189="")),"",Summary!$B$4-IF(N189="",J189,N189))</f>
        <v/>
      </c>
      <c r="V189" s="23">
        <f>IF(K189="","",IF(AND(K189&gt;=Summary!$B$5,K189&lt;=Summary!$B$6),"Yes","No"))</f>
        <v/>
      </c>
      <c r="W189" s="23">
        <f>IF(OR(S189&lt;&gt;"Yes",U189=""),"",IF(U189&gt;=Summary!$B$9,"Stale",IF(AND(K189&lt;&gt;"",K189&lt;Summary!$B$4),"Close date passed",IF(M189&gt;=2,"Pushed 2+",IF(U189&gt;=Summary!$B$8,"Check","OK")))))</f>
        <v/>
      </c>
      <c r="X189" s="18">
        <f>IF(OR(K189="",L189=""),"",K189-L189)</f>
        <v/>
      </c>
    </row>
    <row r="190">
      <c r="A190" s="24" t="n"/>
      <c r="B190" s="24" t="n"/>
      <c r="C190" s="24" t="n"/>
      <c r="D190" s="24" t="n"/>
      <c r="E190" s="24" t="n"/>
      <c r="F190" s="24" t="n"/>
      <c r="G190" s="24" t="n"/>
      <c r="H190" s="24" t="n"/>
      <c r="I190" s="11" t="n"/>
      <c r="J190" s="10" t="n"/>
      <c r="K190" s="10" t="n"/>
      <c r="L190" s="10" t="n"/>
      <c r="M190" s="12" t="n"/>
      <c r="N190" s="10" t="n"/>
      <c r="O190" s="24" t="n"/>
      <c r="P190" s="10" t="n"/>
      <c r="Q190" s="24" t="n"/>
      <c r="R190" s="24" t="n"/>
      <c r="S190" s="23">
        <f>IF(G190="","",IF(OR(G190="Closed Won",G190="Closed Lost"),"No","Yes"))</f>
        <v/>
      </c>
      <c r="T190" s="18">
        <f>IF(OR(G190="",J190=""),"",IF(S190="Yes",Summary!$B$4-J190,IF(K190="","",K190-J190)))</f>
        <v/>
      </c>
      <c r="U190" s="18">
        <f>IF(OR(S190&lt;&gt;"Yes",AND(N190="",J190="")),"",Summary!$B$4-IF(N190="",J190,N190))</f>
        <v/>
      </c>
      <c r="V190" s="23">
        <f>IF(K190="","",IF(AND(K190&gt;=Summary!$B$5,K190&lt;=Summary!$B$6),"Yes","No"))</f>
        <v/>
      </c>
      <c r="W190" s="23">
        <f>IF(OR(S190&lt;&gt;"Yes",U190=""),"",IF(U190&gt;=Summary!$B$9,"Stale",IF(AND(K190&lt;&gt;"",K190&lt;Summary!$B$4),"Close date passed",IF(M190&gt;=2,"Pushed 2+",IF(U190&gt;=Summary!$B$8,"Check","OK")))))</f>
        <v/>
      </c>
      <c r="X190" s="18">
        <f>IF(OR(K190="",L190=""),"",K190-L190)</f>
        <v/>
      </c>
    </row>
    <row r="191">
      <c r="A191" s="24" t="n"/>
      <c r="B191" s="24" t="n"/>
      <c r="C191" s="24" t="n"/>
      <c r="D191" s="24" t="n"/>
      <c r="E191" s="24" t="n"/>
      <c r="F191" s="24" t="n"/>
      <c r="G191" s="24" t="n"/>
      <c r="H191" s="24" t="n"/>
      <c r="I191" s="11" t="n"/>
      <c r="J191" s="10" t="n"/>
      <c r="K191" s="10" t="n"/>
      <c r="L191" s="10" t="n"/>
      <c r="M191" s="12" t="n"/>
      <c r="N191" s="10" t="n"/>
      <c r="O191" s="24" t="n"/>
      <c r="P191" s="10" t="n"/>
      <c r="Q191" s="24" t="n"/>
      <c r="R191" s="24" t="n"/>
      <c r="S191" s="23">
        <f>IF(G191="","",IF(OR(G191="Closed Won",G191="Closed Lost"),"No","Yes"))</f>
        <v/>
      </c>
      <c r="T191" s="18">
        <f>IF(OR(G191="",J191=""),"",IF(S191="Yes",Summary!$B$4-J191,IF(K191="","",K191-J191)))</f>
        <v/>
      </c>
      <c r="U191" s="18">
        <f>IF(OR(S191&lt;&gt;"Yes",AND(N191="",J191="")),"",Summary!$B$4-IF(N191="",J191,N191))</f>
        <v/>
      </c>
      <c r="V191" s="23">
        <f>IF(K191="","",IF(AND(K191&gt;=Summary!$B$5,K191&lt;=Summary!$B$6),"Yes","No"))</f>
        <v/>
      </c>
      <c r="W191" s="23">
        <f>IF(OR(S191&lt;&gt;"Yes",U191=""),"",IF(U191&gt;=Summary!$B$9,"Stale",IF(AND(K191&lt;&gt;"",K191&lt;Summary!$B$4),"Close date passed",IF(M191&gt;=2,"Pushed 2+",IF(U191&gt;=Summary!$B$8,"Check","OK")))))</f>
        <v/>
      </c>
      <c r="X191" s="18">
        <f>IF(OR(K191="",L191=""),"",K191-L191)</f>
        <v/>
      </c>
    </row>
    <row r="192">
      <c r="A192" s="24" t="n"/>
      <c r="B192" s="24" t="n"/>
      <c r="C192" s="24" t="n"/>
      <c r="D192" s="24" t="n"/>
      <c r="E192" s="24" t="n"/>
      <c r="F192" s="24" t="n"/>
      <c r="G192" s="24" t="n"/>
      <c r="H192" s="24" t="n"/>
      <c r="I192" s="11" t="n"/>
      <c r="J192" s="10" t="n"/>
      <c r="K192" s="10" t="n"/>
      <c r="L192" s="10" t="n"/>
      <c r="M192" s="12" t="n"/>
      <c r="N192" s="10" t="n"/>
      <c r="O192" s="24" t="n"/>
      <c r="P192" s="10" t="n"/>
      <c r="Q192" s="24" t="n"/>
      <c r="R192" s="24" t="n"/>
      <c r="S192" s="23">
        <f>IF(G192="","",IF(OR(G192="Closed Won",G192="Closed Lost"),"No","Yes"))</f>
        <v/>
      </c>
      <c r="T192" s="18">
        <f>IF(OR(G192="",J192=""),"",IF(S192="Yes",Summary!$B$4-J192,IF(K192="","",K192-J192)))</f>
        <v/>
      </c>
      <c r="U192" s="18">
        <f>IF(OR(S192&lt;&gt;"Yes",AND(N192="",J192="")),"",Summary!$B$4-IF(N192="",J192,N192))</f>
        <v/>
      </c>
      <c r="V192" s="23">
        <f>IF(K192="","",IF(AND(K192&gt;=Summary!$B$5,K192&lt;=Summary!$B$6),"Yes","No"))</f>
        <v/>
      </c>
      <c r="W192" s="23">
        <f>IF(OR(S192&lt;&gt;"Yes",U192=""),"",IF(U192&gt;=Summary!$B$9,"Stale",IF(AND(K192&lt;&gt;"",K192&lt;Summary!$B$4),"Close date passed",IF(M192&gt;=2,"Pushed 2+",IF(U192&gt;=Summary!$B$8,"Check","OK")))))</f>
        <v/>
      </c>
      <c r="X192" s="18">
        <f>IF(OR(K192="",L192=""),"",K192-L192)</f>
        <v/>
      </c>
    </row>
    <row r="193">
      <c r="A193" s="24" t="n"/>
      <c r="B193" s="24" t="n"/>
      <c r="C193" s="24" t="n"/>
      <c r="D193" s="24" t="n"/>
      <c r="E193" s="24" t="n"/>
      <c r="F193" s="24" t="n"/>
      <c r="G193" s="24" t="n"/>
      <c r="H193" s="24" t="n"/>
      <c r="I193" s="11" t="n"/>
      <c r="J193" s="10" t="n"/>
      <c r="K193" s="10" t="n"/>
      <c r="L193" s="10" t="n"/>
      <c r="M193" s="12" t="n"/>
      <c r="N193" s="10" t="n"/>
      <c r="O193" s="24" t="n"/>
      <c r="P193" s="10" t="n"/>
      <c r="Q193" s="24" t="n"/>
      <c r="R193" s="24" t="n"/>
      <c r="S193" s="23">
        <f>IF(G193="","",IF(OR(G193="Closed Won",G193="Closed Lost"),"No","Yes"))</f>
        <v/>
      </c>
      <c r="T193" s="18">
        <f>IF(OR(G193="",J193=""),"",IF(S193="Yes",Summary!$B$4-J193,IF(K193="","",K193-J193)))</f>
        <v/>
      </c>
      <c r="U193" s="18">
        <f>IF(OR(S193&lt;&gt;"Yes",AND(N193="",J193="")),"",Summary!$B$4-IF(N193="",J193,N193))</f>
        <v/>
      </c>
      <c r="V193" s="23">
        <f>IF(K193="","",IF(AND(K193&gt;=Summary!$B$5,K193&lt;=Summary!$B$6),"Yes","No"))</f>
        <v/>
      </c>
      <c r="W193" s="23">
        <f>IF(OR(S193&lt;&gt;"Yes",U193=""),"",IF(U193&gt;=Summary!$B$9,"Stale",IF(AND(K193&lt;&gt;"",K193&lt;Summary!$B$4),"Close date passed",IF(M193&gt;=2,"Pushed 2+",IF(U193&gt;=Summary!$B$8,"Check","OK")))))</f>
        <v/>
      </c>
      <c r="X193" s="18">
        <f>IF(OR(K193="",L193=""),"",K193-L193)</f>
        <v/>
      </c>
    </row>
    <row r="194">
      <c r="A194" s="24" t="n"/>
      <c r="B194" s="24" t="n"/>
      <c r="C194" s="24" t="n"/>
      <c r="D194" s="24" t="n"/>
      <c r="E194" s="24" t="n"/>
      <c r="F194" s="24" t="n"/>
      <c r="G194" s="24" t="n"/>
      <c r="H194" s="24" t="n"/>
      <c r="I194" s="11" t="n"/>
      <c r="J194" s="10" t="n"/>
      <c r="K194" s="10" t="n"/>
      <c r="L194" s="10" t="n"/>
      <c r="M194" s="12" t="n"/>
      <c r="N194" s="10" t="n"/>
      <c r="O194" s="24" t="n"/>
      <c r="P194" s="10" t="n"/>
      <c r="Q194" s="24" t="n"/>
      <c r="R194" s="24" t="n"/>
      <c r="S194" s="23">
        <f>IF(G194="","",IF(OR(G194="Closed Won",G194="Closed Lost"),"No","Yes"))</f>
        <v/>
      </c>
      <c r="T194" s="18">
        <f>IF(OR(G194="",J194=""),"",IF(S194="Yes",Summary!$B$4-J194,IF(K194="","",K194-J194)))</f>
        <v/>
      </c>
      <c r="U194" s="18">
        <f>IF(OR(S194&lt;&gt;"Yes",AND(N194="",J194="")),"",Summary!$B$4-IF(N194="",J194,N194))</f>
        <v/>
      </c>
      <c r="V194" s="23">
        <f>IF(K194="","",IF(AND(K194&gt;=Summary!$B$5,K194&lt;=Summary!$B$6),"Yes","No"))</f>
        <v/>
      </c>
      <c r="W194" s="23">
        <f>IF(OR(S194&lt;&gt;"Yes",U194=""),"",IF(U194&gt;=Summary!$B$9,"Stale",IF(AND(K194&lt;&gt;"",K194&lt;Summary!$B$4),"Close date passed",IF(M194&gt;=2,"Pushed 2+",IF(U194&gt;=Summary!$B$8,"Check","OK")))))</f>
        <v/>
      </c>
      <c r="X194" s="18">
        <f>IF(OR(K194="",L194=""),"",K194-L194)</f>
        <v/>
      </c>
    </row>
    <row r="195">
      <c r="A195" s="24" t="n"/>
      <c r="B195" s="24" t="n"/>
      <c r="C195" s="24" t="n"/>
      <c r="D195" s="24" t="n"/>
      <c r="E195" s="24" t="n"/>
      <c r="F195" s="24" t="n"/>
      <c r="G195" s="24" t="n"/>
      <c r="H195" s="24" t="n"/>
      <c r="I195" s="11" t="n"/>
      <c r="J195" s="10" t="n"/>
      <c r="K195" s="10" t="n"/>
      <c r="L195" s="10" t="n"/>
      <c r="M195" s="12" t="n"/>
      <c r="N195" s="10" t="n"/>
      <c r="O195" s="24" t="n"/>
      <c r="P195" s="10" t="n"/>
      <c r="Q195" s="24" t="n"/>
      <c r="R195" s="24" t="n"/>
      <c r="S195" s="23">
        <f>IF(G195="","",IF(OR(G195="Closed Won",G195="Closed Lost"),"No","Yes"))</f>
        <v/>
      </c>
      <c r="T195" s="18">
        <f>IF(OR(G195="",J195=""),"",IF(S195="Yes",Summary!$B$4-J195,IF(K195="","",K195-J195)))</f>
        <v/>
      </c>
      <c r="U195" s="18">
        <f>IF(OR(S195&lt;&gt;"Yes",AND(N195="",J195="")),"",Summary!$B$4-IF(N195="",J195,N195))</f>
        <v/>
      </c>
      <c r="V195" s="23">
        <f>IF(K195="","",IF(AND(K195&gt;=Summary!$B$5,K195&lt;=Summary!$B$6),"Yes","No"))</f>
        <v/>
      </c>
      <c r="W195" s="23">
        <f>IF(OR(S195&lt;&gt;"Yes",U195=""),"",IF(U195&gt;=Summary!$B$9,"Stale",IF(AND(K195&lt;&gt;"",K195&lt;Summary!$B$4),"Close date passed",IF(M195&gt;=2,"Pushed 2+",IF(U195&gt;=Summary!$B$8,"Check","OK")))))</f>
        <v/>
      </c>
      <c r="X195" s="18">
        <f>IF(OR(K195="",L195=""),"",K195-L195)</f>
        <v/>
      </c>
    </row>
    <row r="196">
      <c r="A196" s="24" t="n"/>
      <c r="B196" s="24" t="n"/>
      <c r="C196" s="24" t="n"/>
      <c r="D196" s="24" t="n"/>
      <c r="E196" s="24" t="n"/>
      <c r="F196" s="24" t="n"/>
      <c r="G196" s="24" t="n"/>
      <c r="H196" s="24" t="n"/>
      <c r="I196" s="11" t="n"/>
      <c r="J196" s="10" t="n"/>
      <c r="K196" s="10" t="n"/>
      <c r="L196" s="10" t="n"/>
      <c r="M196" s="12" t="n"/>
      <c r="N196" s="10" t="n"/>
      <c r="O196" s="24" t="n"/>
      <c r="P196" s="10" t="n"/>
      <c r="Q196" s="24" t="n"/>
      <c r="R196" s="24" t="n"/>
      <c r="S196" s="23">
        <f>IF(G196="","",IF(OR(G196="Closed Won",G196="Closed Lost"),"No","Yes"))</f>
        <v/>
      </c>
      <c r="T196" s="18">
        <f>IF(OR(G196="",J196=""),"",IF(S196="Yes",Summary!$B$4-J196,IF(K196="","",K196-J196)))</f>
        <v/>
      </c>
      <c r="U196" s="18">
        <f>IF(OR(S196&lt;&gt;"Yes",AND(N196="",J196="")),"",Summary!$B$4-IF(N196="",J196,N196))</f>
        <v/>
      </c>
      <c r="V196" s="23">
        <f>IF(K196="","",IF(AND(K196&gt;=Summary!$B$5,K196&lt;=Summary!$B$6),"Yes","No"))</f>
        <v/>
      </c>
      <c r="W196" s="23">
        <f>IF(OR(S196&lt;&gt;"Yes",U196=""),"",IF(U196&gt;=Summary!$B$9,"Stale",IF(AND(K196&lt;&gt;"",K196&lt;Summary!$B$4),"Close date passed",IF(M196&gt;=2,"Pushed 2+",IF(U196&gt;=Summary!$B$8,"Check","OK")))))</f>
        <v/>
      </c>
      <c r="X196" s="18">
        <f>IF(OR(K196="",L196=""),"",K196-L196)</f>
        <v/>
      </c>
    </row>
    <row r="197">
      <c r="A197" s="24" t="n"/>
      <c r="B197" s="24" t="n"/>
      <c r="C197" s="24" t="n"/>
      <c r="D197" s="24" t="n"/>
      <c r="E197" s="24" t="n"/>
      <c r="F197" s="24" t="n"/>
      <c r="G197" s="24" t="n"/>
      <c r="H197" s="24" t="n"/>
      <c r="I197" s="11" t="n"/>
      <c r="J197" s="10" t="n"/>
      <c r="K197" s="10" t="n"/>
      <c r="L197" s="10" t="n"/>
      <c r="M197" s="12" t="n"/>
      <c r="N197" s="10" t="n"/>
      <c r="O197" s="24" t="n"/>
      <c r="P197" s="10" t="n"/>
      <c r="Q197" s="24" t="n"/>
      <c r="R197" s="24" t="n"/>
      <c r="S197" s="23">
        <f>IF(G197="","",IF(OR(G197="Closed Won",G197="Closed Lost"),"No","Yes"))</f>
        <v/>
      </c>
      <c r="T197" s="18">
        <f>IF(OR(G197="",J197=""),"",IF(S197="Yes",Summary!$B$4-J197,IF(K197="","",K197-J197)))</f>
        <v/>
      </c>
      <c r="U197" s="18">
        <f>IF(OR(S197&lt;&gt;"Yes",AND(N197="",J197="")),"",Summary!$B$4-IF(N197="",J197,N197))</f>
        <v/>
      </c>
      <c r="V197" s="23">
        <f>IF(K197="","",IF(AND(K197&gt;=Summary!$B$5,K197&lt;=Summary!$B$6),"Yes","No"))</f>
        <v/>
      </c>
      <c r="W197" s="23">
        <f>IF(OR(S197&lt;&gt;"Yes",U197=""),"",IF(U197&gt;=Summary!$B$9,"Stale",IF(AND(K197&lt;&gt;"",K197&lt;Summary!$B$4),"Close date passed",IF(M197&gt;=2,"Pushed 2+",IF(U197&gt;=Summary!$B$8,"Check","OK")))))</f>
        <v/>
      </c>
      <c r="X197" s="18">
        <f>IF(OR(K197="",L197=""),"",K197-L197)</f>
        <v/>
      </c>
    </row>
    <row r="198">
      <c r="A198" s="24" t="n"/>
      <c r="B198" s="24" t="n"/>
      <c r="C198" s="24" t="n"/>
      <c r="D198" s="24" t="n"/>
      <c r="E198" s="24" t="n"/>
      <c r="F198" s="24" t="n"/>
      <c r="G198" s="24" t="n"/>
      <c r="H198" s="24" t="n"/>
      <c r="I198" s="11" t="n"/>
      <c r="J198" s="10" t="n"/>
      <c r="K198" s="10" t="n"/>
      <c r="L198" s="10" t="n"/>
      <c r="M198" s="12" t="n"/>
      <c r="N198" s="10" t="n"/>
      <c r="O198" s="24" t="n"/>
      <c r="P198" s="10" t="n"/>
      <c r="Q198" s="24" t="n"/>
      <c r="R198" s="24" t="n"/>
      <c r="S198" s="23">
        <f>IF(G198="","",IF(OR(G198="Closed Won",G198="Closed Lost"),"No","Yes"))</f>
        <v/>
      </c>
      <c r="T198" s="18">
        <f>IF(OR(G198="",J198=""),"",IF(S198="Yes",Summary!$B$4-J198,IF(K198="","",K198-J198)))</f>
        <v/>
      </c>
      <c r="U198" s="18">
        <f>IF(OR(S198&lt;&gt;"Yes",AND(N198="",J198="")),"",Summary!$B$4-IF(N198="",J198,N198))</f>
        <v/>
      </c>
      <c r="V198" s="23">
        <f>IF(K198="","",IF(AND(K198&gt;=Summary!$B$5,K198&lt;=Summary!$B$6),"Yes","No"))</f>
        <v/>
      </c>
      <c r="W198" s="23">
        <f>IF(OR(S198&lt;&gt;"Yes",U198=""),"",IF(U198&gt;=Summary!$B$9,"Stale",IF(AND(K198&lt;&gt;"",K198&lt;Summary!$B$4),"Close date passed",IF(M198&gt;=2,"Pushed 2+",IF(U198&gt;=Summary!$B$8,"Check","OK")))))</f>
        <v/>
      </c>
      <c r="X198" s="18">
        <f>IF(OR(K198="",L198=""),"",K198-L198)</f>
        <v/>
      </c>
    </row>
    <row r="199">
      <c r="A199" s="24" t="n"/>
      <c r="B199" s="24" t="n"/>
      <c r="C199" s="24" t="n"/>
      <c r="D199" s="24" t="n"/>
      <c r="E199" s="24" t="n"/>
      <c r="F199" s="24" t="n"/>
      <c r="G199" s="24" t="n"/>
      <c r="H199" s="24" t="n"/>
      <c r="I199" s="11" t="n"/>
      <c r="J199" s="10" t="n"/>
      <c r="K199" s="10" t="n"/>
      <c r="L199" s="10" t="n"/>
      <c r="M199" s="12" t="n"/>
      <c r="N199" s="10" t="n"/>
      <c r="O199" s="24" t="n"/>
      <c r="P199" s="10" t="n"/>
      <c r="Q199" s="24" t="n"/>
      <c r="R199" s="24" t="n"/>
      <c r="S199" s="23">
        <f>IF(G199="","",IF(OR(G199="Closed Won",G199="Closed Lost"),"No","Yes"))</f>
        <v/>
      </c>
      <c r="T199" s="18">
        <f>IF(OR(G199="",J199=""),"",IF(S199="Yes",Summary!$B$4-J199,IF(K199="","",K199-J199)))</f>
        <v/>
      </c>
      <c r="U199" s="18">
        <f>IF(OR(S199&lt;&gt;"Yes",AND(N199="",J199="")),"",Summary!$B$4-IF(N199="",J199,N199))</f>
        <v/>
      </c>
      <c r="V199" s="23">
        <f>IF(K199="","",IF(AND(K199&gt;=Summary!$B$5,K199&lt;=Summary!$B$6),"Yes","No"))</f>
        <v/>
      </c>
      <c r="W199" s="23">
        <f>IF(OR(S199&lt;&gt;"Yes",U199=""),"",IF(U199&gt;=Summary!$B$9,"Stale",IF(AND(K199&lt;&gt;"",K199&lt;Summary!$B$4),"Close date passed",IF(M199&gt;=2,"Pushed 2+",IF(U199&gt;=Summary!$B$8,"Check","OK")))))</f>
        <v/>
      </c>
      <c r="X199" s="18">
        <f>IF(OR(K199="",L199=""),"",K199-L199)</f>
        <v/>
      </c>
    </row>
    <row r="200">
      <c r="A200" s="24" t="n"/>
      <c r="B200" s="24" t="n"/>
      <c r="C200" s="24" t="n"/>
      <c r="D200" s="24" t="n"/>
      <c r="E200" s="24" t="n"/>
      <c r="F200" s="24" t="n"/>
      <c r="G200" s="24" t="n"/>
      <c r="H200" s="24" t="n"/>
      <c r="I200" s="11" t="n"/>
      <c r="J200" s="10" t="n"/>
      <c r="K200" s="10" t="n"/>
      <c r="L200" s="10" t="n"/>
      <c r="M200" s="12" t="n"/>
      <c r="N200" s="10" t="n"/>
      <c r="O200" s="24" t="n"/>
      <c r="P200" s="10" t="n"/>
      <c r="Q200" s="24" t="n"/>
      <c r="R200" s="24" t="n"/>
      <c r="S200" s="23">
        <f>IF(G200="","",IF(OR(G200="Closed Won",G200="Closed Lost"),"No","Yes"))</f>
        <v/>
      </c>
      <c r="T200" s="18">
        <f>IF(OR(G200="",J200=""),"",IF(S200="Yes",Summary!$B$4-J200,IF(K200="","",K200-J200)))</f>
        <v/>
      </c>
      <c r="U200" s="18">
        <f>IF(OR(S200&lt;&gt;"Yes",AND(N200="",J200="")),"",Summary!$B$4-IF(N200="",J200,N200))</f>
        <v/>
      </c>
      <c r="V200" s="23">
        <f>IF(K200="","",IF(AND(K200&gt;=Summary!$B$5,K200&lt;=Summary!$B$6),"Yes","No"))</f>
        <v/>
      </c>
      <c r="W200" s="23">
        <f>IF(OR(S200&lt;&gt;"Yes",U200=""),"",IF(U200&gt;=Summary!$B$9,"Stale",IF(AND(K200&lt;&gt;"",K200&lt;Summary!$B$4),"Close date passed",IF(M200&gt;=2,"Pushed 2+",IF(U200&gt;=Summary!$B$8,"Check","OK")))))</f>
        <v/>
      </c>
      <c r="X200" s="18">
        <f>IF(OR(K200="",L200=""),"",K200-L200)</f>
        <v/>
      </c>
    </row>
    <row r="201">
      <c r="A201" s="24" t="n"/>
      <c r="B201" s="24" t="n"/>
      <c r="C201" s="24" t="n"/>
      <c r="D201" s="24" t="n"/>
      <c r="E201" s="24" t="n"/>
      <c r="F201" s="24" t="n"/>
      <c r="G201" s="24" t="n"/>
      <c r="H201" s="24" t="n"/>
      <c r="I201" s="11" t="n"/>
      <c r="J201" s="10" t="n"/>
      <c r="K201" s="10" t="n"/>
      <c r="L201" s="10" t="n"/>
      <c r="M201" s="12" t="n"/>
      <c r="N201" s="10" t="n"/>
      <c r="O201" s="24" t="n"/>
      <c r="P201" s="10" t="n"/>
      <c r="Q201" s="24" t="n"/>
      <c r="R201" s="24" t="n"/>
      <c r="S201" s="23">
        <f>IF(G201="","",IF(OR(G201="Closed Won",G201="Closed Lost"),"No","Yes"))</f>
        <v/>
      </c>
      <c r="T201" s="18">
        <f>IF(OR(G201="",J201=""),"",IF(S201="Yes",Summary!$B$4-J201,IF(K201="","",K201-J201)))</f>
        <v/>
      </c>
      <c r="U201" s="18">
        <f>IF(OR(S201&lt;&gt;"Yes",AND(N201="",J201="")),"",Summary!$B$4-IF(N201="",J201,N201))</f>
        <v/>
      </c>
      <c r="V201" s="23">
        <f>IF(K201="","",IF(AND(K201&gt;=Summary!$B$5,K201&lt;=Summary!$B$6),"Yes","No"))</f>
        <v/>
      </c>
      <c r="W201" s="23">
        <f>IF(OR(S201&lt;&gt;"Yes",U201=""),"",IF(U201&gt;=Summary!$B$9,"Stale",IF(AND(K201&lt;&gt;"",K201&lt;Summary!$B$4),"Close date passed",IF(M201&gt;=2,"Pushed 2+",IF(U201&gt;=Summary!$B$8,"Check","OK")))))</f>
        <v/>
      </c>
      <c r="X201" s="18">
        <f>IF(OR(K201="",L201=""),"",K201-L201)</f>
        <v/>
      </c>
    </row>
    <row r="202">
      <c r="A202" s="24" t="n"/>
      <c r="B202" s="24" t="n"/>
      <c r="C202" s="24" t="n"/>
      <c r="D202" s="24" t="n"/>
      <c r="E202" s="24" t="n"/>
      <c r="F202" s="24" t="n"/>
      <c r="G202" s="24" t="n"/>
      <c r="H202" s="24" t="n"/>
      <c r="I202" s="11" t="n"/>
      <c r="J202" s="10" t="n"/>
      <c r="K202" s="10" t="n"/>
      <c r="L202" s="10" t="n"/>
      <c r="M202" s="12" t="n"/>
      <c r="N202" s="10" t="n"/>
      <c r="O202" s="24" t="n"/>
      <c r="P202" s="10" t="n"/>
      <c r="Q202" s="24" t="n"/>
      <c r="R202" s="24" t="n"/>
      <c r="S202" s="23">
        <f>IF(G202="","",IF(OR(G202="Closed Won",G202="Closed Lost"),"No","Yes"))</f>
        <v/>
      </c>
      <c r="T202" s="18">
        <f>IF(OR(G202="",J202=""),"",IF(S202="Yes",Summary!$B$4-J202,IF(K202="","",K202-J202)))</f>
        <v/>
      </c>
      <c r="U202" s="18">
        <f>IF(OR(S202&lt;&gt;"Yes",AND(N202="",J202="")),"",Summary!$B$4-IF(N202="",J202,N202))</f>
        <v/>
      </c>
      <c r="V202" s="23">
        <f>IF(K202="","",IF(AND(K202&gt;=Summary!$B$5,K202&lt;=Summary!$B$6),"Yes","No"))</f>
        <v/>
      </c>
      <c r="W202" s="23">
        <f>IF(OR(S202&lt;&gt;"Yes",U202=""),"",IF(U202&gt;=Summary!$B$9,"Stale",IF(AND(K202&lt;&gt;"",K202&lt;Summary!$B$4),"Close date passed",IF(M202&gt;=2,"Pushed 2+",IF(U202&gt;=Summary!$B$8,"Check","OK")))))</f>
        <v/>
      </c>
      <c r="X202" s="18">
        <f>IF(OR(K202="",L202=""),"",K202-L202)</f>
        <v/>
      </c>
    </row>
    <row r="203">
      <c r="A203" s="24" t="n"/>
      <c r="B203" s="24" t="n"/>
      <c r="C203" s="24" t="n"/>
      <c r="D203" s="24" t="n"/>
      <c r="E203" s="24" t="n"/>
      <c r="F203" s="24" t="n"/>
      <c r="G203" s="24" t="n"/>
      <c r="H203" s="24" t="n"/>
      <c r="I203" s="11" t="n"/>
      <c r="J203" s="10" t="n"/>
      <c r="K203" s="10" t="n"/>
      <c r="L203" s="10" t="n"/>
      <c r="M203" s="12" t="n"/>
      <c r="N203" s="10" t="n"/>
      <c r="O203" s="24" t="n"/>
      <c r="P203" s="10" t="n"/>
      <c r="Q203" s="24" t="n"/>
      <c r="R203" s="24" t="n"/>
      <c r="S203" s="23">
        <f>IF(G203="","",IF(OR(G203="Closed Won",G203="Closed Lost"),"No","Yes"))</f>
        <v/>
      </c>
      <c r="T203" s="18">
        <f>IF(OR(G203="",J203=""),"",IF(S203="Yes",Summary!$B$4-J203,IF(K203="","",K203-J203)))</f>
        <v/>
      </c>
      <c r="U203" s="18">
        <f>IF(OR(S203&lt;&gt;"Yes",AND(N203="",J203="")),"",Summary!$B$4-IF(N203="",J203,N203))</f>
        <v/>
      </c>
      <c r="V203" s="23">
        <f>IF(K203="","",IF(AND(K203&gt;=Summary!$B$5,K203&lt;=Summary!$B$6),"Yes","No"))</f>
        <v/>
      </c>
      <c r="W203" s="23">
        <f>IF(OR(S203&lt;&gt;"Yes",U203=""),"",IF(U203&gt;=Summary!$B$9,"Stale",IF(AND(K203&lt;&gt;"",K203&lt;Summary!$B$4),"Close date passed",IF(M203&gt;=2,"Pushed 2+",IF(U203&gt;=Summary!$B$8,"Check","OK")))))</f>
        <v/>
      </c>
      <c r="X203" s="18">
        <f>IF(OR(K203="",L203=""),"",K203-L203)</f>
        <v/>
      </c>
    </row>
    <row r="204">
      <c r="A204" s="24" t="n"/>
      <c r="B204" s="24" t="n"/>
      <c r="C204" s="24" t="n"/>
      <c r="D204" s="24" t="n"/>
      <c r="E204" s="24" t="n"/>
      <c r="F204" s="24" t="n"/>
      <c r="G204" s="24" t="n"/>
      <c r="H204" s="24" t="n"/>
      <c r="I204" s="11" t="n"/>
      <c r="J204" s="10" t="n"/>
      <c r="K204" s="10" t="n"/>
      <c r="L204" s="10" t="n"/>
      <c r="M204" s="12" t="n"/>
      <c r="N204" s="10" t="n"/>
      <c r="O204" s="24" t="n"/>
      <c r="P204" s="10" t="n"/>
      <c r="Q204" s="24" t="n"/>
      <c r="R204" s="24" t="n"/>
      <c r="S204" s="23">
        <f>IF(G204="","",IF(OR(G204="Closed Won",G204="Closed Lost"),"No","Yes"))</f>
        <v/>
      </c>
      <c r="T204" s="18">
        <f>IF(OR(G204="",J204=""),"",IF(S204="Yes",Summary!$B$4-J204,IF(K204="","",K204-J204)))</f>
        <v/>
      </c>
      <c r="U204" s="18">
        <f>IF(OR(S204&lt;&gt;"Yes",AND(N204="",J204="")),"",Summary!$B$4-IF(N204="",J204,N204))</f>
        <v/>
      </c>
      <c r="V204" s="23">
        <f>IF(K204="","",IF(AND(K204&gt;=Summary!$B$5,K204&lt;=Summary!$B$6),"Yes","No"))</f>
        <v/>
      </c>
      <c r="W204" s="23">
        <f>IF(OR(S204&lt;&gt;"Yes",U204=""),"",IF(U204&gt;=Summary!$B$9,"Stale",IF(AND(K204&lt;&gt;"",K204&lt;Summary!$B$4),"Close date passed",IF(M204&gt;=2,"Pushed 2+",IF(U204&gt;=Summary!$B$8,"Check","OK")))))</f>
        <v/>
      </c>
      <c r="X204" s="18">
        <f>IF(OR(K204="",L204=""),"",K204-L204)</f>
        <v/>
      </c>
    </row>
  </sheetData>
  <autoFilter ref="A4:X204"/>
  <conditionalFormatting sqref="W5:W204">
    <cfRule type="cellIs" priority="1" operator="equal" dxfId="0">
      <formula>"Stale"</formula>
    </cfRule>
    <cfRule type="cellIs" priority="2" operator="equal" dxfId="0">
      <formula>"Close date passed"</formula>
    </cfRule>
    <cfRule type="cellIs" priority="3" operator="equal" dxfId="1">
      <formula>"Pushed 2+"</formula>
    </cfRule>
    <cfRule type="cellIs" priority="4" operator="equal" dxfId="1">
      <formula>"Check"</formula>
    </cfRule>
    <cfRule type="cellIs" priority="5" operator="equal" dxfId="2">
      <formula>"OK"</formula>
    </cfRule>
  </conditionalFormatting>
  <dataValidations count="8">
    <dataValidation sqref="C5:C204" showDropDown="0" showInputMessage="0" showErrorMessage="0" allowBlank="1" type="list">
      <formula1>=Accounts!$B$5:$B$204</formula1>
    </dataValidation>
    <dataValidation sqref="D5:D204" showDropDown="0" showInputMessage="0" showErrorMessage="0" allowBlank="1" type="list">
      <formula1>=Contacts!$D$5:$D$304</formula1>
    </dataValidation>
    <dataValidation sqref="E5:E204" showDropDown="0" showInputMessage="0" showErrorMessage="0" allowBlank="1" type="list">
      <formula1>=Lists!$H$5:$H$12</formula1>
    </dataValidation>
    <dataValidation sqref="F5:F204" showDropDown="0" showInputMessage="0" showErrorMessage="0" allowBlank="1" type="list">
      <formula1>=Lists!$C$5:$C$7</formula1>
    </dataValidation>
    <dataValidation sqref="G5:G204" showDropDown="0" showInputMessage="0" showErrorMessage="0" allowBlank="1" type="list">
      <formula1>=Lists!$A$5:$A$11</formula1>
    </dataValidation>
    <dataValidation sqref="H5:H204" showDropDown="0" showInputMessage="0" showErrorMessage="0" allowBlank="1" type="list">
      <formula1>=Lists!$B$5:$B$8</formula1>
    </dataValidation>
    <dataValidation sqref="Q5:Q204" showDropDown="0" showInputMessage="0" showErrorMessage="0" allowBlank="1" type="list">
      <formula1>=Lists!$I$5:$I$10</formula1>
    </dataValidation>
    <dataValidation sqref="R5:R204" showDropDown="0" showInputMessage="0" showErrorMessage="0" allowBlank="1" type="list">
      <formula1>=Lists!$J$5:$J$10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2" customWidth="1" min="3" max="3"/>
    <col width="18" customWidth="1" min="4" max="4"/>
    <col width="11" customWidth="1" min="5" max="5"/>
    <col width="14" customWidth="1" min="6" max="6"/>
    <col width="13" customWidth="1" min="7" max="7"/>
    <col width="24" customWidth="1" min="8" max="8"/>
    <col width="12" customWidth="1" min="9" max="9"/>
    <col width="13" customWidth="1" min="10" max="10"/>
    <col width="12" customWidth="1" min="11" max="11"/>
    <col width="24" customWidth="1" min="12" max="12"/>
    <col width="10" customWidth="1" min="13" max="13"/>
    <col width="10" customWidth="1" min="14" max="14"/>
    <col width="14" customWidth="1" min="15" max="15"/>
    <col width="14" customWidth="1" min="16" max="16"/>
    <col width="12" customWidth="1" min="17" max="17"/>
    <col width="12" customWidth="1" min="18" max="18"/>
  </cols>
  <sheetData>
    <row r="1">
      <c r="A1" s="1" t="inlineStr">
        <is>
          <t>Accounts</t>
        </is>
      </c>
    </row>
    <row r="2">
      <c r="A2" s="2" t="inlineStr">
        <is>
          <t>One row per company. Account names must be unique: Deals, Contacts and Activities look them up by name.</t>
        </is>
      </c>
    </row>
    <row r="4" ht="32" customHeight="1">
      <c r="A4" s="6" t="inlineStr">
        <is>
          <t>Account ID</t>
        </is>
      </c>
      <c r="B4" s="6" t="inlineStr">
        <is>
          <t>Account name</t>
        </is>
      </c>
      <c r="C4" s="6" t="inlineStr">
        <is>
          <t>Segment</t>
        </is>
      </c>
      <c r="D4" s="6" t="inlineStr">
        <is>
          <t>Industry</t>
        </is>
      </c>
      <c r="E4" s="6" t="inlineStr">
        <is>
          <t>Employees</t>
        </is>
      </c>
      <c r="F4" s="6" t="inlineStr">
        <is>
          <t>Owner</t>
        </is>
      </c>
      <c r="G4" s="6" t="inlineStr">
        <is>
          <t>Status</t>
        </is>
      </c>
      <c r="H4" s="6" t="inlineStr">
        <is>
          <t>Website</t>
        </is>
      </c>
      <c r="I4" s="6" t="inlineStr">
        <is>
          <t>Region</t>
        </is>
      </c>
      <c r="J4" s="6" t="inlineStr">
        <is>
          <t>Current ARR ($)</t>
        </is>
      </c>
      <c r="K4" s="6" t="inlineStr">
        <is>
          <t>Renewal date</t>
        </is>
      </c>
      <c r="L4" s="6" t="inlineStr">
        <is>
          <t>Notes</t>
        </is>
      </c>
      <c r="M4" s="6" t="inlineStr">
        <is>
          <t>Contacts</t>
        </is>
      </c>
      <c r="N4" s="6" t="inlineStr">
        <is>
          <t>Open deals</t>
        </is>
      </c>
      <c r="O4" s="6" t="inlineStr">
        <is>
          <t>Open pipeline ($)</t>
        </is>
      </c>
      <c r="P4" s="6" t="inlineStr">
        <is>
          <t>Closed won, all time ($)</t>
        </is>
      </c>
      <c r="Q4" s="6" t="inlineStr">
        <is>
          <t>Last activity</t>
        </is>
      </c>
      <c r="R4" s="6" t="inlineStr">
        <is>
          <t>Days since last activity</t>
        </is>
      </c>
    </row>
    <row r="5">
      <c r="A5" s="24" t="n"/>
      <c r="B5" s="24" t="n"/>
      <c r="C5" s="24" t="n"/>
      <c r="D5" s="24" t="n"/>
      <c r="E5" s="12" t="n"/>
      <c r="F5" s="24" t="n"/>
      <c r="G5" s="24" t="n"/>
      <c r="H5" s="24" t="n"/>
      <c r="I5" s="24" t="n"/>
      <c r="J5" s="11" t="n"/>
      <c r="K5" s="10" t="n"/>
      <c r="L5" s="24" t="n"/>
      <c r="M5" s="18">
        <f>IF(B5="","",COUNTIF(Contacts!$E$5:$E$304,B5))</f>
        <v/>
      </c>
      <c r="N5" s="18">
        <f>IF(B5="","",COUNTIFS(Deals!$C$5:$C$204,B5,Deals!$S$5:$S$204,"Yes"))</f>
        <v/>
      </c>
      <c r="O5" s="19">
        <f>IF(B5="","",SUMIFS(Deals!$I$5:$I$204,Deals!$C$5:$C$204,B5,Deals!$S$5:$S$204,"Yes"))</f>
        <v/>
      </c>
      <c r="P5" s="19">
        <f>IF(B5="","",SUMIFS(Deals!$I$5:$I$204,Deals!$C$5:$C$204,B5,Deals!$G$5:$G$204,"Closed Won"))</f>
        <v/>
      </c>
      <c r="Q5" s="25">
        <f>IF(B5="","",IF(_xlfn.MAXIFS(Activities!$A$5:$A$504,Activities!$C$5:$C$504,B5)=0,"",_xlfn.MAXIFS(Activities!$A$5:$A$504,Activities!$C$5:$C$504,B5)))</f>
        <v/>
      </c>
      <c r="R5" s="18">
        <f>IF(OR(B5="",Q5=""),"",Summary!$B$4-Q5)</f>
        <v/>
      </c>
    </row>
    <row r="6">
      <c r="A6" s="24" t="n"/>
      <c r="B6" s="24" t="n"/>
      <c r="C6" s="24" t="n"/>
      <c r="D6" s="24" t="n"/>
      <c r="E6" s="12" t="n"/>
      <c r="F6" s="24" t="n"/>
      <c r="G6" s="24" t="n"/>
      <c r="H6" s="24" t="n"/>
      <c r="I6" s="24" t="n"/>
      <c r="J6" s="11" t="n"/>
      <c r="K6" s="10" t="n"/>
      <c r="L6" s="24" t="n"/>
      <c r="M6" s="18">
        <f>IF(B6="","",COUNTIF(Contacts!$E$5:$E$304,B6))</f>
        <v/>
      </c>
      <c r="N6" s="18">
        <f>IF(B6="","",COUNTIFS(Deals!$C$5:$C$204,B6,Deals!$S$5:$S$204,"Yes"))</f>
        <v/>
      </c>
      <c r="O6" s="19">
        <f>IF(B6="","",SUMIFS(Deals!$I$5:$I$204,Deals!$C$5:$C$204,B6,Deals!$S$5:$S$204,"Yes"))</f>
        <v/>
      </c>
      <c r="P6" s="19">
        <f>IF(B6="","",SUMIFS(Deals!$I$5:$I$204,Deals!$C$5:$C$204,B6,Deals!$G$5:$G$204,"Closed Won"))</f>
        <v/>
      </c>
      <c r="Q6" s="25">
        <f>IF(B6="","",IF(_xlfn.MAXIFS(Activities!$A$5:$A$504,Activities!$C$5:$C$504,B6)=0,"",_xlfn.MAXIFS(Activities!$A$5:$A$504,Activities!$C$5:$C$504,B6)))</f>
        <v/>
      </c>
      <c r="R6" s="18">
        <f>IF(OR(B6="",Q6=""),"",Summary!$B$4-Q6)</f>
        <v/>
      </c>
    </row>
    <row r="7">
      <c r="A7" s="24" t="n"/>
      <c r="B7" s="24" t="n"/>
      <c r="C7" s="24" t="n"/>
      <c r="D7" s="24" t="n"/>
      <c r="E7" s="12" t="n"/>
      <c r="F7" s="24" t="n"/>
      <c r="G7" s="24" t="n"/>
      <c r="H7" s="24" t="n"/>
      <c r="I7" s="24" t="n"/>
      <c r="J7" s="11" t="n"/>
      <c r="K7" s="10" t="n"/>
      <c r="L7" s="24" t="n"/>
      <c r="M7" s="18">
        <f>IF(B7="","",COUNTIF(Contacts!$E$5:$E$304,B7))</f>
        <v/>
      </c>
      <c r="N7" s="18">
        <f>IF(B7="","",COUNTIFS(Deals!$C$5:$C$204,B7,Deals!$S$5:$S$204,"Yes"))</f>
        <v/>
      </c>
      <c r="O7" s="19">
        <f>IF(B7="","",SUMIFS(Deals!$I$5:$I$204,Deals!$C$5:$C$204,B7,Deals!$S$5:$S$204,"Yes"))</f>
        <v/>
      </c>
      <c r="P7" s="19">
        <f>IF(B7="","",SUMIFS(Deals!$I$5:$I$204,Deals!$C$5:$C$204,B7,Deals!$G$5:$G$204,"Closed Won"))</f>
        <v/>
      </c>
      <c r="Q7" s="25">
        <f>IF(B7="","",IF(_xlfn.MAXIFS(Activities!$A$5:$A$504,Activities!$C$5:$C$504,B7)=0,"",_xlfn.MAXIFS(Activities!$A$5:$A$504,Activities!$C$5:$C$504,B7)))</f>
        <v/>
      </c>
      <c r="R7" s="18">
        <f>IF(OR(B7="",Q7=""),"",Summary!$B$4-Q7)</f>
        <v/>
      </c>
    </row>
    <row r="8">
      <c r="A8" s="24" t="n"/>
      <c r="B8" s="24" t="n"/>
      <c r="C8" s="24" t="n"/>
      <c r="D8" s="24" t="n"/>
      <c r="E8" s="12" t="n"/>
      <c r="F8" s="24" t="n"/>
      <c r="G8" s="24" t="n"/>
      <c r="H8" s="24" t="n"/>
      <c r="I8" s="24" t="n"/>
      <c r="J8" s="11" t="n"/>
      <c r="K8" s="10" t="n"/>
      <c r="L8" s="24" t="n"/>
      <c r="M8" s="18">
        <f>IF(B8="","",COUNTIF(Contacts!$E$5:$E$304,B8))</f>
        <v/>
      </c>
      <c r="N8" s="18">
        <f>IF(B8="","",COUNTIFS(Deals!$C$5:$C$204,B8,Deals!$S$5:$S$204,"Yes"))</f>
        <v/>
      </c>
      <c r="O8" s="19">
        <f>IF(B8="","",SUMIFS(Deals!$I$5:$I$204,Deals!$C$5:$C$204,B8,Deals!$S$5:$S$204,"Yes"))</f>
        <v/>
      </c>
      <c r="P8" s="19">
        <f>IF(B8="","",SUMIFS(Deals!$I$5:$I$204,Deals!$C$5:$C$204,B8,Deals!$G$5:$G$204,"Closed Won"))</f>
        <v/>
      </c>
      <c r="Q8" s="25">
        <f>IF(B8="","",IF(_xlfn.MAXIFS(Activities!$A$5:$A$504,Activities!$C$5:$C$504,B8)=0,"",_xlfn.MAXIFS(Activities!$A$5:$A$504,Activities!$C$5:$C$504,B8)))</f>
        <v/>
      </c>
      <c r="R8" s="18">
        <f>IF(OR(B8="",Q8=""),"",Summary!$B$4-Q8)</f>
        <v/>
      </c>
    </row>
    <row r="9">
      <c r="A9" s="24" t="n"/>
      <c r="B9" s="24" t="n"/>
      <c r="C9" s="24" t="n"/>
      <c r="D9" s="24" t="n"/>
      <c r="E9" s="12" t="n"/>
      <c r="F9" s="24" t="n"/>
      <c r="G9" s="24" t="n"/>
      <c r="H9" s="24" t="n"/>
      <c r="I9" s="24" t="n"/>
      <c r="J9" s="11" t="n"/>
      <c r="K9" s="10" t="n"/>
      <c r="L9" s="24" t="n"/>
      <c r="M9" s="18">
        <f>IF(B9="","",COUNTIF(Contacts!$E$5:$E$304,B9))</f>
        <v/>
      </c>
      <c r="N9" s="18">
        <f>IF(B9="","",COUNTIFS(Deals!$C$5:$C$204,B9,Deals!$S$5:$S$204,"Yes"))</f>
        <v/>
      </c>
      <c r="O9" s="19">
        <f>IF(B9="","",SUMIFS(Deals!$I$5:$I$204,Deals!$C$5:$C$204,B9,Deals!$S$5:$S$204,"Yes"))</f>
        <v/>
      </c>
      <c r="P9" s="19">
        <f>IF(B9="","",SUMIFS(Deals!$I$5:$I$204,Deals!$C$5:$C$204,B9,Deals!$G$5:$G$204,"Closed Won"))</f>
        <v/>
      </c>
      <c r="Q9" s="25">
        <f>IF(B9="","",IF(_xlfn.MAXIFS(Activities!$A$5:$A$504,Activities!$C$5:$C$504,B9)=0,"",_xlfn.MAXIFS(Activities!$A$5:$A$504,Activities!$C$5:$C$504,B9)))</f>
        <v/>
      </c>
      <c r="R9" s="18">
        <f>IF(OR(B9="",Q9=""),"",Summary!$B$4-Q9)</f>
        <v/>
      </c>
    </row>
    <row r="10">
      <c r="A10" s="24" t="n"/>
      <c r="B10" s="24" t="n"/>
      <c r="C10" s="24" t="n"/>
      <c r="D10" s="24" t="n"/>
      <c r="E10" s="12" t="n"/>
      <c r="F10" s="24" t="n"/>
      <c r="G10" s="24" t="n"/>
      <c r="H10" s="24" t="n"/>
      <c r="I10" s="24" t="n"/>
      <c r="J10" s="11" t="n"/>
      <c r="K10" s="10" t="n"/>
      <c r="L10" s="24" t="n"/>
      <c r="M10" s="18">
        <f>IF(B10="","",COUNTIF(Contacts!$E$5:$E$304,B10))</f>
        <v/>
      </c>
      <c r="N10" s="18">
        <f>IF(B10="","",COUNTIFS(Deals!$C$5:$C$204,B10,Deals!$S$5:$S$204,"Yes"))</f>
        <v/>
      </c>
      <c r="O10" s="19">
        <f>IF(B10="","",SUMIFS(Deals!$I$5:$I$204,Deals!$C$5:$C$204,B10,Deals!$S$5:$S$204,"Yes"))</f>
        <v/>
      </c>
      <c r="P10" s="19">
        <f>IF(B10="","",SUMIFS(Deals!$I$5:$I$204,Deals!$C$5:$C$204,B10,Deals!$G$5:$G$204,"Closed Won"))</f>
        <v/>
      </c>
      <c r="Q10" s="25">
        <f>IF(B10="","",IF(_xlfn.MAXIFS(Activities!$A$5:$A$504,Activities!$C$5:$C$504,B10)=0,"",_xlfn.MAXIFS(Activities!$A$5:$A$504,Activities!$C$5:$C$504,B10)))</f>
        <v/>
      </c>
      <c r="R10" s="18">
        <f>IF(OR(B10="",Q10=""),"",Summary!$B$4-Q10)</f>
        <v/>
      </c>
    </row>
    <row r="11">
      <c r="A11" s="24" t="n"/>
      <c r="B11" s="24" t="n"/>
      <c r="C11" s="24" t="n"/>
      <c r="D11" s="24" t="n"/>
      <c r="E11" s="12" t="n"/>
      <c r="F11" s="24" t="n"/>
      <c r="G11" s="24" t="n"/>
      <c r="H11" s="24" t="n"/>
      <c r="I11" s="24" t="n"/>
      <c r="J11" s="11" t="n"/>
      <c r="K11" s="10" t="n"/>
      <c r="L11" s="24" t="n"/>
      <c r="M11" s="18">
        <f>IF(B11="","",COUNTIF(Contacts!$E$5:$E$304,B11))</f>
        <v/>
      </c>
      <c r="N11" s="18">
        <f>IF(B11="","",COUNTIFS(Deals!$C$5:$C$204,B11,Deals!$S$5:$S$204,"Yes"))</f>
        <v/>
      </c>
      <c r="O11" s="19">
        <f>IF(B11="","",SUMIFS(Deals!$I$5:$I$204,Deals!$C$5:$C$204,B11,Deals!$S$5:$S$204,"Yes"))</f>
        <v/>
      </c>
      <c r="P11" s="19">
        <f>IF(B11="","",SUMIFS(Deals!$I$5:$I$204,Deals!$C$5:$C$204,B11,Deals!$G$5:$G$204,"Closed Won"))</f>
        <v/>
      </c>
      <c r="Q11" s="25">
        <f>IF(B11="","",IF(_xlfn.MAXIFS(Activities!$A$5:$A$504,Activities!$C$5:$C$504,B11)=0,"",_xlfn.MAXIFS(Activities!$A$5:$A$504,Activities!$C$5:$C$504,B11)))</f>
        <v/>
      </c>
      <c r="R11" s="18">
        <f>IF(OR(B11="",Q11=""),"",Summary!$B$4-Q11)</f>
        <v/>
      </c>
    </row>
    <row r="12">
      <c r="A12" s="24" t="n"/>
      <c r="B12" s="24" t="n"/>
      <c r="C12" s="24" t="n"/>
      <c r="D12" s="24" t="n"/>
      <c r="E12" s="12" t="n"/>
      <c r="F12" s="24" t="n"/>
      <c r="G12" s="24" t="n"/>
      <c r="H12" s="24" t="n"/>
      <c r="I12" s="24" t="n"/>
      <c r="J12" s="11" t="n"/>
      <c r="K12" s="10" t="n"/>
      <c r="L12" s="24" t="n"/>
      <c r="M12" s="18">
        <f>IF(B12="","",COUNTIF(Contacts!$E$5:$E$304,B12))</f>
        <v/>
      </c>
      <c r="N12" s="18">
        <f>IF(B12="","",COUNTIFS(Deals!$C$5:$C$204,B12,Deals!$S$5:$S$204,"Yes"))</f>
        <v/>
      </c>
      <c r="O12" s="19">
        <f>IF(B12="","",SUMIFS(Deals!$I$5:$I$204,Deals!$C$5:$C$204,B12,Deals!$S$5:$S$204,"Yes"))</f>
        <v/>
      </c>
      <c r="P12" s="19">
        <f>IF(B12="","",SUMIFS(Deals!$I$5:$I$204,Deals!$C$5:$C$204,B12,Deals!$G$5:$G$204,"Closed Won"))</f>
        <v/>
      </c>
      <c r="Q12" s="25">
        <f>IF(B12="","",IF(_xlfn.MAXIFS(Activities!$A$5:$A$504,Activities!$C$5:$C$504,B12)=0,"",_xlfn.MAXIFS(Activities!$A$5:$A$504,Activities!$C$5:$C$504,B12)))</f>
        <v/>
      </c>
      <c r="R12" s="18">
        <f>IF(OR(B12="",Q12=""),"",Summary!$B$4-Q12)</f>
        <v/>
      </c>
    </row>
    <row r="13">
      <c r="A13" s="24" t="n"/>
      <c r="B13" s="24" t="n"/>
      <c r="C13" s="24" t="n"/>
      <c r="D13" s="24" t="n"/>
      <c r="E13" s="12" t="n"/>
      <c r="F13" s="24" t="n"/>
      <c r="G13" s="24" t="n"/>
      <c r="H13" s="24" t="n"/>
      <c r="I13" s="24" t="n"/>
      <c r="J13" s="11" t="n"/>
      <c r="K13" s="10" t="n"/>
      <c r="L13" s="24" t="n"/>
      <c r="M13" s="18">
        <f>IF(B13="","",COUNTIF(Contacts!$E$5:$E$304,B13))</f>
        <v/>
      </c>
      <c r="N13" s="18">
        <f>IF(B13="","",COUNTIFS(Deals!$C$5:$C$204,B13,Deals!$S$5:$S$204,"Yes"))</f>
        <v/>
      </c>
      <c r="O13" s="19">
        <f>IF(B13="","",SUMIFS(Deals!$I$5:$I$204,Deals!$C$5:$C$204,B13,Deals!$S$5:$S$204,"Yes"))</f>
        <v/>
      </c>
      <c r="P13" s="19">
        <f>IF(B13="","",SUMIFS(Deals!$I$5:$I$204,Deals!$C$5:$C$204,B13,Deals!$G$5:$G$204,"Closed Won"))</f>
        <v/>
      </c>
      <c r="Q13" s="25">
        <f>IF(B13="","",IF(_xlfn.MAXIFS(Activities!$A$5:$A$504,Activities!$C$5:$C$504,B13)=0,"",_xlfn.MAXIFS(Activities!$A$5:$A$504,Activities!$C$5:$C$504,B13)))</f>
        <v/>
      </c>
      <c r="R13" s="18">
        <f>IF(OR(B13="",Q13=""),"",Summary!$B$4-Q13)</f>
        <v/>
      </c>
    </row>
    <row r="14">
      <c r="A14" s="24" t="n"/>
      <c r="B14" s="24" t="n"/>
      <c r="C14" s="24" t="n"/>
      <c r="D14" s="24" t="n"/>
      <c r="E14" s="12" t="n"/>
      <c r="F14" s="24" t="n"/>
      <c r="G14" s="24" t="n"/>
      <c r="H14" s="24" t="n"/>
      <c r="I14" s="24" t="n"/>
      <c r="J14" s="11" t="n"/>
      <c r="K14" s="10" t="n"/>
      <c r="L14" s="24" t="n"/>
      <c r="M14" s="18">
        <f>IF(B14="","",COUNTIF(Contacts!$E$5:$E$304,B14))</f>
        <v/>
      </c>
      <c r="N14" s="18">
        <f>IF(B14="","",COUNTIFS(Deals!$C$5:$C$204,B14,Deals!$S$5:$S$204,"Yes"))</f>
        <v/>
      </c>
      <c r="O14" s="19">
        <f>IF(B14="","",SUMIFS(Deals!$I$5:$I$204,Deals!$C$5:$C$204,B14,Deals!$S$5:$S$204,"Yes"))</f>
        <v/>
      </c>
      <c r="P14" s="19">
        <f>IF(B14="","",SUMIFS(Deals!$I$5:$I$204,Deals!$C$5:$C$204,B14,Deals!$G$5:$G$204,"Closed Won"))</f>
        <v/>
      </c>
      <c r="Q14" s="25">
        <f>IF(B14="","",IF(_xlfn.MAXIFS(Activities!$A$5:$A$504,Activities!$C$5:$C$504,B14)=0,"",_xlfn.MAXIFS(Activities!$A$5:$A$504,Activities!$C$5:$C$504,B14)))</f>
        <v/>
      </c>
      <c r="R14" s="18">
        <f>IF(OR(B14="",Q14=""),"",Summary!$B$4-Q14)</f>
        <v/>
      </c>
    </row>
    <row r="15">
      <c r="A15" s="24" t="n"/>
      <c r="B15" s="24" t="n"/>
      <c r="C15" s="24" t="n"/>
      <c r="D15" s="24" t="n"/>
      <c r="E15" s="12" t="n"/>
      <c r="F15" s="24" t="n"/>
      <c r="G15" s="24" t="n"/>
      <c r="H15" s="24" t="n"/>
      <c r="I15" s="24" t="n"/>
      <c r="J15" s="11" t="n"/>
      <c r="K15" s="10" t="n"/>
      <c r="L15" s="24" t="n"/>
      <c r="M15" s="18">
        <f>IF(B15="","",COUNTIF(Contacts!$E$5:$E$304,B15))</f>
        <v/>
      </c>
      <c r="N15" s="18">
        <f>IF(B15="","",COUNTIFS(Deals!$C$5:$C$204,B15,Deals!$S$5:$S$204,"Yes"))</f>
        <v/>
      </c>
      <c r="O15" s="19">
        <f>IF(B15="","",SUMIFS(Deals!$I$5:$I$204,Deals!$C$5:$C$204,B15,Deals!$S$5:$S$204,"Yes"))</f>
        <v/>
      </c>
      <c r="P15" s="19">
        <f>IF(B15="","",SUMIFS(Deals!$I$5:$I$204,Deals!$C$5:$C$204,B15,Deals!$G$5:$G$204,"Closed Won"))</f>
        <v/>
      </c>
      <c r="Q15" s="25">
        <f>IF(B15="","",IF(_xlfn.MAXIFS(Activities!$A$5:$A$504,Activities!$C$5:$C$504,B15)=0,"",_xlfn.MAXIFS(Activities!$A$5:$A$504,Activities!$C$5:$C$504,B15)))</f>
        <v/>
      </c>
      <c r="R15" s="18">
        <f>IF(OR(B15="",Q15=""),"",Summary!$B$4-Q15)</f>
        <v/>
      </c>
    </row>
    <row r="16">
      <c r="A16" s="24" t="n"/>
      <c r="B16" s="24" t="n"/>
      <c r="C16" s="24" t="n"/>
      <c r="D16" s="24" t="n"/>
      <c r="E16" s="12" t="n"/>
      <c r="F16" s="24" t="n"/>
      <c r="G16" s="24" t="n"/>
      <c r="H16" s="24" t="n"/>
      <c r="I16" s="24" t="n"/>
      <c r="J16" s="11" t="n"/>
      <c r="K16" s="10" t="n"/>
      <c r="L16" s="24" t="n"/>
      <c r="M16" s="18">
        <f>IF(B16="","",COUNTIF(Contacts!$E$5:$E$304,B16))</f>
        <v/>
      </c>
      <c r="N16" s="18">
        <f>IF(B16="","",COUNTIFS(Deals!$C$5:$C$204,B16,Deals!$S$5:$S$204,"Yes"))</f>
        <v/>
      </c>
      <c r="O16" s="19">
        <f>IF(B16="","",SUMIFS(Deals!$I$5:$I$204,Deals!$C$5:$C$204,B16,Deals!$S$5:$S$204,"Yes"))</f>
        <v/>
      </c>
      <c r="P16" s="19">
        <f>IF(B16="","",SUMIFS(Deals!$I$5:$I$204,Deals!$C$5:$C$204,B16,Deals!$G$5:$G$204,"Closed Won"))</f>
        <v/>
      </c>
      <c r="Q16" s="25">
        <f>IF(B16="","",IF(_xlfn.MAXIFS(Activities!$A$5:$A$504,Activities!$C$5:$C$504,B16)=0,"",_xlfn.MAXIFS(Activities!$A$5:$A$504,Activities!$C$5:$C$504,B16)))</f>
        <v/>
      </c>
      <c r="R16" s="18">
        <f>IF(OR(B16="",Q16=""),"",Summary!$B$4-Q16)</f>
        <v/>
      </c>
    </row>
    <row r="17">
      <c r="A17" s="24" t="n"/>
      <c r="B17" s="24" t="n"/>
      <c r="C17" s="24" t="n"/>
      <c r="D17" s="24" t="n"/>
      <c r="E17" s="12" t="n"/>
      <c r="F17" s="24" t="n"/>
      <c r="G17" s="24" t="n"/>
      <c r="H17" s="24" t="n"/>
      <c r="I17" s="24" t="n"/>
      <c r="J17" s="11" t="n"/>
      <c r="K17" s="10" t="n"/>
      <c r="L17" s="24" t="n"/>
      <c r="M17" s="18">
        <f>IF(B17="","",COUNTIF(Contacts!$E$5:$E$304,B17))</f>
        <v/>
      </c>
      <c r="N17" s="18">
        <f>IF(B17="","",COUNTIFS(Deals!$C$5:$C$204,B17,Deals!$S$5:$S$204,"Yes"))</f>
        <v/>
      </c>
      <c r="O17" s="19">
        <f>IF(B17="","",SUMIFS(Deals!$I$5:$I$204,Deals!$C$5:$C$204,B17,Deals!$S$5:$S$204,"Yes"))</f>
        <v/>
      </c>
      <c r="P17" s="19">
        <f>IF(B17="","",SUMIFS(Deals!$I$5:$I$204,Deals!$C$5:$C$204,B17,Deals!$G$5:$G$204,"Closed Won"))</f>
        <v/>
      </c>
      <c r="Q17" s="25">
        <f>IF(B17="","",IF(_xlfn.MAXIFS(Activities!$A$5:$A$504,Activities!$C$5:$C$504,B17)=0,"",_xlfn.MAXIFS(Activities!$A$5:$A$504,Activities!$C$5:$C$504,B17)))</f>
        <v/>
      </c>
      <c r="R17" s="18">
        <f>IF(OR(B17="",Q17=""),"",Summary!$B$4-Q17)</f>
        <v/>
      </c>
    </row>
    <row r="18">
      <c r="A18" s="24" t="n"/>
      <c r="B18" s="24" t="n"/>
      <c r="C18" s="24" t="n"/>
      <c r="D18" s="24" t="n"/>
      <c r="E18" s="12" t="n"/>
      <c r="F18" s="24" t="n"/>
      <c r="G18" s="24" t="n"/>
      <c r="H18" s="24" t="n"/>
      <c r="I18" s="24" t="n"/>
      <c r="J18" s="11" t="n"/>
      <c r="K18" s="10" t="n"/>
      <c r="L18" s="24" t="n"/>
      <c r="M18" s="18">
        <f>IF(B18="","",COUNTIF(Contacts!$E$5:$E$304,B18))</f>
        <v/>
      </c>
      <c r="N18" s="18">
        <f>IF(B18="","",COUNTIFS(Deals!$C$5:$C$204,B18,Deals!$S$5:$S$204,"Yes"))</f>
        <v/>
      </c>
      <c r="O18" s="19">
        <f>IF(B18="","",SUMIFS(Deals!$I$5:$I$204,Deals!$C$5:$C$204,B18,Deals!$S$5:$S$204,"Yes"))</f>
        <v/>
      </c>
      <c r="P18" s="19">
        <f>IF(B18="","",SUMIFS(Deals!$I$5:$I$204,Deals!$C$5:$C$204,B18,Deals!$G$5:$G$204,"Closed Won"))</f>
        <v/>
      </c>
      <c r="Q18" s="25">
        <f>IF(B18="","",IF(_xlfn.MAXIFS(Activities!$A$5:$A$504,Activities!$C$5:$C$504,B18)=0,"",_xlfn.MAXIFS(Activities!$A$5:$A$504,Activities!$C$5:$C$504,B18)))</f>
        <v/>
      </c>
      <c r="R18" s="18">
        <f>IF(OR(B18="",Q18=""),"",Summary!$B$4-Q18)</f>
        <v/>
      </c>
    </row>
    <row r="19">
      <c r="A19" s="24" t="n"/>
      <c r="B19" s="24" t="n"/>
      <c r="C19" s="24" t="n"/>
      <c r="D19" s="24" t="n"/>
      <c r="E19" s="12" t="n"/>
      <c r="F19" s="24" t="n"/>
      <c r="G19" s="24" t="n"/>
      <c r="H19" s="24" t="n"/>
      <c r="I19" s="24" t="n"/>
      <c r="J19" s="11" t="n"/>
      <c r="K19" s="10" t="n"/>
      <c r="L19" s="24" t="n"/>
      <c r="M19" s="18">
        <f>IF(B19="","",COUNTIF(Contacts!$E$5:$E$304,B19))</f>
        <v/>
      </c>
      <c r="N19" s="18">
        <f>IF(B19="","",COUNTIFS(Deals!$C$5:$C$204,B19,Deals!$S$5:$S$204,"Yes"))</f>
        <v/>
      </c>
      <c r="O19" s="19">
        <f>IF(B19="","",SUMIFS(Deals!$I$5:$I$204,Deals!$C$5:$C$204,B19,Deals!$S$5:$S$204,"Yes"))</f>
        <v/>
      </c>
      <c r="P19" s="19">
        <f>IF(B19="","",SUMIFS(Deals!$I$5:$I$204,Deals!$C$5:$C$204,B19,Deals!$G$5:$G$204,"Closed Won"))</f>
        <v/>
      </c>
      <c r="Q19" s="25">
        <f>IF(B19="","",IF(_xlfn.MAXIFS(Activities!$A$5:$A$504,Activities!$C$5:$C$504,B19)=0,"",_xlfn.MAXIFS(Activities!$A$5:$A$504,Activities!$C$5:$C$504,B19)))</f>
        <v/>
      </c>
      <c r="R19" s="18">
        <f>IF(OR(B19="",Q19=""),"",Summary!$B$4-Q19)</f>
        <v/>
      </c>
    </row>
    <row r="20">
      <c r="A20" s="24" t="n"/>
      <c r="B20" s="24" t="n"/>
      <c r="C20" s="24" t="n"/>
      <c r="D20" s="24" t="n"/>
      <c r="E20" s="12" t="n"/>
      <c r="F20" s="24" t="n"/>
      <c r="G20" s="24" t="n"/>
      <c r="H20" s="24" t="n"/>
      <c r="I20" s="24" t="n"/>
      <c r="J20" s="11" t="n"/>
      <c r="K20" s="10" t="n"/>
      <c r="L20" s="24" t="n"/>
      <c r="M20" s="18">
        <f>IF(B20="","",COUNTIF(Contacts!$E$5:$E$304,B20))</f>
        <v/>
      </c>
      <c r="N20" s="18">
        <f>IF(B20="","",COUNTIFS(Deals!$C$5:$C$204,B20,Deals!$S$5:$S$204,"Yes"))</f>
        <v/>
      </c>
      <c r="O20" s="19">
        <f>IF(B20="","",SUMIFS(Deals!$I$5:$I$204,Deals!$C$5:$C$204,B20,Deals!$S$5:$S$204,"Yes"))</f>
        <v/>
      </c>
      <c r="P20" s="19">
        <f>IF(B20="","",SUMIFS(Deals!$I$5:$I$204,Deals!$C$5:$C$204,B20,Deals!$G$5:$G$204,"Closed Won"))</f>
        <v/>
      </c>
      <c r="Q20" s="25">
        <f>IF(B20="","",IF(_xlfn.MAXIFS(Activities!$A$5:$A$504,Activities!$C$5:$C$504,B20)=0,"",_xlfn.MAXIFS(Activities!$A$5:$A$504,Activities!$C$5:$C$504,B20)))</f>
        <v/>
      </c>
      <c r="R20" s="18">
        <f>IF(OR(B20="",Q20=""),"",Summary!$B$4-Q20)</f>
        <v/>
      </c>
    </row>
    <row r="21">
      <c r="A21" s="24" t="n"/>
      <c r="B21" s="24" t="n"/>
      <c r="C21" s="24" t="n"/>
      <c r="D21" s="24" t="n"/>
      <c r="E21" s="12" t="n"/>
      <c r="F21" s="24" t="n"/>
      <c r="G21" s="24" t="n"/>
      <c r="H21" s="24" t="n"/>
      <c r="I21" s="24" t="n"/>
      <c r="J21" s="11" t="n"/>
      <c r="K21" s="10" t="n"/>
      <c r="L21" s="24" t="n"/>
      <c r="M21" s="18">
        <f>IF(B21="","",COUNTIF(Contacts!$E$5:$E$304,B21))</f>
        <v/>
      </c>
      <c r="N21" s="18">
        <f>IF(B21="","",COUNTIFS(Deals!$C$5:$C$204,B21,Deals!$S$5:$S$204,"Yes"))</f>
        <v/>
      </c>
      <c r="O21" s="19">
        <f>IF(B21="","",SUMIFS(Deals!$I$5:$I$204,Deals!$C$5:$C$204,B21,Deals!$S$5:$S$204,"Yes"))</f>
        <v/>
      </c>
      <c r="P21" s="19">
        <f>IF(B21="","",SUMIFS(Deals!$I$5:$I$204,Deals!$C$5:$C$204,B21,Deals!$G$5:$G$204,"Closed Won"))</f>
        <v/>
      </c>
      <c r="Q21" s="25">
        <f>IF(B21="","",IF(_xlfn.MAXIFS(Activities!$A$5:$A$504,Activities!$C$5:$C$504,B21)=0,"",_xlfn.MAXIFS(Activities!$A$5:$A$504,Activities!$C$5:$C$504,B21)))</f>
        <v/>
      </c>
      <c r="R21" s="18">
        <f>IF(OR(B21="",Q21=""),"",Summary!$B$4-Q21)</f>
        <v/>
      </c>
    </row>
    <row r="22">
      <c r="A22" s="24" t="n"/>
      <c r="B22" s="24" t="n"/>
      <c r="C22" s="24" t="n"/>
      <c r="D22" s="24" t="n"/>
      <c r="E22" s="12" t="n"/>
      <c r="F22" s="24" t="n"/>
      <c r="G22" s="24" t="n"/>
      <c r="H22" s="24" t="n"/>
      <c r="I22" s="24" t="n"/>
      <c r="J22" s="11" t="n"/>
      <c r="K22" s="10" t="n"/>
      <c r="L22" s="24" t="n"/>
      <c r="M22" s="18">
        <f>IF(B22="","",COUNTIF(Contacts!$E$5:$E$304,B22))</f>
        <v/>
      </c>
      <c r="N22" s="18">
        <f>IF(B22="","",COUNTIFS(Deals!$C$5:$C$204,B22,Deals!$S$5:$S$204,"Yes"))</f>
        <v/>
      </c>
      <c r="O22" s="19">
        <f>IF(B22="","",SUMIFS(Deals!$I$5:$I$204,Deals!$C$5:$C$204,B22,Deals!$S$5:$S$204,"Yes"))</f>
        <v/>
      </c>
      <c r="P22" s="19">
        <f>IF(B22="","",SUMIFS(Deals!$I$5:$I$204,Deals!$C$5:$C$204,B22,Deals!$G$5:$G$204,"Closed Won"))</f>
        <v/>
      </c>
      <c r="Q22" s="25">
        <f>IF(B22="","",IF(_xlfn.MAXIFS(Activities!$A$5:$A$504,Activities!$C$5:$C$504,B22)=0,"",_xlfn.MAXIFS(Activities!$A$5:$A$504,Activities!$C$5:$C$504,B22)))</f>
        <v/>
      </c>
      <c r="R22" s="18">
        <f>IF(OR(B22="",Q22=""),"",Summary!$B$4-Q22)</f>
        <v/>
      </c>
    </row>
    <row r="23">
      <c r="A23" s="24" t="n"/>
      <c r="B23" s="24" t="n"/>
      <c r="C23" s="24" t="n"/>
      <c r="D23" s="24" t="n"/>
      <c r="E23" s="12" t="n"/>
      <c r="F23" s="24" t="n"/>
      <c r="G23" s="24" t="n"/>
      <c r="H23" s="24" t="n"/>
      <c r="I23" s="24" t="n"/>
      <c r="J23" s="11" t="n"/>
      <c r="K23" s="10" t="n"/>
      <c r="L23" s="24" t="n"/>
      <c r="M23" s="18">
        <f>IF(B23="","",COUNTIF(Contacts!$E$5:$E$304,B23))</f>
        <v/>
      </c>
      <c r="N23" s="18">
        <f>IF(B23="","",COUNTIFS(Deals!$C$5:$C$204,B23,Deals!$S$5:$S$204,"Yes"))</f>
        <v/>
      </c>
      <c r="O23" s="19">
        <f>IF(B23="","",SUMIFS(Deals!$I$5:$I$204,Deals!$C$5:$C$204,B23,Deals!$S$5:$S$204,"Yes"))</f>
        <v/>
      </c>
      <c r="P23" s="19">
        <f>IF(B23="","",SUMIFS(Deals!$I$5:$I$204,Deals!$C$5:$C$204,B23,Deals!$G$5:$G$204,"Closed Won"))</f>
        <v/>
      </c>
      <c r="Q23" s="25">
        <f>IF(B23="","",IF(_xlfn.MAXIFS(Activities!$A$5:$A$504,Activities!$C$5:$C$504,B23)=0,"",_xlfn.MAXIFS(Activities!$A$5:$A$504,Activities!$C$5:$C$504,B23)))</f>
        <v/>
      </c>
      <c r="R23" s="18">
        <f>IF(OR(B23="",Q23=""),"",Summary!$B$4-Q23)</f>
        <v/>
      </c>
    </row>
    <row r="24">
      <c r="A24" s="24" t="n"/>
      <c r="B24" s="24" t="n"/>
      <c r="C24" s="24" t="n"/>
      <c r="D24" s="24" t="n"/>
      <c r="E24" s="12" t="n"/>
      <c r="F24" s="24" t="n"/>
      <c r="G24" s="24" t="n"/>
      <c r="H24" s="24" t="n"/>
      <c r="I24" s="24" t="n"/>
      <c r="J24" s="11" t="n"/>
      <c r="K24" s="10" t="n"/>
      <c r="L24" s="24" t="n"/>
      <c r="M24" s="18">
        <f>IF(B24="","",COUNTIF(Contacts!$E$5:$E$304,B24))</f>
        <v/>
      </c>
      <c r="N24" s="18">
        <f>IF(B24="","",COUNTIFS(Deals!$C$5:$C$204,B24,Deals!$S$5:$S$204,"Yes"))</f>
        <v/>
      </c>
      <c r="O24" s="19">
        <f>IF(B24="","",SUMIFS(Deals!$I$5:$I$204,Deals!$C$5:$C$204,B24,Deals!$S$5:$S$204,"Yes"))</f>
        <v/>
      </c>
      <c r="P24" s="19">
        <f>IF(B24="","",SUMIFS(Deals!$I$5:$I$204,Deals!$C$5:$C$204,B24,Deals!$G$5:$G$204,"Closed Won"))</f>
        <v/>
      </c>
      <c r="Q24" s="25">
        <f>IF(B24="","",IF(_xlfn.MAXIFS(Activities!$A$5:$A$504,Activities!$C$5:$C$504,B24)=0,"",_xlfn.MAXIFS(Activities!$A$5:$A$504,Activities!$C$5:$C$504,B24)))</f>
        <v/>
      </c>
      <c r="R24" s="18">
        <f>IF(OR(B24="",Q24=""),"",Summary!$B$4-Q24)</f>
        <v/>
      </c>
    </row>
    <row r="25">
      <c r="A25" s="24" t="n"/>
      <c r="B25" s="24" t="n"/>
      <c r="C25" s="24" t="n"/>
      <c r="D25" s="24" t="n"/>
      <c r="E25" s="12" t="n"/>
      <c r="F25" s="24" t="n"/>
      <c r="G25" s="24" t="n"/>
      <c r="H25" s="24" t="n"/>
      <c r="I25" s="24" t="n"/>
      <c r="J25" s="11" t="n"/>
      <c r="K25" s="10" t="n"/>
      <c r="L25" s="24" t="n"/>
      <c r="M25" s="18">
        <f>IF(B25="","",COUNTIF(Contacts!$E$5:$E$304,B25))</f>
        <v/>
      </c>
      <c r="N25" s="18">
        <f>IF(B25="","",COUNTIFS(Deals!$C$5:$C$204,B25,Deals!$S$5:$S$204,"Yes"))</f>
        <v/>
      </c>
      <c r="O25" s="19">
        <f>IF(B25="","",SUMIFS(Deals!$I$5:$I$204,Deals!$C$5:$C$204,B25,Deals!$S$5:$S$204,"Yes"))</f>
        <v/>
      </c>
      <c r="P25" s="19">
        <f>IF(B25="","",SUMIFS(Deals!$I$5:$I$204,Deals!$C$5:$C$204,B25,Deals!$G$5:$G$204,"Closed Won"))</f>
        <v/>
      </c>
      <c r="Q25" s="25">
        <f>IF(B25="","",IF(_xlfn.MAXIFS(Activities!$A$5:$A$504,Activities!$C$5:$C$504,B25)=0,"",_xlfn.MAXIFS(Activities!$A$5:$A$504,Activities!$C$5:$C$504,B25)))</f>
        <v/>
      </c>
      <c r="R25" s="18">
        <f>IF(OR(B25="",Q25=""),"",Summary!$B$4-Q25)</f>
        <v/>
      </c>
    </row>
    <row r="26">
      <c r="A26" s="24" t="n"/>
      <c r="B26" s="24" t="n"/>
      <c r="C26" s="24" t="n"/>
      <c r="D26" s="24" t="n"/>
      <c r="E26" s="12" t="n"/>
      <c r="F26" s="24" t="n"/>
      <c r="G26" s="24" t="n"/>
      <c r="H26" s="24" t="n"/>
      <c r="I26" s="24" t="n"/>
      <c r="J26" s="11" t="n"/>
      <c r="K26" s="10" t="n"/>
      <c r="L26" s="24" t="n"/>
      <c r="M26" s="18">
        <f>IF(B26="","",COUNTIF(Contacts!$E$5:$E$304,B26))</f>
        <v/>
      </c>
      <c r="N26" s="18">
        <f>IF(B26="","",COUNTIFS(Deals!$C$5:$C$204,B26,Deals!$S$5:$S$204,"Yes"))</f>
        <v/>
      </c>
      <c r="O26" s="19">
        <f>IF(B26="","",SUMIFS(Deals!$I$5:$I$204,Deals!$C$5:$C$204,B26,Deals!$S$5:$S$204,"Yes"))</f>
        <v/>
      </c>
      <c r="P26" s="19">
        <f>IF(B26="","",SUMIFS(Deals!$I$5:$I$204,Deals!$C$5:$C$204,B26,Deals!$G$5:$G$204,"Closed Won"))</f>
        <v/>
      </c>
      <c r="Q26" s="25">
        <f>IF(B26="","",IF(_xlfn.MAXIFS(Activities!$A$5:$A$504,Activities!$C$5:$C$504,B26)=0,"",_xlfn.MAXIFS(Activities!$A$5:$A$504,Activities!$C$5:$C$504,B26)))</f>
        <v/>
      </c>
      <c r="R26" s="18">
        <f>IF(OR(B26="",Q26=""),"",Summary!$B$4-Q26)</f>
        <v/>
      </c>
    </row>
    <row r="27">
      <c r="A27" s="24" t="n"/>
      <c r="B27" s="24" t="n"/>
      <c r="C27" s="24" t="n"/>
      <c r="D27" s="24" t="n"/>
      <c r="E27" s="12" t="n"/>
      <c r="F27" s="24" t="n"/>
      <c r="G27" s="24" t="n"/>
      <c r="H27" s="24" t="n"/>
      <c r="I27" s="24" t="n"/>
      <c r="J27" s="11" t="n"/>
      <c r="K27" s="10" t="n"/>
      <c r="L27" s="24" t="n"/>
      <c r="M27" s="18">
        <f>IF(B27="","",COUNTIF(Contacts!$E$5:$E$304,B27))</f>
        <v/>
      </c>
      <c r="N27" s="18">
        <f>IF(B27="","",COUNTIFS(Deals!$C$5:$C$204,B27,Deals!$S$5:$S$204,"Yes"))</f>
        <v/>
      </c>
      <c r="O27" s="19">
        <f>IF(B27="","",SUMIFS(Deals!$I$5:$I$204,Deals!$C$5:$C$204,B27,Deals!$S$5:$S$204,"Yes"))</f>
        <v/>
      </c>
      <c r="P27" s="19">
        <f>IF(B27="","",SUMIFS(Deals!$I$5:$I$204,Deals!$C$5:$C$204,B27,Deals!$G$5:$G$204,"Closed Won"))</f>
        <v/>
      </c>
      <c r="Q27" s="25">
        <f>IF(B27="","",IF(_xlfn.MAXIFS(Activities!$A$5:$A$504,Activities!$C$5:$C$504,B27)=0,"",_xlfn.MAXIFS(Activities!$A$5:$A$504,Activities!$C$5:$C$504,B27)))</f>
        <v/>
      </c>
      <c r="R27" s="18">
        <f>IF(OR(B27="",Q27=""),"",Summary!$B$4-Q27)</f>
        <v/>
      </c>
    </row>
    <row r="28">
      <c r="A28" s="24" t="n"/>
      <c r="B28" s="24" t="n"/>
      <c r="C28" s="24" t="n"/>
      <c r="D28" s="24" t="n"/>
      <c r="E28" s="12" t="n"/>
      <c r="F28" s="24" t="n"/>
      <c r="G28" s="24" t="n"/>
      <c r="H28" s="24" t="n"/>
      <c r="I28" s="24" t="n"/>
      <c r="J28" s="11" t="n"/>
      <c r="K28" s="10" t="n"/>
      <c r="L28" s="24" t="n"/>
      <c r="M28" s="18">
        <f>IF(B28="","",COUNTIF(Contacts!$E$5:$E$304,B28))</f>
        <v/>
      </c>
      <c r="N28" s="18">
        <f>IF(B28="","",COUNTIFS(Deals!$C$5:$C$204,B28,Deals!$S$5:$S$204,"Yes"))</f>
        <v/>
      </c>
      <c r="O28" s="19">
        <f>IF(B28="","",SUMIFS(Deals!$I$5:$I$204,Deals!$C$5:$C$204,B28,Deals!$S$5:$S$204,"Yes"))</f>
        <v/>
      </c>
      <c r="P28" s="19">
        <f>IF(B28="","",SUMIFS(Deals!$I$5:$I$204,Deals!$C$5:$C$204,B28,Deals!$G$5:$G$204,"Closed Won"))</f>
        <v/>
      </c>
      <c r="Q28" s="25">
        <f>IF(B28="","",IF(_xlfn.MAXIFS(Activities!$A$5:$A$504,Activities!$C$5:$C$504,B28)=0,"",_xlfn.MAXIFS(Activities!$A$5:$A$504,Activities!$C$5:$C$504,B28)))</f>
        <v/>
      </c>
      <c r="R28" s="18">
        <f>IF(OR(B28="",Q28=""),"",Summary!$B$4-Q28)</f>
        <v/>
      </c>
    </row>
    <row r="29">
      <c r="A29" s="24" t="n"/>
      <c r="B29" s="24" t="n"/>
      <c r="C29" s="24" t="n"/>
      <c r="D29" s="24" t="n"/>
      <c r="E29" s="12" t="n"/>
      <c r="F29" s="24" t="n"/>
      <c r="G29" s="24" t="n"/>
      <c r="H29" s="24" t="n"/>
      <c r="I29" s="24" t="n"/>
      <c r="J29" s="11" t="n"/>
      <c r="K29" s="10" t="n"/>
      <c r="L29" s="24" t="n"/>
      <c r="M29" s="18">
        <f>IF(B29="","",COUNTIF(Contacts!$E$5:$E$304,B29))</f>
        <v/>
      </c>
      <c r="N29" s="18">
        <f>IF(B29="","",COUNTIFS(Deals!$C$5:$C$204,B29,Deals!$S$5:$S$204,"Yes"))</f>
        <v/>
      </c>
      <c r="O29" s="19">
        <f>IF(B29="","",SUMIFS(Deals!$I$5:$I$204,Deals!$C$5:$C$204,B29,Deals!$S$5:$S$204,"Yes"))</f>
        <v/>
      </c>
      <c r="P29" s="19">
        <f>IF(B29="","",SUMIFS(Deals!$I$5:$I$204,Deals!$C$5:$C$204,B29,Deals!$G$5:$G$204,"Closed Won"))</f>
        <v/>
      </c>
      <c r="Q29" s="25">
        <f>IF(B29="","",IF(_xlfn.MAXIFS(Activities!$A$5:$A$504,Activities!$C$5:$C$504,B29)=0,"",_xlfn.MAXIFS(Activities!$A$5:$A$504,Activities!$C$5:$C$504,B29)))</f>
        <v/>
      </c>
      <c r="R29" s="18">
        <f>IF(OR(B29="",Q29=""),"",Summary!$B$4-Q29)</f>
        <v/>
      </c>
    </row>
    <row r="30">
      <c r="A30" s="24" t="n"/>
      <c r="B30" s="24" t="n"/>
      <c r="C30" s="24" t="n"/>
      <c r="D30" s="24" t="n"/>
      <c r="E30" s="12" t="n"/>
      <c r="F30" s="24" t="n"/>
      <c r="G30" s="24" t="n"/>
      <c r="H30" s="24" t="n"/>
      <c r="I30" s="24" t="n"/>
      <c r="J30" s="11" t="n"/>
      <c r="K30" s="10" t="n"/>
      <c r="L30" s="24" t="n"/>
      <c r="M30" s="18">
        <f>IF(B30="","",COUNTIF(Contacts!$E$5:$E$304,B30))</f>
        <v/>
      </c>
      <c r="N30" s="18">
        <f>IF(B30="","",COUNTIFS(Deals!$C$5:$C$204,B30,Deals!$S$5:$S$204,"Yes"))</f>
        <v/>
      </c>
      <c r="O30" s="19">
        <f>IF(B30="","",SUMIFS(Deals!$I$5:$I$204,Deals!$C$5:$C$204,B30,Deals!$S$5:$S$204,"Yes"))</f>
        <v/>
      </c>
      <c r="P30" s="19">
        <f>IF(B30="","",SUMIFS(Deals!$I$5:$I$204,Deals!$C$5:$C$204,B30,Deals!$G$5:$G$204,"Closed Won"))</f>
        <v/>
      </c>
      <c r="Q30" s="25">
        <f>IF(B30="","",IF(_xlfn.MAXIFS(Activities!$A$5:$A$504,Activities!$C$5:$C$504,B30)=0,"",_xlfn.MAXIFS(Activities!$A$5:$A$504,Activities!$C$5:$C$504,B30)))</f>
        <v/>
      </c>
      <c r="R30" s="18">
        <f>IF(OR(B30="",Q30=""),"",Summary!$B$4-Q30)</f>
        <v/>
      </c>
    </row>
    <row r="31">
      <c r="A31" s="24" t="n"/>
      <c r="B31" s="24" t="n"/>
      <c r="C31" s="24" t="n"/>
      <c r="D31" s="24" t="n"/>
      <c r="E31" s="12" t="n"/>
      <c r="F31" s="24" t="n"/>
      <c r="G31" s="24" t="n"/>
      <c r="H31" s="24" t="n"/>
      <c r="I31" s="24" t="n"/>
      <c r="J31" s="11" t="n"/>
      <c r="K31" s="10" t="n"/>
      <c r="L31" s="24" t="n"/>
      <c r="M31" s="18">
        <f>IF(B31="","",COUNTIF(Contacts!$E$5:$E$304,B31))</f>
        <v/>
      </c>
      <c r="N31" s="18">
        <f>IF(B31="","",COUNTIFS(Deals!$C$5:$C$204,B31,Deals!$S$5:$S$204,"Yes"))</f>
        <v/>
      </c>
      <c r="O31" s="19">
        <f>IF(B31="","",SUMIFS(Deals!$I$5:$I$204,Deals!$C$5:$C$204,B31,Deals!$S$5:$S$204,"Yes"))</f>
        <v/>
      </c>
      <c r="P31" s="19">
        <f>IF(B31="","",SUMIFS(Deals!$I$5:$I$204,Deals!$C$5:$C$204,B31,Deals!$G$5:$G$204,"Closed Won"))</f>
        <v/>
      </c>
      <c r="Q31" s="25">
        <f>IF(B31="","",IF(_xlfn.MAXIFS(Activities!$A$5:$A$504,Activities!$C$5:$C$504,B31)=0,"",_xlfn.MAXIFS(Activities!$A$5:$A$504,Activities!$C$5:$C$504,B31)))</f>
        <v/>
      </c>
      <c r="R31" s="18">
        <f>IF(OR(B31="",Q31=""),"",Summary!$B$4-Q31)</f>
        <v/>
      </c>
    </row>
    <row r="32">
      <c r="A32" s="24" t="n"/>
      <c r="B32" s="24" t="n"/>
      <c r="C32" s="24" t="n"/>
      <c r="D32" s="24" t="n"/>
      <c r="E32" s="12" t="n"/>
      <c r="F32" s="24" t="n"/>
      <c r="G32" s="24" t="n"/>
      <c r="H32" s="24" t="n"/>
      <c r="I32" s="24" t="n"/>
      <c r="J32" s="11" t="n"/>
      <c r="K32" s="10" t="n"/>
      <c r="L32" s="24" t="n"/>
      <c r="M32" s="18">
        <f>IF(B32="","",COUNTIF(Contacts!$E$5:$E$304,B32))</f>
        <v/>
      </c>
      <c r="N32" s="18">
        <f>IF(B32="","",COUNTIFS(Deals!$C$5:$C$204,B32,Deals!$S$5:$S$204,"Yes"))</f>
        <v/>
      </c>
      <c r="O32" s="19">
        <f>IF(B32="","",SUMIFS(Deals!$I$5:$I$204,Deals!$C$5:$C$204,B32,Deals!$S$5:$S$204,"Yes"))</f>
        <v/>
      </c>
      <c r="P32" s="19">
        <f>IF(B32="","",SUMIFS(Deals!$I$5:$I$204,Deals!$C$5:$C$204,B32,Deals!$G$5:$G$204,"Closed Won"))</f>
        <v/>
      </c>
      <c r="Q32" s="25">
        <f>IF(B32="","",IF(_xlfn.MAXIFS(Activities!$A$5:$A$504,Activities!$C$5:$C$504,B32)=0,"",_xlfn.MAXIFS(Activities!$A$5:$A$504,Activities!$C$5:$C$504,B32)))</f>
        <v/>
      </c>
      <c r="R32" s="18">
        <f>IF(OR(B32="",Q32=""),"",Summary!$B$4-Q32)</f>
        <v/>
      </c>
    </row>
    <row r="33">
      <c r="A33" s="24" t="n"/>
      <c r="B33" s="24" t="n"/>
      <c r="C33" s="24" t="n"/>
      <c r="D33" s="24" t="n"/>
      <c r="E33" s="12" t="n"/>
      <c r="F33" s="24" t="n"/>
      <c r="G33" s="24" t="n"/>
      <c r="H33" s="24" t="n"/>
      <c r="I33" s="24" t="n"/>
      <c r="J33" s="11" t="n"/>
      <c r="K33" s="10" t="n"/>
      <c r="L33" s="24" t="n"/>
      <c r="M33" s="18">
        <f>IF(B33="","",COUNTIF(Contacts!$E$5:$E$304,B33))</f>
        <v/>
      </c>
      <c r="N33" s="18">
        <f>IF(B33="","",COUNTIFS(Deals!$C$5:$C$204,B33,Deals!$S$5:$S$204,"Yes"))</f>
        <v/>
      </c>
      <c r="O33" s="19">
        <f>IF(B33="","",SUMIFS(Deals!$I$5:$I$204,Deals!$C$5:$C$204,B33,Deals!$S$5:$S$204,"Yes"))</f>
        <v/>
      </c>
      <c r="P33" s="19">
        <f>IF(B33="","",SUMIFS(Deals!$I$5:$I$204,Deals!$C$5:$C$204,B33,Deals!$G$5:$G$204,"Closed Won"))</f>
        <v/>
      </c>
      <c r="Q33" s="25">
        <f>IF(B33="","",IF(_xlfn.MAXIFS(Activities!$A$5:$A$504,Activities!$C$5:$C$504,B33)=0,"",_xlfn.MAXIFS(Activities!$A$5:$A$504,Activities!$C$5:$C$504,B33)))</f>
        <v/>
      </c>
      <c r="R33" s="18">
        <f>IF(OR(B33="",Q33=""),"",Summary!$B$4-Q33)</f>
        <v/>
      </c>
    </row>
    <row r="34">
      <c r="A34" s="24" t="n"/>
      <c r="B34" s="24" t="n"/>
      <c r="C34" s="24" t="n"/>
      <c r="D34" s="24" t="n"/>
      <c r="E34" s="12" t="n"/>
      <c r="F34" s="24" t="n"/>
      <c r="G34" s="24" t="n"/>
      <c r="H34" s="24" t="n"/>
      <c r="I34" s="24" t="n"/>
      <c r="J34" s="11" t="n"/>
      <c r="K34" s="10" t="n"/>
      <c r="L34" s="24" t="n"/>
      <c r="M34" s="18">
        <f>IF(B34="","",COUNTIF(Contacts!$E$5:$E$304,B34))</f>
        <v/>
      </c>
      <c r="N34" s="18">
        <f>IF(B34="","",COUNTIFS(Deals!$C$5:$C$204,B34,Deals!$S$5:$S$204,"Yes"))</f>
        <v/>
      </c>
      <c r="O34" s="19">
        <f>IF(B34="","",SUMIFS(Deals!$I$5:$I$204,Deals!$C$5:$C$204,B34,Deals!$S$5:$S$204,"Yes"))</f>
        <v/>
      </c>
      <c r="P34" s="19">
        <f>IF(B34="","",SUMIFS(Deals!$I$5:$I$204,Deals!$C$5:$C$204,B34,Deals!$G$5:$G$204,"Closed Won"))</f>
        <v/>
      </c>
      <c r="Q34" s="25">
        <f>IF(B34="","",IF(_xlfn.MAXIFS(Activities!$A$5:$A$504,Activities!$C$5:$C$504,B34)=0,"",_xlfn.MAXIFS(Activities!$A$5:$A$504,Activities!$C$5:$C$504,B34)))</f>
        <v/>
      </c>
      <c r="R34" s="18">
        <f>IF(OR(B34="",Q34=""),"",Summary!$B$4-Q34)</f>
        <v/>
      </c>
    </row>
    <row r="35">
      <c r="A35" s="24" t="n"/>
      <c r="B35" s="24" t="n"/>
      <c r="C35" s="24" t="n"/>
      <c r="D35" s="24" t="n"/>
      <c r="E35" s="12" t="n"/>
      <c r="F35" s="24" t="n"/>
      <c r="G35" s="24" t="n"/>
      <c r="H35" s="24" t="n"/>
      <c r="I35" s="24" t="n"/>
      <c r="J35" s="11" t="n"/>
      <c r="K35" s="10" t="n"/>
      <c r="L35" s="24" t="n"/>
      <c r="M35" s="18">
        <f>IF(B35="","",COUNTIF(Contacts!$E$5:$E$304,B35))</f>
        <v/>
      </c>
      <c r="N35" s="18">
        <f>IF(B35="","",COUNTIFS(Deals!$C$5:$C$204,B35,Deals!$S$5:$S$204,"Yes"))</f>
        <v/>
      </c>
      <c r="O35" s="19">
        <f>IF(B35="","",SUMIFS(Deals!$I$5:$I$204,Deals!$C$5:$C$204,B35,Deals!$S$5:$S$204,"Yes"))</f>
        <v/>
      </c>
      <c r="P35" s="19">
        <f>IF(B35="","",SUMIFS(Deals!$I$5:$I$204,Deals!$C$5:$C$204,B35,Deals!$G$5:$G$204,"Closed Won"))</f>
        <v/>
      </c>
      <c r="Q35" s="25">
        <f>IF(B35="","",IF(_xlfn.MAXIFS(Activities!$A$5:$A$504,Activities!$C$5:$C$504,B35)=0,"",_xlfn.MAXIFS(Activities!$A$5:$A$504,Activities!$C$5:$C$504,B35)))</f>
        <v/>
      </c>
      <c r="R35" s="18">
        <f>IF(OR(B35="",Q35=""),"",Summary!$B$4-Q35)</f>
        <v/>
      </c>
    </row>
    <row r="36">
      <c r="A36" s="24" t="n"/>
      <c r="B36" s="24" t="n"/>
      <c r="C36" s="24" t="n"/>
      <c r="D36" s="24" t="n"/>
      <c r="E36" s="12" t="n"/>
      <c r="F36" s="24" t="n"/>
      <c r="G36" s="24" t="n"/>
      <c r="H36" s="24" t="n"/>
      <c r="I36" s="24" t="n"/>
      <c r="J36" s="11" t="n"/>
      <c r="K36" s="10" t="n"/>
      <c r="L36" s="24" t="n"/>
      <c r="M36" s="18">
        <f>IF(B36="","",COUNTIF(Contacts!$E$5:$E$304,B36))</f>
        <v/>
      </c>
      <c r="N36" s="18">
        <f>IF(B36="","",COUNTIFS(Deals!$C$5:$C$204,B36,Deals!$S$5:$S$204,"Yes"))</f>
        <v/>
      </c>
      <c r="O36" s="19">
        <f>IF(B36="","",SUMIFS(Deals!$I$5:$I$204,Deals!$C$5:$C$204,B36,Deals!$S$5:$S$204,"Yes"))</f>
        <v/>
      </c>
      <c r="P36" s="19">
        <f>IF(B36="","",SUMIFS(Deals!$I$5:$I$204,Deals!$C$5:$C$204,B36,Deals!$G$5:$G$204,"Closed Won"))</f>
        <v/>
      </c>
      <c r="Q36" s="25">
        <f>IF(B36="","",IF(_xlfn.MAXIFS(Activities!$A$5:$A$504,Activities!$C$5:$C$504,B36)=0,"",_xlfn.MAXIFS(Activities!$A$5:$A$504,Activities!$C$5:$C$504,B36)))</f>
        <v/>
      </c>
      <c r="R36" s="18">
        <f>IF(OR(B36="",Q36=""),"",Summary!$B$4-Q36)</f>
        <v/>
      </c>
    </row>
    <row r="37">
      <c r="A37" s="24" t="n"/>
      <c r="B37" s="24" t="n"/>
      <c r="C37" s="24" t="n"/>
      <c r="D37" s="24" t="n"/>
      <c r="E37" s="12" t="n"/>
      <c r="F37" s="24" t="n"/>
      <c r="G37" s="24" t="n"/>
      <c r="H37" s="24" t="n"/>
      <c r="I37" s="24" t="n"/>
      <c r="J37" s="11" t="n"/>
      <c r="K37" s="10" t="n"/>
      <c r="L37" s="24" t="n"/>
      <c r="M37" s="18">
        <f>IF(B37="","",COUNTIF(Contacts!$E$5:$E$304,B37))</f>
        <v/>
      </c>
      <c r="N37" s="18">
        <f>IF(B37="","",COUNTIFS(Deals!$C$5:$C$204,B37,Deals!$S$5:$S$204,"Yes"))</f>
        <v/>
      </c>
      <c r="O37" s="19">
        <f>IF(B37="","",SUMIFS(Deals!$I$5:$I$204,Deals!$C$5:$C$204,B37,Deals!$S$5:$S$204,"Yes"))</f>
        <v/>
      </c>
      <c r="P37" s="19">
        <f>IF(B37="","",SUMIFS(Deals!$I$5:$I$204,Deals!$C$5:$C$204,B37,Deals!$G$5:$G$204,"Closed Won"))</f>
        <v/>
      </c>
      <c r="Q37" s="25">
        <f>IF(B37="","",IF(_xlfn.MAXIFS(Activities!$A$5:$A$504,Activities!$C$5:$C$504,B37)=0,"",_xlfn.MAXIFS(Activities!$A$5:$A$504,Activities!$C$5:$C$504,B37)))</f>
        <v/>
      </c>
      <c r="R37" s="18">
        <f>IF(OR(B37="",Q37=""),"",Summary!$B$4-Q37)</f>
        <v/>
      </c>
    </row>
    <row r="38">
      <c r="A38" s="24" t="n"/>
      <c r="B38" s="24" t="n"/>
      <c r="C38" s="24" t="n"/>
      <c r="D38" s="24" t="n"/>
      <c r="E38" s="12" t="n"/>
      <c r="F38" s="24" t="n"/>
      <c r="G38" s="24" t="n"/>
      <c r="H38" s="24" t="n"/>
      <c r="I38" s="24" t="n"/>
      <c r="J38" s="11" t="n"/>
      <c r="K38" s="10" t="n"/>
      <c r="L38" s="24" t="n"/>
      <c r="M38" s="18">
        <f>IF(B38="","",COUNTIF(Contacts!$E$5:$E$304,B38))</f>
        <v/>
      </c>
      <c r="N38" s="18">
        <f>IF(B38="","",COUNTIFS(Deals!$C$5:$C$204,B38,Deals!$S$5:$S$204,"Yes"))</f>
        <v/>
      </c>
      <c r="O38" s="19">
        <f>IF(B38="","",SUMIFS(Deals!$I$5:$I$204,Deals!$C$5:$C$204,B38,Deals!$S$5:$S$204,"Yes"))</f>
        <v/>
      </c>
      <c r="P38" s="19">
        <f>IF(B38="","",SUMIFS(Deals!$I$5:$I$204,Deals!$C$5:$C$204,B38,Deals!$G$5:$G$204,"Closed Won"))</f>
        <v/>
      </c>
      <c r="Q38" s="25">
        <f>IF(B38="","",IF(_xlfn.MAXIFS(Activities!$A$5:$A$504,Activities!$C$5:$C$504,B38)=0,"",_xlfn.MAXIFS(Activities!$A$5:$A$504,Activities!$C$5:$C$504,B38)))</f>
        <v/>
      </c>
      <c r="R38" s="18">
        <f>IF(OR(B38="",Q38=""),"",Summary!$B$4-Q38)</f>
        <v/>
      </c>
    </row>
    <row r="39">
      <c r="A39" s="24" t="n"/>
      <c r="B39" s="24" t="n"/>
      <c r="C39" s="24" t="n"/>
      <c r="D39" s="24" t="n"/>
      <c r="E39" s="12" t="n"/>
      <c r="F39" s="24" t="n"/>
      <c r="G39" s="24" t="n"/>
      <c r="H39" s="24" t="n"/>
      <c r="I39" s="24" t="n"/>
      <c r="J39" s="11" t="n"/>
      <c r="K39" s="10" t="n"/>
      <c r="L39" s="24" t="n"/>
      <c r="M39" s="18">
        <f>IF(B39="","",COUNTIF(Contacts!$E$5:$E$304,B39))</f>
        <v/>
      </c>
      <c r="N39" s="18">
        <f>IF(B39="","",COUNTIFS(Deals!$C$5:$C$204,B39,Deals!$S$5:$S$204,"Yes"))</f>
        <v/>
      </c>
      <c r="O39" s="19">
        <f>IF(B39="","",SUMIFS(Deals!$I$5:$I$204,Deals!$C$5:$C$204,B39,Deals!$S$5:$S$204,"Yes"))</f>
        <v/>
      </c>
      <c r="P39" s="19">
        <f>IF(B39="","",SUMIFS(Deals!$I$5:$I$204,Deals!$C$5:$C$204,B39,Deals!$G$5:$G$204,"Closed Won"))</f>
        <v/>
      </c>
      <c r="Q39" s="25">
        <f>IF(B39="","",IF(_xlfn.MAXIFS(Activities!$A$5:$A$504,Activities!$C$5:$C$504,B39)=0,"",_xlfn.MAXIFS(Activities!$A$5:$A$504,Activities!$C$5:$C$504,B39)))</f>
        <v/>
      </c>
      <c r="R39" s="18">
        <f>IF(OR(B39="",Q39=""),"",Summary!$B$4-Q39)</f>
        <v/>
      </c>
    </row>
    <row r="40">
      <c r="A40" s="24" t="n"/>
      <c r="B40" s="24" t="n"/>
      <c r="C40" s="24" t="n"/>
      <c r="D40" s="24" t="n"/>
      <c r="E40" s="12" t="n"/>
      <c r="F40" s="24" t="n"/>
      <c r="G40" s="24" t="n"/>
      <c r="H40" s="24" t="n"/>
      <c r="I40" s="24" t="n"/>
      <c r="J40" s="11" t="n"/>
      <c r="K40" s="10" t="n"/>
      <c r="L40" s="24" t="n"/>
      <c r="M40" s="18">
        <f>IF(B40="","",COUNTIF(Contacts!$E$5:$E$304,B40))</f>
        <v/>
      </c>
      <c r="N40" s="18">
        <f>IF(B40="","",COUNTIFS(Deals!$C$5:$C$204,B40,Deals!$S$5:$S$204,"Yes"))</f>
        <v/>
      </c>
      <c r="O40" s="19">
        <f>IF(B40="","",SUMIFS(Deals!$I$5:$I$204,Deals!$C$5:$C$204,B40,Deals!$S$5:$S$204,"Yes"))</f>
        <v/>
      </c>
      <c r="P40" s="19">
        <f>IF(B40="","",SUMIFS(Deals!$I$5:$I$204,Deals!$C$5:$C$204,B40,Deals!$G$5:$G$204,"Closed Won"))</f>
        <v/>
      </c>
      <c r="Q40" s="25">
        <f>IF(B40="","",IF(_xlfn.MAXIFS(Activities!$A$5:$A$504,Activities!$C$5:$C$504,B40)=0,"",_xlfn.MAXIFS(Activities!$A$5:$A$504,Activities!$C$5:$C$504,B40)))</f>
        <v/>
      </c>
      <c r="R40" s="18">
        <f>IF(OR(B40="",Q40=""),"",Summary!$B$4-Q40)</f>
        <v/>
      </c>
    </row>
    <row r="41">
      <c r="A41" s="24" t="n"/>
      <c r="B41" s="24" t="n"/>
      <c r="C41" s="24" t="n"/>
      <c r="D41" s="24" t="n"/>
      <c r="E41" s="12" t="n"/>
      <c r="F41" s="24" t="n"/>
      <c r="G41" s="24" t="n"/>
      <c r="H41" s="24" t="n"/>
      <c r="I41" s="24" t="n"/>
      <c r="J41" s="11" t="n"/>
      <c r="K41" s="10" t="n"/>
      <c r="L41" s="24" t="n"/>
      <c r="M41" s="18">
        <f>IF(B41="","",COUNTIF(Contacts!$E$5:$E$304,B41))</f>
        <v/>
      </c>
      <c r="N41" s="18">
        <f>IF(B41="","",COUNTIFS(Deals!$C$5:$C$204,B41,Deals!$S$5:$S$204,"Yes"))</f>
        <v/>
      </c>
      <c r="O41" s="19">
        <f>IF(B41="","",SUMIFS(Deals!$I$5:$I$204,Deals!$C$5:$C$204,B41,Deals!$S$5:$S$204,"Yes"))</f>
        <v/>
      </c>
      <c r="P41" s="19">
        <f>IF(B41="","",SUMIFS(Deals!$I$5:$I$204,Deals!$C$5:$C$204,B41,Deals!$G$5:$G$204,"Closed Won"))</f>
        <v/>
      </c>
      <c r="Q41" s="25">
        <f>IF(B41="","",IF(_xlfn.MAXIFS(Activities!$A$5:$A$504,Activities!$C$5:$C$504,B41)=0,"",_xlfn.MAXIFS(Activities!$A$5:$A$504,Activities!$C$5:$C$504,B41)))</f>
        <v/>
      </c>
      <c r="R41" s="18">
        <f>IF(OR(B41="",Q41=""),"",Summary!$B$4-Q41)</f>
        <v/>
      </c>
    </row>
    <row r="42">
      <c r="A42" s="24" t="n"/>
      <c r="B42" s="24" t="n"/>
      <c r="C42" s="24" t="n"/>
      <c r="D42" s="24" t="n"/>
      <c r="E42" s="12" t="n"/>
      <c r="F42" s="24" t="n"/>
      <c r="G42" s="24" t="n"/>
      <c r="H42" s="24" t="n"/>
      <c r="I42" s="24" t="n"/>
      <c r="J42" s="11" t="n"/>
      <c r="K42" s="10" t="n"/>
      <c r="L42" s="24" t="n"/>
      <c r="M42" s="18">
        <f>IF(B42="","",COUNTIF(Contacts!$E$5:$E$304,B42))</f>
        <v/>
      </c>
      <c r="N42" s="18">
        <f>IF(B42="","",COUNTIFS(Deals!$C$5:$C$204,B42,Deals!$S$5:$S$204,"Yes"))</f>
        <v/>
      </c>
      <c r="O42" s="19">
        <f>IF(B42="","",SUMIFS(Deals!$I$5:$I$204,Deals!$C$5:$C$204,B42,Deals!$S$5:$S$204,"Yes"))</f>
        <v/>
      </c>
      <c r="P42" s="19">
        <f>IF(B42="","",SUMIFS(Deals!$I$5:$I$204,Deals!$C$5:$C$204,B42,Deals!$G$5:$G$204,"Closed Won"))</f>
        <v/>
      </c>
      <c r="Q42" s="25">
        <f>IF(B42="","",IF(_xlfn.MAXIFS(Activities!$A$5:$A$504,Activities!$C$5:$C$504,B42)=0,"",_xlfn.MAXIFS(Activities!$A$5:$A$504,Activities!$C$5:$C$504,B42)))</f>
        <v/>
      </c>
      <c r="R42" s="18">
        <f>IF(OR(B42="",Q42=""),"",Summary!$B$4-Q42)</f>
        <v/>
      </c>
    </row>
    <row r="43">
      <c r="A43" s="24" t="n"/>
      <c r="B43" s="24" t="n"/>
      <c r="C43" s="24" t="n"/>
      <c r="D43" s="24" t="n"/>
      <c r="E43" s="12" t="n"/>
      <c r="F43" s="24" t="n"/>
      <c r="G43" s="24" t="n"/>
      <c r="H43" s="24" t="n"/>
      <c r="I43" s="24" t="n"/>
      <c r="J43" s="11" t="n"/>
      <c r="K43" s="10" t="n"/>
      <c r="L43" s="24" t="n"/>
      <c r="M43" s="18">
        <f>IF(B43="","",COUNTIF(Contacts!$E$5:$E$304,B43))</f>
        <v/>
      </c>
      <c r="N43" s="18">
        <f>IF(B43="","",COUNTIFS(Deals!$C$5:$C$204,B43,Deals!$S$5:$S$204,"Yes"))</f>
        <v/>
      </c>
      <c r="O43" s="19">
        <f>IF(B43="","",SUMIFS(Deals!$I$5:$I$204,Deals!$C$5:$C$204,B43,Deals!$S$5:$S$204,"Yes"))</f>
        <v/>
      </c>
      <c r="P43" s="19">
        <f>IF(B43="","",SUMIFS(Deals!$I$5:$I$204,Deals!$C$5:$C$204,B43,Deals!$G$5:$G$204,"Closed Won"))</f>
        <v/>
      </c>
      <c r="Q43" s="25">
        <f>IF(B43="","",IF(_xlfn.MAXIFS(Activities!$A$5:$A$504,Activities!$C$5:$C$504,B43)=0,"",_xlfn.MAXIFS(Activities!$A$5:$A$504,Activities!$C$5:$C$504,B43)))</f>
        <v/>
      </c>
      <c r="R43" s="18">
        <f>IF(OR(B43="",Q43=""),"",Summary!$B$4-Q43)</f>
        <v/>
      </c>
    </row>
    <row r="44">
      <c r="A44" s="24" t="n"/>
      <c r="B44" s="24" t="n"/>
      <c r="C44" s="24" t="n"/>
      <c r="D44" s="24" t="n"/>
      <c r="E44" s="12" t="n"/>
      <c r="F44" s="24" t="n"/>
      <c r="G44" s="24" t="n"/>
      <c r="H44" s="24" t="n"/>
      <c r="I44" s="24" t="n"/>
      <c r="J44" s="11" t="n"/>
      <c r="K44" s="10" t="n"/>
      <c r="L44" s="24" t="n"/>
      <c r="M44" s="18">
        <f>IF(B44="","",COUNTIF(Contacts!$E$5:$E$304,B44))</f>
        <v/>
      </c>
      <c r="N44" s="18">
        <f>IF(B44="","",COUNTIFS(Deals!$C$5:$C$204,B44,Deals!$S$5:$S$204,"Yes"))</f>
        <v/>
      </c>
      <c r="O44" s="19">
        <f>IF(B44="","",SUMIFS(Deals!$I$5:$I$204,Deals!$C$5:$C$204,B44,Deals!$S$5:$S$204,"Yes"))</f>
        <v/>
      </c>
      <c r="P44" s="19">
        <f>IF(B44="","",SUMIFS(Deals!$I$5:$I$204,Deals!$C$5:$C$204,B44,Deals!$G$5:$G$204,"Closed Won"))</f>
        <v/>
      </c>
      <c r="Q44" s="25">
        <f>IF(B44="","",IF(_xlfn.MAXIFS(Activities!$A$5:$A$504,Activities!$C$5:$C$504,B44)=0,"",_xlfn.MAXIFS(Activities!$A$5:$A$504,Activities!$C$5:$C$504,B44)))</f>
        <v/>
      </c>
      <c r="R44" s="18">
        <f>IF(OR(B44="",Q44=""),"",Summary!$B$4-Q44)</f>
        <v/>
      </c>
    </row>
    <row r="45">
      <c r="A45" s="24" t="n"/>
      <c r="B45" s="24" t="n"/>
      <c r="C45" s="24" t="n"/>
      <c r="D45" s="24" t="n"/>
      <c r="E45" s="12" t="n"/>
      <c r="F45" s="24" t="n"/>
      <c r="G45" s="24" t="n"/>
      <c r="H45" s="24" t="n"/>
      <c r="I45" s="24" t="n"/>
      <c r="J45" s="11" t="n"/>
      <c r="K45" s="10" t="n"/>
      <c r="L45" s="24" t="n"/>
      <c r="M45" s="18">
        <f>IF(B45="","",COUNTIF(Contacts!$E$5:$E$304,B45))</f>
        <v/>
      </c>
      <c r="N45" s="18">
        <f>IF(B45="","",COUNTIFS(Deals!$C$5:$C$204,B45,Deals!$S$5:$S$204,"Yes"))</f>
        <v/>
      </c>
      <c r="O45" s="19">
        <f>IF(B45="","",SUMIFS(Deals!$I$5:$I$204,Deals!$C$5:$C$204,B45,Deals!$S$5:$S$204,"Yes"))</f>
        <v/>
      </c>
      <c r="P45" s="19">
        <f>IF(B45="","",SUMIFS(Deals!$I$5:$I$204,Deals!$C$5:$C$204,B45,Deals!$G$5:$G$204,"Closed Won"))</f>
        <v/>
      </c>
      <c r="Q45" s="25">
        <f>IF(B45="","",IF(_xlfn.MAXIFS(Activities!$A$5:$A$504,Activities!$C$5:$C$504,B45)=0,"",_xlfn.MAXIFS(Activities!$A$5:$A$504,Activities!$C$5:$C$504,B45)))</f>
        <v/>
      </c>
      <c r="R45" s="18">
        <f>IF(OR(B45="",Q45=""),"",Summary!$B$4-Q45)</f>
        <v/>
      </c>
    </row>
    <row r="46">
      <c r="A46" s="24" t="n"/>
      <c r="B46" s="24" t="n"/>
      <c r="C46" s="24" t="n"/>
      <c r="D46" s="24" t="n"/>
      <c r="E46" s="12" t="n"/>
      <c r="F46" s="24" t="n"/>
      <c r="G46" s="24" t="n"/>
      <c r="H46" s="24" t="n"/>
      <c r="I46" s="24" t="n"/>
      <c r="J46" s="11" t="n"/>
      <c r="K46" s="10" t="n"/>
      <c r="L46" s="24" t="n"/>
      <c r="M46" s="18">
        <f>IF(B46="","",COUNTIF(Contacts!$E$5:$E$304,B46))</f>
        <v/>
      </c>
      <c r="N46" s="18">
        <f>IF(B46="","",COUNTIFS(Deals!$C$5:$C$204,B46,Deals!$S$5:$S$204,"Yes"))</f>
        <v/>
      </c>
      <c r="O46" s="19">
        <f>IF(B46="","",SUMIFS(Deals!$I$5:$I$204,Deals!$C$5:$C$204,B46,Deals!$S$5:$S$204,"Yes"))</f>
        <v/>
      </c>
      <c r="P46" s="19">
        <f>IF(B46="","",SUMIFS(Deals!$I$5:$I$204,Deals!$C$5:$C$204,B46,Deals!$G$5:$G$204,"Closed Won"))</f>
        <v/>
      </c>
      <c r="Q46" s="25">
        <f>IF(B46="","",IF(_xlfn.MAXIFS(Activities!$A$5:$A$504,Activities!$C$5:$C$504,B46)=0,"",_xlfn.MAXIFS(Activities!$A$5:$A$504,Activities!$C$5:$C$504,B46)))</f>
        <v/>
      </c>
      <c r="R46" s="18">
        <f>IF(OR(B46="",Q46=""),"",Summary!$B$4-Q46)</f>
        <v/>
      </c>
    </row>
    <row r="47">
      <c r="A47" s="24" t="n"/>
      <c r="B47" s="24" t="n"/>
      <c r="C47" s="24" t="n"/>
      <c r="D47" s="24" t="n"/>
      <c r="E47" s="12" t="n"/>
      <c r="F47" s="24" t="n"/>
      <c r="G47" s="24" t="n"/>
      <c r="H47" s="24" t="n"/>
      <c r="I47" s="24" t="n"/>
      <c r="J47" s="11" t="n"/>
      <c r="K47" s="10" t="n"/>
      <c r="L47" s="24" t="n"/>
      <c r="M47" s="18">
        <f>IF(B47="","",COUNTIF(Contacts!$E$5:$E$304,B47))</f>
        <v/>
      </c>
      <c r="N47" s="18">
        <f>IF(B47="","",COUNTIFS(Deals!$C$5:$C$204,B47,Deals!$S$5:$S$204,"Yes"))</f>
        <v/>
      </c>
      <c r="O47" s="19">
        <f>IF(B47="","",SUMIFS(Deals!$I$5:$I$204,Deals!$C$5:$C$204,B47,Deals!$S$5:$S$204,"Yes"))</f>
        <v/>
      </c>
      <c r="P47" s="19">
        <f>IF(B47="","",SUMIFS(Deals!$I$5:$I$204,Deals!$C$5:$C$204,B47,Deals!$G$5:$G$204,"Closed Won"))</f>
        <v/>
      </c>
      <c r="Q47" s="25">
        <f>IF(B47="","",IF(_xlfn.MAXIFS(Activities!$A$5:$A$504,Activities!$C$5:$C$504,B47)=0,"",_xlfn.MAXIFS(Activities!$A$5:$A$504,Activities!$C$5:$C$504,B47)))</f>
        <v/>
      </c>
      <c r="R47" s="18">
        <f>IF(OR(B47="",Q47=""),"",Summary!$B$4-Q47)</f>
        <v/>
      </c>
    </row>
    <row r="48">
      <c r="A48" s="24" t="n"/>
      <c r="B48" s="24" t="n"/>
      <c r="C48" s="24" t="n"/>
      <c r="D48" s="24" t="n"/>
      <c r="E48" s="12" t="n"/>
      <c r="F48" s="24" t="n"/>
      <c r="G48" s="24" t="n"/>
      <c r="H48" s="24" t="n"/>
      <c r="I48" s="24" t="n"/>
      <c r="J48" s="11" t="n"/>
      <c r="K48" s="10" t="n"/>
      <c r="L48" s="24" t="n"/>
      <c r="M48" s="18">
        <f>IF(B48="","",COUNTIF(Contacts!$E$5:$E$304,B48))</f>
        <v/>
      </c>
      <c r="N48" s="18">
        <f>IF(B48="","",COUNTIFS(Deals!$C$5:$C$204,B48,Deals!$S$5:$S$204,"Yes"))</f>
        <v/>
      </c>
      <c r="O48" s="19">
        <f>IF(B48="","",SUMIFS(Deals!$I$5:$I$204,Deals!$C$5:$C$204,B48,Deals!$S$5:$S$204,"Yes"))</f>
        <v/>
      </c>
      <c r="P48" s="19">
        <f>IF(B48="","",SUMIFS(Deals!$I$5:$I$204,Deals!$C$5:$C$204,B48,Deals!$G$5:$G$204,"Closed Won"))</f>
        <v/>
      </c>
      <c r="Q48" s="25">
        <f>IF(B48="","",IF(_xlfn.MAXIFS(Activities!$A$5:$A$504,Activities!$C$5:$C$504,B48)=0,"",_xlfn.MAXIFS(Activities!$A$5:$A$504,Activities!$C$5:$C$504,B48)))</f>
        <v/>
      </c>
      <c r="R48" s="18">
        <f>IF(OR(B48="",Q48=""),"",Summary!$B$4-Q48)</f>
        <v/>
      </c>
    </row>
    <row r="49">
      <c r="A49" s="24" t="n"/>
      <c r="B49" s="24" t="n"/>
      <c r="C49" s="24" t="n"/>
      <c r="D49" s="24" t="n"/>
      <c r="E49" s="12" t="n"/>
      <c r="F49" s="24" t="n"/>
      <c r="G49" s="24" t="n"/>
      <c r="H49" s="24" t="n"/>
      <c r="I49" s="24" t="n"/>
      <c r="J49" s="11" t="n"/>
      <c r="K49" s="10" t="n"/>
      <c r="L49" s="24" t="n"/>
      <c r="M49" s="18">
        <f>IF(B49="","",COUNTIF(Contacts!$E$5:$E$304,B49))</f>
        <v/>
      </c>
      <c r="N49" s="18">
        <f>IF(B49="","",COUNTIFS(Deals!$C$5:$C$204,B49,Deals!$S$5:$S$204,"Yes"))</f>
        <v/>
      </c>
      <c r="O49" s="19">
        <f>IF(B49="","",SUMIFS(Deals!$I$5:$I$204,Deals!$C$5:$C$204,B49,Deals!$S$5:$S$204,"Yes"))</f>
        <v/>
      </c>
      <c r="P49" s="19">
        <f>IF(B49="","",SUMIFS(Deals!$I$5:$I$204,Deals!$C$5:$C$204,B49,Deals!$G$5:$G$204,"Closed Won"))</f>
        <v/>
      </c>
      <c r="Q49" s="25">
        <f>IF(B49="","",IF(_xlfn.MAXIFS(Activities!$A$5:$A$504,Activities!$C$5:$C$504,B49)=0,"",_xlfn.MAXIFS(Activities!$A$5:$A$504,Activities!$C$5:$C$504,B49)))</f>
        <v/>
      </c>
      <c r="R49" s="18">
        <f>IF(OR(B49="",Q49=""),"",Summary!$B$4-Q49)</f>
        <v/>
      </c>
    </row>
    <row r="50">
      <c r="A50" s="24" t="n"/>
      <c r="B50" s="24" t="n"/>
      <c r="C50" s="24" t="n"/>
      <c r="D50" s="24" t="n"/>
      <c r="E50" s="12" t="n"/>
      <c r="F50" s="24" t="n"/>
      <c r="G50" s="24" t="n"/>
      <c r="H50" s="24" t="n"/>
      <c r="I50" s="24" t="n"/>
      <c r="J50" s="11" t="n"/>
      <c r="K50" s="10" t="n"/>
      <c r="L50" s="24" t="n"/>
      <c r="M50" s="18">
        <f>IF(B50="","",COUNTIF(Contacts!$E$5:$E$304,B50))</f>
        <v/>
      </c>
      <c r="N50" s="18">
        <f>IF(B50="","",COUNTIFS(Deals!$C$5:$C$204,B50,Deals!$S$5:$S$204,"Yes"))</f>
        <v/>
      </c>
      <c r="O50" s="19">
        <f>IF(B50="","",SUMIFS(Deals!$I$5:$I$204,Deals!$C$5:$C$204,B50,Deals!$S$5:$S$204,"Yes"))</f>
        <v/>
      </c>
      <c r="P50" s="19">
        <f>IF(B50="","",SUMIFS(Deals!$I$5:$I$204,Deals!$C$5:$C$204,B50,Deals!$G$5:$G$204,"Closed Won"))</f>
        <v/>
      </c>
      <c r="Q50" s="25">
        <f>IF(B50="","",IF(_xlfn.MAXIFS(Activities!$A$5:$A$504,Activities!$C$5:$C$504,B50)=0,"",_xlfn.MAXIFS(Activities!$A$5:$A$504,Activities!$C$5:$C$504,B50)))</f>
        <v/>
      </c>
      <c r="R50" s="18">
        <f>IF(OR(B50="",Q50=""),"",Summary!$B$4-Q50)</f>
        <v/>
      </c>
    </row>
    <row r="51">
      <c r="A51" s="24" t="n"/>
      <c r="B51" s="24" t="n"/>
      <c r="C51" s="24" t="n"/>
      <c r="D51" s="24" t="n"/>
      <c r="E51" s="12" t="n"/>
      <c r="F51" s="24" t="n"/>
      <c r="G51" s="24" t="n"/>
      <c r="H51" s="24" t="n"/>
      <c r="I51" s="24" t="n"/>
      <c r="J51" s="11" t="n"/>
      <c r="K51" s="10" t="n"/>
      <c r="L51" s="24" t="n"/>
      <c r="M51" s="18">
        <f>IF(B51="","",COUNTIF(Contacts!$E$5:$E$304,B51))</f>
        <v/>
      </c>
      <c r="N51" s="18">
        <f>IF(B51="","",COUNTIFS(Deals!$C$5:$C$204,B51,Deals!$S$5:$S$204,"Yes"))</f>
        <v/>
      </c>
      <c r="O51" s="19">
        <f>IF(B51="","",SUMIFS(Deals!$I$5:$I$204,Deals!$C$5:$C$204,B51,Deals!$S$5:$S$204,"Yes"))</f>
        <v/>
      </c>
      <c r="P51" s="19">
        <f>IF(B51="","",SUMIFS(Deals!$I$5:$I$204,Deals!$C$5:$C$204,B51,Deals!$G$5:$G$204,"Closed Won"))</f>
        <v/>
      </c>
      <c r="Q51" s="25">
        <f>IF(B51="","",IF(_xlfn.MAXIFS(Activities!$A$5:$A$504,Activities!$C$5:$C$504,B51)=0,"",_xlfn.MAXIFS(Activities!$A$5:$A$504,Activities!$C$5:$C$504,B51)))</f>
        <v/>
      </c>
      <c r="R51" s="18">
        <f>IF(OR(B51="",Q51=""),"",Summary!$B$4-Q51)</f>
        <v/>
      </c>
    </row>
    <row r="52">
      <c r="A52" s="24" t="n"/>
      <c r="B52" s="24" t="n"/>
      <c r="C52" s="24" t="n"/>
      <c r="D52" s="24" t="n"/>
      <c r="E52" s="12" t="n"/>
      <c r="F52" s="24" t="n"/>
      <c r="G52" s="24" t="n"/>
      <c r="H52" s="24" t="n"/>
      <c r="I52" s="24" t="n"/>
      <c r="J52" s="11" t="n"/>
      <c r="K52" s="10" t="n"/>
      <c r="L52" s="24" t="n"/>
      <c r="M52" s="18">
        <f>IF(B52="","",COUNTIF(Contacts!$E$5:$E$304,B52))</f>
        <v/>
      </c>
      <c r="N52" s="18">
        <f>IF(B52="","",COUNTIFS(Deals!$C$5:$C$204,B52,Deals!$S$5:$S$204,"Yes"))</f>
        <v/>
      </c>
      <c r="O52" s="19">
        <f>IF(B52="","",SUMIFS(Deals!$I$5:$I$204,Deals!$C$5:$C$204,B52,Deals!$S$5:$S$204,"Yes"))</f>
        <v/>
      </c>
      <c r="P52" s="19">
        <f>IF(B52="","",SUMIFS(Deals!$I$5:$I$204,Deals!$C$5:$C$204,B52,Deals!$G$5:$G$204,"Closed Won"))</f>
        <v/>
      </c>
      <c r="Q52" s="25">
        <f>IF(B52="","",IF(_xlfn.MAXIFS(Activities!$A$5:$A$504,Activities!$C$5:$C$504,B52)=0,"",_xlfn.MAXIFS(Activities!$A$5:$A$504,Activities!$C$5:$C$504,B52)))</f>
        <v/>
      </c>
      <c r="R52" s="18">
        <f>IF(OR(B52="",Q52=""),"",Summary!$B$4-Q52)</f>
        <v/>
      </c>
    </row>
    <row r="53">
      <c r="A53" s="24" t="n"/>
      <c r="B53" s="24" t="n"/>
      <c r="C53" s="24" t="n"/>
      <c r="D53" s="24" t="n"/>
      <c r="E53" s="12" t="n"/>
      <c r="F53" s="24" t="n"/>
      <c r="G53" s="24" t="n"/>
      <c r="H53" s="24" t="n"/>
      <c r="I53" s="24" t="n"/>
      <c r="J53" s="11" t="n"/>
      <c r="K53" s="10" t="n"/>
      <c r="L53" s="24" t="n"/>
      <c r="M53" s="18">
        <f>IF(B53="","",COUNTIF(Contacts!$E$5:$E$304,B53))</f>
        <v/>
      </c>
      <c r="N53" s="18">
        <f>IF(B53="","",COUNTIFS(Deals!$C$5:$C$204,B53,Deals!$S$5:$S$204,"Yes"))</f>
        <v/>
      </c>
      <c r="O53" s="19">
        <f>IF(B53="","",SUMIFS(Deals!$I$5:$I$204,Deals!$C$5:$C$204,B53,Deals!$S$5:$S$204,"Yes"))</f>
        <v/>
      </c>
      <c r="P53" s="19">
        <f>IF(B53="","",SUMIFS(Deals!$I$5:$I$204,Deals!$C$5:$C$204,B53,Deals!$G$5:$G$204,"Closed Won"))</f>
        <v/>
      </c>
      <c r="Q53" s="25">
        <f>IF(B53="","",IF(_xlfn.MAXIFS(Activities!$A$5:$A$504,Activities!$C$5:$C$504,B53)=0,"",_xlfn.MAXIFS(Activities!$A$5:$A$504,Activities!$C$5:$C$504,B53)))</f>
        <v/>
      </c>
      <c r="R53" s="18">
        <f>IF(OR(B53="",Q53=""),"",Summary!$B$4-Q53)</f>
        <v/>
      </c>
    </row>
    <row r="54">
      <c r="A54" s="24" t="n"/>
      <c r="B54" s="24" t="n"/>
      <c r="C54" s="24" t="n"/>
      <c r="D54" s="24" t="n"/>
      <c r="E54" s="12" t="n"/>
      <c r="F54" s="24" t="n"/>
      <c r="G54" s="24" t="n"/>
      <c r="H54" s="24" t="n"/>
      <c r="I54" s="24" t="n"/>
      <c r="J54" s="11" t="n"/>
      <c r="K54" s="10" t="n"/>
      <c r="L54" s="24" t="n"/>
      <c r="M54" s="18">
        <f>IF(B54="","",COUNTIF(Contacts!$E$5:$E$304,B54))</f>
        <v/>
      </c>
      <c r="N54" s="18">
        <f>IF(B54="","",COUNTIFS(Deals!$C$5:$C$204,B54,Deals!$S$5:$S$204,"Yes"))</f>
        <v/>
      </c>
      <c r="O54" s="19">
        <f>IF(B54="","",SUMIFS(Deals!$I$5:$I$204,Deals!$C$5:$C$204,B54,Deals!$S$5:$S$204,"Yes"))</f>
        <v/>
      </c>
      <c r="P54" s="19">
        <f>IF(B54="","",SUMIFS(Deals!$I$5:$I$204,Deals!$C$5:$C$204,B54,Deals!$G$5:$G$204,"Closed Won"))</f>
        <v/>
      </c>
      <c r="Q54" s="25">
        <f>IF(B54="","",IF(_xlfn.MAXIFS(Activities!$A$5:$A$504,Activities!$C$5:$C$504,B54)=0,"",_xlfn.MAXIFS(Activities!$A$5:$A$504,Activities!$C$5:$C$504,B54)))</f>
        <v/>
      </c>
      <c r="R54" s="18">
        <f>IF(OR(B54="",Q54=""),"",Summary!$B$4-Q54)</f>
        <v/>
      </c>
    </row>
    <row r="55">
      <c r="A55" s="24" t="n"/>
      <c r="B55" s="24" t="n"/>
      <c r="C55" s="24" t="n"/>
      <c r="D55" s="24" t="n"/>
      <c r="E55" s="12" t="n"/>
      <c r="F55" s="24" t="n"/>
      <c r="G55" s="24" t="n"/>
      <c r="H55" s="24" t="n"/>
      <c r="I55" s="24" t="n"/>
      <c r="J55" s="11" t="n"/>
      <c r="K55" s="10" t="n"/>
      <c r="L55" s="24" t="n"/>
      <c r="M55" s="18">
        <f>IF(B55="","",COUNTIF(Contacts!$E$5:$E$304,B55))</f>
        <v/>
      </c>
      <c r="N55" s="18">
        <f>IF(B55="","",COUNTIFS(Deals!$C$5:$C$204,B55,Deals!$S$5:$S$204,"Yes"))</f>
        <v/>
      </c>
      <c r="O55" s="19">
        <f>IF(B55="","",SUMIFS(Deals!$I$5:$I$204,Deals!$C$5:$C$204,B55,Deals!$S$5:$S$204,"Yes"))</f>
        <v/>
      </c>
      <c r="P55" s="19">
        <f>IF(B55="","",SUMIFS(Deals!$I$5:$I$204,Deals!$C$5:$C$204,B55,Deals!$G$5:$G$204,"Closed Won"))</f>
        <v/>
      </c>
      <c r="Q55" s="25">
        <f>IF(B55="","",IF(_xlfn.MAXIFS(Activities!$A$5:$A$504,Activities!$C$5:$C$504,B55)=0,"",_xlfn.MAXIFS(Activities!$A$5:$A$504,Activities!$C$5:$C$504,B55)))</f>
        <v/>
      </c>
      <c r="R55" s="18">
        <f>IF(OR(B55="",Q55=""),"",Summary!$B$4-Q55)</f>
        <v/>
      </c>
    </row>
    <row r="56">
      <c r="A56" s="24" t="n"/>
      <c r="B56" s="24" t="n"/>
      <c r="C56" s="24" t="n"/>
      <c r="D56" s="24" t="n"/>
      <c r="E56" s="12" t="n"/>
      <c r="F56" s="24" t="n"/>
      <c r="G56" s="24" t="n"/>
      <c r="H56" s="24" t="n"/>
      <c r="I56" s="24" t="n"/>
      <c r="J56" s="11" t="n"/>
      <c r="K56" s="10" t="n"/>
      <c r="L56" s="24" t="n"/>
      <c r="M56" s="18">
        <f>IF(B56="","",COUNTIF(Contacts!$E$5:$E$304,B56))</f>
        <v/>
      </c>
      <c r="N56" s="18">
        <f>IF(B56="","",COUNTIFS(Deals!$C$5:$C$204,B56,Deals!$S$5:$S$204,"Yes"))</f>
        <v/>
      </c>
      <c r="O56" s="19">
        <f>IF(B56="","",SUMIFS(Deals!$I$5:$I$204,Deals!$C$5:$C$204,B56,Deals!$S$5:$S$204,"Yes"))</f>
        <v/>
      </c>
      <c r="P56" s="19">
        <f>IF(B56="","",SUMIFS(Deals!$I$5:$I$204,Deals!$C$5:$C$204,B56,Deals!$G$5:$G$204,"Closed Won"))</f>
        <v/>
      </c>
      <c r="Q56" s="25">
        <f>IF(B56="","",IF(_xlfn.MAXIFS(Activities!$A$5:$A$504,Activities!$C$5:$C$504,B56)=0,"",_xlfn.MAXIFS(Activities!$A$5:$A$504,Activities!$C$5:$C$504,B56)))</f>
        <v/>
      </c>
      <c r="R56" s="18">
        <f>IF(OR(B56="",Q56=""),"",Summary!$B$4-Q56)</f>
        <v/>
      </c>
    </row>
    <row r="57">
      <c r="A57" s="24" t="n"/>
      <c r="B57" s="24" t="n"/>
      <c r="C57" s="24" t="n"/>
      <c r="D57" s="24" t="n"/>
      <c r="E57" s="12" t="n"/>
      <c r="F57" s="24" t="n"/>
      <c r="G57" s="24" t="n"/>
      <c r="H57" s="24" t="n"/>
      <c r="I57" s="24" t="n"/>
      <c r="J57" s="11" t="n"/>
      <c r="K57" s="10" t="n"/>
      <c r="L57" s="24" t="n"/>
      <c r="M57" s="18">
        <f>IF(B57="","",COUNTIF(Contacts!$E$5:$E$304,B57))</f>
        <v/>
      </c>
      <c r="N57" s="18">
        <f>IF(B57="","",COUNTIFS(Deals!$C$5:$C$204,B57,Deals!$S$5:$S$204,"Yes"))</f>
        <v/>
      </c>
      <c r="O57" s="19">
        <f>IF(B57="","",SUMIFS(Deals!$I$5:$I$204,Deals!$C$5:$C$204,B57,Deals!$S$5:$S$204,"Yes"))</f>
        <v/>
      </c>
      <c r="P57" s="19">
        <f>IF(B57="","",SUMIFS(Deals!$I$5:$I$204,Deals!$C$5:$C$204,B57,Deals!$G$5:$G$204,"Closed Won"))</f>
        <v/>
      </c>
      <c r="Q57" s="25">
        <f>IF(B57="","",IF(_xlfn.MAXIFS(Activities!$A$5:$A$504,Activities!$C$5:$C$504,B57)=0,"",_xlfn.MAXIFS(Activities!$A$5:$A$504,Activities!$C$5:$C$504,B57)))</f>
        <v/>
      </c>
      <c r="R57" s="18">
        <f>IF(OR(B57="",Q57=""),"",Summary!$B$4-Q57)</f>
        <v/>
      </c>
    </row>
    <row r="58">
      <c r="A58" s="24" t="n"/>
      <c r="B58" s="24" t="n"/>
      <c r="C58" s="24" t="n"/>
      <c r="D58" s="24" t="n"/>
      <c r="E58" s="12" t="n"/>
      <c r="F58" s="24" t="n"/>
      <c r="G58" s="24" t="n"/>
      <c r="H58" s="24" t="n"/>
      <c r="I58" s="24" t="n"/>
      <c r="J58" s="11" t="n"/>
      <c r="K58" s="10" t="n"/>
      <c r="L58" s="24" t="n"/>
      <c r="M58" s="18">
        <f>IF(B58="","",COUNTIF(Contacts!$E$5:$E$304,B58))</f>
        <v/>
      </c>
      <c r="N58" s="18">
        <f>IF(B58="","",COUNTIFS(Deals!$C$5:$C$204,B58,Deals!$S$5:$S$204,"Yes"))</f>
        <v/>
      </c>
      <c r="O58" s="19">
        <f>IF(B58="","",SUMIFS(Deals!$I$5:$I$204,Deals!$C$5:$C$204,B58,Deals!$S$5:$S$204,"Yes"))</f>
        <v/>
      </c>
      <c r="P58" s="19">
        <f>IF(B58="","",SUMIFS(Deals!$I$5:$I$204,Deals!$C$5:$C$204,B58,Deals!$G$5:$G$204,"Closed Won"))</f>
        <v/>
      </c>
      <c r="Q58" s="25">
        <f>IF(B58="","",IF(_xlfn.MAXIFS(Activities!$A$5:$A$504,Activities!$C$5:$C$504,B58)=0,"",_xlfn.MAXIFS(Activities!$A$5:$A$504,Activities!$C$5:$C$504,B58)))</f>
        <v/>
      </c>
      <c r="R58" s="18">
        <f>IF(OR(B58="",Q58=""),"",Summary!$B$4-Q58)</f>
        <v/>
      </c>
    </row>
    <row r="59">
      <c r="A59" s="24" t="n"/>
      <c r="B59" s="24" t="n"/>
      <c r="C59" s="24" t="n"/>
      <c r="D59" s="24" t="n"/>
      <c r="E59" s="12" t="n"/>
      <c r="F59" s="24" t="n"/>
      <c r="G59" s="24" t="n"/>
      <c r="H59" s="24" t="n"/>
      <c r="I59" s="24" t="n"/>
      <c r="J59" s="11" t="n"/>
      <c r="K59" s="10" t="n"/>
      <c r="L59" s="24" t="n"/>
      <c r="M59" s="18">
        <f>IF(B59="","",COUNTIF(Contacts!$E$5:$E$304,B59))</f>
        <v/>
      </c>
      <c r="N59" s="18">
        <f>IF(B59="","",COUNTIFS(Deals!$C$5:$C$204,B59,Deals!$S$5:$S$204,"Yes"))</f>
        <v/>
      </c>
      <c r="O59" s="19">
        <f>IF(B59="","",SUMIFS(Deals!$I$5:$I$204,Deals!$C$5:$C$204,B59,Deals!$S$5:$S$204,"Yes"))</f>
        <v/>
      </c>
      <c r="P59" s="19">
        <f>IF(B59="","",SUMIFS(Deals!$I$5:$I$204,Deals!$C$5:$C$204,B59,Deals!$G$5:$G$204,"Closed Won"))</f>
        <v/>
      </c>
      <c r="Q59" s="25">
        <f>IF(B59="","",IF(_xlfn.MAXIFS(Activities!$A$5:$A$504,Activities!$C$5:$C$504,B59)=0,"",_xlfn.MAXIFS(Activities!$A$5:$A$504,Activities!$C$5:$C$504,B59)))</f>
        <v/>
      </c>
      <c r="R59" s="18">
        <f>IF(OR(B59="",Q59=""),"",Summary!$B$4-Q59)</f>
        <v/>
      </c>
    </row>
    <row r="60">
      <c r="A60" s="24" t="n"/>
      <c r="B60" s="24" t="n"/>
      <c r="C60" s="24" t="n"/>
      <c r="D60" s="24" t="n"/>
      <c r="E60" s="12" t="n"/>
      <c r="F60" s="24" t="n"/>
      <c r="G60" s="24" t="n"/>
      <c r="H60" s="24" t="n"/>
      <c r="I60" s="24" t="n"/>
      <c r="J60" s="11" t="n"/>
      <c r="K60" s="10" t="n"/>
      <c r="L60" s="24" t="n"/>
      <c r="M60" s="18">
        <f>IF(B60="","",COUNTIF(Contacts!$E$5:$E$304,B60))</f>
        <v/>
      </c>
      <c r="N60" s="18">
        <f>IF(B60="","",COUNTIFS(Deals!$C$5:$C$204,B60,Deals!$S$5:$S$204,"Yes"))</f>
        <v/>
      </c>
      <c r="O60" s="19">
        <f>IF(B60="","",SUMIFS(Deals!$I$5:$I$204,Deals!$C$5:$C$204,B60,Deals!$S$5:$S$204,"Yes"))</f>
        <v/>
      </c>
      <c r="P60" s="19">
        <f>IF(B60="","",SUMIFS(Deals!$I$5:$I$204,Deals!$C$5:$C$204,B60,Deals!$G$5:$G$204,"Closed Won"))</f>
        <v/>
      </c>
      <c r="Q60" s="25">
        <f>IF(B60="","",IF(_xlfn.MAXIFS(Activities!$A$5:$A$504,Activities!$C$5:$C$504,B60)=0,"",_xlfn.MAXIFS(Activities!$A$5:$A$504,Activities!$C$5:$C$504,B60)))</f>
        <v/>
      </c>
      <c r="R60" s="18">
        <f>IF(OR(B60="",Q60=""),"",Summary!$B$4-Q60)</f>
        <v/>
      </c>
    </row>
    <row r="61">
      <c r="A61" s="24" t="n"/>
      <c r="B61" s="24" t="n"/>
      <c r="C61" s="24" t="n"/>
      <c r="D61" s="24" t="n"/>
      <c r="E61" s="12" t="n"/>
      <c r="F61" s="24" t="n"/>
      <c r="G61" s="24" t="n"/>
      <c r="H61" s="24" t="n"/>
      <c r="I61" s="24" t="n"/>
      <c r="J61" s="11" t="n"/>
      <c r="K61" s="10" t="n"/>
      <c r="L61" s="24" t="n"/>
      <c r="M61" s="18">
        <f>IF(B61="","",COUNTIF(Contacts!$E$5:$E$304,B61))</f>
        <v/>
      </c>
      <c r="N61" s="18">
        <f>IF(B61="","",COUNTIFS(Deals!$C$5:$C$204,B61,Deals!$S$5:$S$204,"Yes"))</f>
        <v/>
      </c>
      <c r="O61" s="19">
        <f>IF(B61="","",SUMIFS(Deals!$I$5:$I$204,Deals!$C$5:$C$204,B61,Deals!$S$5:$S$204,"Yes"))</f>
        <v/>
      </c>
      <c r="P61" s="19">
        <f>IF(B61="","",SUMIFS(Deals!$I$5:$I$204,Deals!$C$5:$C$204,B61,Deals!$G$5:$G$204,"Closed Won"))</f>
        <v/>
      </c>
      <c r="Q61" s="25">
        <f>IF(B61="","",IF(_xlfn.MAXIFS(Activities!$A$5:$A$504,Activities!$C$5:$C$504,B61)=0,"",_xlfn.MAXIFS(Activities!$A$5:$A$504,Activities!$C$5:$C$504,B61)))</f>
        <v/>
      </c>
      <c r="R61" s="18">
        <f>IF(OR(B61="",Q61=""),"",Summary!$B$4-Q61)</f>
        <v/>
      </c>
    </row>
    <row r="62">
      <c r="A62" s="24" t="n"/>
      <c r="B62" s="24" t="n"/>
      <c r="C62" s="24" t="n"/>
      <c r="D62" s="24" t="n"/>
      <c r="E62" s="12" t="n"/>
      <c r="F62" s="24" t="n"/>
      <c r="G62" s="24" t="n"/>
      <c r="H62" s="24" t="n"/>
      <c r="I62" s="24" t="n"/>
      <c r="J62" s="11" t="n"/>
      <c r="K62" s="10" t="n"/>
      <c r="L62" s="24" t="n"/>
      <c r="M62" s="18">
        <f>IF(B62="","",COUNTIF(Contacts!$E$5:$E$304,B62))</f>
        <v/>
      </c>
      <c r="N62" s="18">
        <f>IF(B62="","",COUNTIFS(Deals!$C$5:$C$204,B62,Deals!$S$5:$S$204,"Yes"))</f>
        <v/>
      </c>
      <c r="O62" s="19">
        <f>IF(B62="","",SUMIFS(Deals!$I$5:$I$204,Deals!$C$5:$C$204,B62,Deals!$S$5:$S$204,"Yes"))</f>
        <v/>
      </c>
      <c r="P62" s="19">
        <f>IF(B62="","",SUMIFS(Deals!$I$5:$I$204,Deals!$C$5:$C$204,B62,Deals!$G$5:$G$204,"Closed Won"))</f>
        <v/>
      </c>
      <c r="Q62" s="25">
        <f>IF(B62="","",IF(_xlfn.MAXIFS(Activities!$A$5:$A$504,Activities!$C$5:$C$504,B62)=0,"",_xlfn.MAXIFS(Activities!$A$5:$A$504,Activities!$C$5:$C$504,B62)))</f>
        <v/>
      </c>
      <c r="R62" s="18">
        <f>IF(OR(B62="",Q62=""),"",Summary!$B$4-Q62)</f>
        <v/>
      </c>
    </row>
    <row r="63">
      <c r="A63" s="24" t="n"/>
      <c r="B63" s="24" t="n"/>
      <c r="C63" s="24" t="n"/>
      <c r="D63" s="24" t="n"/>
      <c r="E63" s="12" t="n"/>
      <c r="F63" s="24" t="n"/>
      <c r="G63" s="24" t="n"/>
      <c r="H63" s="24" t="n"/>
      <c r="I63" s="24" t="n"/>
      <c r="J63" s="11" t="n"/>
      <c r="K63" s="10" t="n"/>
      <c r="L63" s="24" t="n"/>
      <c r="M63" s="18">
        <f>IF(B63="","",COUNTIF(Contacts!$E$5:$E$304,B63))</f>
        <v/>
      </c>
      <c r="N63" s="18">
        <f>IF(B63="","",COUNTIFS(Deals!$C$5:$C$204,B63,Deals!$S$5:$S$204,"Yes"))</f>
        <v/>
      </c>
      <c r="O63" s="19">
        <f>IF(B63="","",SUMIFS(Deals!$I$5:$I$204,Deals!$C$5:$C$204,B63,Deals!$S$5:$S$204,"Yes"))</f>
        <v/>
      </c>
      <c r="P63" s="19">
        <f>IF(B63="","",SUMIFS(Deals!$I$5:$I$204,Deals!$C$5:$C$204,B63,Deals!$G$5:$G$204,"Closed Won"))</f>
        <v/>
      </c>
      <c r="Q63" s="25">
        <f>IF(B63="","",IF(_xlfn.MAXIFS(Activities!$A$5:$A$504,Activities!$C$5:$C$504,B63)=0,"",_xlfn.MAXIFS(Activities!$A$5:$A$504,Activities!$C$5:$C$504,B63)))</f>
        <v/>
      </c>
      <c r="R63" s="18">
        <f>IF(OR(B63="",Q63=""),"",Summary!$B$4-Q63)</f>
        <v/>
      </c>
    </row>
    <row r="64">
      <c r="A64" s="24" t="n"/>
      <c r="B64" s="24" t="n"/>
      <c r="C64" s="24" t="n"/>
      <c r="D64" s="24" t="n"/>
      <c r="E64" s="12" t="n"/>
      <c r="F64" s="24" t="n"/>
      <c r="G64" s="24" t="n"/>
      <c r="H64" s="24" t="n"/>
      <c r="I64" s="24" t="n"/>
      <c r="J64" s="11" t="n"/>
      <c r="K64" s="10" t="n"/>
      <c r="L64" s="24" t="n"/>
      <c r="M64" s="18">
        <f>IF(B64="","",COUNTIF(Contacts!$E$5:$E$304,B64))</f>
        <v/>
      </c>
      <c r="N64" s="18">
        <f>IF(B64="","",COUNTIFS(Deals!$C$5:$C$204,B64,Deals!$S$5:$S$204,"Yes"))</f>
        <v/>
      </c>
      <c r="O64" s="19">
        <f>IF(B64="","",SUMIFS(Deals!$I$5:$I$204,Deals!$C$5:$C$204,B64,Deals!$S$5:$S$204,"Yes"))</f>
        <v/>
      </c>
      <c r="P64" s="19">
        <f>IF(B64="","",SUMIFS(Deals!$I$5:$I$204,Deals!$C$5:$C$204,B64,Deals!$G$5:$G$204,"Closed Won"))</f>
        <v/>
      </c>
      <c r="Q64" s="25">
        <f>IF(B64="","",IF(_xlfn.MAXIFS(Activities!$A$5:$A$504,Activities!$C$5:$C$504,B64)=0,"",_xlfn.MAXIFS(Activities!$A$5:$A$504,Activities!$C$5:$C$504,B64)))</f>
        <v/>
      </c>
      <c r="R64" s="18">
        <f>IF(OR(B64="",Q64=""),"",Summary!$B$4-Q64)</f>
        <v/>
      </c>
    </row>
    <row r="65">
      <c r="A65" s="24" t="n"/>
      <c r="B65" s="24" t="n"/>
      <c r="C65" s="24" t="n"/>
      <c r="D65" s="24" t="n"/>
      <c r="E65" s="12" t="n"/>
      <c r="F65" s="24" t="n"/>
      <c r="G65" s="24" t="n"/>
      <c r="H65" s="24" t="n"/>
      <c r="I65" s="24" t="n"/>
      <c r="J65" s="11" t="n"/>
      <c r="K65" s="10" t="n"/>
      <c r="L65" s="24" t="n"/>
      <c r="M65" s="18">
        <f>IF(B65="","",COUNTIF(Contacts!$E$5:$E$304,B65))</f>
        <v/>
      </c>
      <c r="N65" s="18">
        <f>IF(B65="","",COUNTIFS(Deals!$C$5:$C$204,B65,Deals!$S$5:$S$204,"Yes"))</f>
        <v/>
      </c>
      <c r="O65" s="19">
        <f>IF(B65="","",SUMIFS(Deals!$I$5:$I$204,Deals!$C$5:$C$204,B65,Deals!$S$5:$S$204,"Yes"))</f>
        <v/>
      </c>
      <c r="P65" s="19">
        <f>IF(B65="","",SUMIFS(Deals!$I$5:$I$204,Deals!$C$5:$C$204,B65,Deals!$G$5:$G$204,"Closed Won"))</f>
        <v/>
      </c>
      <c r="Q65" s="25">
        <f>IF(B65="","",IF(_xlfn.MAXIFS(Activities!$A$5:$A$504,Activities!$C$5:$C$504,B65)=0,"",_xlfn.MAXIFS(Activities!$A$5:$A$504,Activities!$C$5:$C$504,B65)))</f>
        <v/>
      </c>
      <c r="R65" s="18">
        <f>IF(OR(B65="",Q65=""),"",Summary!$B$4-Q65)</f>
        <v/>
      </c>
    </row>
    <row r="66">
      <c r="A66" s="24" t="n"/>
      <c r="B66" s="24" t="n"/>
      <c r="C66" s="24" t="n"/>
      <c r="D66" s="24" t="n"/>
      <c r="E66" s="12" t="n"/>
      <c r="F66" s="24" t="n"/>
      <c r="G66" s="24" t="n"/>
      <c r="H66" s="24" t="n"/>
      <c r="I66" s="24" t="n"/>
      <c r="J66" s="11" t="n"/>
      <c r="K66" s="10" t="n"/>
      <c r="L66" s="24" t="n"/>
      <c r="M66" s="18">
        <f>IF(B66="","",COUNTIF(Contacts!$E$5:$E$304,B66))</f>
        <v/>
      </c>
      <c r="N66" s="18">
        <f>IF(B66="","",COUNTIFS(Deals!$C$5:$C$204,B66,Deals!$S$5:$S$204,"Yes"))</f>
        <v/>
      </c>
      <c r="O66" s="19">
        <f>IF(B66="","",SUMIFS(Deals!$I$5:$I$204,Deals!$C$5:$C$204,B66,Deals!$S$5:$S$204,"Yes"))</f>
        <v/>
      </c>
      <c r="P66" s="19">
        <f>IF(B66="","",SUMIFS(Deals!$I$5:$I$204,Deals!$C$5:$C$204,B66,Deals!$G$5:$G$204,"Closed Won"))</f>
        <v/>
      </c>
      <c r="Q66" s="25">
        <f>IF(B66="","",IF(_xlfn.MAXIFS(Activities!$A$5:$A$504,Activities!$C$5:$C$504,B66)=0,"",_xlfn.MAXIFS(Activities!$A$5:$A$504,Activities!$C$5:$C$504,B66)))</f>
        <v/>
      </c>
      <c r="R66" s="18">
        <f>IF(OR(B66="",Q66=""),"",Summary!$B$4-Q66)</f>
        <v/>
      </c>
    </row>
    <row r="67">
      <c r="A67" s="24" t="n"/>
      <c r="B67" s="24" t="n"/>
      <c r="C67" s="24" t="n"/>
      <c r="D67" s="24" t="n"/>
      <c r="E67" s="12" t="n"/>
      <c r="F67" s="24" t="n"/>
      <c r="G67" s="24" t="n"/>
      <c r="H67" s="24" t="n"/>
      <c r="I67" s="24" t="n"/>
      <c r="J67" s="11" t="n"/>
      <c r="K67" s="10" t="n"/>
      <c r="L67" s="24" t="n"/>
      <c r="M67" s="18">
        <f>IF(B67="","",COUNTIF(Contacts!$E$5:$E$304,B67))</f>
        <v/>
      </c>
      <c r="N67" s="18">
        <f>IF(B67="","",COUNTIFS(Deals!$C$5:$C$204,B67,Deals!$S$5:$S$204,"Yes"))</f>
        <v/>
      </c>
      <c r="O67" s="19">
        <f>IF(B67="","",SUMIFS(Deals!$I$5:$I$204,Deals!$C$5:$C$204,B67,Deals!$S$5:$S$204,"Yes"))</f>
        <v/>
      </c>
      <c r="P67" s="19">
        <f>IF(B67="","",SUMIFS(Deals!$I$5:$I$204,Deals!$C$5:$C$204,B67,Deals!$G$5:$G$204,"Closed Won"))</f>
        <v/>
      </c>
      <c r="Q67" s="25">
        <f>IF(B67="","",IF(_xlfn.MAXIFS(Activities!$A$5:$A$504,Activities!$C$5:$C$504,B67)=0,"",_xlfn.MAXIFS(Activities!$A$5:$A$504,Activities!$C$5:$C$504,B67)))</f>
        <v/>
      </c>
      <c r="R67" s="18">
        <f>IF(OR(B67="",Q67=""),"",Summary!$B$4-Q67)</f>
        <v/>
      </c>
    </row>
    <row r="68">
      <c r="A68" s="24" t="n"/>
      <c r="B68" s="24" t="n"/>
      <c r="C68" s="24" t="n"/>
      <c r="D68" s="24" t="n"/>
      <c r="E68" s="12" t="n"/>
      <c r="F68" s="24" t="n"/>
      <c r="G68" s="24" t="n"/>
      <c r="H68" s="24" t="n"/>
      <c r="I68" s="24" t="n"/>
      <c r="J68" s="11" t="n"/>
      <c r="K68" s="10" t="n"/>
      <c r="L68" s="24" t="n"/>
      <c r="M68" s="18">
        <f>IF(B68="","",COUNTIF(Contacts!$E$5:$E$304,B68))</f>
        <v/>
      </c>
      <c r="N68" s="18">
        <f>IF(B68="","",COUNTIFS(Deals!$C$5:$C$204,B68,Deals!$S$5:$S$204,"Yes"))</f>
        <v/>
      </c>
      <c r="O68" s="19">
        <f>IF(B68="","",SUMIFS(Deals!$I$5:$I$204,Deals!$C$5:$C$204,B68,Deals!$S$5:$S$204,"Yes"))</f>
        <v/>
      </c>
      <c r="P68" s="19">
        <f>IF(B68="","",SUMIFS(Deals!$I$5:$I$204,Deals!$C$5:$C$204,B68,Deals!$G$5:$G$204,"Closed Won"))</f>
        <v/>
      </c>
      <c r="Q68" s="25">
        <f>IF(B68="","",IF(_xlfn.MAXIFS(Activities!$A$5:$A$504,Activities!$C$5:$C$504,B68)=0,"",_xlfn.MAXIFS(Activities!$A$5:$A$504,Activities!$C$5:$C$504,B68)))</f>
        <v/>
      </c>
      <c r="R68" s="18">
        <f>IF(OR(B68="",Q68=""),"",Summary!$B$4-Q68)</f>
        <v/>
      </c>
    </row>
    <row r="69">
      <c r="A69" s="24" t="n"/>
      <c r="B69" s="24" t="n"/>
      <c r="C69" s="24" t="n"/>
      <c r="D69" s="24" t="n"/>
      <c r="E69" s="12" t="n"/>
      <c r="F69" s="24" t="n"/>
      <c r="G69" s="24" t="n"/>
      <c r="H69" s="24" t="n"/>
      <c r="I69" s="24" t="n"/>
      <c r="J69" s="11" t="n"/>
      <c r="K69" s="10" t="n"/>
      <c r="L69" s="24" t="n"/>
      <c r="M69" s="18">
        <f>IF(B69="","",COUNTIF(Contacts!$E$5:$E$304,B69))</f>
        <v/>
      </c>
      <c r="N69" s="18">
        <f>IF(B69="","",COUNTIFS(Deals!$C$5:$C$204,B69,Deals!$S$5:$S$204,"Yes"))</f>
        <v/>
      </c>
      <c r="O69" s="19">
        <f>IF(B69="","",SUMIFS(Deals!$I$5:$I$204,Deals!$C$5:$C$204,B69,Deals!$S$5:$S$204,"Yes"))</f>
        <v/>
      </c>
      <c r="P69" s="19">
        <f>IF(B69="","",SUMIFS(Deals!$I$5:$I$204,Deals!$C$5:$C$204,B69,Deals!$G$5:$G$204,"Closed Won"))</f>
        <v/>
      </c>
      <c r="Q69" s="25">
        <f>IF(B69="","",IF(_xlfn.MAXIFS(Activities!$A$5:$A$504,Activities!$C$5:$C$504,B69)=0,"",_xlfn.MAXIFS(Activities!$A$5:$A$504,Activities!$C$5:$C$504,B69)))</f>
        <v/>
      </c>
      <c r="R69" s="18">
        <f>IF(OR(B69="",Q69=""),"",Summary!$B$4-Q69)</f>
        <v/>
      </c>
    </row>
    <row r="70">
      <c r="A70" s="24" t="n"/>
      <c r="B70" s="24" t="n"/>
      <c r="C70" s="24" t="n"/>
      <c r="D70" s="24" t="n"/>
      <c r="E70" s="12" t="n"/>
      <c r="F70" s="24" t="n"/>
      <c r="G70" s="24" t="n"/>
      <c r="H70" s="24" t="n"/>
      <c r="I70" s="24" t="n"/>
      <c r="J70" s="11" t="n"/>
      <c r="K70" s="10" t="n"/>
      <c r="L70" s="24" t="n"/>
      <c r="M70" s="18">
        <f>IF(B70="","",COUNTIF(Contacts!$E$5:$E$304,B70))</f>
        <v/>
      </c>
      <c r="N70" s="18">
        <f>IF(B70="","",COUNTIFS(Deals!$C$5:$C$204,B70,Deals!$S$5:$S$204,"Yes"))</f>
        <v/>
      </c>
      <c r="O70" s="19">
        <f>IF(B70="","",SUMIFS(Deals!$I$5:$I$204,Deals!$C$5:$C$204,B70,Deals!$S$5:$S$204,"Yes"))</f>
        <v/>
      </c>
      <c r="P70" s="19">
        <f>IF(B70="","",SUMIFS(Deals!$I$5:$I$204,Deals!$C$5:$C$204,B70,Deals!$G$5:$G$204,"Closed Won"))</f>
        <v/>
      </c>
      <c r="Q70" s="25">
        <f>IF(B70="","",IF(_xlfn.MAXIFS(Activities!$A$5:$A$504,Activities!$C$5:$C$504,B70)=0,"",_xlfn.MAXIFS(Activities!$A$5:$A$504,Activities!$C$5:$C$504,B70)))</f>
        <v/>
      </c>
      <c r="R70" s="18">
        <f>IF(OR(B70="",Q70=""),"",Summary!$B$4-Q70)</f>
        <v/>
      </c>
    </row>
    <row r="71">
      <c r="A71" s="24" t="n"/>
      <c r="B71" s="24" t="n"/>
      <c r="C71" s="24" t="n"/>
      <c r="D71" s="24" t="n"/>
      <c r="E71" s="12" t="n"/>
      <c r="F71" s="24" t="n"/>
      <c r="G71" s="24" t="n"/>
      <c r="H71" s="24" t="n"/>
      <c r="I71" s="24" t="n"/>
      <c r="J71" s="11" t="n"/>
      <c r="K71" s="10" t="n"/>
      <c r="L71" s="24" t="n"/>
      <c r="M71" s="18">
        <f>IF(B71="","",COUNTIF(Contacts!$E$5:$E$304,B71))</f>
        <v/>
      </c>
      <c r="N71" s="18">
        <f>IF(B71="","",COUNTIFS(Deals!$C$5:$C$204,B71,Deals!$S$5:$S$204,"Yes"))</f>
        <v/>
      </c>
      <c r="O71" s="19">
        <f>IF(B71="","",SUMIFS(Deals!$I$5:$I$204,Deals!$C$5:$C$204,B71,Deals!$S$5:$S$204,"Yes"))</f>
        <v/>
      </c>
      <c r="P71" s="19">
        <f>IF(B71="","",SUMIFS(Deals!$I$5:$I$204,Deals!$C$5:$C$204,B71,Deals!$G$5:$G$204,"Closed Won"))</f>
        <v/>
      </c>
      <c r="Q71" s="25">
        <f>IF(B71="","",IF(_xlfn.MAXIFS(Activities!$A$5:$A$504,Activities!$C$5:$C$504,B71)=0,"",_xlfn.MAXIFS(Activities!$A$5:$A$504,Activities!$C$5:$C$504,B71)))</f>
        <v/>
      </c>
      <c r="R71" s="18">
        <f>IF(OR(B71="",Q71=""),"",Summary!$B$4-Q71)</f>
        <v/>
      </c>
    </row>
    <row r="72">
      <c r="A72" s="24" t="n"/>
      <c r="B72" s="24" t="n"/>
      <c r="C72" s="24" t="n"/>
      <c r="D72" s="24" t="n"/>
      <c r="E72" s="12" t="n"/>
      <c r="F72" s="24" t="n"/>
      <c r="G72" s="24" t="n"/>
      <c r="H72" s="24" t="n"/>
      <c r="I72" s="24" t="n"/>
      <c r="J72" s="11" t="n"/>
      <c r="K72" s="10" t="n"/>
      <c r="L72" s="24" t="n"/>
      <c r="M72" s="18">
        <f>IF(B72="","",COUNTIF(Contacts!$E$5:$E$304,B72))</f>
        <v/>
      </c>
      <c r="N72" s="18">
        <f>IF(B72="","",COUNTIFS(Deals!$C$5:$C$204,B72,Deals!$S$5:$S$204,"Yes"))</f>
        <v/>
      </c>
      <c r="O72" s="19">
        <f>IF(B72="","",SUMIFS(Deals!$I$5:$I$204,Deals!$C$5:$C$204,B72,Deals!$S$5:$S$204,"Yes"))</f>
        <v/>
      </c>
      <c r="P72" s="19">
        <f>IF(B72="","",SUMIFS(Deals!$I$5:$I$204,Deals!$C$5:$C$204,B72,Deals!$G$5:$G$204,"Closed Won"))</f>
        <v/>
      </c>
      <c r="Q72" s="25">
        <f>IF(B72="","",IF(_xlfn.MAXIFS(Activities!$A$5:$A$504,Activities!$C$5:$C$504,B72)=0,"",_xlfn.MAXIFS(Activities!$A$5:$A$504,Activities!$C$5:$C$504,B72)))</f>
        <v/>
      </c>
      <c r="R72" s="18">
        <f>IF(OR(B72="",Q72=""),"",Summary!$B$4-Q72)</f>
        <v/>
      </c>
    </row>
    <row r="73">
      <c r="A73" s="24" t="n"/>
      <c r="B73" s="24" t="n"/>
      <c r="C73" s="24" t="n"/>
      <c r="D73" s="24" t="n"/>
      <c r="E73" s="12" t="n"/>
      <c r="F73" s="24" t="n"/>
      <c r="G73" s="24" t="n"/>
      <c r="H73" s="24" t="n"/>
      <c r="I73" s="24" t="n"/>
      <c r="J73" s="11" t="n"/>
      <c r="K73" s="10" t="n"/>
      <c r="L73" s="24" t="n"/>
      <c r="M73" s="18">
        <f>IF(B73="","",COUNTIF(Contacts!$E$5:$E$304,B73))</f>
        <v/>
      </c>
      <c r="N73" s="18">
        <f>IF(B73="","",COUNTIFS(Deals!$C$5:$C$204,B73,Deals!$S$5:$S$204,"Yes"))</f>
        <v/>
      </c>
      <c r="O73" s="19">
        <f>IF(B73="","",SUMIFS(Deals!$I$5:$I$204,Deals!$C$5:$C$204,B73,Deals!$S$5:$S$204,"Yes"))</f>
        <v/>
      </c>
      <c r="P73" s="19">
        <f>IF(B73="","",SUMIFS(Deals!$I$5:$I$204,Deals!$C$5:$C$204,B73,Deals!$G$5:$G$204,"Closed Won"))</f>
        <v/>
      </c>
      <c r="Q73" s="25">
        <f>IF(B73="","",IF(_xlfn.MAXIFS(Activities!$A$5:$A$504,Activities!$C$5:$C$504,B73)=0,"",_xlfn.MAXIFS(Activities!$A$5:$A$504,Activities!$C$5:$C$504,B73)))</f>
        <v/>
      </c>
      <c r="R73" s="18">
        <f>IF(OR(B73="",Q73=""),"",Summary!$B$4-Q73)</f>
        <v/>
      </c>
    </row>
    <row r="74">
      <c r="A74" s="24" t="n"/>
      <c r="B74" s="24" t="n"/>
      <c r="C74" s="24" t="n"/>
      <c r="D74" s="24" t="n"/>
      <c r="E74" s="12" t="n"/>
      <c r="F74" s="24" t="n"/>
      <c r="G74" s="24" t="n"/>
      <c r="H74" s="24" t="n"/>
      <c r="I74" s="24" t="n"/>
      <c r="J74" s="11" t="n"/>
      <c r="K74" s="10" t="n"/>
      <c r="L74" s="24" t="n"/>
      <c r="M74" s="18">
        <f>IF(B74="","",COUNTIF(Contacts!$E$5:$E$304,B74))</f>
        <v/>
      </c>
      <c r="N74" s="18">
        <f>IF(B74="","",COUNTIFS(Deals!$C$5:$C$204,B74,Deals!$S$5:$S$204,"Yes"))</f>
        <v/>
      </c>
      <c r="O74" s="19">
        <f>IF(B74="","",SUMIFS(Deals!$I$5:$I$204,Deals!$C$5:$C$204,B74,Deals!$S$5:$S$204,"Yes"))</f>
        <v/>
      </c>
      <c r="P74" s="19">
        <f>IF(B74="","",SUMIFS(Deals!$I$5:$I$204,Deals!$C$5:$C$204,B74,Deals!$G$5:$G$204,"Closed Won"))</f>
        <v/>
      </c>
      <c r="Q74" s="25">
        <f>IF(B74="","",IF(_xlfn.MAXIFS(Activities!$A$5:$A$504,Activities!$C$5:$C$504,B74)=0,"",_xlfn.MAXIFS(Activities!$A$5:$A$504,Activities!$C$5:$C$504,B74)))</f>
        <v/>
      </c>
      <c r="R74" s="18">
        <f>IF(OR(B74="",Q74=""),"",Summary!$B$4-Q74)</f>
        <v/>
      </c>
    </row>
    <row r="75">
      <c r="A75" s="24" t="n"/>
      <c r="B75" s="24" t="n"/>
      <c r="C75" s="24" t="n"/>
      <c r="D75" s="24" t="n"/>
      <c r="E75" s="12" t="n"/>
      <c r="F75" s="24" t="n"/>
      <c r="G75" s="24" t="n"/>
      <c r="H75" s="24" t="n"/>
      <c r="I75" s="24" t="n"/>
      <c r="J75" s="11" t="n"/>
      <c r="K75" s="10" t="n"/>
      <c r="L75" s="24" t="n"/>
      <c r="M75" s="18">
        <f>IF(B75="","",COUNTIF(Contacts!$E$5:$E$304,B75))</f>
        <v/>
      </c>
      <c r="N75" s="18">
        <f>IF(B75="","",COUNTIFS(Deals!$C$5:$C$204,B75,Deals!$S$5:$S$204,"Yes"))</f>
        <v/>
      </c>
      <c r="O75" s="19">
        <f>IF(B75="","",SUMIFS(Deals!$I$5:$I$204,Deals!$C$5:$C$204,B75,Deals!$S$5:$S$204,"Yes"))</f>
        <v/>
      </c>
      <c r="P75" s="19">
        <f>IF(B75="","",SUMIFS(Deals!$I$5:$I$204,Deals!$C$5:$C$204,B75,Deals!$G$5:$G$204,"Closed Won"))</f>
        <v/>
      </c>
      <c r="Q75" s="25">
        <f>IF(B75="","",IF(_xlfn.MAXIFS(Activities!$A$5:$A$504,Activities!$C$5:$C$504,B75)=0,"",_xlfn.MAXIFS(Activities!$A$5:$A$504,Activities!$C$5:$C$504,B75)))</f>
        <v/>
      </c>
      <c r="R75" s="18">
        <f>IF(OR(B75="",Q75=""),"",Summary!$B$4-Q75)</f>
        <v/>
      </c>
    </row>
    <row r="76">
      <c r="A76" s="24" t="n"/>
      <c r="B76" s="24" t="n"/>
      <c r="C76" s="24" t="n"/>
      <c r="D76" s="24" t="n"/>
      <c r="E76" s="12" t="n"/>
      <c r="F76" s="24" t="n"/>
      <c r="G76" s="24" t="n"/>
      <c r="H76" s="24" t="n"/>
      <c r="I76" s="24" t="n"/>
      <c r="J76" s="11" t="n"/>
      <c r="K76" s="10" t="n"/>
      <c r="L76" s="24" t="n"/>
      <c r="M76" s="18">
        <f>IF(B76="","",COUNTIF(Contacts!$E$5:$E$304,B76))</f>
        <v/>
      </c>
      <c r="N76" s="18">
        <f>IF(B76="","",COUNTIFS(Deals!$C$5:$C$204,B76,Deals!$S$5:$S$204,"Yes"))</f>
        <v/>
      </c>
      <c r="O76" s="19">
        <f>IF(B76="","",SUMIFS(Deals!$I$5:$I$204,Deals!$C$5:$C$204,B76,Deals!$S$5:$S$204,"Yes"))</f>
        <v/>
      </c>
      <c r="P76" s="19">
        <f>IF(B76="","",SUMIFS(Deals!$I$5:$I$204,Deals!$C$5:$C$204,B76,Deals!$G$5:$G$204,"Closed Won"))</f>
        <v/>
      </c>
      <c r="Q76" s="25">
        <f>IF(B76="","",IF(_xlfn.MAXIFS(Activities!$A$5:$A$504,Activities!$C$5:$C$504,B76)=0,"",_xlfn.MAXIFS(Activities!$A$5:$A$504,Activities!$C$5:$C$504,B76)))</f>
        <v/>
      </c>
      <c r="R76" s="18">
        <f>IF(OR(B76="",Q76=""),"",Summary!$B$4-Q76)</f>
        <v/>
      </c>
    </row>
    <row r="77">
      <c r="A77" s="24" t="n"/>
      <c r="B77" s="24" t="n"/>
      <c r="C77" s="24" t="n"/>
      <c r="D77" s="24" t="n"/>
      <c r="E77" s="12" t="n"/>
      <c r="F77" s="24" t="n"/>
      <c r="G77" s="24" t="n"/>
      <c r="H77" s="24" t="n"/>
      <c r="I77" s="24" t="n"/>
      <c r="J77" s="11" t="n"/>
      <c r="K77" s="10" t="n"/>
      <c r="L77" s="24" t="n"/>
      <c r="M77" s="18">
        <f>IF(B77="","",COUNTIF(Contacts!$E$5:$E$304,B77))</f>
        <v/>
      </c>
      <c r="N77" s="18">
        <f>IF(B77="","",COUNTIFS(Deals!$C$5:$C$204,B77,Deals!$S$5:$S$204,"Yes"))</f>
        <v/>
      </c>
      <c r="O77" s="19">
        <f>IF(B77="","",SUMIFS(Deals!$I$5:$I$204,Deals!$C$5:$C$204,B77,Deals!$S$5:$S$204,"Yes"))</f>
        <v/>
      </c>
      <c r="P77" s="19">
        <f>IF(B77="","",SUMIFS(Deals!$I$5:$I$204,Deals!$C$5:$C$204,B77,Deals!$G$5:$G$204,"Closed Won"))</f>
        <v/>
      </c>
      <c r="Q77" s="25">
        <f>IF(B77="","",IF(_xlfn.MAXIFS(Activities!$A$5:$A$504,Activities!$C$5:$C$504,B77)=0,"",_xlfn.MAXIFS(Activities!$A$5:$A$504,Activities!$C$5:$C$504,B77)))</f>
        <v/>
      </c>
      <c r="R77" s="18">
        <f>IF(OR(B77="",Q77=""),"",Summary!$B$4-Q77)</f>
        <v/>
      </c>
    </row>
    <row r="78">
      <c r="A78" s="24" t="n"/>
      <c r="B78" s="24" t="n"/>
      <c r="C78" s="24" t="n"/>
      <c r="D78" s="24" t="n"/>
      <c r="E78" s="12" t="n"/>
      <c r="F78" s="24" t="n"/>
      <c r="G78" s="24" t="n"/>
      <c r="H78" s="24" t="n"/>
      <c r="I78" s="24" t="n"/>
      <c r="J78" s="11" t="n"/>
      <c r="K78" s="10" t="n"/>
      <c r="L78" s="24" t="n"/>
      <c r="M78" s="18">
        <f>IF(B78="","",COUNTIF(Contacts!$E$5:$E$304,B78))</f>
        <v/>
      </c>
      <c r="N78" s="18">
        <f>IF(B78="","",COUNTIFS(Deals!$C$5:$C$204,B78,Deals!$S$5:$S$204,"Yes"))</f>
        <v/>
      </c>
      <c r="O78" s="19">
        <f>IF(B78="","",SUMIFS(Deals!$I$5:$I$204,Deals!$C$5:$C$204,B78,Deals!$S$5:$S$204,"Yes"))</f>
        <v/>
      </c>
      <c r="P78" s="19">
        <f>IF(B78="","",SUMIFS(Deals!$I$5:$I$204,Deals!$C$5:$C$204,B78,Deals!$G$5:$G$204,"Closed Won"))</f>
        <v/>
      </c>
      <c r="Q78" s="25">
        <f>IF(B78="","",IF(_xlfn.MAXIFS(Activities!$A$5:$A$504,Activities!$C$5:$C$504,B78)=0,"",_xlfn.MAXIFS(Activities!$A$5:$A$504,Activities!$C$5:$C$504,B78)))</f>
        <v/>
      </c>
      <c r="R78" s="18">
        <f>IF(OR(B78="",Q78=""),"",Summary!$B$4-Q78)</f>
        <v/>
      </c>
    </row>
    <row r="79">
      <c r="A79" s="24" t="n"/>
      <c r="B79" s="24" t="n"/>
      <c r="C79" s="24" t="n"/>
      <c r="D79" s="24" t="n"/>
      <c r="E79" s="12" t="n"/>
      <c r="F79" s="24" t="n"/>
      <c r="G79" s="24" t="n"/>
      <c r="H79" s="24" t="n"/>
      <c r="I79" s="24" t="n"/>
      <c r="J79" s="11" t="n"/>
      <c r="K79" s="10" t="n"/>
      <c r="L79" s="24" t="n"/>
      <c r="M79" s="18">
        <f>IF(B79="","",COUNTIF(Contacts!$E$5:$E$304,B79))</f>
        <v/>
      </c>
      <c r="N79" s="18">
        <f>IF(B79="","",COUNTIFS(Deals!$C$5:$C$204,B79,Deals!$S$5:$S$204,"Yes"))</f>
        <v/>
      </c>
      <c r="O79" s="19">
        <f>IF(B79="","",SUMIFS(Deals!$I$5:$I$204,Deals!$C$5:$C$204,B79,Deals!$S$5:$S$204,"Yes"))</f>
        <v/>
      </c>
      <c r="P79" s="19">
        <f>IF(B79="","",SUMIFS(Deals!$I$5:$I$204,Deals!$C$5:$C$204,B79,Deals!$G$5:$G$204,"Closed Won"))</f>
        <v/>
      </c>
      <c r="Q79" s="25">
        <f>IF(B79="","",IF(_xlfn.MAXIFS(Activities!$A$5:$A$504,Activities!$C$5:$C$504,B79)=0,"",_xlfn.MAXIFS(Activities!$A$5:$A$504,Activities!$C$5:$C$504,B79)))</f>
        <v/>
      </c>
      <c r="R79" s="18">
        <f>IF(OR(B79="",Q79=""),"",Summary!$B$4-Q79)</f>
        <v/>
      </c>
    </row>
    <row r="80">
      <c r="A80" s="24" t="n"/>
      <c r="B80" s="24" t="n"/>
      <c r="C80" s="24" t="n"/>
      <c r="D80" s="24" t="n"/>
      <c r="E80" s="12" t="n"/>
      <c r="F80" s="24" t="n"/>
      <c r="G80" s="24" t="n"/>
      <c r="H80" s="24" t="n"/>
      <c r="I80" s="24" t="n"/>
      <c r="J80" s="11" t="n"/>
      <c r="K80" s="10" t="n"/>
      <c r="L80" s="24" t="n"/>
      <c r="M80" s="18">
        <f>IF(B80="","",COUNTIF(Contacts!$E$5:$E$304,B80))</f>
        <v/>
      </c>
      <c r="N80" s="18">
        <f>IF(B80="","",COUNTIFS(Deals!$C$5:$C$204,B80,Deals!$S$5:$S$204,"Yes"))</f>
        <v/>
      </c>
      <c r="O80" s="19">
        <f>IF(B80="","",SUMIFS(Deals!$I$5:$I$204,Deals!$C$5:$C$204,B80,Deals!$S$5:$S$204,"Yes"))</f>
        <v/>
      </c>
      <c r="P80" s="19">
        <f>IF(B80="","",SUMIFS(Deals!$I$5:$I$204,Deals!$C$5:$C$204,B80,Deals!$G$5:$G$204,"Closed Won"))</f>
        <v/>
      </c>
      <c r="Q80" s="25">
        <f>IF(B80="","",IF(_xlfn.MAXIFS(Activities!$A$5:$A$504,Activities!$C$5:$C$504,B80)=0,"",_xlfn.MAXIFS(Activities!$A$5:$A$504,Activities!$C$5:$C$504,B80)))</f>
        <v/>
      </c>
      <c r="R80" s="18">
        <f>IF(OR(B80="",Q80=""),"",Summary!$B$4-Q80)</f>
        <v/>
      </c>
    </row>
    <row r="81">
      <c r="A81" s="24" t="n"/>
      <c r="B81" s="24" t="n"/>
      <c r="C81" s="24" t="n"/>
      <c r="D81" s="24" t="n"/>
      <c r="E81" s="12" t="n"/>
      <c r="F81" s="24" t="n"/>
      <c r="G81" s="24" t="n"/>
      <c r="H81" s="24" t="n"/>
      <c r="I81" s="24" t="n"/>
      <c r="J81" s="11" t="n"/>
      <c r="K81" s="10" t="n"/>
      <c r="L81" s="24" t="n"/>
      <c r="M81" s="18">
        <f>IF(B81="","",COUNTIF(Contacts!$E$5:$E$304,B81))</f>
        <v/>
      </c>
      <c r="N81" s="18">
        <f>IF(B81="","",COUNTIFS(Deals!$C$5:$C$204,B81,Deals!$S$5:$S$204,"Yes"))</f>
        <v/>
      </c>
      <c r="O81" s="19">
        <f>IF(B81="","",SUMIFS(Deals!$I$5:$I$204,Deals!$C$5:$C$204,B81,Deals!$S$5:$S$204,"Yes"))</f>
        <v/>
      </c>
      <c r="P81" s="19">
        <f>IF(B81="","",SUMIFS(Deals!$I$5:$I$204,Deals!$C$5:$C$204,B81,Deals!$G$5:$G$204,"Closed Won"))</f>
        <v/>
      </c>
      <c r="Q81" s="25">
        <f>IF(B81="","",IF(_xlfn.MAXIFS(Activities!$A$5:$A$504,Activities!$C$5:$C$504,B81)=0,"",_xlfn.MAXIFS(Activities!$A$5:$A$504,Activities!$C$5:$C$504,B81)))</f>
        <v/>
      </c>
      <c r="R81" s="18">
        <f>IF(OR(B81="",Q81=""),"",Summary!$B$4-Q81)</f>
        <v/>
      </c>
    </row>
    <row r="82">
      <c r="A82" s="24" t="n"/>
      <c r="B82" s="24" t="n"/>
      <c r="C82" s="24" t="n"/>
      <c r="D82" s="24" t="n"/>
      <c r="E82" s="12" t="n"/>
      <c r="F82" s="24" t="n"/>
      <c r="G82" s="24" t="n"/>
      <c r="H82" s="24" t="n"/>
      <c r="I82" s="24" t="n"/>
      <c r="J82" s="11" t="n"/>
      <c r="K82" s="10" t="n"/>
      <c r="L82" s="24" t="n"/>
      <c r="M82" s="18">
        <f>IF(B82="","",COUNTIF(Contacts!$E$5:$E$304,B82))</f>
        <v/>
      </c>
      <c r="N82" s="18">
        <f>IF(B82="","",COUNTIFS(Deals!$C$5:$C$204,B82,Deals!$S$5:$S$204,"Yes"))</f>
        <v/>
      </c>
      <c r="O82" s="19">
        <f>IF(B82="","",SUMIFS(Deals!$I$5:$I$204,Deals!$C$5:$C$204,B82,Deals!$S$5:$S$204,"Yes"))</f>
        <v/>
      </c>
      <c r="P82" s="19">
        <f>IF(B82="","",SUMIFS(Deals!$I$5:$I$204,Deals!$C$5:$C$204,B82,Deals!$G$5:$G$204,"Closed Won"))</f>
        <v/>
      </c>
      <c r="Q82" s="25">
        <f>IF(B82="","",IF(_xlfn.MAXIFS(Activities!$A$5:$A$504,Activities!$C$5:$C$504,B82)=0,"",_xlfn.MAXIFS(Activities!$A$5:$A$504,Activities!$C$5:$C$504,B82)))</f>
        <v/>
      </c>
      <c r="R82" s="18">
        <f>IF(OR(B82="",Q82=""),"",Summary!$B$4-Q82)</f>
        <v/>
      </c>
    </row>
    <row r="83">
      <c r="A83" s="24" t="n"/>
      <c r="B83" s="24" t="n"/>
      <c r="C83" s="24" t="n"/>
      <c r="D83" s="24" t="n"/>
      <c r="E83" s="12" t="n"/>
      <c r="F83" s="24" t="n"/>
      <c r="G83" s="24" t="n"/>
      <c r="H83" s="24" t="n"/>
      <c r="I83" s="24" t="n"/>
      <c r="J83" s="11" t="n"/>
      <c r="K83" s="10" t="n"/>
      <c r="L83" s="24" t="n"/>
      <c r="M83" s="18">
        <f>IF(B83="","",COUNTIF(Contacts!$E$5:$E$304,B83))</f>
        <v/>
      </c>
      <c r="N83" s="18">
        <f>IF(B83="","",COUNTIFS(Deals!$C$5:$C$204,B83,Deals!$S$5:$S$204,"Yes"))</f>
        <v/>
      </c>
      <c r="O83" s="19">
        <f>IF(B83="","",SUMIFS(Deals!$I$5:$I$204,Deals!$C$5:$C$204,B83,Deals!$S$5:$S$204,"Yes"))</f>
        <v/>
      </c>
      <c r="P83" s="19">
        <f>IF(B83="","",SUMIFS(Deals!$I$5:$I$204,Deals!$C$5:$C$204,B83,Deals!$G$5:$G$204,"Closed Won"))</f>
        <v/>
      </c>
      <c r="Q83" s="25">
        <f>IF(B83="","",IF(_xlfn.MAXIFS(Activities!$A$5:$A$504,Activities!$C$5:$C$504,B83)=0,"",_xlfn.MAXIFS(Activities!$A$5:$A$504,Activities!$C$5:$C$504,B83)))</f>
        <v/>
      </c>
      <c r="R83" s="18">
        <f>IF(OR(B83="",Q83=""),"",Summary!$B$4-Q83)</f>
        <v/>
      </c>
    </row>
    <row r="84">
      <c r="A84" s="24" t="n"/>
      <c r="B84" s="24" t="n"/>
      <c r="C84" s="24" t="n"/>
      <c r="D84" s="24" t="n"/>
      <c r="E84" s="12" t="n"/>
      <c r="F84" s="24" t="n"/>
      <c r="G84" s="24" t="n"/>
      <c r="H84" s="24" t="n"/>
      <c r="I84" s="24" t="n"/>
      <c r="J84" s="11" t="n"/>
      <c r="K84" s="10" t="n"/>
      <c r="L84" s="24" t="n"/>
      <c r="M84" s="18">
        <f>IF(B84="","",COUNTIF(Contacts!$E$5:$E$304,B84))</f>
        <v/>
      </c>
      <c r="N84" s="18">
        <f>IF(B84="","",COUNTIFS(Deals!$C$5:$C$204,B84,Deals!$S$5:$S$204,"Yes"))</f>
        <v/>
      </c>
      <c r="O84" s="19">
        <f>IF(B84="","",SUMIFS(Deals!$I$5:$I$204,Deals!$C$5:$C$204,B84,Deals!$S$5:$S$204,"Yes"))</f>
        <v/>
      </c>
      <c r="P84" s="19">
        <f>IF(B84="","",SUMIFS(Deals!$I$5:$I$204,Deals!$C$5:$C$204,B84,Deals!$G$5:$G$204,"Closed Won"))</f>
        <v/>
      </c>
      <c r="Q84" s="25">
        <f>IF(B84="","",IF(_xlfn.MAXIFS(Activities!$A$5:$A$504,Activities!$C$5:$C$504,B84)=0,"",_xlfn.MAXIFS(Activities!$A$5:$A$504,Activities!$C$5:$C$504,B84)))</f>
        <v/>
      </c>
      <c r="R84" s="18">
        <f>IF(OR(B84="",Q84=""),"",Summary!$B$4-Q84)</f>
        <v/>
      </c>
    </row>
    <row r="85">
      <c r="A85" s="24" t="n"/>
      <c r="B85" s="24" t="n"/>
      <c r="C85" s="24" t="n"/>
      <c r="D85" s="24" t="n"/>
      <c r="E85" s="12" t="n"/>
      <c r="F85" s="24" t="n"/>
      <c r="G85" s="24" t="n"/>
      <c r="H85" s="24" t="n"/>
      <c r="I85" s="24" t="n"/>
      <c r="J85" s="11" t="n"/>
      <c r="K85" s="10" t="n"/>
      <c r="L85" s="24" t="n"/>
      <c r="M85" s="18">
        <f>IF(B85="","",COUNTIF(Contacts!$E$5:$E$304,B85))</f>
        <v/>
      </c>
      <c r="N85" s="18">
        <f>IF(B85="","",COUNTIFS(Deals!$C$5:$C$204,B85,Deals!$S$5:$S$204,"Yes"))</f>
        <v/>
      </c>
      <c r="O85" s="19">
        <f>IF(B85="","",SUMIFS(Deals!$I$5:$I$204,Deals!$C$5:$C$204,B85,Deals!$S$5:$S$204,"Yes"))</f>
        <v/>
      </c>
      <c r="P85" s="19">
        <f>IF(B85="","",SUMIFS(Deals!$I$5:$I$204,Deals!$C$5:$C$204,B85,Deals!$G$5:$G$204,"Closed Won"))</f>
        <v/>
      </c>
      <c r="Q85" s="25">
        <f>IF(B85="","",IF(_xlfn.MAXIFS(Activities!$A$5:$A$504,Activities!$C$5:$C$504,B85)=0,"",_xlfn.MAXIFS(Activities!$A$5:$A$504,Activities!$C$5:$C$504,B85)))</f>
        <v/>
      </c>
      <c r="R85" s="18">
        <f>IF(OR(B85="",Q85=""),"",Summary!$B$4-Q85)</f>
        <v/>
      </c>
    </row>
    <row r="86">
      <c r="A86" s="24" t="n"/>
      <c r="B86" s="24" t="n"/>
      <c r="C86" s="24" t="n"/>
      <c r="D86" s="24" t="n"/>
      <c r="E86" s="12" t="n"/>
      <c r="F86" s="24" t="n"/>
      <c r="G86" s="24" t="n"/>
      <c r="H86" s="24" t="n"/>
      <c r="I86" s="24" t="n"/>
      <c r="J86" s="11" t="n"/>
      <c r="K86" s="10" t="n"/>
      <c r="L86" s="24" t="n"/>
      <c r="M86" s="18">
        <f>IF(B86="","",COUNTIF(Contacts!$E$5:$E$304,B86))</f>
        <v/>
      </c>
      <c r="N86" s="18">
        <f>IF(B86="","",COUNTIFS(Deals!$C$5:$C$204,B86,Deals!$S$5:$S$204,"Yes"))</f>
        <v/>
      </c>
      <c r="O86" s="19">
        <f>IF(B86="","",SUMIFS(Deals!$I$5:$I$204,Deals!$C$5:$C$204,B86,Deals!$S$5:$S$204,"Yes"))</f>
        <v/>
      </c>
      <c r="P86" s="19">
        <f>IF(B86="","",SUMIFS(Deals!$I$5:$I$204,Deals!$C$5:$C$204,B86,Deals!$G$5:$G$204,"Closed Won"))</f>
        <v/>
      </c>
      <c r="Q86" s="25">
        <f>IF(B86="","",IF(_xlfn.MAXIFS(Activities!$A$5:$A$504,Activities!$C$5:$C$504,B86)=0,"",_xlfn.MAXIFS(Activities!$A$5:$A$504,Activities!$C$5:$C$504,B86)))</f>
        <v/>
      </c>
      <c r="R86" s="18">
        <f>IF(OR(B86="",Q86=""),"",Summary!$B$4-Q86)</f>
        <v/>
      </c>
    </row>
    <row r="87">
      <c r="A87" s="24" t="n"/>
      <c r="B87" s="24" t="n"/>
      <c r="C87" s="24" t="n"/>
      <c r="D87" s="24" t="n"/>
      <c r="E87" s="12" t="n"/>
      <c r="F87" s="24" t="n"/>
      <c r="G87" s="24" t="n"/>
      <c r="H87" s="24" t="n"/>
      <c r="I87" s="24" t="n"/>
      <c r="J87" s="11" t="n"/>
      <c r="K87" s="10" t="n"/>
      <c r="L87" s="24" t="n"/>
      <c r="M87" s="18">
        <f>IF(B87="","",COUNTIF(Contacts!$E$5:$E$304,B87))</f>
        <v/>
      </c>
      <c r="N87" s="18">
        <f>IF(B87="","",COUNTIFS(Deals!$C$5:$C$204,B87,Deals!$S$5:$S$204,"Yes"))</f>
        <v/>
      </c>
      <c r="O87" s="19">
        <f>IF(B87="","",SUMIFS(Deals!$I$5:$I$204,Deals!$C$5:$C$204,B87,Deals!$S$5:$S$204,"Yes"))</f>
        <v/>
      </c>
      <c r="P87" s="19">
        <f>IF(B87="","",SUMIFS(Deals!$I$5:$I$204,Deals!$C$5:$C$204,B87,Deals!$G$5:$G$204,"Closed Won"))</f>
        <v/>
      </c>
      <c r="Q87" s="25">
        <f>IF(B87="","",IF(_xlfn.MAXIFS(Activities!$A$5:$A$504,Activities!$C$5:$C$504,B87)=0,"",_xlfn.MAXIFS(Activities!$A$5:$A$504,Activities!$C$5:$C$504,B87)))</f>
        <v/>
      </c>
      <c r="R87" s="18">
        <f>IF(OR(B87="",Q87=""),"",Summary!$B$4-Q87)</f>
        <v/>
      </c>
    </row>
    <row r="88">
      <c r="A88" s="24" t="n"/>
      <c r="B88" s="24" t="n"/>
      <c r="C88" s="24" t="n"/>
      <c r="D88" s="24" t="n"/>
      <c r="E88" s="12" t="n"/>
      <c r="F88" s="24" t="n"/>
      <c r="G88" s="24" t="n"/>
      <c r="H88" s="24" t="n"/>
      <c r="I88" s="24" t="n"/>
      <c r="J88" s="11" t="n"/>
      <c r="K88" s="10" t="n"/>
      <c r="L88" s="24" t="n"/>
      <c r="M88" s="18">
        <f>IF(B88="","",COUNTIF(Contacts!$E$5:$E$304,B88))</f>
        <v/>
      </c>
      <c r="N88" s="18">
        <f>IF(B88="","",COUNTIFS(Deals!$C$5:$C$204,B88,Deals!$S$5:$S$204,"Yes"))</f>
        <v/>
      </c>
      <c r="O88" s="19">
        <f>IF(B88="","",SUMIFS(Deals!$I$5:$I$204,Deals!$C$5:$C$204,B88,Deals!$S$5:$S$204,"Yes"))</f>
        <v/>
      </c>
      <c r="P88" s="19">
        <f>IF(B88="","",SUMIFS(Deals!$I$5:$I$204,Deals!$C$5:$C$204,B88,Deals!$G$5:$G$204,"Closed Won"))</f>
        <v/>
      </c>
      <c r="Q88" s="25">
        <f>IF(B88="","",IF(_xlfn.MAXIFS(Activities!$A$5:$A$504,Activities!$C$5:$C$504,B88)=0,"",_xlfn.MAXIFS(Activities!$A$5:$A$504,Activities!$C$5:$C$504,B88)))</f>
        <v/>
      </c>
      <c r="R88" s="18">
        <f>IF(OR(B88="",Q88=""),"",Summary!$B$4-Q88)</f>
        <v/>
      </c>
    </row>
    <row r="89">
      <c r="A89" s="24" t="n"/>
      <c r="B89" s="24" t="n"/>
      <c r="C89" s="24" t="n"/>
      <c r="D89" s="24" t="n"/>
      <c r="E89" s="12" t="n"/>
      <c r="F89" s="24" t="n"/>
      <c r="G89" s="24" t="n"/>
      <c r="H89" s="24" t="n"/>
      <c r="I89" s="24" t="n"/>
      <c r="J89" s="11" t="n"/>
      <c r="K89" s="10" t="n"/>
      <c r="L89" s="24" t="n"/>
      <c r="M89" s="18">
        <f>IF(B89="","",COUNTIF(Contacts!$E$5:$E$304,B89))</f>
        <v/>
      </c>
      <c r="N89" s="18">
        <f>IF(B89="","",COUNTIFS(Deals!$C$5:$C$204,B89,Deals!$S$5:$S$204,"Yes"))</f>
        <v/>
      </c>
      <c r="O89" s="19">
        <f>IF(B89="","",SUMIFS(Deals!$I$5:$I$204,Deals!$C$5:$C$204,B89,Deals!$S$5:$S$204,"Yes"))</f>
        <v/>
      </c>
      <c r="P89" s="19">
        <f>IF(B89="","",SUMIFS(Deals!$I$5:$I$204,Deals!$C$5:$C$204,B89,Deals!$G$5:$G$204,"Closed Won"))</f>
        <v/>
      </c>
      <c r="Q89" s="25">
        <f>IF(B89="","",IF(_xlfn.MAXIFS(Activities!$A$5:$A$504,Activities!$C$5:$C$504,B89)=0,"",_xlfn.MAXIFS(Activities!$A$5:$A$504,Activities!$C$5:$C$504,B89)))</f>
        <v/>
      </c>
      <c r="R89" s="18">
        <f>IF(OR(B89="",Q89=""),"",Summary!$B$4-Q89)</f>
        <v/>
      </c>
    </row>
    <row r="90">
      <c r="A90" s="24" t="n"/>
      <c r="B90" s="24" t="n"/>
      <c r="C90" s="24" t="n"/>
      <c r="D90" s="24" t="n"/>
      <c r="E90" s="12" t="n"/>
      <c r="F90" s="24" t="n"/>
      <c r="G90" s="24" t="n"/>
      <c r="H90" s="24" t="n"/>
      <c r="I90" s="24" t="n"/>
      <c r="J90" s="11" t="n"/>
      <c r="K90" s="10" t="n"/>
      <c r="L90" s="24" t="n"/>
      <c r="M90" s="18">
        <f>IF(B90="","",COUNTIF(Contacts!$E$5:$E$304,B90))</f>
        <v/>
      </c>
      <c r="N90" s="18">
        <f>IF(B90="","",COUNTIFS(Deals!$C$5:$C$204,B90,Deals!$S$5:$S$204,"Yes"))</f>
        <v/>
      </c>
      <c r="O90" s="19">
        <f>IF(B90="","",SUMIFS(Deals!$I$5:$I$204,Deals!$C$5:$C$204,B90,Deals!$S$5:$S$204,"Yes"))</f>
        <v/>
      </c>
      <c r="P90" s="19">
        <f>IF(B90="","",SUMIFS(Deals!$I$5:$I$204,Deals!$C$5:$C$204,B90,Deals!$G$5:$G$204,"Closed Won"))</f>
        <v/>
      </c>
      <c r="Q90" s="25">
        <f>IF(B90="","",IF(_xlfn.MAXIFS(Activities!$A$5:$A$504,Activities!$C$5:$C$504,B90)=0,"",_xlfn.MAXIFS(Activities!$A$5:$A$504,Activities!$C$5:$C$504,B90)))</f>
        <v/>
      </c>
      <c r="R90" s="18">
        <f>IF(OR(B90="",Q90=""),"",Summary!$B$4-Q90)</f>
        <v/>
      </c>
    </row>
    <row r="91">
      <c r="A91" s="24" t="n"/>
      <c r="B91" s="24" t="n"/>
      <c r="C91" s="24" t="n"/>
      <c r="D91" s="24" t="n"/>
      <c r="E91" s="12" t="n"/>
      <c r="F91" s="24" t="n"/>
      <c r="G91" s="24" t="n"/>
      <c r="H91" s="24" t="n"/>
      <c r="I91" s="24" t="n"/>
      <c r="J91" s="11" t="n"/>
      <c r="K91" s="10" t="n"/>
      <c r="L91" s="24" t="n"/>
      <c r="M91" s="18">
        <f>IF(B91="","",COUNTIF(Contacts!$E$5:$E$304,B91))</f>
        <v/>
      </c>
      <c r="N91" s="18">
        <f>IF(B91="","",COUNTIFS(Deals!$C$5:$C$204,B91,Deals!$S$5:$S$204,"Yes"))</f>
        <v/>
      </c>
      <c r="O91" s="19">
        <f>IF(B91="","",SUMIFS(Deals!$I$5:$I$204,Deals!$C$5:$C$204,B91,Deals!$S$5:$S$204,"Yes"))</f>
        <v/>
      </c>
      <c r="P91" s="19">
        <f>IF(B91="","",SUMIFS(Deals!$I$5:$I$204,Deals!$C$5:$C$204,B91,Deals!$G$5:$G$204,"Closed Won"))</f>
        <v/>
      </c>
      <c r="Q91" s="25">
        <f>IF(B91="","",IF(_xlfn.MAXIFS(Activities!$A$5:$A$504,Activities!$C$5:$C$504,B91)=0,"",_xlfn.MAXIFS(Activities!$A$5:$A$504,Activities!$C$5:$C$504,B91)))</f>
        <v/>
      </c>
      <c r="R91" s="18">
        <f>IF(OR(B91="",Q91=""),"",Summary!$B$4-Q91)</f>
        <v/>
      </c>
    </row>
    <row r="92">
      <c r="A92" s="24" t="n"/>
      <c r="B92" s="24" t="n"/>
      <c r="C92" s="24" t="n"/>
      <c r="D92" s="24" t="n"/>
      <c r="E92" s="12" t="n"/>
      <c r="F92" s="24" t="n"/>
      <c r="G92" s="24" t="n"/>
      <c r="H92" s="24" t="n"/>
      <c r="I92" s="24" t="n"/>
      <c r="J92" s="11" t="n"/>
      <c r="K92" s="10" t="n"/>
      <c r="L92" s="24" t="n"/>
      <c r="M92" s="18">
        <f>IF(B92="","",COUNTIF(Contacts!$E$5:$E$304,B92))</f>
        <v/>
      </c>
      <c r="N92" s="18">
        <f>IF(B92="","",COUNTIFS(Deals!$C$5:$C$204,B92,Deals!$S$5:$S$204,"Yes"))</f>
        <v/>
      </c>
      <c r="O92" s="19">
        <f>IF(B92="","",SUMIFS(Deals!$I$5:$I$204,Deals!$C$5:$C$204,B92,Deals!$S$5:$S$204,"Yes"))</f>
        <v/>
      </c>
      <c r="P92" s="19">
        <f>IF(B92="","",SUMIFS(Deals!$I$5:$I$204,Deals!$C$5:$C$204,B92,Deals!$G$5:$G$204,"Closed Won"))</f>
        <v/>
      </c>
      <c r="Q92" s="25">
        <f>IF(B92="","",IF(_xlfn.MAXIFS(Activities!$A$5:$A$504,Activities!$C$5:$C$504,B92)=0,"",_xlfn.MAXIFS(Activities!$A$5:$A$504,Activities!$C$5:$C$504,B92)))</f>
        <v/>
      </c>
      <c r="R92" s="18">
        <f>IF(OR(B92="",Q92=""),"",Summary!$B$4-Q92)</f>
        <v/>
      </c>
    </row>
    <row r="93">
      <c r="A93" s="24" t="n"/>
      <c r="B93" s="24" t="n"/>
      <c r="C93" s="24" t="n"/>
      <c r="D93" s="24" t="n"/>
      <c r="E93" s="12" t="n"/>
      <c r="F93" s="24" t="n"/>
      <c r="G93" s="24" t="n"/>
      <c r="H93" s="24" t="n"/>
      <c r="I93" s="24" t="n"/>
      <c r="J93" s="11" t="n"/>
      <c r="K93" s="10" t="n"/>
      <c r="L93" s="24" t="n"/>
      <c r="M93" s="18">
        <f>IF(B93="","",COUNTIF(Contacts!$E$5:$E$304,B93))</f>
        <v/>
      </c>
      <c r="N93" s="18">
        <f>IF(B93="","",COUNTIFS(Deals!$C$5:$C$204,B93,Deals!$S$5:$S$204,"Yes"))</f>
        <v/>
      </c>
      <c r="O93" s="19">
        <f>IF(B93="","",SUMIFS(Deals!$I$5:$I$204,Deals!$C$5:$C$204,B93,Deals!$S$5:$S$204,"Yes"))</f>
        <v/>
      </c>
      <c r="P93" s="19">
        <f>IF(B93="","",SUMIFS(Deals!$I$5:$I$204,Deals!$C$5:$C$204,B93,Deals!$G$5:$G$204,"Closed Won"))</f>
        <v/>
      </c>
      <c r="Q93" s="25">
        <f>IF(B93="","",IF(_xlfn.MAXIFS(Activities!$A$5:$A$504,Activities!$C$5:$C$504,B93)=0,"",_xlfn.MAXIFS(Activities!$A$5:$A$504,Activities!$C$5:$C$504,B93)))</f>
        <v/>
      </c>
      <c r="R93" s="18">
        <f>IF(OR(B93="",Q93=""),"",Summary!$B$4-Q93)</f>
        <v/>
      </c>
    </row>
    <row r="94">
      <c r="A94" s="24" t="n"/>
      <c r="B94" s="24" t="n"/>
      <c r="C94" s="24" t="n"/>
      <c r="D94" s="24" t="n"/>
      <c r="E94" s="12" t="n"/>
      <c r="F94" s="24" t="n"/>
      <c r="G94" s="24" t="n"/>
      <c r="H94" s="24" t="n"/>
      <c r="I94" s="24" t="n"/>
      <c r="J94" s="11" t="n"/>
      <c r="K94" s="10" t="n"/>
      <c r="L94" s="24" t="n"/>
      <c r="M94" s="18">
        <f>IF(B94="","",COUNTIF(Contacts!$E$5:$E$304,B94))</f>
        <v/>
      </c>
      <c r="N94" s="18">
        <f>IF(B94="","",COUNTIFS(Deals!$C$5:$C$204,B94,Deals!$S$5:$S$204,"Yes"))</f>
        <v/>
      </c>
      <c r="O94" s="19">
        <f>IF(B94="","",SUMIFS(Deals!$I$5:$I$204,Deals!$C$5:$C$204,B94,Deals!$S$5:$S$204,"Yes"))</f>
        <v/>
      </c>
      <c r="P94" s="19">
        <f>IF(B94="","",SUMIFS(Deals!$I$5:$I$204,Deals!$C$5:$C$204,B94,Deals!$G$5:$G$204,"Closed Won"))</f>
        <v/>
      </c>
      <c r="Q94" s="25">
        <f>IF(B94="","",IF(_xlfn.MAXIFS(Activities!$A$5:$A$504,Activities!$C$5:$C$504,B94)=0,"",_xlfn.MAXIFS(Activities!$A$5:$A$504,Activities!$C$5:$C$504,B94)))</f>
        <v/>
      </c>
      <c r="R94" s="18">
        <f>IF(OR(B94="",Q94=""),"",Summary!$B$4-Q94)</f>
        <v/>
      </c>
    </row>
    <row r="95">
      <c r="A95" s="24" t="n"/>
      <c r="B95" s="24" t="n"/>
      <c r="C95" s="24" t="n"/>
      <c r="D95" s="24" t="n"/>
      <c r="E95" s="12" t="n"/>
      <c r="F95" s="24" t="n"/>
      <c r="G95" s="24" t="n"/>
      <c r="H95" s="24" t="n"/>
      <c r="I95" s="24" t="n"/>
      <c r="J95" s="11" t="n"/>
      <c r="K95" s="10" t="n"/>
      <c r="L95" s="24" t="n"/>
      <c r="M95" s="18">
        <f>IF(B95="","",COUNTIF(Contacts!$E$5:$E$304,B95))</f>
        <v/>
      </c>
      <c r="N95" s="18">
        <f>IF(B95="","",COUNTIFS(Deals!$C$5:$C$204,B95,Deals!$S$5:$S$204,"Yes"))</f>
        <v/>
      </c>
      <c r="O95" s="19">
        <f>IF(B95="","",SUMIFS(Deals!$I$5:$I$204,Deals!$C$5:$C$204,B95,Deals!$S$5:$S$204,"Yes"))</f>
        <v/>
      </c>
      <c r="P95" s="19">
        <f>IF(B95="","",SUMIFS(Deals!$I$5:$I$204,Deals!$C$5:$C$204,B95,Deals!$G$5:$G$204,"Closed Won"))</f>
        <v/>
      </c>
      <c r="Q95" s="25">
        <f>IF(B95="","",IF(_xlfn.MAXIFS(Activities!$A$5:$A$504,Activities!$C$5:$C$504,B95)=0,"",_xlfn.MAXIFS(Activities!$A$5:$A$504,Activities!$C$5:$C$504,B95)))</f>
        <v/>
      </c>
      <c r="R95" s="18">
        <f>IF(OR(B95="",Q95=""),"",Summary!$B$4-Q95)</f>
        <v/>
      </c>
    </row>
    <row r="96">
      <c r="A96" s="24" t="n"/>
      <c r="B96" s="24" t="n"/>
      <c r="C96" s="24" t="n"/>
      <c r="D96" s="24" t="n"/>
      <c r="E96" s="12" t="n"/>
      <c r="F96" s="24" t="n"/>
      <c r="G96" s="24" t="n"/>
      <c r="H96" s="24" t="n"/>
      <c r="I96" s="24" t="n"/>
      <c r="J96" s="11" t="n"/>
      <c r="K96" s="10" t="n"/>
      <c r="L96" s="24" t="n"/>
      <c r="M96" s="18">
        <f>IF(B96="","",COUNTIF(Contacts!$E$5:$E$304,B96))</f>
        <v/>
      </c>
      <c r="N96" s="18">
        <f>IF(B96="","",COUNTIFS(Deals!$C$5:$C$204,B96,Deals!$S$5:$S$204,"Yes"))</f>
        <v/>
      </c>
      <c r="O96" s="19">
        <f>IF(B96="","",SUMIFS(Deals!$I$5:$I$204,Deals!$C$5:$C$204,B96,Deals!$S$5:$S$204,"Yes"))</f>
        <v/>
      </c>
      <c r="P96" s="19">
        <f>IF(B96="","",SUMIFS(Deals!$I$5:$I$204,Deals!$C$5:$C$204,B96,Deals!$G$5:$G$204,"Closed Won"))</f>
        <v/>
      </c>
      <c r="Q96" s="25">
        <f>IF(B96="","",IF(_xlfn.MAXIFS(Activities!$A$5:$A$504,Activities!$C$5:$C$504,B96)=0,"",_xlfn.MAXIFS(Activities!$A$5:$A$504,Activities!$C$5:$C$504,B96)))</f>
        <v/>
      </c>
      <c r="R96" s="18">
        <f>IF(OR(B96="",Q96=""),"",Summary!$B$4-Q96)</f>
        <v/>
      </c>
    </row>
    <row r="97">
      <c r="A97" s="24" t="n"/>
      <c r="B97" s="24" t="n"/>
      <c r="C97" s="24" t="n"/>
      <c r="D97" s="24" t="n"/>
      <c r="E97" s="12" t="n"/>
      <c r="F97" s="24" t="n"/>
      <c r="G97" s="24" t="n"/>
      <c r="H97" s="24" t="n"/>
      <c r="I97" s="24" t="n"/>
      <c r="J97" s="11" t="n"/>
      <c r="K97" s="10" t="n"/>
      <c r="L97" s="24" t="n"/>
      <c r="M97" s="18">
        <f>IF(B97="","",COUNTIF(Contacts!$E$5:$E$304,B97))</f>
        <v/>
      </c>
      <c r="N97" s="18">
        <f>IF(B97="","",COUNTIFS(Deals!$C$5:$C$204,B97,Deals!$S$5:$S$204,"Yes"))</f>
        <v/>
      </c>
      <c r="O97" s="19">
        <f>IF(B97="","",SUMIFS(Deals!$I$5:$I$204,Deals!$C$5:$C$204,B97,Deals!$S$5:$S$204,"Yes"))</f>
        <v/>
      </c>
      <c r="P97" s="19">
        <f>IF(B97="","",SUMIFS(Deals!$I$5:$I$204,Deals!$C$5:$C$204,B97,Deals!$G$5:$G$204,"Closed Won"))</f>
        <v/>
      </c>
      <c r="Q97" s="25">
        <f>IF(B97="","",IF(_xlfn.MAXIFS(Activities!$A$5:$A$504,Activities!$C$5:$C$504,B97)=0,"",_xlfn.MAXIFS(Activities!$A$5:$A$504,Activities!$C$5:$C$504,B97)))</f>
        <v/>
      </c>
      <c r="R97" s="18">
        <f>IF(OR(B97="",Q97=""),"",Summary!$B$4-Q97)</f>
        <v/>
      </c>
    </row>
    <row r="98">
      <c r="A98" s="24" t="n"/>
      <c r="B98" s="24" t="n"/>
      <c r="C98" s="24" t="n"/>
      <c r="D98" s="24" t="n"/>
      <c r="E98" s="12" t="n"/>
      <c r="F98" s="24" t="n"/>
      <c r="G98" s="24" t="n"/>
      <c r="H98" s="24" t="n"/>
      <c r="I98" s="24" t="n"/>
      <c r="J98" s="11" t="n"/>
      <c r="K98" s="10" t="n"/>
      <c r="L98" s="24" t="n"/>
      <c r="M98" s="18">
        <f>IF(B98="","",COUNTIF(Contacts!$E$5:$E$304,B98))</f>
        <v/>
      </c>
      <c r="N98" s="18">
        <f>IF(B98="","",COUNTIFS(Deals!$C$5:$C$204,B98,Deals!$S$5:$S$204,"Yes"))</f>
        <v/>
      </c>
      <c r="O98" s="19">
        <f>IF(B98="","",SUMIFS(Deals!$I$5:$I$204,Deals!$C$5:$C$204,B98,Deals!$S$5:$S$204,"Yes"))</f>
        <v/>
      </c>
      <c r="P98" s="19">
        <f>IF(B98="","",SUMIFS(Deals!$I$5:$I$204,Deals!$C$5:$C$204,B98,Deals!$G$5:$G$204,"Closed Won"))</f>
        <v/>
      </c>
      <c r="Q98" s="25">
        <f>IF(B98="","",IF(_xlfn.MAXIFS(Activities!$A$5:$A$504,Activities!$C$5:$C$504,B98)=0,"",_xlfn.MAXIFS(Activities!$A$5:$A$504,Activities!$C$5:$C$504,B98)))</f>
        <v/>
      </c>
      <c r="R98" s="18">
        <f>IF(OR(B98="",Q98=""),"",Summary!$B$4-Q98)</f>
        <v/>
      </c>
    </row>
    <row r="99">
      <c r="A99" s="24" t="n"/>
      <c r="B99" s="24" t="n"/>
      <c r="C99" s="24" t="n"/>
      <c r="D99" s="24" t="n"/>
      <c r="E99" s="12" t="n"/>
      <c r="F99" s="24" t="n"/>
      <c r="G99" s="24" t="n"/>
      <c r="H99" s="24" t="n"/>
      <c r="I99" s="24" t="n"/>
      <c r="J99" s="11" t="n"/>
      <c r="K99" s="10" t="n"/>
      <c r="L99" s="24" t="n"/>
      <c r="M99" s="18">
        <f>IF(B99="","",COUNTIF(Contacts!$E$5:$E$304,B99))</f>
        <v/>
      </c>
      <c r="N99" s="18">
        <f>IF(B99="","",COUNTIFS(Deals!$C$5:$C$204,B99,Deals!$S$5:$S$204,"Yes"))</f>
        <v/>
      </c>
      <c r="O99" s="19">
        <f>IF(B99="","",SUMIFS(Deals!$I$5:$I$204,Deals!$C$5:$C$204,B99,Deals!$S$5:$S$204,"Yes"))</f>
        <v/>
      </c>
      <c r="P99" s="19">
        <f>IF(B99="","",SUMIFS(Deals!$I$5:$I$204,Deals!$C$5:$C$204,B99,Deals!$G$5:$G$204,"Closed Won"))</f>
        <v/>
      </c>
      <c r="Q99" s="25">
        <f>IF(B99="","",IF(_xlfn.MAXIFS(Activities!$A$5:$A$504,Activities!$C$5:$C$504,B99)=0,"",_xlfn.MAXIFS(Activities!$A$5:$A$504,Activities!$C$5:$C$504,B99)))</f>
        <v/>
      </c>
      <c r="R99" s="18">
        <f>IF(OR(B99="",Q99=""),"",Summary!$B$4-Q99)</f>
        <v/>
      </c>
    </row>
    <row r="100">
      <c r="A100" s="24" t="n"/>
      <c r="B100" s="24" t="n"/>
      <c r="C100" s="24" t="n"/>
      <c r="D100" s="24" t="n"/>
      <c r="E100" s="12" t="n"/>
      <c r="F100" s="24" t="n"/>
      <c r="G100" s="24" t="n"/>
      <c r="H100" s="24" t="n"/>
      <c r="I100" s="24" t="n"/>
      <c r="J100" s="11" t="n"/>
      <c r="K100" s="10" t="n"/>
      <c r="L100" s="24" t="n"/>
      <c r="M100" s="18">
        <f>IF(B100="","",COUNTIF(Contacts!$E$5:$E$304,B100))</f>
        <v/>
      </c>
      <c r="N100" s="18">
        <f>IF(B100="","",COUNTIFS(Deals!$C$5:$C$204,B100,Deals!$S$5:$S$204,"Yes"))</f>
        <v/>
      </c>
      <c r="O100" s="19">
        <f>IF(B100="","",SUMIFS(Deals!$I$5:$I$204,Deals!$C$5:$C$204,B100,Deals!$S$5:$S$204,"Yes"))</f>
        <v/>
      </c>
      <c r="P100" s="19">
        <f>IF(B100="","",SUMIFS(Deals!$I$5:$I$204,Deals!$C$5:$C$204,B100,Deals!$G$5:$G$204,"Closed Won"))</f>
        <v/>
      </c>
      <c r="Q100" s="25">
        <f>IF(B100="","",IF(_xlfn.MAXIFS(Activities!$A$5:$A$504,Activities!$C$5:$C$504,B100)=0,"",_xlfn.MAXIFS(Activities!$A$5:$A$504,Activities!$C$5:$C$504,B100)))</f>
        <v/>
      </c>
      <c r="R100" s="18">
        <f>IF(OR(B100="",Q100=""),"",Summary!$B$4-Q100)</f>
        <v/>
      </c>
    </row>
    <row r="101">
      <c r="A101" s="24" t="n"/>
      <c r="B101" s="24" t="n"/>
      <c r="C101" s="24" t="n"/>
      <c r="D101" s="24" t="n"/>
      <c r="E101" s="12" t="n"/>
      <c r="F101" s="24" t="n"/>
      <c r="G101" s="24" t="n"/>
      <c r="H101" s="24" t="n"/>
      <c r="I101" s="24" t="n"/>
      <c r="J101" s="11" t="n"/>
      <c r="K101" s="10" t="n"/>
      <c r="L101" s="24" t="n"/>
      <c r="M101" s="18">
        <f>IF(B101="","",COUNTIF(Contacts!$E$5:$E$304,B101))</f>
        <v/>
      </c>
      <c r="N101" s="18">
        <f>IF(B101="","",COUNTIFS(Deals!$C$5:$C$204,B101,Deals!$S$5:$S$204,"Yes"))</f>
        <v/>
      </c>
      <c r="O101" s="19">
        <f>IF(B101="","",SUMIFS(Deals!$I$5:$I$204,Deals!$C$5:$C$204,B101,Deals!$S$5:$S$204,"Yes"))</f>
        <v/>
      </c>
      <c r="P101" s="19">
        <f>IF(B101="","",SUMIFS(Deals!$I$5:$I$204,Deals!$C$5:$C$204,B101,Deals!$G$5:$G$204,"Closed Won"))</f>
        <v/>
      </c>
      <c r="Q101" s="25">
        <f>IF(B101="","",IF(_xlfn.MAXIFS(Activities!$A$5:$A$504,Activities!$C$5:$C$504,B101)=0,"",_xlfn.MAXIFS(Activities!$A$5:$A$504,Activities!$C$5:$C$504,B101)))</f>
        <v/>
      </c>
      <c r="R101" s="18">
        <f>IF(OR(B101="",Q101=""),"",Summary!$B$4-Q101)</f>
        <v/>
      </c>
    </row>
    <row r="102">
      <c r="A102" s="24" t="n"/>
      <c r="B102" s="24" t="n"/>
      <c r="C102" s="24" t="n"/>
      <c r="D102" s="24" t="n"/>
      <c r="E102" s="12" t="n"/>
      <c r="F102" s="24" t="n"/>
      <c r="G102" s="24" t="n"/>
      <c r="H102" s="24" t="n"/>
      <c r="I102" s="24" t="n"/>
      <c r="J102" s="11" t="n"/>
      <c r="K102" s="10" t="n"/>
      <c r="L102" s="24" t="n"/>
      <c r="M102" s="18">
        <f>IF(B102="","",COUNTIF(Contacts!$E$5:$E$304,B102))</f>
        <v/>
      </c>
      <c r="N102" s="18">
        <f>IF(B102="","",COUNTIFS(Deals!$C$5:$C$204,B102,Deals!$S$5:$S$204,"Yes"))</f>
        <v/>
      </c>
      <c r="O102" s="19">
        <f>IF(B102="","",SUMIFS(Deals!$I$5:$I$204,Deals!$C$5:$C$204,B102,Deals!$S$5:$S$204,"Yes"))</f>
        <v/>
      </c>
      <c r="P102" s="19">
        <f>IF(B102="","",SUMIFS(Deals!$I$5:$I$204,Deals!$C$5:$C$204,B102,Deals!$G$5:$G$204,"Closed Won"))</f>
        <v/>
      </c>
      <c r="Q102" s="25">
        <f>IF(B102="","",IF(_xlfn.MAXIFS(Activities!$A$5:$A$504,Activities!$C$5:$C$504,B102)=0,"",_xlfn.MAXIFS(Activities!$A$5:$A$504,Activities!$C$5:$C$504,B102)))</f>
        <v/>
      </c>
      <c r="R102" s="18">
        <f>IF(OR(B102="",Q102=""),"",Summary!$B$4-Q102)</f>
        <v/>
      </c>
    </row>
    <row r="103">
      <c r="A103" s="24" t="n"/>
      <c r="B103" s="24" t="n"/>
      <c r="C103" s="24" t="n"/>
      <c r="D103" s="24" t="n"/>
      <c r="E103" s="12" t="n"/>
      <c r="F103" s="24" t="n"/>
      <c r="G103" s="24" t="n"/>
      <c r="H103" s="24" t="n"/>
      <c r="I103" s="24" t="n"/>
      <c r="J103" s="11" t="n"/>
      <c r="K103" s="10" t="n"/>
      <c r="L103" s="24" t="n"/>
      <c r="M103" s="18">
        <f>IF(B103="","",COUNTIF(Contacts!$E$5:$E$304,B103))</f>
        <v/>
      </c>
      <c r="N103" s="18">
        <f>IF(B103="","",COUNTIFS(Deals!$C$5:$C$204,B103,Deals!$S$5:$S$204,"Yes"))</f>
        <v/>
      </c>
      <c r="O103" s="19">
        <f>IF(B103="","",SUMIFS(Deals!$I$5:$I$204,Deals!$C$5:$C$204,B103,Deals!$S$5:$S$204,"Yes"))</f>
        <v/>
      </c>
      <c r="P103" s="19">
        <f>IF(B103="","",SUMIFS(Deals!$I$5:$I$204,Deals!$C$5:$C$204,B103,Deals!$G$5:$G$204,"Closed Won"))</f>
        <v/>
      </c>
      <c r="Q103" s="25">
        <f>IF(B103="","",IF(_xlfn.MAXIFS(Activities!$A$5:$A$504,Activities!$C$5:$C$504,B103)=0,"",_xlfn.MAXIFS(Activities!$A$5:$A$504,Activities!$C$5:$C$504,B103)))</f>
        <v/>
      </c>
      <c r="R103" s="18">
        <f>IF(OR(B103="",Q103=""),"",Summary!$B$4-Q103)</f>
        <v/>
      </c>
    </row>
    <row r="104">
      <c r="A104" s="24" t="n"/>
      <c r="B104" s="24" t="n"/>
      <c r="C104" s="24" t="n"/>
      <c r="D104" s="24" t="n"/>
      <c r="E104" s="12" t="n"/>
      <c r="F104" s="24" t="n"/>
      <c r="G104" s="24" t="n"/>
      <c r="H104" s="24" t="n"/>
      <c r="I104" s="24" t="n"/>
      <c r="J104" s="11" t="n"/>
      <c r="K104" s="10" t="n"/>
      <c r="L104" s="24" t="n"/>
      <c r="M104" s="18">
        <f>IF(B104="","",COUNTIF(Contacts!$E$5:$E$304,B104))</f>
        <v/>
      </c>
      <c r="N104" s="18">
        <f>IF(B104="","",COUNTIFS(Deals!$C$5:$C$204,B104,Deals!$S$5:$S$204,"Yes"))</f>
        <v/>
      </c>
      <c r="O104" s="19">
        <f>IF(B104="","",SUMIFS(Deals!$I$5:$I$204,Deals!$C$5:$C$204,B104,Deals!$S$5:$S$204,"Yes"))</f>
        <v/>
      </c>
      <c r="P104" s="19">
        <f>IF(B104="","",SUMIFS(Deals!$I$5:$I$204,Deals!$C$5:$C$204,B104,Deals!$G$5:$G$204,"Closed Won"))</f>
        <v/>
      </c>
      <c r="Q104" s="25">
        <f>IF(B104="","",IF(_xlfn.MAXIFS(Activities!$A$5:$A$504,Activities!$C$5:$C$504,B104)=0,"",_xlfn.MAXIFS(Activities!$A$5:$A$504,Activities!$C$5:$C$504,B104)))</f>
        <v/>
      </c>
      <c r="R104" s="18">
        <f>IF(OR(B104="",Q104=""),"",Summary!$B$4-Q104)</f>
        <v/>
      </c>
    </row>
    <row r="105">
      <c r="A105" s="24" t="n"/>
      <c r="B105" s="24" t="n"/>
      <c r="C105" s="24" t="n"/>
      <c r="D105" s="24" t="n"/>
      <c r="E105" s="12" t="n"/>
      <c r="F105" s="24" t="n"/>
      <c r="G105" s="24" t="n"/>
      <c r="H105" s="24" t="n"/>
      <c r="I105" s="24" t="n"/>
      <c r="J105" s="11" t="n"/>
      <c r="K105" s="10" t="n"/>
      <c r="L105" s="24" t="n"/>
      <c r="M105" s="18">
        <f>IF(B105="","",COUNTIF(Contacts!$E$5:$E$304,B105))</f>
        <v/>
      </c>
      <c r="N105" s="18">
        <f>IF(B105="","",COUNTIFS(Deals!$C$5:$C$204,B105,Deals!$S$5:$S$204,"Yes"))</f>
        <v/>
      </c>
      <c r="O105" s="19">
        <f>IF(B105="","",SUMIFS(Deals!$I$5:$I$204,Deals!$C$5:$C$204,B105,Deals!$S$5:$S$204,"Yes"))</f>
        <v/>
      </c>
      <c r="P105" s="19">
        <f>IF(B105="","",SUMIFS(Deals!$I$5:$I$204,Deals!$C$5:$C$204,B105,Deals!$G$5:$G$204,"Closed Won"))</f>
        <v/>
      </c>
      <c r="Q105" s="25">
        <f>IF(B105="","",IF(_xlfn.MAXIFS(Activities!$A$5:$A$504,Activities!$C$5:$C$504,B105)=0,"",_xlfn.MAXIFS(Activities!$A$5:$A$504,Activities!$C$5:$C$504,B105)))</f>
        <v/>
      </c>
      <c r="R105" s="18">
        <f>IF(OR(B105="",Q105=""),"",Summary!$B$4-Q105)</f>
        <v/>
      </c>
    </row>
    <row r="106">
      <c r="A106" s="24" t="n"/>
      <c r="B106" s="24" t="n"/>
      <c r="C106" s="24" t="n"/>
      <c r="D106" s="24" t="n"/>
      <c r="E106" s="12" t="n"/>
      <c r="F106" s="24" t="n"/>
      <c r="G106" s="24" t="n"/>
      <c r="H106" s="24" t="n"/>
      <c r="I106" s="24" t="n"/>
      <c r="J106" s="11" t="n"/>
      <c r="K106" s="10" t="n"/>
      <c r="L106" s="24" t="n"/>
      <c r="M106" s="18">
        <f>IF(B106="","",COUNTIF(Contacts!$E$5:$E$304,B106))</f>
        <v/>
      </c>
      <c r="N106" s="18">
        <f>IF(B106="","",COUNTIFS(Deals!$C$5:$C$204,B106,Deals!$S$5:$S$204,"Yes"))</f>
        <v/>
      </c>
      <c r="O106" s="19">
        <f>IF(B106="","",SUMIFS(Deals!$I$5:$I$204,Deals!$C$5:$C$204,B106,Deals!$S$5:$S$204,"Yes"))</f>
        <v/>
      </c>
      <c r="P106" s="19">
        <f>IF(B106="","",SUMIFS(Deals!$I$5:$I$204,Deals!$C$5:$C$204,B106,Deals!$G$5:$G$204,"Closed Won"))</f>
        <v/>
      </c>
      <c r="Q106" s="25">
        <f>IF(B106="","",IF(_xlfn.MAXIFS(Activities!$A$5:$A$504,Activities!$C$5:$C$504,B106)=0,"",_xlfn.MAXIFS(Activities!$A$5:$A$504,Activities!$C$5:$C$504,B106)))</f>
        <v/>
      </c>
      <c r="R106" s="18">
        <f>IF(OR(B106="",Q106=""),"",Summary!$B$4-Q106)</f>
        <v/>
      </c>
    </row>
    <row r="107">
      <c r="A107" s="24" t="n"/>
      <c r="B107" s="24" t="n"/>
      <c r="C107" s="24" t="n"/>
      <c r="D107" s="24" t="n"/>
      <c r="E107" s="12" t="n"/>
      <c r="F107" s="24" t="n"/>
      <c r="G107" s="24" t="n"/>
      <c r="H107" s="24" t="n"/>
      <c r="I107" s="24" t="n"/>
      <c r="J107" s="11" t="n"/>
      <c r="K107" s="10" t="n"/>
      <c r="L107" s="24" t="n"/>
      <c r="M107" s="18">
        <f>IF(B107="","",COUNTIF(Contacts!$E$5:$E$304,B107))</f>
        <v/>
      </c>
      <c r="N107" s="18">
        <f>IF(B107="","",COUNTIFS(Deals!$C$5:$C$204,B107,Deals!$S$5:$S$204,"Yes"))</f>
        <v/>
      </c>
      <c r="O107" s="19">
        <f>IF(B107="","",SUMIFS(Deals!$I$5:$I$204,Deals!$C$5:$C$204,B107,Deals!$S$5:$S$204,"Yes"))</f>
        <v/>
      </c>
      <c r="P107" s="19">
        <f>IF(B107="","",SUMIFS(Deals!$I$5:$I$204,Deals!$C$5:$C$204,B107,Deals!$G$5:$G$204,"Closed Won"))</f>
        <v/>
      </c>
      <c r="Q107" s="25">
        <f>IF(B107="","",IF(_xlfn.MAXIFS(Activities!$A$5:$A$504,Activities!$C$5:$C$504,B107)=0,"",_xlfn.MAXIFS(Activities!$A$5:$A$504,Activities!$C$5:$C$504,B107)))</f>
        <v/>
      </c>
      <c r="R107" s="18">
        <f>IF(OR(B107="",Q107=""),"",Summary!$B$4-Q107)</f>
        <v/>
      </c>
    </row>
    <row r="108">
      <c r="A108" s="24" t="n"/>
      <c r="B108" s="24" t="n"/>
      <c r="C108" s="24" t="n"/>
      <c r="D108" s="24" t="n"/>
      <c r="E108" s="12" t="n"/>
      <c r="F108" s="24" t="n"/>
      <c r="G108" s="24" t="n"/>
      <c r="H108" s="24" t="n"/>
      <c r="I108" s="24" t="n"/>
      <c r="J108" s="11" t="n"/>
      <c r="K108" s="10" t="n"/>
      <c r="L108" s="24" t="n"/>
      <c r="M108" s="18">
        <f>IF(B108="","",COUNTIF(Contacts!$E$5:$E$304,B108))</f>
        <v/>
      </c>
      <c r="N108" s="18">
        <f>IF(B108="","",COUNTIFS(Deals!$C$5:$C$204,B108,Deals!$S$5:$S$204,"Yes"))</f>
        <v/>
      </c>
      <c r="O108" s="19">
        <f>IF(B108="","",SUMIFS(Deals!$I$5:$I$204,Deals!$C$5:$C$204,B108,Deals!$S$5:$S$204,"Yes"))</f>
        <v/>
      </c>
      <c r="P108" s="19">
        <f>IF(B108="","",SUMIFS(Deals!$I$5:$I$204,Deals!$C$5:$C$204,B108,Deals!$G$5:$G$204,"Closed Won"))</f>
        <v/>
      </c>
      <c r="Q108" s="25">
        <f>IF(B108="","",IF(_xlfn.MAXIFS(Activities!$A$5:$A$504,Activities!$C$5:$C$504,B108)=0,"",_xlfn.MAXIFS(Activities!$A$5:$A$504,Activities!$C$5:$C$504,B108)))</f>
        <v/>
      </c>
      <c r="R108" s="18">
        <f>IF(OR(B108="",Q108=""),"",Summary!$B$4-Q108)</f>
        <v/>
      </c>
    </row>
    <row r="109">
      <c r="A109" s="24" t="n"/>
      <c r="B109" s="24" t="n"/>
      <c r="C109" s="24" t="n"/>
      <c r="D109" s="24" t="n"/>
      <c r="E109" s="12" t="n"/>
      <c r="F109" s="24" t="n"/>
      <c r="G109" s="24" t="n"/>
      <c r="H109" s="24" t="n"/>
      <c r="I109" s="24" t="n"/>
      <c r="J109" s="11" t="n"/>
      <c r="K109" s="10" t="n"/>
      <c r="L109" s="24" t="n"/>
      <c r="M109" s="18">
        <f>IF(B109="","",COUNTIF(Contacts!$E$5:$E$304,B109))</f>
        <v/>
      </c>
      <c r="N109" s="18">
        <f>IF(B109="","",COUNTIFS(Deals!$C$5:$C$204,B109,Deals!$S$5:$S$204,"Yes"))</f>
        <v/>
      </c>
      <c r="O109" s="19">
        <f>IF(B109="","",SUMIFS(Deals!$I$5:$I$204,Deals!$C$5:$C$204,B109,Deals!$S$5:$S$204,"Yes"))</f>
        <v/>
      </c>
      <c r="P109" s="19">
        <f>IF(B109="","",SUMIFS(Deals!$I$5:$I$204,Deals!$C$5:$C$204,B109,Deals!$G$5:$G$204,"Closed Won"))</f>
        <v/>
      </c>
      <c r="Q109" s="25">
        <f>IF(B109="","",IF(_xlfn.MAXIFS(Activities!$A$5:$A$504,Activities!$C$5:$C$504,B109)=0,"",_xlfn.MAXIFS(Activities!$A$5:$A$504,Activities!$C$5:$C$504,B109)))</f>
        <v/>
      </c>
      <c r="R109" s="18">
        <f>IF(OR(B109="",Q109=""),"",Summary!$B$4-Q109)</f>
        <v/>
      </c>
    </row>
    <row r="110">
      <c r="A110" s="24" t="n"/>
      <c r="B110" s="24" t="n"/>
      <c r="C110" s="24" t="n"/>
      <c r="D110" s="24" t="n"/>
      <c r="E110" s="12" t="n"/>
      <c r="F110" s="24" t="n"/>
      <c r="G110" s="24" t="n"/>
      <c r="H110" s="24" t="n"/>
      <c r="I110" s="24" t="n"/>
      <c r="J110" s="11" t="n"/>
      <c r="K110" s="10" t="n"/>
      <c r="L110" s="24" t="n"/>
      <c r="M110" s="18">
        <f>IF(B110="","",COUNTIF(Contacts!$E$5:$E$304,B110))</f>
        <v/>
      </c>
      <c r="N110" s="18">
        <f>IF(B110="","",COUNTIFS(Deals!$C$5:$C$204,B110,Deals!$S$5:$S$204,"Yes"))</f>
        <v/>
      </c>
      <c r="O110" s="19">
        <f>IF(B110="","",SUMIFS(Deals!$I$5:$I$204,Deals!$C$5:$C$204,B110,Deals!$S$5:$S$204,"Yes"))</f>
        <v/>
      </c>
      <c r="P110" s="19">
        <f>IF(B110="","",SUMIFS(Deals!$I$5:$I$204,Deals!$C$5:$C$204,B110,Deals!$G$5:$G$204,"Closed Won"))</f>
        <v/>
      </c>
      <c r="Q110" s="25">
        <f>IF(B110="","",IF(_xlfn.MAXIFS(Activities!$A$5:$A$504,Activities!$C$5:$C$504,B110)=0,"",_xlfn.MAXIFS(Activities!$A$5:$A$504,Activities!$C$5:$C$504,B110)))</f>
        <v/>
      </c>
      <c r="R110" s="18">
        <f>IF(OR(B110="",Q110=""),"",Summary!$B$4-Q110)</f>
        <v/>
      </c>
    </row>
    <row r="111">
      <c r="A111" s="24" t="n"/>
      <c r="B111" s="24" t="n"/>
      <c r="C111" s="24" t="n"/>
      <c r="D111" s="24" t="n"/>
      <c r="E111" s="12" t="n"/>
      <c r="F111" s="24" t="n"/>
      <c r="G111" s="24" t="n"/>
      <c r="H111" s="24" t="n"/>
      <c r="I111" s="24" t="n"/>
      <c r="J111" s="11" t="n"/>
      <c r="K111" s="10" t="n"/>
      <c r="L111" s="24" t="n"/>
      <c r="M111" s="18">
        <f>IF(B111="","",COUNTIF(Contacts!$E$5:$E$304,B111))</f>
        <v/>
      </c>
      <c r="N111" s="18">
        <f>IF(B111="","",COUNTIFS(Deals!$C$5:$C$204,B111,Deals!$S$5:$S$204,"Yes"))</f>
        <v/>
      </c>
      <c r="O111" s="19">
        <f>IF(B111="","",SUMIFS(Deals!$I$5:$I$204,Deals!$C$5:$C$204,B111,Deals!$S$5:$S$204,"Yes"))</f>
        <v/>
      </c>
      <c r="P111" s="19">
        <f>IF(B111="","",SUMIFS(Deals!$I$5:$I$204,Deals!$C$5:$C$204,B111,Deals!$G$5:$G$204,"Closed Won"))</f>
        <v/>
      </c>
      <c r="Q111" s="25">
        <f>IF(B111="","",IF(_xlfn.MAXIFS(Activities!$A$5:$A$504,Activities!$C$5:$C$504,B111)=0,"",_xlfn.MAXIFS(Activities!$A$5:$A$504,Activities!$C$5:$C$504,B111)))</f>
        <v/>
      </c>
      <c r="R111" s="18">
        <f>IF(OR(B111="",Q111=""),"",Summary!$B$4-Q111)</f>
        <v/>
      </c>
    </row>
    <row r="112">
      <c r="A112" s="24" t="n"/>
      <c r="B112" s="24" t="n"/>
      <c r="C112" s="24" t="n"/>
      <c r="D112" s="24" t="n"/>
      <c r="E112" s="12" t="n"/>
      <c r="F112" s="24" t="n"/>
      <c r="G112" s="24" t="n"/>
      <c r="H112" s="24" t="n"/>
      <c r="I112" s="24" t="n"/>
      <c r="J112" s="11" t="n"/>
      <c r="K112" s="10" t="n"/>
      <c r="L112" s="24" t="n"/>
      <c r="M112" s="18">
        <f>IF(B112="","",COUNTIF(Contacts!$E$5:$E$304,B112))</f>
        <v/>
      </c>
      <c r="N112" s="18">
        <f>IF(B112="","",COUNTIFS(Deals!$C$5:$C$204,B112,Deals!$S$5:$S$204,"Yes"))</f>
        <v/>
      </c>
      <c r="O112" s="19">
        <f>IF(B112="","",SUMIFS(Deals!$I$5:$I$204,Deals!$C$5:$C$204,B112,Deals!$S$5:$S$204,"Yes"))</f>
        <v/>
      </c>
      <c r="P112" s="19">
        <f>IF(B112="","",SUMIFS(Deals!$I$5:$I$204,Deals!$C$5:$C$204,B112,Deals!$G$5:$G$204,"Closed Won"))</f>
        <v/>
      </c>
      <c r="Q112" s="25">
        <f>IF(B112="","",IF(_xlfn.MAXIFS(Activities!$A$5:$A$504,Activities!$C$5:$C$504,B112)=0,"",_xlfn.MAXIFS(Activities!$A$5:$A$504,Activities!$C$5:$C$504,B112)))</f>
        <v/>
      </c>
      <c r="R112" s="18">
        <f>IF(OR(B112="",Q112=""),"",Summary!$B$4-Q112)</f>
        <v/>
      </c>
    </row>
    <row r="113">
      <c r="A113" s="24" t="n"/>
      <c r="B113" s="24" t="n"/>
      <c r="C113" s="24" t="n"/>
      <c r="D113" s="24" t="n"/>
      <c r="E113" s="12" t="n"/>
      <c r="F113" s="24" t="n"/>
      <c r="G113" s="24" t="n"/>
      <c r="H113" s="24" t="n"/>
      <c r="I113" s="24" t="n"/>
      <c r="J113" s="11" t="n"/>
      <c r="K113" s="10" t="n"/>
      <c r="L113" s="24" t="n"/>
      <c r="M113" s="18">
        <f>IF(B113="","",COUNTIF(Contacts!$E$5:$E$304,B113))</f>
        <v/>
      </c>
      <c r="N113" s="18">
        <f>IF(B113="","",COUNTIFS(Deals!$C$5:$C$204,B113,Deals!$S$5:$S$204,"Yes"))</f>
        <v/>
      </c>
      <c r="O113" s="19">
        <f>IF(B113="","",SUMIFS(Deals!$I$5:$I$204,Deals!$C$5:$C$204,B113,Deals!$S$5:$S$204,"Yes"))</f>
        <v/>
      </c>
      <c r="P113" s="19">
        <f>IF(B113="","",SUMIFS(Deals!$I$5:$I$204,Deals!$C$5:$C$204,B113,Deals!$G$5:$G$204,"Closed Won"))</f>
        <v/>
      </c>
      <c r="Q113" s="25">
        <f>IF(B113="","",IF(_xlfn.MAXIFS(Activities!$A$5:$A$504,Activities!$C$5:$C$504,B113)=0,"",_xlfn.MAXIFS(Activities!$A$5:$A$504,Activities!$C$5:$C$504,B113)))</f>
        <v/>
      </c>
      <c r="R113" s="18">
        <f>IF(OR(B113="",Q113=""),"",Summary!$B$4-Q113)</f>
        <v/>
      </c>
    </row>
    <row r="114">
      <c r="A114" s="24" t="n"/>
      <c r="B114" s="24" t="n"/>
      <c r="C114" s="24" t="n"/>
      <c r="D114" s="24" t="n"/>
      <c r="E114" s="12" t="n"/>
      <c r="F114" s="24" t="n"/>
      <c r="G114" s="24" t="n"/>
      <c r="H114" s="24" t="n"/>
      <c r="I114" s="24" t="n"/>
      <c r="J114" s="11" t="n"/>
      <c r="K114" s="10" t="n"/>
      <c r="L114" s="24" t="n"/>
      <c r="M114" s="18">
        <f>IF(B114="","",COUNTIF(Contacts!$E$5:$E$304,B114))</f>
        <v/>
      </c>
      <c r="N114" s="18">
        <f>IF(B114="","",COUNTIFS(Deals!$C$5:$C$204,B114,Deals!$S$5:$S$204,"Yes"))</f>
        <v/>
      </c>
      <c r="O114" s="19">
        <f>IF(B114="","",SUMIFS(Deals!$I$5:$I$204,Deals!$C$5:$C$204,B114,Deals!$S$5:$S$204,"Yes"))</f>
        <v/>
      </c>
      <c r="P114" s="19">
        <f>IF(B114="","",SUMIFS(Deals!$I$5:$I$204,Deals!$C$5:$C$204,B114,Deals!$G$5:$G$204,"Closed Won"))</f>
        <v/>
      </c>
      <c r="Q114" s="25">
        <f>IF(B114="","",IF(_xlfn.MAXIFS(Activities!$A$5:$A$504,Activities!$C$5:$C$504,B114)=0,"",_xlfn.MAXIFS(Activities!$A$5:$A$504,Activities!$C$5:$C$504,B114)))</f>
        <v/>
      </c>
      <c r="R114" s="18">
        <f>IF(OR(B114="",Q114=""),"",Summary!$B$4-Q114)</f>
        <v/>
      </c>
    </row>
    <row r="115">
      <c r="A115" s="24" t="n"/>
      <c r="B115" s="24" t="n"/>
      <c r="C115" s="24" t="n"/>
      <c r="D115" s="24" t="n"/>
      <c r="E115" s="12" t="n"/>
      <c r="F115" s="24" t="n"/>
      <c r="G115" s="24" t="n"/>
      <c r="H115" s="24" t="n"/>
      <c r="I115" s="24" t="n"/>
      <c r="J115" s="11" t="n"/>
      <c r="K115" s="10" t="n"/>
      <c r="L115" s="24" t="n"/>
      <c r="M115" s="18">
        <f>IF(B115="","",COUNTIF(Contacts!$E$5:$E$304,B115))</f>
        <v/>
      </c>
      <c r="N115" s="18">
        <f>IF(B115="","",COUNTIFS(Deals!$C$5:$C$204,B115,Deals!$S$5:$S$204,"Yes"))</f>
        <v/>
      </c>
      <c r="O115" s="19">
        <f>IF(B115="","",SUMIFS(Deals!$I$5:$I$204,Deals!$C$5:$C$204,B115,Deals!$S$5:$S$204,"Yes"))</f>
        <v/>
      </c>
      <c r="P115" s="19">
        <f>IF(B115="","",SUMIFS(Deals!$I$5:$I$204,Deals!$C$5:$C$204,B115,Deals!$G$5:$G$204,"Closed Won"))</f>
        <v/>
      </c>
      <c r="Q115" s="25">
        <f>IF(B115="","",IF(_xlfn.MAXIFS(Activities!$A$5:$A$504,Activities!$C$5:$C$504,B115)=0,"",_xlfn.MAXIFS(Activities!$A$5:$A$504,Activities!$C$5:$C$504,B115)))</f>
        <v/>
      </c>
      <c r="R115" s="18">
        <f>IF(OR(B115="",Q115=""),"",Summary!$B$4-Q115)</f>
        <v/>
      </c>
    </row>
    <row r="116">
      <c r="A116" s="24" t="n"/>
      <c r="B116" s="24" t="n"/>
      <c r="C116" s="24" t="n"/>
      <c r="D116" s="24" t="n"/>
      <c r="E116" s="12" t="n"/>
      <c r="F116" s="24" t="n"/>
      <c r="G116" s="24" t="n"/>
      <c r="H116" s="24" t="n"/>
      <c r="I116" s="24" t="n"/>
      <c r="J116" s="11" t="n"/>
      <c r="K116" s="10" t="n"/>
      <c r="L116" s="24" t="n"/>
      <c r="M116" s="18">
        <f>IF(B116="","",COUNTIF(Contacts!$E$5:$E$304,B116))</f>
        <v/>
      </c>
      <c r="N116" s="18">
        <f>IF(B116="","",COUNTIFS(Deals!$C$5:$C$204,B116,Deals!$S$5:$S$204,"Yes"))</f>
        <v/>
      </c>
      <c r="O116" s="19">
        <f>IF(B116="","",SUMIFS(Deals!$I$5:$I$204,Deals!$C$5:$C$204,B116,Deals!$S$5:$S$204,"Yes"))</f>
        <v/>
      </c>
      <c r="P116" s="19">
        <f>IF(B116="","",SUMIFS(Deals!$I$5:$I$204,Deals!$C$5:$C$204,B116,Deals!$G$5:$G$204,"Closed Won"))</f>
        <v/>
      </c>
      <c r="Q116" s="25">
        <f>IF(B116="","",IF(_xlfn.MAXIFS(Activities!$A$5:$A$504,Activities!$C$5:$C$504,B116)=0,"",_xlfn.MAXIFS(Activities!$A$5:$A$504,Activities!$C$5:$C$504,B116)))</f>
        <v/>
      </c>
      <c r="R116" s="18">
        <f>IF(OR(B116="",Q116=""),"",Summary!$B$4-Q116)</f>
        <v/>
      </c>
    </row>
    <row r="117">
      <c r="A117" s="24" t="n"/>
      <c r="B117" s="24" t="n"/>
      <c r="C117" s="24" t="n"/>
      <c r="D117" s="24" t="n"/>
      <c r="E117" s="12" t="n"/>
      <c r="F117" s="24" t="n"/>
      <c r="G117" s="24" t="n"/>
      <c r="H117" s="24" t="n"/>
      <c r="I117" s="24" t="n"/>
      <c r="J117" s="11" t="n"/>
      <c r="K117" s="10" t="n"/>
      <c r="L117" s="24" t="n"/>
      <c r="M117" s="18">
        <f>IF(B117="","",COUNTIF(Contacts!$E$5:$E$304,B117))</f>
        <v/>
      </c>
      <c r="N117" s="18">
        <f>IF(B117="","",COUNTIFS(Deals!$C$5:$C$204,B117,Deals!$S$5:$S$204,"Yes"))</f>
        <v/>
      </c>
      <c r="O117" s="19">
        <f>IF(B117="","",SUMIFS(Deals!$I$5:$I$204,Deals!$C$5:$C$204,B117,Deals!$S$5:$S$204,"Yes"))</f>
        <v/>
      </c>
      <c r="P117" s="19">
        <f>IF(B117="","",SUMIFS(Deals!$I$5:$I$204,Deals!$C$5:$C$204,B117,Deals!$G$5:$G$204,"Closed Won"))</f>
        <v/>
      </c>
      <c r="Q117" s="25">
        <f>IF(B117="","",IF(_xlfn.MAXIFS(Activities!$A$5:$A$504,Activities!$C$5:$C$504,B117)=0,"",_xlfn.MAXIFS(Activities!$A$5:$A$504,Activities!$C$5:$C$504,B117)))</f>
        <v/>
      </c>
      <c r="R117" s="18">
        <f>IF(OR(B117="",Q117=""),"",Summary!$B$4-Q117)</f>
        <v/>
      </c>
    </row>
    <row r="118">
      <c r="A118" s="24" t="n"/>
      <c r="B118" s="24" t="n"/>
      <c r="C118" s="24" t="n"/>
      <c r="D118" s="24" t="n"/>
      <c r="E118" s="12" t="n"/>
      <c r="F118" s="24" t="n"/>
      <c r="G118" s="24" t="n"/>
      <c r="H118" s="24" t="n"/>
      <c r="I118" s="24" t="n"/>
      <c r="J118" s="11" t="n"/>
      <c r="K118" s="10" t="n"/>
      <c r="L118" s="24" t="n"/>
      <c r="M118" s="18">
        <f>IF(B118="","",COUNTIF(Contacts!$E$5:$E$304,B118))</f>
        <v/>
      </c>
      <c r="N118" s="18">
        <f>IF(B118="","",COUNTIFS(Deals!$C$5:$C$204,B118,Deals!$S$5:$S$204,"Yes"))</f>
        <v/>
      </c>
      <c r="O118" s="19">
        <f>IF(B118="","",SUMIFS(Deals!$I$5:$I$204,Deals!$C$5:$C$204,B118,Deals!$S$5:$S$204,"Yes"))</f>
        <v/>
      </c>
      <c r="P118" s="19">
        <f>IF(B118="","",SUMIFS(Deals!$I$5:$I$204,Deals!$C$5:$C$204,B118,Deals!$G$5:$G$204,"Closed Won"))</f>
        <v/>
      </c>
      <c r="Q118" s="25">
        <f>IF(B118="","",IF(_xlfn.MAXIFS(Activities!$A$5:$A$504,Activities!$C$5:$C$504,B118)=0,"",_xlfn.MAXIFS(Activities!$A$5:$A$504,Activities!$C$5:$C$504,B118)))</f>
        <v/>
      </c>
      <c r="R118" s="18">
        <f>IF(OR(B118="",Q118=""),"",Summary!$B$4-Q118)</f>
        <v/>
      </c>
    </row>
    <row r="119">
      <c r="A119" s="24" t="n"/>
      <c r="B119" s="24" t="n"/>
      <c r="C119" s="24" t="n"/>
      <c r="D119" s="24" t="n"/>
      <c r="E119" s="12" t="n"/>
      <c r="F119" s="24" t="n"/>
      <c r="G119" s="24" t="n"/>
      <c r="H119" s="24" t="n"/>
      <c r="I119" s="24" t="n"/>
      <c r="J119" s="11" t="n"/>
      <c r="K119" s="10" t="n"/>
      <c r="L119" s="24" t="n"/>
      <c r="M119" s="18">
        <f>IF(B119="","",COUNTIF(Contacts!$E$5:$E$304,B119))</f>
        <v/>
      </c>
      <c r="N119" s="18">
        <f>IF(B119="","",COUNTIFS(Deals!$C$5:$C$204,B119,Deals!$S$5:$S$204,"Yes"))</f>
        <v/>
      </c>
      <c r="O119" s="19">
        <f>IF(B119="","",SUMIFS(Deals!$I$5:$I$204,Deals!$C$5:$C$204,B119,Deals!$S$5:$S$204,"Yes"))</f>
        <v/>
      </c>
      <c r="P119" s="19">
        <f>IF(B119="","",SUMIFS(Deals!$I$5:$I$204,Deals!$C$5:$C$204,B119,Deals!$G$5:$G$204,"Closed Won"))</f>
        <v/>
      </c>
      <c r="Q119" s="25">
        <f>IF(B119="","",IF(_xlfn.MAXIFS(Activities!$A$5:$A$504,Activities!$C$5:$C$504,B119)=0,"",_xlfn.MAXIFS(Activities!$A$5:$A$504,Activities!$C$5:$C$504,B119)))</f>
        <v/>
      </c>
      <c r="R119" s="18">
        <f>IF(OR(B119="",Q119=""),"",Summary!$B$4-Q119)</f>
        <v/>
      </c>
    </row>
    <row r="120">
      <c r="A120" s="24" t="n"/>
      <c r="B120" s="24" t="n"/>
      <c r="C120" s="24" t="n"/>
      <c r="D120" s="24" t="n"/>
      <c r="E120" s="12" t="n"/>
      <c r="F120" s="24" t="n"/>
      <c r="G120" s="24" t="n"/>
      <c r="H120" s="24" t="n"/>
      <c r="I120" s="24" t="n"/>
      <c r="J120" s="11" t="n"/>
      <c r="K120" s="10" t="n"/>
      <c r="L120" s="24" t="n"/>
      <c r="M120" s="18">
        <f>IF(B120="","",COUNTIF(Contacts!$E$5:$E$304,B120))</f>
        <v/>
      </c>
      <c r="N120" s="18">
        <f>IF(B120="","",COUNTIFS(Deals!$C$5:$C$204,B120,Deals!$S$5:$S$204,"Yes"))</f>
        <v/>
      </c>
      <c r="O120" s="19">
        <f>IF(B120="","",SUMIFS(Deals!$I$5:$I$204,Deals!$C$5:$C$204,B120,Deals!$S$5:$S$204,"Yes"))</f>
        <v/>
      </c>
      <c r="P120" s="19">
        <f>IF(B120="","",SUMIFS(Deals!$I$5:$I$204,Deals!$C$5:$C$204,B120,Deals!$G$5:$G$204,"Closed Won"))</f>
        <v/>
      </c>
      <c r="Q120" s="25">
        <f>IF(B120="","",IF(_xlfn.MAXIFS(Activities!$A$5:$A$504,Activities!$C$5:$C$504,B120)=0,"",_xlfn.MAXIFS(Activities!$A$5:$A$504,Activities!$C$5:$C$504,B120)))</f>
        <v/>
      </c>
      <c r="R120" s="18">
        <f>IF(OR(B120="",Q120=""),"",Summary!$B$4-Q120)</f>
        <v/>
      </c>
    </row>
    <row r="121">
      <c r="A121" s="24" t="n"/>
      <c r="B121" s="24" t="n"/>
      <c r="C121" s="24" t="n"/>
      <c r="D121" s="24" t="n"/>
      <c r="E121" s="12" t="n"/>
      <c r="F121" s="24" t="n"/>
      <c r="G121" s="24" t="n"/>
      <c r="H121" s="24" t="n"/>
      <c r="I121" s="24" t="n"/>
      <c r="J121" s="11" t="n"/>
      <c r="K121" s="10" t="n"/>
      <c r="L121" s="24" t="n"/>
      <c r="M121" s="18">
        <f>IF(B121="","",COUNTIF(Contacts!$E$5:$E$304,B121))</f>
        <v/>
      </c>
      <c r="N121" s="18">
        <f>IF(B121="","",COUNTIFS(Deals!$C$5:$C$204,B121,Deals!$S$5:$S$204,"Yes"))</f>
        <v/>
      </c>
      <c r="O121" s="19">
        <f>IF(B121="","",SUMIFS(Deals!$I$5:$I$204,Deals!$C$5:$C$204,B121,Deals!$S$5:$S$204,"Yes"))</f>
        <v/>
      </c>
      <c r="P121" s="19">
        <f>IF(B121="","",SUMIFS(Deals!$I$5:$I$204,Deals!$C$5:$C$204,B121,Deals!$G$5:$G$204,"Closed Won"))</f>
        <v/>
      </c>
      <c r="Q121" s="25">
        <f>IF(B121="","",IF(_xlfn.MAXIFS(Activities!$A$5:$A$504,Activities!$C$5:$C$504,B121)=0,"",_xlfn.MAXIFS(Activities!$A$5:$A$504,Activities!$C$5:$C$504,B121)))</f>
        <v/>
      </c>
      <c r="R121" s="18">
        <f>IF(OR(B121="",Q121=""),"",Summary!$B$4-Q121)</f>
        <v/>
      </c>
    </row>
    <row r="122">
      <c r="A122" s="24" t="n"/>
      <c r="B122" s="24" t="n"/>
      <c r="C122" s="24" t="n"/>
      <c r="D122" s="24" t="n"/>
      <c r="E122" s="12" t="n"/>
      <c r="F122" s="24" t="n"/>
      <c r="G122" s="24" t="n"/>
      <c r="H122" s="24" t="n"/>
      <c r="I122" s="24" t="n"/>
      <c r="J122" s="11" t="n"/>
      <c r="K122" s="10" t="n"/>
      <c r="L122" s="24" t="n"/>
      <c r="M122" s="18">
        <f>IF(B122="","",COUNTIF(Contacts!$E$5:$E$304,B122))</f>
        <v/>
      </c>
      <c r="N122" s="18">
        <f>IF(B122="","",COUNTIFS(Deals!$C$5:$C$204,B122,Deals!$S$5:$S$204,"Yes"))</f>
        <v/>
      </c>
      <c r="O122" s="19">
        <f>IF(B122="","",SUMIFS(Deals!$I$5:$I$204,Deals!$C$5:$C$204,B122,Deals!$S$5:$S$204,"Yes"))</f>
        <v/>
      </c>
      <c r="P122" s="19">
        <f>IF(B122="","",SUMIFS(Deals!$I$5:$I$204,Deals!$C$5:$C$204,B122,Deals!$G$5:$G$204,"Closed Won"))</f>
        <v/>
      </c>
      <c r="Q122" s="25">
        <f>IF(B122="","",IF(_xlfn.MAXIFS(Activities!$A$5:$A$504,Activities!$C$5:$C$504,B122)=0,"",_xlfn.MAXIFS(Activities!$A$5:$A$504,Activities!$C$5:$C$504,B122)))</f>
        <v/>
      </c>
      <c r="R122" s="18">
        <f>IF(OR(B122="",Q122=""),"",Summary!$B$4-Q122)</f>
        <v/>
      </c>
    </row>
    <row r="123">
      <c r="A123" s="24" t="n"/>
      <c r="B123" s="24" t="n"/>
      <c r="C123" s="24" t="n"/>
      <c r="D123" s="24" t="n"/>
      <c r="E123" s="12" t="n"/>
      <c r="F123" s="24" t="n"/>
      <c r="G123" s="24" t="n"/>
      <c r="H123" s="24" t="n"/>
      <c r="I123" s="24" t="n"/>
      <c r="J123" s="11" t="n"/>
      <c r="K123" s="10" t="n"/>
      <c r="L123" s="24" t="n"/>
      <c r="M123" s="18">
        <f>IF(B123="","",COUNTIF(Contacts!$E$5:$E$304,B123))</f>
        <v/>
      </c>
      <c r="N123" s="18">
        <f>IF(B123="","",COUNTIFS(Deals!$C$5:$C$204,B123,Deals!$S$5:$S$204,"Yes"))</f>
        <v/>
      </c>
      <c r="O123" s="19">
        <f>IF(B123="","",SUMIFS(Deals!$I$5:$I$204,Deals!$C$5:$C$204,B123,Deals!$S$5:$S$204,"Yes"))</f>
        <v/>
      </c>
      <c r="P123" s="19">
        <f>IF(B123="","",SUMIFS(Deals!$I$5:$I$204,Deals!$C$5:$C$204,B123,Deals!$G$5:$G$204,"Closed Won"))</f>
        <v/>
      </c>
      <c r="Q123" s="25">
        <f>IF(B123="","",IF(_xlfn.MAXIFS(Activities!$A$5:$A$504,Activities!$C$5:$C$504,B123)=0,"",_xlfn.MAXIFS(Activities!$A$5:$A$504,Activities!$C$5:$C$504,B123)))</f>
        <v/>
      </c>
      <c r="R123" s="18">
        <f>IF(OR(B123="",Q123=""),"",Summary!$B$4-Q123)</f>
        <v/>
      </c>
    </row>
    <row r="124">
      <c r="A124" s="24" t="n"/>
      <c r="B124" s="24" t="n"/>
      <c r="C124" s="24" t="n"/>
      <c r="D124" s="24" t="n"/>
      <c r="E124" s="12" t="n"/>
      <c r="F124" s="24" t="n"/>
      <c r="G124" s="24" t="n"/>
      <c r="H124" s="24" t="n"/>
      <c r="I124" s="24" t="n"/>
      <c r="J124" s="11" t="n"/>
      <c r="K124" s="10" t="n"/>
      <c r="L124" s="24" t="n"/>
      <c r="M124" s="18">
        <f>IF(B124="","",COUNTIF(Contacts!$E$5:$E$304,B124))</f>
        <v/>
      </c>
      <c r="N124" s="18">
        <f>IF(B124="","",COUNTIFS(Deals!$C$5:$C$204,B124,Deals!$S$5:$S$204,"Yes"))</f>
        <v/>
      </c>
      <c r="O124" s="19">
        <f>IF(B124="","",SUMIFS(Deals!$I$5:$I$204,Deals!$C$5:$C$204,B124,Deals!$S$5:$S$204,"Yes"))</f>
        <v/>
      </c>
      <c r="P124" s="19">
        <f>IF(B124="","",SUMIFS(Deals!$I$5:$I$204,Deals!$C$5:$C$204,B124,Deals!$G$5:$G$204,"Closed Won"))</f>
        <v/>
      </c>
      <c r="Q124" s="25">
        <f>IF(B124="","",IF(_xlfn.MAXIFS(Activities!$A$5:$A$504,Activities!$C$5:$C$504,B124)=0,"",_xlfn.MAXIFS(Activities!$A$5:$A$504,Activities!$C$5:$C$504,B124)))</f>
        <v/>
      </c>
      <c r="R124" s="18">
        <f>IF(OR(B124="",Q124=""),"",Summary!$B$4-Q124)</f>
        <v/>
      </c>
    </row>
    <row r="125">
      <c r="A125" s="24" t="n"/>
      <c r="B125" s="24" t="n"/>
      <c r="C125" s="24" t="n"/>
      <c r="D125" s="24" t="n"/>
      <c r="E125" s="12" t="n"/>
      <c r="F125" s="24" t="n"/>
      <c r="G125" s="24" t="n"/>
      <c r="H125" s="24" t="n"/>
      <c r="I125" s="24" t="n"/>
      <c r="J125" s="11" t="n"/>
      <c r="K125" s="10" t="n"/>
      <c r="L125" s="24" t="n"/>
      <c r="M125" s="18">
        <f>IF(B125="","",COUNTIF(Contacts!$E$5:$E$304,B125))</f>
        <v/>
      </c>
      <c r="N125" s="18">
        <f>IF(B125="","",COUNTIFS(Deals!$C$5:$C$204,B125,Deals!$S$5:$S$204,"Yes"))</f>
        <v/>
      </c>
      <c r="O125" s="19">
        <f>IF(B125="","",SUMIFS(Deals!$I$5:$I$204,Deals!$C$5:$C$204,B125,Deals!$S$5:$S$204,"Yes"))</f>
        <v/>
      </c>
      <c r="P125" s="19">
        <f>IF(B125="","",SUMIFS(Deals!$I$5:$I$204,Deals!$C$5:$C$204,B125,Deals!$G$5:$G$204,"Closed Won"))</f>
        <v/>
      </c>
      <c r="Q125" s="25">
        <f>IF(B125="","",IF(_xlfn.MAXIFS(Activities!$A$5:$A$504,Activities!$C$5:$C$504,B125)=0,"",_xlfn.MAXIFS(Activities!$A$5:$A$504,Activities!$C$5:$C$504,B125)))</f>
        <v/>
      </c>
      <c r="R125" s="18">
        <f>IF(OR(B125="",Q125=""),"",Summary!$B$4-Q125)</f>
        <v/>
      </c>
    </row>
    <row r="126">
      <c r="A126" s="24" t="n"/>
      <c r="B126" s="24" t="n"/>
      <c r="C126" s="24" t="n"/>
      <c r="D126" s="24" t="n"/>
      <c r="E126" s="12" t="n"/>
      <c r="F126" s="24" t="n"/>
      <c r="G126" s="24" t="n"/>
      <c r="H126" s="24" t="n"/>
      <c r="I126" s="24" t="n"/>
      <c r="J126" s="11" t="n"/>
      <c r="K126" s="10" t="n"/>
      <c r="L126" s="24" t="n"/>
      <c r="M126" s="18">
        <f>IF(B126="","",COUNTIF(Contacts!$E$5:$E$304,B126))</f>
        <v/>
      </c>
      <c r="N126" s="18">
        <f>IF(B126="","",COUNTIFS(Deals!$C$5:$C$204,B126,Deals!$S$5:$S$204,"Yes"))</f>
        <v/>
      </c>
      <c r="O126" s="19">
        <f>IF(B126="","",SUMIFS(Deals!$I$5:$I$204,Deals!$C$5:$C$204,B126,Deals!$S$5:$S$204,"Yes"))</f>
        <v/>
      </c>
      <c r="P126" s="19">
        <f>IF(B126="","",SUMIFS(Deals!$I$5:$I$204,Deals!$C$5:$C$204,B126,Deals!$G$5:$G$204,"Closed Won"))</f>
        <v/>
      </c>
      <c r="Q126" s="25">
        <f>IF(B126="","",IF(_xlfn.MAXIFS(Activities!$A$5:$A$504,Activities!$C$5:$C$504,B126)=0,"",_xlfn.MAXIFS(Activities!$A$5:$A$504,Activities!$C$5:$C$504,B126)))</f>
        <v/>
      </c>
      <c r="R126" s="18">
        <f>IF(OR(B126="",Q126=""),"",Summary!$B$4-Q126)</f>
        <v/>
      </c>
    </row>
    <row r="127">
      <c r="A127" s="24" t="n"/>
      <c r="B127" s="24" t="n"/>
      <c r="C127" s="24" t="n"/>
      <c r="D127" s="24" t="n"/>
      <c r="E127" s="12" t="n"/>
      <c r="F127" s="24" t="n"/>
      <c r="G127" s="24" t="n"/>
      <c r="H127" s="24" t="n"/>
      <c r="I127" s="24" t="n"/>
      <c r="J127" s="11" t="n"/>
      <c r="K127" s="10" t="n"/>
      <c r="L127" s="24" t="n"/>
      <c r="M127" s="18">
        <f>IF(B127="","",COUNTIF(Contacts!$E$5:$E$304,B127))</f>
        <v/>
      </c>
      <c r="N127" s="18">
        <f>IF(B127="","",COUNTIFS(Deals!$C$5:$C$204,B127,Deals!$S$5:$S$204,"Yes"))</f>
        <v/>
      </c>
      <c r="O127" s="19">
        <f>IF(B127="","",SUMIFS(Deals!$I$5:$I$204,Deals!$C$5:$C$204,B127,Deals!$S$5:$S$204,"Yes"))</f>
        <v/>
      </c>
      <c r="P127" s="19">
        <f>IF(B127="","",SUMIFS(Deals!$I$5:$I$204,Deals!$C$5:$C$204,B127,Deals!$G$5:$G$204,"Closed Won"))</f>
        <v/>
      </c>
      <c r="Q127" s="25">
        <f>IF(B127="","",IF(_xlfn.MAXIFS(Activities!$A$5:$A$504,Activities!$C$5:$C$504,B127)=0,"",_xlfn.MAXIFS(Activities!$A$5:$A$504,Activities!$C$5:$C$504,B127)))</f>
        <v/>
      </c>
      <c r="R127" s="18">
        <f>IF(OR(B127="",Q127=""),"",Summary!$B$4-Q127)</f>
        <v/>
      </c>
    </row>
    <row r="128">
      <c r="A128" s="24" t="n"/>
      <c r="B128" s="24" t="n"/>
      <c r="C128" s="24" t="n"/>
      <c r="D128" s="24" t="n"/>
      <c r="E128" s="12" t="n"/>
      <c r="F128" s="24" t="n"/>
      <c r="G128" s="24" t="n"/>
      <c r="H128" s="24" t="n"/>
      <c r="I128" s="24" t="n"/>
      <c r="J128" s="11" t="n"/>
      <c r="K128" s="10" t="n"/>
      <c r="L128" s="24" t="n"/>
      <c r="M128" s="18">
        <f>IF(B128="","",COUNTIF(Contacts!$E$5:$E$304,B128))</f>
        <v/>
      </c>
      <c r="N128" s="18">
        <f>IF(B128="","",COUNTIFS(Deals!$C$5:$C$204,B128,Deals!$S$5:$S$204,"Yes"))</f>
        <v/>
      </c>
      <c r="O128" s="19">
        <f>IF(B128="","",SUMIFS(Deals!$I$5:$I$204,Deals!$C$5:$C$204,B128,Deals!$S$5:$S$204,"Yes"))</f>
        <v/>
      </c>
      <c r="P128" s="19">
        <f>IF(B128="","",SUMIFS(Deals!$I$5:$I$204,Deals!$C$5:$C$204,B128,Deals!$G$5:$G$204,"Closed Won"))</f>
        <v/>
      </c>
      <c r="Q128" s="25">
        <f>IF(B128="","",IF(_xlfn.MAXIFS(Activities!$A$5:$A$504,Activities!$C$5:$C$504,B128)=0,"",_xlfn.MAXIFS(Activities!$A$5:$A$504,Activities!$C$5:$C$504,B128)))</f>
        <v/>
      </c>
      <c r="R128" s="18">
        <f>IF(OR(B128="",Q128=""),"",Summary!$B$4-Q128)</f>
        <v/>
      </c>
    </row>
    <row r="129">
      <c r="A129" s="24" t="n"/>
      <c r="B129" s="24" t="n"/>
      <c r="C129" s="24" t="n"/>
      <c r="D129" s="24" t="n"/>
      <c r="E129" s="12" t="n"/>
      <c r="F129" s="24" t="n"/>
      <c r="G129" s="24" t="n"/>
      <c r="H129" s="24" t="n"/>
      <c r="I129" s="24" t="n"/>
      <c r="J129" s="11" t="n"/>
      <c r="K129" s="10" t="n"/>
      <c r="L129" s="24" t="n"/>
      <c r="M129" s="18">
        <f>IF(B129="","",COUNTIF(Contacts!$E$5:$E$304,B129))</f>
        <v/>
      </c>
      <c r="N129" s="18">
        <f>IF(B129="","",COUNTIFS(Deals!$C$5:$C$204,B129,Deals!$S$5:$S$204,"Yes"))</f>
        <v/>
      </c>
      <c r="O129" s="19">
        <f>IF(B129="","",SUMIFS(Deals!$I$5:$I$204,Deals!$C$5:$C$204,B129,Deals!$S$5:$S$204,"Yes"))</f>
        <v/>
      </c>
      <c r="P129" s="19">
        <f>IF(B129="","",SUMIFS(Deals!$I$5:$I$204,Deals!$C$5:$C$204,B129,Deals!$G$5:$G$204,"Closed Won"))</f>
        <v/>
      </c>
      <c r="Q129" s="25">
        <f>IF(B129="","",IF(_xlfn.MAXIFS(Activities!$A$5:$A$504,Activities!$C$5:$C$504,B129)=0,"",_xlfn.MAXIFS(Activities!$A$5:$A$504,Activities!$C$5:$C$504,B129)))</f>
        <v/>
      </c>
      <c r="R129" s="18">
        <f>IF(OR(B129="",Q129=""),"",Summary!$B$4-Q129)</f>
        <v/>
      </c>
    </row>
    <row r="130">
      <c r="A130" s="24" t="n"/>
      <c r="B130" s="24" t="n"/>
      <c r="C130" s="24" t="n"/>
      <c r="D130" s="24" t="n"/>
      <c r="E130" s="12" t="n"/>
      <c r="F130" s="24" t="n"/>
      <c r="G130" s="24" t="n"/>
      <c r="H130" s="24" t="n"/>
      <c r="I130" s="24" t="n"/>
      <c r="J130" s="11" t="n"/>
      <c r="K130" s="10" t="n"/>
      <c r="L130" s="24" t="n"/>
      <c r="M130" s="18">
        <f>IF(B130="","",COUNTIF(Contacts!$E$5:$E$304,B130))</f>
        <v/>
      </c>
      <c r="N130" s="18">
        <f>IF(B130="","",COUNTIFS(Deals!$C$5:$C$204,B130,Deals!$S$5:$S$204,"Yes"))</f>
        <v/>
      </c>
      <c r="O130" s="19">
        <f>IF(B130="","",SUMIFS(Deals!$I$5:$I$204,Deals!$C$5:$C$204,B130,Deals!$S$5:$S$204,"Yes"))</f>
        <v/>
      </c>
      <c r="P130" s="19">
        <f>IF(B130="","",SUMIFS(Deals!$I$5:$I$204,Deals!$C$5:$C$204,B130,Deals!$G$5:$G$204,"Closed Won"))</f>
        <v/>
      </c>
      <c r="Q130" s="25">
        <f>IF(B130="","",IF(_xlfn.MAXIFS(Activities!$A$5:$A$504,Activities!$C$5:$C$504,B130)=0,"",_xlfn.MAXIFS(Activities!$A$5:$A$504,Activities!$C$5:$C$504,B130)))</f>
        <v/>
      </c>
      <c r="R130" s="18">
        <f>IF(OR(B130="",Q130=""),"",Summary!$B$4-Q130)</f>
        <v/>
      </c>
    </row>
    <row r="131">
      <c r="A131" s="24" t="n"/>
      <c r="B131" s="24" t="n"/>
      <c r="C131" s="24" t="n"/>
      <c r="D131" s="24" t="n"/>
      <c r="E131" s="12" t="n"/>
      <c r="F131" s="24" t="n"/>
      <c r="G131" s="24" t="n"/>
      <c r="H131" s="24" t="n"/>
      <c r="I131" s="24" t="n"/>
      <c r="J131" s="11" t="n"/>
      <c r="K131" s="10" t="n"/>
      <c r="L131" s="24" t="n"/>
      <c r="M131" s="18">
        <f>IF(B131="","",COUNTIF(Contacts!$E$5:$E$304,B131))</f>
        <v/>
      </c>
      <c r="N131" s="18">
        <f>IF(B131="","",COUNTIFS(Deals!$C$5:$C$204,B131,Deals!$S$5:$S$204,"Yes"))</f>
        <v/>
      </c>
      <c r="O131" s="19">
        <f>IF(B131="","",SUMIFS(Deals!$I$5:$I$204,Deals!$C$5:$C$204,B131,Deals!$S$5:$S$204,"Yes"))</f>
        <v/>
      </c>
      <c r="P131" s="19">
        <f>IF(B131="","",SUMIFS(Deals!$I$5:$I$204,Deals!$C$5:$C$204,B131,Deals!$G$5:$G$204,"Closed Won"))</f>
        <v/>
      </c>
      <c r="Q131" s="25">
        <f>IF(B131="","",IF(_xlfn.MAXIFS(Activities!$A$5:$A$504,Activities!$C$5:$C$504,B131)=0,"",_xlfn.MAXIFS(Activities!$A$5:$A$504,Activities!$C$5:$C$504,B131)))</f>
        <v/>
      </c>
      <c r="R131" s="18">
        <f>IF(OR(B131="",Q131=""),"",Summary!$B$4-Q131)</f>
        <v/>
      </c>
    </row>
    <row r="132">
      <c r="A132" s="24" t="n"/>
      <c r="B132" s="24" t="n"/>
      <c r="C132" s="24" t="n"/>
      <c r="D132" s="24" t="n"/>
      <c r="E132" s="12" t="n"/>
      <c r="F132" s="24" t="n"/>
      <c r="G132" s="24" t="n"/>
      <c r="H132" s="24" t="n"/>
      <c r="I132" s="24" t="n"/>
      <c r="J132" s="11" t="n"/>
      <c r="K132" s="10" t="n"/>
      <c r="L132" s="24" t="n"/>
      <c r="M132" s="18">
        <f>IF(B132="","",COUNTIF(Contacts!$E$5:$E$304,B132))</f>
        <v/>
      </c>
      <c r="N132" s="18">
        <f>IF(B132="","",COUNTIFS(Deals!$C$5:$C$204,B132,Deals!$S$5:$S$204,"Yes"))</f>
        <v/>
      </c>
      <c r="O132" s="19">
        <f>IF(B132="","",SUMIFS(Deals!$I$5:$I$204,Deals!$C$5:$C$204,B132,Deals!$S$5:$S$204,"Yes"))</f>
        <v/>
      </c>
      <c r="P132" s="19">
        <f>IF(B132="","",SUMIFS(Deals!$I$5:$I$204,Deals!$C$5:$C$204,B132,Deals!$G$5:$G$204,"Closed Won"))</f>
        <v/>
      </c>
      <c r="Q132" s="25">
        <f>IF(B132="","",IF(_xlfn.MAXIFS(Activities!$A$5:$A$504,Activities!$C$5:$C$504,B132)=0,"",_xlfn.MAXIFS(Activities!$A$5:$A$504,Activities!$C$5:$C$504,B132)))</f>
        <v/>
      </c>
      <c r="R132" s="18">
        <f>IF(OR(B132="",Q132=""),"",Summary!$B$4-Q132)</f>
        <v/>
      </c>
    </row>
    <row r="133">
      <c r="A133" s="24" t="n"/>
      <c r="B133" s="24" t="n"/>
      <c r="C133" s="24" t="n"/>
      <c r="D133" s="24" t="n"/>
      <c r="E133" s="12" t="n"/>
      <c r="F133" s="24" t="n"/>
      <c r="G133" s="24" t="n"/>
      <c r="H133" s="24" t="n"/>
      <c r="I133" s="24" t="n"/>
      <c r="J133" s="11" t="n"/>
      <c r="K133" s="10" t="n"/>
      <c r="L133" s="24" t="n"/>
      <c r="M133" s="18">
        <f>IF(B133="","",COUNTIF(Contacts!$E$5:$E$304,B133))</f>
        <v/>
      </c>
      <c r="N133" s="18">
        <f>IF(B133="","",COUNTIFS(Deals!$C$5:$C$204,B133,Deals!$S$5:$S$204,"Yes"))</f>
        <v/>
      </c>
      <c r="O133" s="19">
        <f>IF(B133="","",SUMIFS(Deals!$I$5:$I$204,Deals!$C$5:$C$204,B133,Deals!$S$5:$S$204,"Yes"))</f>
        <v/>
      </c>
      <c r="P133" s="19">
        <f>IF(B133="","",SUMIFS(Deals!$I$5:$I$204,Deals!$C$5:$C$204,B133,Deals!$G$5:$G$204,"Closed Won"))</f>
        <v/>
      </c>
      <c r="Q133" s="25">
        <f>IF(B133="","",IF(_xlfn.MAXIFS(Activities!$A$5:$A$504,Activities!$C$5:$C$504,B133)=0,"",_xlfn.MAXIFS(Activities!$A$5:$A$504,Activities!$C$5:$C$504,B133)))</f>
        <v/>
      </c>
      <c r="R133" s="18">
        <f>IF(OR(B133="",Q133=""),"",Summary!$B$4-Q133)</f>
        <v/>
      </c>
    </row>
    <row r="134">
      <c r="A134" s="24" t="n"/>
      <c r="B134" s="24" t="n"/>
      <c r="C134" s="24" t="n"/>
      <c r="D134" s="24" t="n"/>
      <c r="E134" s="12" t="n"/>
      <c r="F134" s="24" t="n"/>
      <c r="G134" s="24" t="n"/>
      <c r="H134" s="24" t="n"/>
      <c r="I134" s="24" t="n"/>
      <c r="J134" s="11" t="n"/>
      <c r="K134" s="10" t="n"/>
      <c r="L134" s="24" t="n"/>
      <c r="M134" s="18">
        <f>IF(B134="","",COUNTIF(Contacts!$E$5:$E$304,B134))</f>
        <v/>
      </c>
      <c r="N134" s="18">
        <f>IF(B134="","",COUNTIFS(Deals!$C$5:$C$204,B134,Deals!$S$5:$S$204,"Yes"))</f>
        <v/>
      </c>
      <c r="O134" s="19">
        <f>IF(B134="","",SUMIFS(Deals!$I$5:$I$204,Deals!$C$5:$C$204,B134,Deals!$S$5:$S$204,"Yes"))</f>
        <v/>
      </c>
      <c r="P134" s="19">
        <f>IF(B134="","",SUMIFS(Deals!$I$5:$I$204,Deals!$C$5:$C$204,B134,Deals!$G$5:$G$204,"Closed Won"))</f>
        <v/>
      </c>
      <c r="Q134" s="25">
        <f>IF(B134="","",IF(_xlfn.MAXIFS(Activities!$A$5:$A$504,Activities!$C$5:$C$504,B134)=0,"",_xlfn.MAXIFS(Activities!$A$5:$A$504,Activities!$C$5:$C$504,B134)))</f>
        <v/>
      </c>
      <c r="R134" s="18">
        <f>IF(OR(B134="",Q134=""),"",Summary!$B$4-Q134)</f>
        <v/>
      </c>
    </row>
    <row r="135">
      <c r="A135" s="24" t="n"/>
      <c r="B135" s="24" t="n"/>
      <c r="C135" s="24" t="n"/>
      <c r="D135" s="24" t="n"/>
      <c r="E135" s="12" t="n"/>
      <c r="F135" s="24" t="n"/>
      <c r="G135" s="24" t="n"/>
      <c r="H135" s="24" t="n"/>
      <c r="I135" s="24" t="n"/>
      <c r="J135" s="11" t="n"/>
      <c r="K135" s="10" t="n"/>
      <c r="L135" s="24" t="n"/>
      <c r="M135" s="18">
        <f>IF(B135="","",COUNTIF(Contacts!$E$5:$E$304,B135))</f>
        <v/>
      </c>
      <c r="N135" s="18">
        <f>IF(B135="","",COUNTIFS(Deals!$C$5:$C$204,B135,Deals!$S$5:$S$204,"Yes"))</f>
        <v/>
      </c>
      <c r="O135" s="19">
        <f>IF(B135="","",SUMIFS(Deals!$I$5:$I$204,Deals!$C$5:$C$204,B135,Deals!$S$5:$S$204,"Yes"))</f>
        <v/>
      </c>
      <c r="P135" s="19">
        <f>IF(B135="","",SUMIFS(Deals!$I$5:$I$204,Deals!$C$5:$C$204,B135,Deals!$G$5:$G$204,"Closed Won"))</f>
        <v/>
      </c>
      <c r="Q135" s="25">
        <f>IF(B135="","",IF(_xlfn.MAXIFS(Activities!$A$5:$A$504,Activities!$C$5:$C$504,B135)=0,"",_xlfn.MAXIFS(Activities!$A$5:$A$504,Activities!$C$5:$C$504,B135)))</f>
        <v/>
      </c>
      <c r="R135" s="18">
        <f>IF(OR(B135="",Q135=""),"",Summary!$B$4-Q135)</f>
        <v/>
      </c>
    </row>
    <row r="136">
      <c r="A136" s="24" t="n"/>
      <c r="B136" s="24" t="n"/>
      <c r="C136" s="24" t="n"/>
      <c r="D136" s="24" t="n"/>
      <c r="E136" s="12" t="n"/>
      <c r="F136" s="24" t="n"/>
      <c r="G136" s="24" t="n"/>
      <c r="H136" s="24" t="n"/>
      <c r="I136" s="24" t="n"/>
      <c r="J136" s="11" t="n"/>
      <c r="K136" s="10" t="n"/>
      <c r="L136" s="24" t="n"/>
      <c r="M136" s="18">
        <f>IF(B136="","",COUNTIF(Contacts!$E$5:$E$304,B136))</f>
        <v/>
      </c>
      <c r="N136" s="18">
        <f>IF(B136="","",COUNTIFS(Deals!$C$5:$C$204,B136,Deals!$S$5:$S$204,"Yes"))</f>
        <v/>
      </c>
      <c r="O136" s="19">
        <f>IF(B136="","",SUMIFS(Deals!$I$5:$I$204,Deals!$C$5:$C$204,B136,Deals!$S$5:$S$204,"Yes"))</f>
        <v/>
      </c>
      <c r="P136" s="19">
        <f>IF(B136="","",SUMIFS(Deals!$I$5:$I$204,Deals!$C$5:$C$204,B136,Deals!$G$5:$G$204,"Closed Won"))</f>
        <v/>
      </c>
      <c r="Q136" s="25">
        <f>IF(B136="","",IF(_xlfn.MAXIFS(Activities!$A$5:$A$504,Activities!$C$5:$C$504,B136)=0,"",_xlfn.MAXIFS(Activities!$A$5:$A$504,Activities!$C$5:$C$504,B136)))</f>
        <v/>
      </c>
      <c r="R136" s="18">
        <f>IF(OR(B136="",Q136=""),"",Summary!$B$4-Q136)</f>
        <v/>
      </c>
    </row>
    <row r="137">
      <c r="A137" s="24" t="n"/>
      <c r="B137" s="24" t="n"/>
      <c r="C137" s="24" t="n"/>
      <c r="D137" s="24" t="n"/>
      <c r="E137" s="12" t="n"/>
      <c r="F137" s="24" t="n"/>
      <c r="G137" s="24" t="n"/>
      <c r="H137" s="24" t="n"/>
      <c r="I137" s="24" t="n"/>
      <c r="J137" s="11" t="n"/>
      <c r="K137" s="10" t="n"/>
      <c r="L137" s="24" t="n"/>
      <c r="M137" s="18">
        <f>IF(B137="","",COUNTIF(Contacts!$E$5:$E$304,B137))</f>
        <v/>
      </c>
      <c r="N137" s="18">
        <f>IF(B137="","",COUNTIFS(Deals!$C$5:$C$204,B137,Deals!$S$5:$S$204,"Yes"))</f>
        <v/>
      </c>
      <c r="O137" s="19">
        <f>IF(B137="","",SUMIFS(Deals!$I$5:$I$204,Deals!$C$5:$C$204,B137,Deals!$S$5:$S$204,"Yes"))</f>
        <v/>
      </c>
      <c r="P137" s="19">
        <f>IF(B137="","",SUMIFS(Deals!$I$5:$I$204,Deals!$C$5:$C$204,B137,Deals!$G$5:$G$204,"Closed Won"))</f>
        <v/>
      </c>
      <c r="Q137" s="25">
        <f>IF(B137="","",IF(_xlfn.MAXIFS(Activities!$A$5:$A$504,Activities!$C$5:$C$504,B137)=0,"",_xlfn.MAXIFS(Activities!$A$5:$A$504,Activities!$C$5:$C$504,B137)))</f>
        <v/>
      </c>
      <c r="R137" s="18">
        <f>IF(OR(B137="",Q137=""),"",Summary!$B$4-Q137)</f>
        <v/>
      </c>
    </row>
    <row r="138">
      <c r="A138" s="24" t="n"/>
      <c r="B138" s="24" t="n"/>
      <c r="C138" s="24" t="n"/>
      <c r="D138" s="24" t="n"/>
      <c r="E138" s="12" t="n"/>
      <c r="F138" s="24" t="n"/>
      <c r="G138" s="24" t="n"/>
      <c r="H138" s="24" t="n"/>
      <c r="I138" s="24" t="n"/>
      <c r="J138" s="11" t="n"/>
      <c r="K138" s="10" t="n"/>
      <c r="L138" s="24" t="n"/>
      <c r="M138" s="18">
        <f>IF(B138="","",COUNTIF(Contacts!$E$5:$E$304,B138))</f>
        <v/>
      </c>
      <c r="N138" s="18">
        <f>IF(B138="","",COUNTIFS(Deals!$C$5:$C$204,B138,Deals!$S$5:$S$204,"Yes"))</f>
        <v/>
      </c>
      <c r="O138" s="19">
        <f>IF(B138="","",SUMIFS(Deals!$I$5:$I$204,Deals!$C$5:$C$204,B138,Deals!$S$5:$S$204,"Yes"))</f>
        <v/>
      </c>
      <c r="P138" s="19">
        <f>IF(B138="","",SUMIFS(Deals!$I$5:$I$204,Deals!$C$5:$C$204,B138,Deals!$G$5:$G$204,"Closed Won"))</f>
        <v/>
      </c>
      <c r="Q138" s="25">
        <f>IF(B138="","",IF(_xlfn.MAXIFS(Activities!$A$5:$A$504,Activities!$C$5:$C$504,B138)=0,"",_xlfn.MAXIFS(Activities!$A$5:$A$504,Activities!$C$5:$C$504,B138)))</f>
        <v/>
      </c>
      <c r="R138" s="18">
        <f>IF(OR(B138="",Q138=""),"",Summary!$B$4-Q138)</f>
        <v/>
      </c>
    </row>
    <row r="139">
      <c r="A139" s="24" t="n"/>
      <c r="B139" s="24" t="n"/>
      <c r="C139" s="24" t="n"/>
      <c r="D139" s="24" t="n"/>
      <c r="E139" s="12" t="n"/>
      <c r="F139" s="24" t="n"/>
      <c r="G139" s="24" t="n"/>
      <c r="H139" s="24" t="n"/>
      <c r="I139" s="24" t="n"/>
      <c r="J139" s="11" t="n"/>
      <c r="K139" s="10" t="n"/>
      <c r="L139" s="24" t="n"/>
      <c r="M139" s="18">
        <f>IF(B139="","",COUNTIF(Contacts!$E$5:$E$304,B139))</f>
        <v/>
      </c>
      <c r="N139" s="18">
        <f>IF(B139="","",COUNTIFS(Deals!$C$5:$C$204,B139,Deals!$S$5:$S$204,"Yes"))</f>
        <v/>
      </c>
      <c r="O139" s="19">
        <f>IF(B139="","",SUMIFS(Deals!$I$5:$I$204,Deals!$C$5:$C$204,B139,Deals!$S$5:$S$204,"Yes"))</f>
        <v/>
      </c>
      <c r="P139" s="19">
        <f>IF(B139="","",SUMIFS(Deals!$I$5:$I$204,Deals!$C$5:$C$204,B139,Deals!$G$5:$G$204,"Closed Won"))</f>
        <v/>
      </c>
      <c r="Q139" s="25">
        <f>IF(B139="","",IF(_xlfn.MAXIFS(Activities!$A$5:$A$504,Activities!$C$5:$C$504,B139)=0,"",_xlfn.MAXIFS(Activities!$A$5:$A$504,Activities!$C$5:$C$504,B139)))</f>
        <v/>
      </c>
      <c r="R139" s="18">
        <f>IF(OR(B139="",Q139=""),"",Summary!$B$4-Q139)</f>
        <v/>
      </c>
    </row>
    <row r="140">
      <c r="A140" s="24" t="n"/>
      <c r="B140" s="24" t="n"/>
      <c r="C140" s="24" t="n"/>
      <c r="D140" s="24" t="n"/>
      <c r="E140" s="12" t="n"/>
      <c r="F140" s="24" t="n"/>
      <c r="G140" s="24" t="n"/>
      <c r="H140" s="24" t="n"/>
      <c r="I140" s="24" t="n"/>
      <c r="J140" s="11" t="n"/>
      <c r="K140" s="10" t="n"/>
      <c r="L140" s="24" t="n"/>
      <c r="M140" s="18">
        <f>IF(B140="","",COUNTIF(Contacts!$E$5:$E$304,B140))</f>
        <v/>
      </c>
      <c r="N140" s="18">
        <f>IF(B140="","",COUNTIFS(Deals!$C$5:$C$204,B140,Deals!$S$5:$S$204,"Yes"))</f>
        <v/>
      </c>
      <c r="O140" s="19">
        <f>IF(B140="","",SUMIFS(Deals!$I$5:$I$204,Deals!$C$5:$C$204,B140,Deals!$S$5:$S$204,"Yes"))</f>
        <v/>
      </c>
      <c r="P140" s="19">
        <f>IF(B140="","",SUMIFS(Deals!$I$5:$I$204,Deals!$C$5:$C$204,B140,Deals!$G$5:$G$204,"Closed Won"))</f>
        <v/>
      </c>
      <c r="Q140" s="25">
        <f>IF(B140="","",IF(_xlfn.MAXIFS(Activities!$A$5:$A$504,Activities!$C$5:$C$504,B140)=0,"",_xlfn.MAXIFS(Activities!$A$5:$A$504,Activities!$C$5:$C$504,B140)))</f>
        <v/>
      </c>
      <c r="R140" s="18">
        <f>IF(OR(B140="",Q140=""),"",Summary!$B$4-Q140)</f>
        <v/>
      </c>
    </row>
    <row r="141">
      <c r="A141" s="24" t="n"/>
      <c r="B141" s="24" t="n"/>
      <c r="C141" s="24" t="n"/>
      <c r="D141" s="24" t="n"/>
      <c r="E141" s="12" t="n"/>
      <c r="F141" s="24" t="n"/>
      <c r="G141" s="24" t="n"/>
      <c r="H141" s="24" t="n"/>
      <c r="I141" s="24" t="n"/>
      <c r="J141" s="11" t="n"/>
      <c r="K141" s="10" t="n"/>
      <c r="L141" s="24" t="n"/>
      <c r="M141" s="18">
        <f>IF(B141="","",COUNTIF(Contacts!$E$5:$E$304,B141))</f>
        <v/>
      </c>
      <c r="N141" s="18">
        <f>IF(B141="","",COUNTIFS(Deals!$C$5:$C$204,B141,Deals!$S$5:$S$204,"Yes"))</f>
        <v/>
      </c>
      <c r="O141" s="19">
        <f>IF(B141="","",SUMIFS(Deals!$I$5:$I$204,Deals!$C$5:$C$204,B141,Deals!$S$5:$S$204,"Yes"))</f>
        <v/>
      </c>
      <c r="P141" s="19">
        <f>IF(B141="","",SUMIFS(Deals!$I$5:$I$204,Deals!$C$5:$C$204,B141,Deals!$G$5:$G$204,"Closed Won"))</f>
        <v/>
      </c>
      <c r="Q141" s="25">
        <f>IF(B141="","",IF(_xlfn.MAXIFS(Activities!$A$5:$A$504,Activities!$C$5:$C$504,B141)=0,"",_xlfn.MAXIFS(Activities!$A$5:$A$504,Activities!$C$5:$C$504,B141)))</f>
        <v/>
      </c>
      <c r="R141" s="18">
        <f>IF(OR(B141="",Q141=""),"",Summary!$B$4-Q141)</f>
        <v/>
      </c>
    </row>
    <row r="142">
      <c r="A142" s="24" t="n"/>
      <c r="B142" s="24" t="n"/>
      <c r="C142" s="24" t="n"/>
      <c r="D142" s="24" t="n"/>
      <c r="E142" s="12" t="n"/>
      <c r="F142" s="24" t="n"/>
      <c r="G142" s="24" t="n"/>
      <c r="H142" s="24" t="n"/>
      <c r="I142" s="24" t="n"/>
      <c r="J142" s="11" t="n"/>
      <c r="K142" s="10" t="n"/>
      <c r="L142" s="24" t="n"/>
      <c r="M142" s="18">
        <f>IF(B142="","",COUNTIF(Contacts!$E$5:$E$304,B142))</f>
        <v/>
      </c>
      <c r="N142" s="18">
        <f>IF(B142="","",COUNTIFS(Deals!$C$5:$C$204,B142,Deals!$S$5:$S$204,"Yes"))</f>
        <v/>
      </c>
      <c r="O142" s="19">
        <f>IF(B142="","",SUMIFS(Deals!$I$5:$I$204,Deals!$C$5:$C$204,B142,Deals!$S$5:$S$204,"Yes"))</f>
        <v/>
      </c>
      <c r="P142" s="19">
        <f>IF(B142="","",SUMIFS(Deals!$I$5:$I$204,Deals!$C$5:$C$204,B142,Deals!$G$5:$G$204,"Closed Won"))</f>
        <v/>
      </c>
      <c r="Q142" s="25">
        <f>IF(B142="","",IF(_xlfn.MAXIFS(Activities!$A$5:$A$504,Activities!$C$5:$C$504,B142)=0,"",_xlfn.MAXIFS(Activities!$A$5:$A$504,Activities!$C$5:$C$504,B142)))</f>
        <v/>
      </c>
      <c r="R142" s="18">
        <f>IF(OR(B142="",Q142=""),"",Summary!$B$4-Q142)</f>
        <v/>
      </c>
    </row>
    <row r="143">
      <c r="A143" s="24" t="n"/>
      <c r="B143" s="24" t="n"/>
      <c r="C143" s="24" t="n"/>
      <c r="D143" s="24" t="n"/>
      <c r="E143" s="12" t="n"/>
      <c r="F143" s="24" t="n"/>
      <c r="G143" s="24" t="n"/>
      <c r="H143" s="24" t="n"/>
      <c r="I143" s="24" t="n"/>
      <c r="J143" s="11" t="n"/>
      <c r="K143" s="10" t="n"/>
      <c r="L143" s="24" t="n"/>
      <c r="M143" s="18">
        <f>IF(B143="","",COUNTIF(Contacts!$E$5:$E$304,B143))</f>
        <v/>
      </c>
      <c r="N143" s="18">
        <f>IF(B143="","",COUNTIFS(Deals!$C$5:$C$204,B143,Deals!$S$5:$S$204,"Yes"))</f>
        <v/>
      </c>
      <c r="O143" s="19">
        <f>IF(B143="","",SUMIFS(Deals!$I$5:$I$204,Deals!$C$5:$C$204,B143,Deals!$S$5:$S$204,"Yes"))</f>
        <v/>
      </c>
      <c r="P143" s="19">
        <f>IF(B143="","",SUMIFS(Deals!$I$5:$I$204,Deals!$C$5:$C$204,B143,Deals!$G$5:$G$204,"Closed Won"))</f>
        <v/>
      </c>
      <c r="Q143" s="25">
        <f>IF(B143="","",IF(_xlfn.MAXIFS(Activities!$A$5:$A$504,Activities!$C$5:$C$504,B143)=0,"",_xlfn.MAXIFS(Activities!$A$5:$A$504,Activities!$C$5:$C$504,B143)))</f>
        <v/>
      </c>
      <c r="R143" s="18">
        <f>IF(OR(B143="",Q143=""),"",Summary!$B$4-Q143)</f>
        <v/>
      </c>
    </row>
    <row r="144">
      <c r="A144" s="24" t="n"/>
      <c r="B144" s="24" t="n"/>
      <c r="C144" s="24" t="n"/>
      <c r="D144" s="24" t="n"/>
      <c r="E144" s="12" t="n"/>
      <c r="F144" s="24" t="n"/>
      <c r="G144" s="24" t="n"/>
      <c r="H144" s="24" t="n"/>
      <c r="I144" s="24" t="n"/>
      <c r="J144" s="11" t="n"/>
      <c r="K144" s="10" t="n"/>
      <c r="L144" s="24" t="n"/>
      <c r="M144" s="18">
        <f>IF(B144="","",COUNTIF(Contacts!$E$5:$E$304,B144))</f>
        <v/>
      </c>
      <c r="N144" s="18">
        <f>IF(B144="","",COUNTIFS(Deals!$C$5:$C$204,B144,Deals!$S$5:$S$204,"Yes"))</f>
        <v/>
      </c>
      <c r="O144" s="19">
        <f>IF(B144="","",SUMIFS(Deals!$I$5:$I$204,Deals!$C$5:$C$204,B144,Deals!$S$5:$S$204,"Yes"))</f>
        <v/>
      </c>
      <c r="P144" s="19">
        <f>IF(B144="","",SUMIFS(Deals!$I$5:$I$204,Deals!$C$5:$C$204,B144,Deals!$G$5:$G$204,"Closed Won"))</f>
        <v/>
      </c>
      <c r="Q144" s="25">
        <f>IF(B144="","",IF(_xlfn.MAXIFS(Activities!$A$5:$A$504,Activities!$C$5:$C$504,B144)=0,"",_xlfn.MAXIFS(Activities!$A$5:$A$504,Activities!$C$5:$C$504,B144)))</f>
        <v/>
      </c>
      <c r="R144" s="18">
        <f>IF(OR(B144="",Q144=""),"",Summary!$B$4-Q144)</f>
        <v/>
      </c>
    </row>
    <row r="145">
      <c r="A145" s="24" t="n"/>
      <c r="B145" s="24" t="n"/>
      <c r="C145" s="24" t="n"/>
      <c r="D145" s="24" t="n"/>
      <c r="E145" s="12" t="n"/>
      <c r="F145" s="24" t="n"/>
      <c r="G145" s="24" t="n"/>
      <c r="H145" s="24" t="n"/>
      <c r="I145" s="24" t="n"/>
      <c r="J145" s="11" t="n"/>
      <c r="K145" s="10" t="n"/>
      <c r="L145" s="24" t="n"/>
      <c r="M145" s="18">
        <f>IF(B145="","",COUNTIF(Contacts!$E$5:$E$304,B145))</f>
        <v/>
      </c>
      <c r="N145" s="18">
        <f>IF(B145="","",COUNTIFS(Deals!$C$5:$C$204,B145,Deals!$S$5:$S$204,"Yes"))</f>
        <v/>
      </c>
      <c r="O145" s="19">
        <f>IF(B145="","",SUMIFS(Deals!$I$5:$I$204,Deals!$C$5:$C$204,B145,Deals!$S$5:$S$204,"Yes"))</f>
        <v/>
      </c>
      <c r="P145" s="19">
        <f>IF(B145="","",SUMIFS(Deals!$I$5:$I$204,Deals!$C$5:$C$204,B145,Deals!$G$5:$G$204,"Closed Won"))</f>
        <v/>
      </c>
      <c r="Q145" s="25">
        <f>IF(B145="","",IF(_xlfn.MAXIFS(Activities!$A$5:$A$504,Activities!$C$5:$C$504,B145)=0,"",_xlfn.MAXIFS(Activities!$A$5:$A$504,Activities!$C$5:$C$504,B145)))</f>
        <v/>
      </c>
      <c r="R145" s="18">
        <f>IF(OR(B145="",Q145=""),"",Summary!$B$4-Q145)</f>
        <v/>
      </c>
    </row>
    <row r="146">
      <c r="A146" s="24" t="n"/>
      <c r="B146" s="24" t="n"/>
      <c r="C146" s="24" t="n"/>
      <c r="D146" s="24" t="n"/>
      <c r="E146" s="12" t="n"/>
      <c r="F146" s="24" t="n"/>
      <c r="G146" s="24" t="n"/>
      <c r="H146" s="24" t="n"/>
      <c r="I146" s="24" t="n"/>
      <c r="J146" s="11" t="n"/>
      <c r="K146" s="10" t="n"/>
      <c r="L146" s="24" t="n"/>
      <c r="M146" s="18">
        <f>IF(B146="","",COUNTIF(Contacts!$E$5:$E$304,B146))</f>
        <v/>
      </c>
      <c r="N146" s="18">
        <f>IF(B146="","",COUNTIFS(Deals!$C$5:$C$204,B146,Deals!$S$5:$S$204,"Yes"))</f>
        <v/>
      </c>
      <c r="O146" s="19">
        <f>IF(B146="","",SUMIFS(Deals!$I$5:$I$204,Deals!$C$5:$C$204,B146,Deals!$S$5:$S$204,"Yes"))</f>
        <v/>
      </c>
      <c r="P146" s="19">
        <f>IF(B146="","",SUMIFS(Deals!$I$5:$I$204,Deals!$C$5:$C$204,B146,Deals!$G$5:$G$204,"Closed Won"))</f>
        <v/>
      </c>
      <c r="Q146" s="25">
        <f>IF(B146="","",IF(_xlfn.MAXIFS(Activities!$A$5:$A$504,Activities!$C$5:$C$504,B146)=0,"",_xlfn.MAXIFS(Activities!$A$5:$A$504,Activities!$C$5:$C$504,B146)))</f>
        <v/>
      </c>
      <c r="R146" s="18">
        <f>IF(OR(B146="",Q146=""),"",Summary!$B$4-Q146)</f>
        <v/>
      </c>
    </row>
    <row r="147">
      <c r="A147" s="24" t="n"/>
      <c r="B147" s="24" t="n"/>
      <c r="C147" s="24" t="n"/>
      <c r="D147" s="24" t="n"/>
      <c r="E147" s="12" t="n"/>
      <c r="F147" s="24" t="n"/>
      <c r="G147" s="24" t="n"/>
      <c r="H147" s="24" t="n"/>
      <c r="I147" s="24" t="n"/>
      <c r="J147" s="11" t="n"/>
      <c r="K147" s="10" t="n"/>
      <c r="L147" s="24" t="n"/>
      <c r="M147" s="18">
        <f>IF(B147="","",COUNTIF(Contacts!$E$5:$E$304,B147))</f>
        <v/>
      </c>
      <c r="N147" s="18">
        <f>IF(B147="","",COUNTIFS(Deals!$C$5:$C$204,B147,Deals!$S$5:$S$204,"Yes"))</f>
        <v/>
      </c>
      <c r="O147" s="19">
        <f>IF(B147="","",SUMIFS(Deals!$I$5:$I$204,Deals!$C$5:$C$204,B147,Deals!$S$5:$S$204,"Yes"))</f>
        <v/>
      </c>
      <c r="P147" s="19">
        <f>IF(B147="","",SUMIFS(Deals!$I$5:$I$204,Deals!$C$5:$C$204,B147,Deals!$G$5:$G$204,"Closed Won"))</f>
        <v/>
      </c>
      <c r="Q147" s="25">
        <f>IF(B147="","",IF(_xlfn.MAXIFS(Activities!$A$5:$A$504,Activities!$C$5:$C$504,B147)=0,"",_xlfn.MAXIFS(Activities!$A$5:$A$504,Activities!$C$5:$C$504,B147)))</f>
        <v/>
      </c>
      <c r="R147" s="18">
        <f>IF(OR(B147="",Q147=""),"",Summary!$B$4-Q147)</f>
        <v/>
      </c>
    </row>
    <row r="148">
      <c r="A148" s="24" t="n"/>
      <c r="B148" s="24" t="n"/>
      <c r="C148" s="24" t="n"/>
      <c r="D148" s="24" t="n"/>
      <c r="E148" s="12" t="n"/>
      <c r="F148" s="24" t="n"/>
      <c r="G148" s="24" t="n"/>
      <c r="H148" s="24" t="n"/>
      <c r="I148" s="24" t="n"/>
      <c r="J148" s="11" t="n"/>
      <c r="K148" s="10" t="n"/>
      <c r="L148" s="24" t="n"/>
      <c r="M148" s="18">
        <f>IF(B148="","",COUNTIF(Contacts!$E$5:$E$304,B148))</f>
        <v/>
      </c>
      <c r="N148" s="18">
        <f>IF(B148="","",COUNTIFS(Deals!$C$5:$C$204,B148,Deals!$S$5:$S$204,"Yes"))</f>
        <v/>
      </c>
      <c r="O148" s="19">
        <f>IF(B148="","",SUMIFS(Deals!$I$5:$I$204,Deals!$C$5:$C$204,B148,Deals!$S$5:$S$204,"Yes"))</f>
        <v/>
      </c>
      <c r="P148" s="19">
        <f>IF(B148="","",SUMIFS(Deals!$I$5:$I$204,Deals!$C$5:$C$204,B148,Deals!$G$5:$G$204,"Closed Won"))</f>
        <v/>
      </c>
      <c r="Q148" s="25">
        <f>IF(B148="","",IF(_xlfn.MAXIFS(Activities!$A$5:$A$504,Activities!$C$5:$C$504,B148)=0,"",_xlfn.MAXIFS(Activities!$A$5:$A$504,Activities!$C$5:$C$504,B148)))</f>
        <v/>
      </c>
      <c r="R148" s="18">
        <f>IF(OR(B148="",Q148=""),"",Summary!$B$4-Q148)</f>
        <v/>
      </c>
    </row>
    <row r="149">
      <c r="A149" s="24" t="n"/>
      <c r="B149" s="24" t="n"/>
      <c r="C149" s="24" t="n"/>
      <c r="D149" s="24" t="n"/>
      <c r="E149" s="12" t="n"/>
      <c r="F149" s="24" t="n"/>
      <c r="G149" s="24" t="n"/>
      <c r="H149" s="24" t="n"/>
      <c r="I149" s="24" t="n"/>
      <c r="J149" s="11" t="n"/>
      <c r="K149" s="10" t="n"/>
      <c r="L149" s="24" t="n"/>
      <c r="M149" s="18">
        <f>IF(B149="","",COUNTIF(Contacts!$E$5:$E$304,B149))</f>
        <v/>
      </c>
      <c r="N149" s="18">
        <f>IF(B149="","",COUNTIFS(Deals!$C$5:$C$204,B149,Deals!$S$5:$S$204,"Yes"))</f>
        <v/>
      </c>
      <c r="O149" s="19">
        <f>IF(B149="","",SUMIFS(Deals!$I$5:$I$204,Deals!$C$5:$C$204,B149,Deals!$S$5:$S$204,"Yes"))</f>
        <v/>
      </c>
      <c r="P149" s="19">
        <f>IF(B149="","",SUMIFS(Deals!$I$5:$I$204,Deals!$C$5:$C$204,B149,Deals!$G$5:$G$204,"Closed Won"))</f>
        <v/>
      </c>
      <c r="Q149" s="25">
        <f>IF(B149="","",IF(_xlfn.MAXIFS(Activities!$A$5:$A$504,Activities!$C$5:$C$504,B149)=0,"",_xlfn.MAXIFS(Activities!$A$5:$A$504,Activities!$C$5:$C$504,B149)))</f>
        <v/>
      </c>
      <c r="R149" s="18">
        <f>IF(OR(B149="",Q149=""),"",Summary!$B$4-Q149)</f>
        <v/>
      </c>
    </row>
    <row r="150">
      <c r="A150" s="24" t="n"/>
      <c r="B150" s="24" t="n"/>
      <c r="C150" s="24" t="n"/>
      <c r="D150" s="24" t="n"/>
      <c r="E150" s="12" t="n"/>
      <c r="F150" s="24" t="n"/>
      <c r="G150" s="24" t="n"/>
      <c r="H150" s="24" t="n"/>
      <c r="I150" s="24" t="n"/>
      <c r="J150" s="11" t="n"/>
      <c r="K150" s="10" t="n"/>
      <c r="L150" s="24" t="n"/>
      <c r="M150" s="18">
        <f>IF(B150="","",COUNTIF(Contacts!$E$5:$E$304,B150))</f>
        <v/>
      </c>
      <c r="N150" s="18">
        <f>IF(B150="","",COUNTIFS(Deals!$C$5:$C$204,B150,Deals!$S$5:$S$204,"Yes"))</f>
        <v/>
      </c>
      <c r="O150" s="19">
        <f>IF(B150="","",SUMIFS(Deals!$I$5:$I$204,Deals!$C$5:$C$204,B150,Deals!$S$5:$S$204,"Yes"))</f>
        <v/>
      </c>
      <c r="P150" s="19">
        <f>IF(B150="","",SUMIFS(Deals!$I$5:$I$204,Deals!$C$5:$C$204,B150,Deals!$G$5:$G$204,"Closed Won"))</f>
        <v/>
      </c>
      <c r="Q150" s="25">
        <f>IF(B150="","",IF(_xlfn.MAXIFS(Activities!$A$5:$A$504,Activities!$C$5:$C$504,B150)=0,"",_xlfn.MAXIFS(Activities!$A$5:$A$504,Activities!$C$5:$C$504,B150)))</f>
        <v/>
      </c>
      <c r="R150" s="18">
        <f>IF(OR(B150="",Q150=""),"",Summary!$B$4-Q150)</f>
        <v/>
      </c>
    </row>
    <row r="151">
      <c r="A151" s="24" t="n"/>
      <c r="B151" s="24" t="n"/>
      <c r="C151" s="24" t="n"/>
      <c r="D151" s="24" t="n"/>
      <c r="E151" s="12" t="n"/>
      <c r="F151" s="24" t="n"/>
      <c r="G151" s="24" t="n"/>
      <c r="H151" s="24" t="n"/>
      <c r="I151" s="24" t="n"/>
      <c r="J151" s="11" t="n"/>
      <c r="K151" s="10" t="n"/>
      <c r="L151" s="24" t="n"/>
      <c r="M151" s="18">
        <f>IF(B151="","",COUNTIF(Contacts!$E$5:$E$304,B151))</f>
        <v/>
      </c>
      <c r="N151" s="18">
        <f>IF(B151="","",COUNTIFS(Deals!$C$5:$C$204,B151,Deals!$S$5:$S$204,"Yes"))</f>
        <v/>
      </c>
      <c r="O151" s="19">
        <f>IF(B151="","",SUMIFS(Deals!$I$5:$I$204,Deals!$C$5:$C$204,B151,Deals!$S$5:$S$204,"Yes"))</f>
        <v/>
      </c>
      <c r="P151" s="19">
        <f>IF(B151="","",SUMIFS(Deals!$I$5:$I$204,Deals!$C$5:$C$204,B151,Deals!$G$5:$G$204,"Closed Won"))</f>
        <v/>
      </c>
      <c r="Q151" s="25">
        <f>IF(B151="","",IF(_xlfn.MAXIFS(Activities!$A$5:$A$504,Activities!$C$5:$C$504,B151)=0,"",_xlfn.MAXIFS(Activities!$A$5:$A$504,Activities!$C$5:$C$504,B151)))</f>
        <v/>
      </c>
      <c r="R151" s="18">
        <f>IF(OR(B151="",Q151=""),"",Summary!$B$4-Q151)</f>
        <v/>
      </c>
    </row>
    <row r="152">
      <c r="A152" s="24" t="n"/>
      <c r="B152" s="24" t="n"/>
      <c r="C152" s="24" t="n"/>
      <c r="D152" s="24" t="n"/>
      <c r="E152" s="12" t="n"/>
      <c r="F152" s="24" t="n"/>
      <c r="G152" s="24" t="n"/>
      <c r="H152" s="24" t="n"/>
      <c r="I152" s="24" t="n"/>
      <c r="J152" s="11" t="n"/>
      <c r="K152" s="10" t="n"/>
      <c r="L152" s="24" t="n"/>
      <c r="M152" s="18">
        <f>IF(B152="","",COUNTIF(Contacts!$E$5:$E$304,B152))</f>
        <v/>
      </c>
      <c r="N152" s="18">
        <f>IF(B152="","",COUNTIFS(Deals!$C$5:$C$204,B152,Deals!$S$5:$S$204,"Yes"))</f>
        <v/>
      </c>
      <c r="O152" s="19">
        <f>IF(B152="","",SUMIFS(Deals!$I$5:$I$204,Deals!$C$5:$C$204,B152,Deals!$S$5:$S$204,"Yes"))</f>
        <v/>
      </c>
      <c r="P152" s="19">
        <f>IF(B152="","",SUMIFS(Deals!$I$5:$I$204,Deals!$C$5:$C$204,B152,Deals!$G$5:$G$204,"Closed Won"))</f>
        <v/>
      </c>
      <c r="Q152" s="25">
        <f>IF(B152="","",IF(_xlfn.MAXIFS(Activities!$A$5:$A$504,Activities!$C$5:$C$504,B152)=0,"",_xlfn.MAXIFS(Activities!$A$5:$A$504,Activities!$C$5:$C$504,B152)))</f>
        <v/>
      </c>
      <c r="R152" s="18">
        <f>IF(OR(B152="",Q152=""),"",Summary!$B$4-Q152)</f>
        <v/>
      </c>
    </row>
    <row r="153">
      <c r="A153" s="24" t="n"/>
      <c r="B153" s="24" t="n"/>
      <c r="C153" s="24" t="n"/>
      <c r="D153" s="24" t="n"/>
      <c r="E153" s="12" t="n"/>
      <c r="F153" s="24" t="n"/>
      <c r="G153" s="24" t="n"/>
      <c r="H153" s="24" t="n"/>
      <c r="I153" s="24" t="n"/>
      <c r="J153" s="11" t="n"/>
      <c r="K153" s="10" t="n"/>
      <c r="L153" s="24" t="n"/>
      <c r="M153" s="18">
        <f>IF(B153="","",COUNTIF(Contacts!$E$5:$E$304,B153))</f>
        <v/>
      </c>
      <c r="N153" s="18">
        <f>IF(B153="","",COUNTIFS(Deals!$C$5:$C$204,B153,Deals!$S$5:$S$204,"Yes"))</f>
        <v/>
      </c>
      <c r="O153" s="19">
        <f>IF(B153="","",SUMIFS(Deals!$I$5:$I$204,Deals!$C$5:$C$204,B153,Deals!$S$5:$S$204,"Yes"))</f>
        <v/>
      </c>
      <c r="P153" s="19">
        <f>IF(B153="","",SUMIFS(Deals!$I$5:$I$204,Deals!$C$5:$C$204,B153,Deals!$G$5:$G$204,"Closed Won"))</f>
        <v/>
      </c>
      <c r="Q153" s="25">
        <f>IF(B153="","",IF(_xlfn.MAXIFS(Activities!$A$5:$A$504,Activities!$C$5:$C$504,B153)=0,"",_xlfn.MAXIFS(Activities!$A$5:$A$504,Activities!$C$5:$C$504,B153)))</f>
        <v/>
      </c>
      <c r="R153" s="18">
        <f>IF(OR(B153="",Q153=""),"",Summary!$B$4-Q153)</f>
        <v/>
      </c>
    </row>
    <row r="154">
      <c r="A154" s="24" t="n"/>
      <c r="B154" s="24" t="n"/>
      <c r="C154" s="24" t="n"/>
      <c r="D154" s="24" t="n"/>
      <c r="E154" s="12" t="n"/>
      <c r="F154" s="24" t="n"/>
      <c r="G154" s="24" t="n"/>
      <c r="H154" s="24" t="n"/>
      <c r="I154" s="24" t="n"/>
      <c r="J154" s="11" t="n"/>
      <c r="K154" s="10" t="n"/>
      <c r="L154" s="24" t="n"/>
      <c r="M154" s="18">
        <f>IF(B154="","",COUNTIF(Contacts!$E$5:$E$304,B154))</f>
        <v/>
      </c>
      <c r="N154" s="18">
        <f>IF(B154="","",COUNTIFS(Deals!$C$5:$C$204,B154,Deals!$S$5:$S$204,"Yes"))</f>
        <v/>
      </c>
      <c r="O154" s="19">
        <f>IF(B154="","",SUMIFS(Deals!$I$5:$I$204,Deals!$C$5:$C$204,B154,Deals!$S$5:$S$204,"Yes"))</f>
        <v/>
      </c>
      <c r="P154" s="19">
        <f>IF(B154="","",SUMIFS(Deals!$I$5:$I$204,Deals!$C$5:$C$204,B154,Deals!$G$5:$G$204,"Closed Won"))</f>
        <v/>
      </c>
      <c r="Q154" s="25">
        <f>IF(B154="","",IF(_xlfn.MAXIFS(Activities!$A$5:$A$504,Activities!$C$5:$C$504,B154)=0,"",_xlfn.MAXIFS(Activities!$A$5:$A$504,Activities!$C$5:$C$504,B154)))</f>
        <v/>
      </c>
      <c r="R154" s="18">
        <f>IF(OR(B154="",Q154=""),"",Summary!$B$4-Q154)</f>
        <v/>
      </c>
    </row>
    <row r="155">
      <c r="A155" s="24" t="n"/>
      <c r="B155" s="24" t="n"/>
      <c r="C155" s="24" t="n"/>
      <c r="D155" s="24" t="n"/>
      <c r="E155" s="12" t="n"/>
      <c r="F155" s="24" t="n"/>
      <c r="G155" s="24" t="n"/>
      <c r="H155" s="24" t="n"/>
      <c r="I155" s="24" t="n"/>
      <c r="J155" s="11" t="n"/>
      <c r="K155" s="10" t="n"/>
      <c r="L155" s="24" t="n"/>
      <c r="M155" s="18">
        <f>IF(B155="","",COUNTIF(Contacts!$E$5:$E$304,B155))</f>
        <v/>
      </c>
      <c r="N155" s="18">
        <f>IF(B155="","",COUNTIFS(Deals!$C$5:$C$204,B155,Deals!$S$5:$S$204,"Yes"))</f>
        <v/>
      </c>
      <c r="O155" s="19">
        <f>IF(B155="","",SUMIFS(Deals!$I$5:$I$204,Deals!$C$5:$C$204,B155,Deals!$S$5:$S$204,"Yes"))</f>
        <v/>
      </c>
      <c r="P155" s="19">
        <f>IF(B155="","",SUMIFS(Deals!$I$5:$I$204,Deals!$C$5:$C$204,B155,Deals!$G$5:$G$204,"Closed Won"))</f>
        <v/>
      </c>
      <c r="Q155" s="25">
        <f>IF(B155="","",IF(_xlfn.MAXIFS(Activities!$A$5:$A$504,Activities!$C$5:$C$504,B155)=0,"",_xlfn.MAXIFS(Activities!$A$5:$A$504,Activities!$C$5:$C$504,B155)))</f>
        <v/>
      </c>
      <c r="R155" s="18">
        <f>IF(OR(B155="",Q155=""),"",Summary!$B$4-Q155)</f>
        <v/>
      </c>
    </row>
    <row r="156">
      <c r="A156" s="24" t="n"/>
      <c r="B156" s="24" t="n"/>
      <c r="C156" s="24" t="n"/>
      <c r="D156" s="24" t="n"/>
      <c r="E156" s="12" t="n"/>
      <c r="F156" s="24" t="n"/>
      <c r="G156" s="24" t="n"/>
      <c r="H156" s="24" t="n"/>
      <c r="I156" s="24" t="n"/>
      <c r="J156" s="11" t="n"/>
      <c r="K156" s="10" t="n"/>
      <c r="L156" s="24" t="n"/>
      <c r="M156" s="18">
        <f>IF(B156="","",COUNTIF(Contacts!$E$5:$E$304,B156))</f>
        <v/>
      </c>
      <c r="N156" s="18">
        <f>IF(B156="","",COUNTIFS(Deals!$C$5:$C$204,B156,Deals!$S$5:$S$204,"Yes"))</f>
        <v/>
      </c>
      <c r="O156" s="19">
        <f>IF(B156="","",SUMIFS(Deals!$I$5:$I$204,Deals!$C$5:$C$204,B156,Deals!$S$5:$S$204,"Yes"))</f>
        <v/>
      </c>
      <c r="P156" s="19">
        <f>IF(B156="","",SUMIFS(Deals!$I$5:$I$204,Deals!$C$5:$C$204,B156,Deals!$G$5:$G$204,"Closed Won"))</f>
        <v/>
      </c>
      <c r="Q156" s="25">
        <f>IF(B156="","",IF(_xlfn.MAXIFS(Activities!$A$5:$A$504,Activities!$C$5:$C$504,B156)=0,"",_xlfn.MAXIFS(Activities!$A$5:$A$504,Activities!$C$5:$C$504,B156)))</f>
        <v/>
      </c>
      <c r="R156" s="18">
        <f>IF(OR(B156="",Q156=""),"",Summary!$B$4-Q156)</f>
        <v/>
      </c>
    </row>
    <row r="157">
      <c r="A157" s="24" t="n"/>
      <c r="B157" s="24" t="n"/>
      <c r="C157" s="24" t="n"/>
      <c r="D157" s="24" t="n"/>
      <c r="E157" s="12" t="n"/>
      <c r="F157" s="24" t="n"/>
      <c r="G157" s="24" t="n"/>
      <c r="H157" s="24" t="n"/>
      <c r="I157" s="24" t="n"/>
      <c r="J157" s="11" t="n"/>
      <c r="K157" s="10" t="n"/>
      <c r="L157" s="24" t="n"/>
      <c r="M157" s="18">
        <f>IF(B157="","",COUNTIF(Contacts!$E$5:$E$304,B157))</f>
        <v/>
      </c>
      <c r="N157" s="18">
        <f>IF(B157="","",COUNTIFS(Deals!$C$5:$C$204,B157,Deals!$S$5:$S$204,"Yes"))</f>
        <v/>
      </c>
      <c r="O157" s="19">
        <f>IF(B157="","",SUMIFS(Deals!$I$5:$I$204,Deals!$C$5:$C$204,B157,Deals!$S$5:$S$204,"Yes"))</f>
        <v/>
      </c>
      <c r="P157" s="19">
        <f>IF(B157="","",SUMIFS(Deals!$I$5:$I$204,Deals!$C$5:$C$204,B157,Deals!$G$5:$G$204,"Closed Won"))</f>
        <v/>
      </c>
      <c r="Q157" s="25">
        <f>IF(B157="","",IF(_xlfn.MAXIFS(Activities!$A$5:$A$504,Activities!$C$5:$C$504,B157)=0,"",_xlfn.MAXIFS(Activities!$A$5:$A$504,Activities!$C$5:$C$504,B157)))</f>
        <v/>
      </c>
      <c r="R157" s="18">
        <f>IF(OR(B157="",Q157=""),"",Summary!$B$4-Q157)</f>
        <v/>
      </c>
    </row>
    <row r="158">
      <c r="A158" s="24" t="n"/>
      <c r="B158" s="24" t="n"/>
      <c r="C158" s="24" t="n"/>
      <c r="D158" s="24" t="n"/>
      <c r="E158" s="12" t="n"/>
      <c r="F158" s="24" t="n"/>
      <c r="G158" s="24" t="n"/>
      <c r="H158" s="24" t="n"/>
      <c r="I158" s="24" t="n"/>
      <c r="J158" s="11" t="n"/>
      <c r="K158" s="10" t="n"/>
      <c r="L158" s="24" t="n"/>
      <c r="M158" s="18">
        <f>IF(B158="","",COUNTIF(Contacts!$E$5:$E$304,B158))</f>
        <v/>
      </c>
      <c r="N158" s="18">
        <f>IF(B158="","",COUNTIFS(Deals!$C$5:$C$204,B158,Deals!$S$5:$S$204,"Yes"))</f>
        <v/>
      </c>
      <c r="O158" s="19">
        <f>IF(B158="","",SUMIFS(Deals!$I$5:$I$204,Deals!$C$5:$C$204,B158,Deals!$S$5:$S$204,"Yes"))</f>
        <v/>
      </c>
      <c r="P158" s="19">
        <f>IF(B158="","",SUMIFS(Deals!$I$5:$I$204,Deals!$C$5:$C$204,B158,Deals!$G$5:$G$204,"Closed Won"))</f>
        <v/>
      </c>
      <c r="Q158" s="25">
        <f>IF(B158="","",IF(_xlfn.MAXIFS(Activities!$A$5:$A$504,Activities!$C$5:$C$504,B158)=0,"",_xlfn.MAXIFS(Activities!$A$5:$A$504,Activities!$C$5:$C$504,B158)))</f>
        <v/>
      </c>
      <c r="R158" s="18">
        <f>IF(OR(B158="",Q158=""),"",Summary!$B$4-Q158)</f>
        <v/>
      </c>
    </row>
    <row r="159">
      <c r="A159" s="24" t="n"/>
      <c r="B159" s="24" t="n"/>
      <c r="C159" s="24" t="n"/>
      <c r="D159" s="24" t="n"/>
      <c r="E159" s="12" t="n"/>
      <c r="F159" s="24" t="n"/>
      <c r="G159" s="24" t="n"/>
      <c r="H159" s="24" t="n"/>
      <c r="I159" s="24" t="n"/>
      <c r="J159" s="11" t="n"/>
      <c r="K159" s="10" t="n"/>
      <c r="L159" s="24" t="n"/>
      <c r="M159" s="18">
        <f>IF(B159="","",COUNTIF(Contacts!$E$5:$E$304,B159))</f>
        <v/>
      </c>
      <c r="N159" s="18">
        <f>IF(B159="","",COUNTIFS(Deals!$C$5:$C$204,B159,Deals!$S$5:$S$204,"Yes"))</f>
        <v/>
      </c>
      <c r="O159" s="19">
        <f>IF(B159="","",SUMIFS(Deals!$I$5:$I$204,Deals!$C$5:$C$204,B159,Deals!$S$5:$S$204,"Yes"))</f>
        <v/>
      </c>
      <c r="P159" s="19">
        <f>IF(B159="","",SUMIFS(Deals!$I$5:$I$204,Deals!$C$5:$C$204,B159,Deals!$G$5:$G$204,"Closed Won"))</f>
        <v/>
      </c>
      <c r="Q159" s="25">
        <f>IF(B159="","",IF(_xlfn.MAXIFS(Activities!$A$5:$A$504,Activities!$C$5:$C$504,B159)=0,"",_xlfn.MAXIFS(Activities!$A$5:$A$504,Activities!$C$5:$C$504,B159)))</f>
        <v/>
      </c>
      <c r="R159" s="18">
        <f>IF(OR(B159="",Q159=""),"",Summary!$B$4-Q159)</f>
        <v/>
      </c>
    </row>
    <row r="160">
      <c r="A160" s="24" t="n"/>
      <c r="B160" s="24" t="n"/>
      <c r="C160" s="24" t="n"/>
      <c r="D160" s="24" t="n"/>
      <c r="E160" s="12" t="n"/>
      <c r="F160" s="24" t="n"/>
      <c r="G160" s="24" t="n"/>
      <c r="H160" s="24" t="n"/>
      <c r="I160" s="24" t="n"/>
      <c r="J160" s="11" t="n"/>
      <c r="K160" s="10" t="n"/>
      <c r="L160" s="24" t="n"/>
      <c r="M160" s="18">
        <f>IF(B160="","",COUNTIF(Contacts!$E$5:$E$304,B160))</f>
        <v/>
      </c>
      <c r="N160" s="18">
        <f>IF(B160="","",COUNTIFS(Deals!$C$5:$C$204,B160,Deals!$S$5:$S$204,"Yes"))</f>
        <v/>
      </c>
      <c r="O160" s="19">
        <f>IF(B160="","",SUMIFS(Deals!$I$5:$I$204,Deals!$C$5:$C$204,B160,Deals!$S$5:$S$204,"Yes"))</f>
        <v/>
      </c>
      <c r="P160" s="19">
        <f>IF(B160="","",SUMIFS(Deals!$I$5:$I$204,Deals!$C$5:$C$204,B160,Deals!$G$5:$G$204,"Closed Won"))</f>
        <v/>
      </c>
      <c r="Q160" s="25">
        <f>IF(B160="","",IF(_xlfn.MAXIFS(Activities!$A$5:$A$504,Activities!$C$5:$C$504,B160)=0,"",_xlfn.MAXIFS(Activities!$A$5:$A$504,Activities!$C$5:$C$504,B160)))</f>
        <v/>
      </c>
      <c r="R160" s="18">
        <f>IF(OR(B160="",Q160=""),"",Summary!$B$4-Q160)</f>
        <v/>
      </c>
    </row>
    <row r="161">
      <c r="A161" s="24" t="n"/>
      <c r="B161" s="24" t="n"/>
      <c r="C161" s="24" t="n"/>
      <c r="D161" s="24" t="n"/>
      <c r="E161" s="12" t="n"/>
      <c r="F161" s="24" t="n"/>
      <c r="G161" s="24" t="n"/>
      <c r="H161" s="24" t="n"/>
      <c r="I161" s="24" t="n"/>
      <c r="J161" s="11" t="n"/>
      <c r="K161" s="10" t="n"/>
      <c r="L161" s="24" t="n"/>
      <c r="M161" s="18">
        <f>IF(B161="","",COUNTIF(Contacts!$E$5:$E$304,B161))</f>
        <v/>
      </c>
      <c r="N161" s="18">
        <f>IF(B161="","",COUNTIFS(Deals!$C$5:$C$204,B161,Deals!$S$5:$S$204,"Yes"))</f>
        <v/>
      </c>
      <c r="O161" s="19">
        <f>IF(B161="","",SUMIFS(Deals!$I$5:$I$204,Deals!$C$5:$C$204,B161,Deals!$S$5:$S$204,"Yes"))</f>
        <v/>
      </c>
      <c r="P161" s="19">
        <f>IF(B161="","",SUMIFS(Deals!$I$5:$I$204,Deals!$C$5:$C$204,B161,Deals!$G$5:$G$204,"Closed Won"))</f>
        <v/>
      </c>
      <c r="Q161" s="25">
        <f>IF(B161="","",IF(_xlfn.MAXIFS(Activities!$A$5:$A$504,Activities!$C$5:$C$504,B161)=0,"",_xlfn.MAXIFS(Activities!$A$5:$A$504,Activities!$C$5:$C$504,B161)))</f>
        <v/>
      </c>
      <c r="R161" s="18">
        <f>IF(OR(B161="",Q161=""),"",Summary!$B$4-Q161)</f>
        <v/>
      </c>
    </row>
    <row r="162">
      <c r="A162" s="24" t="n"/>
      <c r="B162" s="24" t="n"/>
      <c r="C162" s="24" t="n"/>
      <c r="D162" s="24" t="n"/>
      <c r="E162" s="12" t="n"/>
      <c r="F162" s="24" t="n"/>
      <c r="G162" s="24" t="n"/>
      <c r="H162" s="24" t="n"/>
      <c r="I162" s="24" t="n"/>
      <c r="J162" s="11" t="n"/>
      <c r="K162" s="10" t="n"/>
      <c r="L162" s="24" t="n"/>
      <c r="M162" s="18">
        <f>IF(B162="","",COUNTIF(Contacts!$E$5:$E$304,B162))</f>
        <v/>
      </c>
      <c r="N162" s="18">
        <f>IF(B162="","",COUNTIFS(Deals!$C$5:$C$204,B162,Deals!$S$5:$S$204,"Yes"))</f>
        <v/>
      </c>
      <c r="O162" s="19">
        <f>IF(B162="","",SUMIFS(Deals!$I$5:$I$204,Deals!$C$5:$C$204,B162,Deals!$S$5:$S$204,"Yes"))</f>
        <v/>
      </c>
      <c r="P162" s="19">
        <f>IF(B162="","",SUMIFS(Deals!$I$5:$I$204,Deals!$C$5:$C$204,B162,Deals!$G$5:$G$204,"Closed Won"))</f>
        <v/>
      </c>
      <c r="Q162" s="25">
        <f>IF(B162="","",IF(_xlfn.MAXIFS(Activities!$A$5:$A$504,Activities!$C$5:$C$504,B162)=0,"",_xlfn.MAXIFS(Activities!$A$5:$A$504,Activities!$C$5:$C$504,B162)))</f>
        <v/>
      </c>
      <c r="R162" s="18">
        <f>IF(OR(B162="",Q162=""),"",Summary!$B$4-Q162)</f>
        <v/>
      </c>
    </row>
    <row r="163">
      <c r="A163" s="24" t="n"/>
      <c r="B163" s="24" t="n"/>
      <c r="C163" s="24" t="n"/>
      <c r="D163" s="24" t="n"/>
      <c r="E163" s="12" t="n"/>
      <c r="F163" s="24" t="n"/>
      <c r="G163" s="24" t="n"/>
      <c r="H163" s="24" t="n"/>
      <c r="I163" s="24" t="n"/>
      <c r="J163" s="11" t="n"/>
      <c r="K163" s="10" t="n"/>
      <c r="L163" s="24" t="n"/>
      <c r="M163" s="18">
        <f>IF(B163="","",COUNTIF(Contacts!$E$5:$E$304,B163))</f>
        <v/>
      </c>
      <c r="N163" s="18">
        <f>IF(B163="","",COUNTIFS(Deals!$C$5:$C$204,B163,Deals!$S$5:$S$204,"Yes"))</f>
        <v/>
      </c>
      <c r="O163" s="19">
        <f>IF(B163="","",SUMIFS(Deals!$I$5:$I$204,Deals!$C$5:$C$204,B163,Deals!$S$5:$S$204,"Yes"))</f>
        <v/>
      </c>
      <c r="P163" s="19">
        <f>IF(B163="","",SUMIFS(Deals!$I$5:$I$204,Deals!$C$5:$C$204,B163,Deals!$G$5:$G$204,"Closed Won"))</f>
        <v/>
      </c>
      <c r="Q163" s="25">
        <f>IF(B163="","",IF(_xlfn.MAXIFS(Activities!$A$5:$A$504,Activities!$C$5:$C$504,B163)=0,"",_xlfn.MAXIFS(Activities!$A$5:$A$504,Activities!$C$5:$C$504,B163)))</f>
        <v/>
      </c>
      <c r="R163" s="18">
        <f>IF(OR(B163="",Q163=""),"",Summary!$B$4-Q163)</f>
        <v/>
      </c>
    </row>
    <row r="164">
      <c r="A164" s="24" t="n"/>
      <c r="B164" s="24" t="n"/>
      <c r="C164" s="24" t="n"/>
      <c r="D164" s="24" t="n"/>
      <c r="E164" s="12" t="n"/>
      <c r="F164" s="24" t="n"/>
      <c r="G164" s="24" t="n"/>
      <c r="H164" s="24" t="n"/>
      <c r="I164" s="24" t="n"/>
      <c r="J164" s="11" t="n"/>
      <c r="K164" s="10" t="n"/>
      <c r="L164" s="24" t="n"/>
      <c r="M164" s="18">
        <f>IF(B164="","",COUNTIF(Contacts!$E$5:$E$304,B164))</f>
        <v/>
      </c>
      <c r="N164" s="18">
        <f>IF(B164="","",COUNTIFS(Deals!$C$5:$C$204,B164,Deals!$S$5:$S$204,"Yes"))</f>
        <v/>
      </c>
      <c r="O164" s="19">
        <f>IF(B164="","",SUMIFS(Deals!$I$5:$I$204,Deals!$C$5:$C$204,B164,Deals!$S$5:$S$204,"Yes"))</f>
        <v/>
      </c>
      <c r="P164" s="19">
        <f>IF(B164="","",SUMIFS(Deals!$I$5:$I$204,Deals!$C$5:$C$204,B164,Deals!$G$5:$G$204,"Closed Won"))</f>
        <v/>
      </c>
      <c r="Q164" s="25">
        <f>IF(B164="","",IF(_xlfn.MAXIFS(Activities!$A$5:$A$504,Activities!$C$5:$C$504,B164)=0,"",_xlfn.MAXIFS(Activities!$A$5:$A$504,Activities!$C$5:$C$504,B164)))</f>
        <v/>
      </c>
      <c r="R164" s="18">
        <f>IF(OR(B164="",Q164=""),"",Summary!$B$4-Q164)</f>
        <v/>
      </c>
    </row>
    <row r="165">
      <c r="A165" s="24" t="n"/>
      <c r="B165" s="24" t="n"/>
      <c r="C165" s="24" t="n"/>
      <c r="D165" s="24" t="n"/>
      <c r="E165" s="12" t="n"/>
      <c r="F165" s="24" t="n"/>
      <c r="G165" s="24" t="n"/>
      <c r="H165" s="24" t="n"/>
      <c r="I165" s="24" t="n"/>
      <c r="J165" s="11" t="n"/>
      <c r="K165" s="10" t="n"/>
      <c r="L165" s="24" t="n"/>
      <c r="M165" s="18">
        <f>IF(B165="","",COUNTIF(Contacts!$E$5:$E$304,B165))</f>
        <v/>
      </c>
      <c r="N165" s="18">
        <f>IF(B165="","",COUNTIFS(Deals!$C$5:$C$204,B165,Deals!$S$5:$S$204,"Yes"))</f>
        <v/>
      </c>
      <c r="O165" s="19">
        <f>IF(B165="","",SUMIFS(Deals!$I$5:$I$204,Deals!$C$5:$C$204,B165,Deals!$S$5:$S$204,"Yes"))</f>
        <v/>
      </c>
      <c r="P165" s="19">
        <f>IF(B165="","",SUMIFS(Deals!$I$5:$I$204,Deals!$C$5:$C$204,B165,Deals!$G$5:$G$204,"Closed Won"))</f>
        <v/>
      </c>
      <c r="Q165" s="25">
        <f>IF(B165="","",IF(_xlfn.MAXIFS(Activities!$A$5:$A$504,Activities!$C$5:$C$504,B165)=0,"",_xlfn.MAXIFS(Activities!$A$5:$A$504,Activities!$C$5:$C$504,B165)))</f>
        <v/>
      </c>
      <c r="R165" s="18">
        <f>IF(OR(B165="",Q165=""),"",Summary!$B$4-Q165)</f>
        <v/>
      </c>
    </row>
    <row r="166">
      <c r="A166" s="24" t="n"/>
      <c r="B166" s="24" t="n"/>
      <c r="C166" s="24" t="n"/>
      <c r="D166" s="24" t="n"/>
      <c r="E166" s="12" t="n"/>
      <c r="F166" s="24" t="n"/>
      <c r="G166" s="24" t="n"/>
      <c r="H166" s="24" t="n"/>
      <c r="I166" s="24" t="n"/>
      <c r="J166" s="11" t="n"/>
      <c r="K166" s="10" t="n"/>
      <c r="L166" s="24" t="n"/>
      <c r="M166" s="18">
        <f>IF(B166="","",COUNTIF(Contacts!$E$5:$E$304,B166))</f>
        <v/>
      </c>
      <c r="N166" s="18">
        <f>IF(B166="","",COUNTIFS(Deals!$C$5:$C$204,B166,Deals!$S$5:$S$204,"Yes"))</f>
        <v/>
      </c>
      <c r="O166" s="19">
        <f>IF(B166="","",SUMIFS(Deals!$I$5:$I$204,Deals!$C$5:$C$204,B166,Deals!$S$5:$S$204,"Yes"))</f>
        <v/>
      </c>
      <c r="P166" s="19">
        <f>IF(B166="","",SUMIFS(Deals!$I$5:$I$204,Deals!$C$5:$C$204,B166,Deals!$G$5:$G$204,"Closed Won"))</f>
        <v/>
      </c>
      <c r="Q166" s="25">
        <f>IF(B166="","",IF(_xlfn.MAXIFS(Activities!$A$5:$A$504,Activities!$C$5:$C$504,B166)=0,"",_xlfn.MAXIFS(Activities!$A$5:$A$504,Activities!$C$5:$C$504,B166)))</f>
        <v/>
      </c>
      <c r="R166" s="18">
        <f>IF(OR(B166="",Q166=""),"",Summary!$B$4-Q166)</f>
        <v/>
      </c>
    </row>
    <row r="167">
      <c r="A167" s="24" t="n"/>
      <c r="B167" s="24" t="n"/>
      <c r="C167" s="24" t="n"/>
      <c r="D167" s="24" t="n"/>
      <c r="E167" s="12" t="n"/>
      <c r="F167" s="24" t="n"/>
      <c r="G167" s="24" t="n"/>
      <c r="H167" s="24" t="n"/>
      <c r="I167" s="24" t="n"/>
      <c r="J167" s="11" t="n"/>
      <c r="K167" s="10" t="n"/>
      <c r="L167" s="24" t="n"/>
      <c r="M167" s="18">
        <f>IF(B167="","",COUNTIF(Contacts!$E$5:$E$304,B167))</f>
        <v/>
      </c>
      <c r="N167" s="18">
        <f>IF(B167="","",COUNTIFS(Deals!$C$5:$C$204,B167,Deals!$S$5:$S$204,"Yes"))</f>
        <v/>
      </c>
      <c r="O167" s="19">
        <f>IF(B167="","",SUMIFS(Deals!$I$5:$I$204,Deals!$C$5:$C$204,B167,Deals!$S$5:$S$204,"Yes"))</f>
        <v/>
      </c>
      <c r="P167" s="19">
        <f>IF(B167="","",SUMIFS(Deals!$I$5:$I$204,Deals!$C$5:$C$204,B167,Deals!$G$5:$G$204,"Closed Won"))</f>
        <v/>
      </c>
      <c r="Q167" s="25">
        <f>IF(B167="","",IF(_xlfn.MAXIFS(Activities!$A$5:$A$504,Activities!$C$5:$C$504,B167)=0,"",_xlfn.MAXIFS(Activities!$A$5:$A$504,Activities!$C$5:$C$504,B167)))</f>
        <v/>
      </c>
      <c r="R167" s="18">
        <f>IF(OR(B167="",Q167=""),"",Summary!$B$4-Q167)</f>
        <v/>
      </c>
    </row>
    <row r="168">
      <c r="A168" s="24" t="n"/>
      <c r="B168" s="24" t="n"/>
      <c r="C168" s="24" t="n"/>
      <c r="D168" s="24" t="n"/>
      <c r="E168" s="12" t="n"/>
      <c r="F168" s="24" t="n"/>
      <c r="G168" s="24" t="n"/>
      <c r="H168" s="24" t="n"/>
      <c r="I168" s="24" t="n"/>
      <c r="J168" s="11" t="n"/>
      <c r="K168" s="10" t="n"/>
      <c r="L168" s="24" t="n"/>
      <c r="M168" s="18">
        <f>IF(B168="","",COUNTIF(Contacts!$E$5:$E$304,B168))</f>
        <v/>
      </c>
      <c r="N168" s="18">
        <f>IF(B168="","",COUNTIFS(Deals!$C$5:$C$204,B168,Deals!$S$5:$S$204,"Yes"))</f>
        <v/>
      </c>
      <c r="O168" s="19">
        <f>IF(B168="","",SUMIFS(Deals!$I$5:$I$204,Deals!$C$5:$C$204,B168,Deals!$S$5:$S$204,"Yes"))</f>
        <v/>
      </c>
      <c r="P168" s="19">
        <f>IF(B168="","",SUMIFS(Deals!$I$5:$I$204,Deals!$C$5:$C$204,B168,Deals!$G$5:$G$204,"Closed Won"))</f>
        <v/>
      </c>
      <c r="Q168" s="25">
        <f>IF(B168="","",IF(_xlfn.MAXIFS(Activities!$A$5:$A$504,Activities!$C$5:$C$504,B168)=0,"",_xlfn.MAXIFS(Activities!$A$5:$A$504,Activities!$C$5:$C$504,B168)))</f>
        <v/>
      </c>
      <c r="R168" s="18">
        <f>IF(OR(B168="",Q168=""),"",Summary!$B$4-Q168)</f>
        <v/>
      </c>
    </row>
    <row r="169">
      <c r="A169" s="24" t="n"/>
      <c r="B169" s="24" t="n"/>
      <c r="C169" s="24" t="n"/>
      <c r="D169" s="24" t="n"/>
      <c r="E169" s="12" t="n"/>
      <c r="F169" s="24" t="n"/>
      <c r="G169" s="24" t="n"/>
      <c r="H169" s="24" t="n"/>
      <c r="I169" s="24" t="n"/>
      <c r="J169" s="11" t="n"/>
      <c r="K169" s="10" t="n"/>
      <c r="L169" s="24" t="n"/>
      <c r="M169" s="18">
        <f>IF(B169="","",COUNTIF(Contacts!$E$5:$E$304,B169))</f>
        <v/>
      </c>
      <c r="N169" s="18">
        <f>IF(B169="","",COUNTIFS(Deals!$C$5:$C$204,B169,Deals!$S$5:$S$204,"Yes"))</f>
        <v/>
      </c>
      <c r="O169" s="19">
        <f>IF(B169="","",SUMIFS(Deals!$I$5:$I$204,Deals!$C$5:$C$204,B169,Deals!$S$5:$S$204,"Yes"))</f>
        <v/>
      </c>
      <c r="P169" s="19">
        <f>IF(B169="","",SUMIFS(Deals!$I$5:$I$204,Deals!$C$5:$C$204,B169,Deals!$G$5:$G$204,"Closed Won"))</f>
        <v/>
      </c>
      <c r="Q169" s="25">
        <f>IF(B169="","",IF(_xlfn.MAXIFS(Activities!$A$5:$A$504,Activities!$C$5:$C$504,B169)=0,"",_xlfn.MAXIFS(Activities!$A$5:$A$504,Activities!$C$5:$C$504,B169)))</f>
        <v/>
      </c>
      <c r="R169" s="18">
        <f>IF(OR(B169="",Q169=""),"",Summary!$B$4-Q169)</f>
        <v/>
      </c>
    </row>
    <row r="170">
      <c r="A170" s="24" t="n"/>
      <c r="B170" s="24" t="n"/>
      <c r="C170" s="24" t="n"/>
      <c r="D170" s="24" t="n"/>
      <c r="E170" s="12" t="n"/>
      <c r="F170" s="24" t="n"/>
      <c r="G170" s="24" t="n"/>
      <c r="H170" s="24" t="n"/>
      <c r="I170" s="24" t="n"/>
      <c r="J170" s="11" t="n"/>
      <c r="K170" s="10" t="n"/>
      <c r="L170" s="24" t="n"/>
      <c r="M170" s="18">
        <f>IF(B170="","",COUNTIF(Contacts!$E$5:$E$304,B170))</f>
        <v/>
      </c>
      <c r="N170" s="18">
        <f>IF(B170="","",COUNTIFS(Deals!$C$5:$C$204,B170,Deals!$S$5:$S$204,"Yes"))</f>
        <v/>
      </c>
      <c r="O170" s="19">
        <f>IF(B170="","",SUMIFS(Deals!$I$5:$I$204,Deals!$C$5:$C$204,B170,Deals!$S$5:$S$204,"Yes"))</f>
        <v/>
      </c>
      <c r="P170" s="19">
        <f>IF(B170="","",SUMIFS(Deals!$I$5:$I$204,Deals!$C$5:$C$204,B170,Deals!$G$5:$G$204,"Closed Won"))</f>
        <v/>
      </c>
      <c r="Q170" s="25">
        <f>IF(B170="","",IF(_xlfn.MAXIFS(Activities!$A$5:$A$504,Activities!$C$5:$C$504,B170)=0,"",_xlfn.MAXIFS(Activities!$A$5:$A$504,Activities!$C$5:$C$504,B170)))</f>
        <v/>
      </c>
      <c r="R170" s="18">
        <f>IF(OR(B170="",Q170=""),"",Summary!$B$4-Q170)</f>
        <v/>
      </c>
    </row>
    <row r="171">
      <c r="A171" s="24" t="n"/>
      <c r="B171" s="24" t="n"/>
      <c r="C171" s="24" t="n"/>
      <c r="D171" s="24" t="n"/>
      <c r="E171" s="12" t="n"/>
      <c r="F171" s="24" t="n"/>
      <c r="G171" s="24" t="n"/>
      <c r="H171" s="24" t="n"/>
      <c r="I171" s="24" t="n"/>
      <c r="J171" s="11" t="n"/>
      <c r="K171" s="10" t="n"/>
      <c r="L171" s="24" t="n"/>
      <c r="M171" s="18">
        <f>IF(B171="","",COUNTIF(Contacts!$E$5:$E$304,B171))</f>
        <v/>
      </c>
      <c r="N171" s="18">
        <f>IF(B171="","",COUNTIFS(Deals!$C$5:$C$204,B171,Deals!$S$5:$S$204,"Yes"))</f>
        <v/>
      </c>
      <c r="O171" s="19">
        <f>IF(B171="","",SUMIFS(Deals!$I$5:$I$204,Deals!$C$5:$C$204,B171,Deals!$S$5:$S$204,"Yes"))</f>
        <v/>
      </c>
      <c r="P171" s="19">
        <f>IF(B171="","",SUMIFS(Deals!$I$5:$I$204,Deals!$C$5:$C$204,B171,Deals!$G$5:$G$204,"Closed Won"))</f>
        <v/>
      </c>
      <c r="Q171" s="25">
        <f>IF(B171="","",IF(_xlfn.MAXIFS(Activities!$A$5:$A$504,Activities!$C$5:$C$504,B171)=0,"",_xlfn.MAXIFS(Activities!$A$5:$A$504,Activities!$C$5:$C$504,B171)))</f>
        <v/>
      </c>
      <c r="R171" s="18">
        <f>IF(OR(B171="",Q171=""),"",Summary!$B$4-Q171)</f>
        <v/>
      </c>
    </row>
    <row r="172">
      <c r="A172" s="24" t="n"/>
      <c r="B172" s="24" t="n"/>
      <c r="C172" s="24" t="n"/>
      <c r="D172" s="24" t="n"/>
      <c r="E172" s="12" t="n"/>
      <c r="F172" s="24" t="n"/>
      <c r="G172" s="24" t="n"/>
      <c r="H172" s="24" t="n"/>
      <c r="I172" s="24" t="n"/>
      <c r="J172" s="11" t="n"/>
      <c r="K172" s="10" t="n"/>
      <c r="L172" s="24" t="n"/>
      <c r="M172" s="18">
        <f>IF(B172="","",COUNTIF(Contacts!$E$5:$E$304,B172))</f>
        <v/>
      </c>
      <c r="N172" s="18">
        <f>IF(B172="","",COUNTIFS(Deals!$C$5:$C$204,B172,Deals!$S$5:$S$204,"Yes"))</f>
        <v/>
      </c>
      <c r="O172" s="19">
        <f>IF(B172="","",SUMIFS(Deals!$I$5:$I$204,Deals!$C$5:$C$204,B172,Deals!$S$5:$S$204,"Yes"))</f>
        <v/>
      </c>
      <c r="P172" s="19">
        <f>IF(B172="","",SUMIFS(Deals!$I$5:$I$204,Deals!$C$5:$C$204,B172,Deals!$G$5:$G$204,"Closed Won"))</f>
        <v/>
      </c>
      <c r="Q172" s="25">
        <f>IF(B172="","",IF(_xlfn.MAXIFS(Activities!$A$5:$A$504,Activities!$C$5:$C$504,B172)=0,"",_xlfn.MAXIFS(Activities!$A$5:$A$504,Activities!$C$5:$C$504,B172)))</f>
        <v/>
      </c>
      <c r="R172" s="18">
        <f>IF(OR(B172="",Q172=""),"",Summary!$B$4-Q172)</f>
        <v/>
      </c>
    </row>
    <row r="173">
      <c r="A173" s="24" t="n"/>
      <c r="B173" s="24" t="n"/>
      <c r="C173" s="24" t="n"/>
      <c r="D173" s="24" t="n"/>
      <c r="E173" s="12" t="n"/>
      <c r="F173" s="24" t="n"/>
      <c r="G173" s="24" t="n"/>
      <c r="H173" s="24" t="n"/>
      <c r="I173" s="24" t="n"/>
      <c r="J173" s="11" t="n"/>
      <c r="K173" s="10" t="n"/>
      <c r="L173" s="24" t="n"/>
      <c r="M173" s="18">
        <f>IF(B173="","",COUNTIF(Contacts!$E$5:$E$304,B173))</f>
        <v/>
      </c>
      <c r="N173" s="18">
        <f>IF(B173="","",COUNTIFS(Deals!$C$5:$C$204,B173,Deals!$S$5:$S$204,"Yes"))</f>
        <v/>
      </c>
      <c r="O173" s="19">
        <f>IF(B173="","",SUMIFS(Deals!$I$5:$I$204,Deals!$C$5:$C$204,B173,Deals!$S$5:$S$204,"Yes"))</f>
        <v/>
      </c>
      <c r="P173" s="19">
        <f>IF(B173="","",SUMIFS(Deals!$I$5:$I$204,Deals!$C$5:$C$204,B173,Deals!$G$5:$G$204,"Closed Won"))</f>
        <v/>
      </c>
      <c r="Q173" s="25">
        <f>IF(B173="","",IF(_xlfn.MAXIFS(Activities!$A$5:$A$504,Activities!$C$5:$C$504,B173)=0,"",_xlfn.MAXIFS(Activities!$A$5:$A$504,Activities!$C$5:$C$504,B173)))</f>
        <v/>
      </c>
      <c r="R173" s="18">
        <f>IF(OR(B173="",Q173=""),"",Summary!$B$4-Q173)</f>
        <v/>
      </c>
    </row>
    <row r="174">
      <c r="A174" s="24" t="n"/>
      <c r="B174" s="24" t="n"/>
      <c r="C174" s="24" t="n"/>
      <c r="D174" s="24" t="n"/>
      <c r="E174" s="12" t="n"/>
      <c r="F174" s="24" t="n"/>
      <c r="G174" s="24" t="n"/>
      <c r="H174" s="24" t="n"/>
      <c r="I174" s="24" t="n"/>
      <c r="J174" s="11" t="n"/>
      <c r="K174" s="10" t="n"/>
      <c r="L174" s="24" t="n"/>
      <c r="M174" s="18">
        <f>IF(B174="","",COUNTIF(Contacts!$E$5:$E$304,B174))</f>
        <v/>
      </c>
      <c r="N174" s="18">
        <f>IF(B174="","",COUNTIFS(Deals!$C$5:$C$204,B174,Deals!$S$5:$S$204,"Yes"))</f>
        <v/>
      </c>
      <c r="O174" s="19">
        <f>IF(B174="","",SUMIFS(Deals!$I$5:$I$204,Deals!$C$5:$C$204,B174,Deals!$S$5:$S$204,"Yes"))</f>
        <v/>
      </c>
      <c r="P174" s="19">
        <f>IF(B174="","",SUMIFS(Deals!$I$5:$I$204,Deals!$C$5:$C$204,B174,Deals!$G$5:$G$204,"Closed Won"))</f>
        <v/>
      </c>
      <c r="Q174" s="25">
        <f>IF(B174="","",IF(_xlfn.MAXIFS(Activities!$A$5:$A$504,Activities!$C$5:$C$504,B174)=0,"",_xlfn.MAXIFS(Activities!$A$5:$A$504,Activities!$C$5:$C$504,B174)))</f>
        <v/>
      </c>
      <c r="R174" s="18">
        <f>IF(OR(B174="",Q174=""),"",Summary!$B$4-Q174)</f>
        <v/>
      </c>
    </row>
    <row r="175">
      <c r="A175" s="24" t="n"/>
      <c r="B175" s="24" t="n"/>
      <c r="C175" s="24" t="n"/>
      <c r="D175" s="24" t="n"/>
      <c r="E175" s="12" t="n"/>
      <c r="F175" s="24" t="n"/>
      <c r="G175" s="24" t="n"/>
      <c r="H175" s="24" t="n"/>
      <c r="I175" s="24" t="n"/>
      <c r="J175" s="11" t="n"/>
      <c r="K175" s="10" t="n"/>
      <c r="L175" s="24" t="n"/>
      <c r="M175" s="18">
        <f>IF(B175="","",COUNTIF(Contacts!$E$5:$E$304,B175))</f>
        <v/>
      </c>
      <c r="N175" s="18">
        <f>IF(B175="","",COUNTIFS(Deals!$C$5:$C$204,B175,Deals!$S$5:$S$204,"Yes"))</f>
        <v/>
      </c>
      <c r="O175" s="19">
        <f>IF(B175="","",SUMIFS(Deals!$I$5:$I$204,Deals!$C$5:$C$204,B175,Deals!$S$5:$S$204,"Yes"))</f>
        <v/>
      </c>
      <c r="P175" s="19">
        <f>IF(B175="","",SUMIFS(Deals!$I$5:$I$204,Deals!$C$5:$C$204,B175,Deals!$G$5:$G$204,"Closed Won"))</f>
        <v/>
      </c>
      <c r="Q175" s="25">
        <f>IF(B175="","",IF(_xlfn.MAXIFS(Activities!$A$5:$A$504,Activities!$C$5:$C$504,B175)=0,"",_xlfn.MAXIFS(Activities!$A$5:$A$504,Activities!$C$5:$C$504,B175)))</f>
        <v/>
      </c>
      <c r="R175" s="18">
        <f>IF(OR(B175="",Q175=""),"",Summary!$B$4-Q175)</f>
        <v/>
      </c>
    </row>
    <row r="176">
      <c r="A176" s="24" t="n"/>
      <c r="B176" s="24" t="n"/>
      <c r="C176" s="24" t="n"/>
      <c r="D176" s="24" t="n"/>
      <c r="E176" s="12" t="n"/>
      <c r="F176" s="24" t="n"/>
      <c r="G176" s="24" t="n"/>
      <c r="H176" s="24" t="n"/>
      <c r="I176" s="24" t="n"/>
      <c r="J176" s="11" t="n"/>
      <c r="K176" s="10" t="n"/>
      <c r="L176" s="24" t="n"/>
      <c r="M176" s="18">
        <f>IF(B176="","",COUNTIF(Contacts!$E$5:$E$304,B176))</f>
        <v/>
      </c>
      <c r="N176" s="18">
        <f>IF(B176="","",COUNTIFS(Deals!$C$5:$C$204,B176,Deals!$S$5:$S$204,"Yes"))</f>
        <v/>
      </c>
      <c r="O176" s="19">
        <f>IF(B176="","",SUMIFS(Deals!$I$5:$I$204,Deals!$C$5:$C$204,B176,Deals!$S$5:$S$204,"Yes"))</f>
        <v/>
      </c>
      <c r="P176" s="19">
        <f>IF(B176="","",SUMIFS(Deals!$I$5:$I$204,Deals!$C$5:$C$204,B176,Deals!$G$5:$G$204,"Closed Won"))</f>
        <v/>
      </c>
      <c r="Q176" s="25">
        <f>IF(B176="","",IF(_xlfn.MAXIFS(Activities!$A$5:$A$504,Activities!$C$5:$C$504,B176)=0,"",_xlfn.MAXIFS(Activities!$A$5:$A$504,Activities!$C$5:$C$504,B176)))</f>
        <v/>
      </c>
      <c r="R176" s="18">
        <f>IF(OR(B176="",Q176=""),"",Summary!$B$4-Q176)</f>
        <v/>
      </c>
    </row>
    <row r="177">
      <c r="A177" s="24" t="n"/>
      <c r="B177" s="24" t="n"/>
      <c r="C177" s="24" t="n"/>
      <c r="D177" s="24" t="n"/>
      <c r="E177" s="12" t="n"/>
      <c r="F177" s="24" t="n"/>
      <c r="G177" s="24" t="n"/>
      <c r="H177" s="24" t="n"/>
      <c r="I177" s="24" t="n"/>
      <c r="J177" s="11" t="n"/>
      <c r="K177" s="10" t="n"/>
      <c r="L177" s="24" t="n"/>
      <c r="M177" s="18">
        <f>IF(B177="","",COUNTIF(Contacts!$E$5:$E$304,B177))</f>
        <v/>
      </c>
      <c r="N177" s="18">
        <f>IF(B177="","",COUNTIFS(Deals!$C$5:$C$204,B177,Deals!$S$5:$S$204,"Yes"))</f>
        <v/>
      </c>
      <c r="O177" s="19">
        <f>IF(B177="","",SUMIFS(Deals!$I$5:$I$204,Deals!$C$5:$C$204,B177,Deals!$S$5:$S$204,"Yes"))</f>
        <v/>
      </c>
      <c r="P177" s="19">
        <f>IF(B177="","",SUMIFS(Deals!$I$5:$I$204,Deals!$C$5:$C$204,B177,Deals!$G$5:$G$204,"Closed Won"))</f>
        <v/>
      </c>
      <c r="Q177" s="25">
        <f>IF(B177="","",IF(_xlfn.MAXIFS(Activities!$A$5:$A$504,Activities!$C$5:$C$504,B177)=0,"",_xlfn.MAXIFS(Activities!$A$5:$A$504,Activities!$C$5:$C$504,B177)))</f>
        <v/>
      </c>
      <c r="R177" s="18">
        <f>IF(OR(B177="",Q177=""),"",Summary!$B$4-Q177)</f>
        <v/>
      </c>
    </row>
    <row r="178">
      <c r="A178" s="24" t="n"/>
      <c r="B178" s="24" t="n"/>
      <c r="C178" s="24" t="n"/>
      <c r="D178" s="24" t="n"/>
      <c r="E178" s="12" t="n"/>
      <c r="F178" s="24" t="n"/>
      <c r="G178" s="24" t="n"/>
      <c r="H178" s="24" t="n"/>
      <c r="I178" s="24" t="n"/>
      <c r="J178" s="11" t="n"/>
      <c r="K178" s="10" t="n"/>
      <c r="L178" s="24" t="n"/>
      <c r="M178" s="18">
        <f>IF(B178="","",COUNTIF(Contacts!$E$5:$E$304,B178))</f>
        <v/>
      </c>
      <c r="N178" s="18">
        <f>IF(B178="","",COUNTIFS(Deals!$C$5:$C$204,B178,Deals!$S$5:$S$204,"Yes"))</f>
        <v/>
      </c>
      <c r="O178" s="19">
        <f>IF(B178="","",SUMIFS(Deals!$I$5:$I$204,Deals!$C$5:$C$204,B178,Deals!$S$5:$S$204,"Yes"))</f>
        <v/>
      </c>
      <c r="P178" s="19">
        <f>IF(B178="","",SUMIFS(Deals!$I$5:$I$204,Deals!$C$5:$C$204,B178,Deals!$G$5:$G$204,"Closed Won"))</f>
        <v/>
      </c>
      <c r="Q178" s="25">
        <f>IF(B178="","",IF(_xlfn.MAXIFS(Activities!$A$5:$A$504,Activities!$C$5:$C$504,B178)=0,"",_xlfn.MAXIFS(Activities!$A$5:$A$504,Activities!$C$5:$C$504,B178)))</f>
        <v/>
      </c>
      <c r="R178" s="18">
        <f>IF(OR(B178="",Q178=""),"",Summary!$B$4-Q178)</f>
        <v/>
      </c>
    </row>
    <row r="179">
      <c r="A179" s="24" t="n"/>
      <c r="B179" s="24" t="n"/>
      <c r="C179" s="24" t="n"/>
      <c r="D179" s="24" t="n"/>
      <c r="E179" s="12" t="n"/>
      <c r="F179" s="24" t="n"/>
      <c r="G179" s="24" t="n"/>
      <c r="H179" s="24" t="n"/>
      <c r="I179" s="24" t="n"/>
      <c r="J179" s="11" t="n"/>
      <c r="K179" s="10" t="n"/>
      <c r="L179" s="24" t="n"/>
      <c r="M179" s="18">
        <f>IF(B179="","",COUNTIF(Contacts!$E$5:$E$304,B179))</f>
        <v/>
      </c>
      <c r="N179" s="18">
        <f>IF(B179="","",COUNTIFS(Deals!$C$5:$C$204,B179,Deals!$S$5:$S$204,"Yes"))</f>
        <v/>
      </c>
      <c r="O179" s="19">
        <f>IF(B179="","",SUMIFS(Deals!$I$5:$I$204,Deals!$C$5:$C$204,B179,Deals!$S$5:$S$204,"Yes"))</f>
        <v/>
      </c>
      <c r="P179" s="19">
        <f>IF(B179="","",SUMIFS(Deals!$I$5:$I$204,Deals!$C$5:$C$204,B179,Deals!$G$5:$G$204,"Closed Won"))</f>
        <v/>
      </c>
      <c r="Q179" s="25">
        <f>IF(B179="","",IF(_xlfn.MAXIFS(Activities!$A$5:$A$504,Activities!$C$5:$C$504,B179)=0,"",_xlfn.MAXIFS(Activities!$A$5:$A$504,Activities!$C$5:$C$504,B179)))</f>
        <v/>
      </c>
      <c r="R179" s="18">
        <f>IF(OR(B179="",Q179=""),"",Summary!$B$4-Q179)</f>
        <v/>
      </c>
    </row>
    <row r="180">
      <c r="A180" s="24" t="n"/>
      <c r="B180" s="24" t="n"/>
      <c r="C180" s="24" t="n"/>
      <c r="D180" s="24" t="n"/>
      <c r="E180" s="12" t="n"/>
      <c r="F180" s="24" t="n"/>
      <c r="G180" s="24" t="n"/>
      <c r="H180" s="24" t="n"/>
      <c r="I180" s="24" t="n"/>
      <c r="J180" s="11" t="n"/>
      <c r="K180" s="10" t="n"/>
      <c r="L180" s="24" t="n"/>
      <c r="M180" s="18">
        <f>IF(B180="","",COUNTIF(Contacts!$E$5:$E$304,B180))</f>
        <v/>
      </c>
      <c r="N180" s="18">
        <f>IF(B180="","",COUNTIFS(Deals!$C$5:$C$204,B180,Deals!$S$5:$S$204,"Yes"))</f>
        <v/>
      </c>
      <c r="O180" s="19">
        <f>IF(B180="","",SUMIFS(Deals!$I$5:$I$204,Deals!$C$5:$C$204,B180,Deals!$S$5:$S$204,"Yes"))</f>
        <v/>
      </c>
      <c r="P180" s="19">
        <f>IF(B180="","",SUMIFS(Deals!$I$5:$I$204,Deals!$C$5:$C$204,B180,Deals!$G$5:$G$204,"Closed Won"))</f>
        <v/>
      </c>
      <c r="Q180" s="25">
        <f>IF(B180="","",IF(_xlfn.MAXIFS(Activities!$A$5:$A$504,Activities!$C$5:$C$504,B180)=0,"",_xlfn.MAXIFS(Activities!$A$5:$A$504,Activities!$C$5:$C$504,B180)))</f>
        <v/>
      </c>
      <c r="R180" s="18">
        <f>IF(OR(B180="",Q180=""),"",Summary!$B$4-Q180)</f>
        <v/>
      </c>
    </row>
    <row r="181">
      <c r="A181" s="24" t="n"/>
      <c r="B181" s="24" t="n"/>
      <c r="C181" s="24" t="n"/>
      <c r="D181" s="24" t="n"/>
      <c r="E181" s="12" t="n"/>
      <c r="F181" s="24" t="n"/>
      <c r="G181" s="24" t="n"/>
      <c r="H181" s="24" t="n"/>
      <c r="I181" s="24" t="n"/>
      <c r="J181" s="11" t="n"/>
      <c r="K181" s="10" t="n"/>
      <c r="L181" s="24" t="n"/>
      <c r="M181" s="18">
        <f>IF(B181="","",COUNTIF(Contacts!$E$5:$E$304,B181))</f>
        <v/>
      </c>
      <c r="N181" s="18">
        <f>IF(B181="","",COUNTIFS(Deals!$C$5:$C$204,B181,Deals!$S$5:$S$204,"Yes"))</f>
        <v/>
      </c>
      <c r="O181" s="19">
        <f>IF(B181="","",SUMIFS(Deals!$I$5:$I$204,Deals!$C$5:$C$204,B181,Deals!$S$5:$S$204,"Yes"))</f>
        <v/>
      </c>
      <c r="P181" s="19">
        <f>IF(B181="","",SUMIFS(Deals!$I$5:$I$204,Deals!$C$5:$C$204,B181,Deals!$G$5:$G$204,"Closed Won"))</f>
        <v/>
      </c>
      <c r="Q181" s="25">
        <f>IF(B181="","",IF(_xlfn.MAXIFS(Activities!$A$5:$A$504,Activities!$C$5:$C$504,B181)=0,"",_xlfn.MAXIFS(Activities!$A$5:$A$504,Activities!$C$5:$C$504,B181)))</f>
        <v/>
      </c>
      <c r="R181" s="18">
        <f>IF(OR(B181="",Q181=""),"",Summary!$B$4-Q181)</f>
        <v/>
      </c>
    </row>
    <row r="182">
      <c r="A182" s="24" t="n"/>
      <c r="B182" s="24" t="n"/>
      <c r="C182" s="24" t="n"/>
      <c r="D182" s="24" t="n"/>
      <c r="E182" s="12" t="n"/>
      <c r="F182" s="24" t="n"/>
      <c r="G182" s="24" t="n"/>
      <c r="H182" s="24" t="n"/>
      <c r="I182" s="24" t="n"/>
      <c r="J182" s="11" t="n"/>
      <c r="K182" s="10" t="n"/>
      <c r="L182" s="24" t="n"/>
      <c r="M182" s="18">
        <f>IF(B182="","",COUNTIF(Contacts!$E$5:$E$304,B182))</f>
        <v/>
      </c>
      <c r="N182" s="18">
        <f>IF(B182="","",COUNTIFS(Deals!$C$5:$C$204,B182,Deals!$S$5:$S$204,"Yes"))</f>
        <v/>
      </c>
      <c r="O182" s="19">
        <f>IF(B182="","",SUMIFS(Deals!$I$5:$I$204,Deals!$C$5:$C$204,B182,Deals!$S$5:$S$204,"Yes"))</f>
        <v/>
      </c>
      <c r="P182" s="19">
        <f>IF(B182="","",SUMIFS(Deals!$I$5:$I$204,Deals!$C$5:$C$204,B182,Deals!$G$5:$G$204,"Closed Won"))</f>
        <v/>
      </c>
      <c r="Q182" s="25">
        <f>IF(B182="","",IF(_xlfn.MAXIFS(Activities!$A$5:$A$504,Activities!$C$5:$C$504,B182)=0,"",_xlfn.MAXIFS(Activities!$A$5:$A$504,Activities!$C$5:$C$504,B182)))</f>
        <v/>
      </c>
      <c r="R182" s="18">
        <f>IF(OR(B182="",Q182=""),"",Summary!$B$4-Q182)</f>
        <v/>
      </c>
    </row>
    <row r="183">
      <c r="A183" s="24" t="n"/>
      <c r="B183" s="24" t="n"/>
      <c r="C183" s="24" t="n"/>
      <c r="D183" s="24" t="n"/>
      <c r="E183" s="12" t="n"/>
      <c r="F183" s="24" t="n"/>
      <c r="G183" s="24" t="n"/>
      <c r="H183" s="24" t="n"/>
      <c r="I183" s="24" t="n"/>
      <c r="J183" s="11" t="n"/>
      <c r="K183" s="10" t="n"/>
      <c r="L183" s="24" t="n"/>
      <c r="M183" s="18">
        <f>IF(B183="","",COUNTIF(Contacts!$E$5:$E$304,B183))</f>
        <v/>
      </c>
      <c r="N183" s="18">
        <f>IF(B183="","",COUNTIFS(Deals!$C$5:$C$204,B183,Deals!$S$5:$S$204,"Yes"))</f>
        <v/>
      </c>
      <c r="O183" s="19">
        <f>IF(B183="","",SUMIFS(Deals!$I$5:$I$204,Deals!$C$5:$C$204,B183,Deals!$S$5:$S$204,"Yes"))</f>
        <v/>
      </c>
      <c r="P183" s="19">
        <f>IF(B183="","",SUMIFS(Deals!$I$5:$I$204,Deals!$C$5:$C$204,B183,Deals!$G$5:$G$204,"Closed Won"))</f>
        <v/>
      </c>
      <c r="Q183" s="25">
        <f>IF(B183="","",IF(_xlfn.MAXIFS(Activities!$A$5:$A$504,Activities!$C$5:$C$504,B183)=0,"",_xlfn.MAXIFS(Activities!$A$5:$A$504,Activities!$C$5:$C$504,B183)))</f>
        <v/>
      </c>
      <c r="R183" s="18">
        <f>IF(OR(B183="",Q183=""),"",Summary!$B$4-Q183)</f>
        <v/>
      </c>
    </row>
    <row r="184">
      <c r="A184" s="24" t="n"/>
      <c r="B184" s="24" t="n"/>
      <c r="C184" s="24" t="n"/>
      <c r="D184" s="24" t="n"/>
      <c r="E184" s="12" t="n"/>
      <c r="F184" s="24" t="n"/>
      <c r="G184" s="24" t="n"/>
      <c r="H184" s="24" t="n"/>
      <c r="I184" s="24" t="n"/>
      <c r="J184" s="11" t="n"/>
      <c r="K184" s="10" t="n"/>
      <c r="L184" s="24" t="n"/>
      <c r="M184" s="18">
        <f>IF(B184="","",COUNTIF(Contacts!$E$5:$E$304,B184))</f>
        <v/>
      </c>
      <c r="N184" s="18">
        <f>IF(B184="","",COUNTIFS(Deals!$C$5:$C$204,B184,Deals!$S$5:$S$204,"Yes"))</f>
        <v/>
      </c>
      <c r="O184" s="19">
        <f>IF(B184="","",SUMIFS(Deals!$I$5:$I$204,Deals!$C$5:$C$204,B184,Deals!$S$5:$S$204,"Yes"))</f>
        <v/>
      </c>
      <c r="P184" s="19">
        <f>IF(B184="","",SUMIFS(Deals!$I$5:$I$204,Deals!$C$5:$C$204,B184,Deals!$G$5:$G$204,"Closed Won"))</f>
        <v/>
      </c>
      <c r="Q184" s="25">
        <f>IF(B184="","",IF(_xlfn.MAXIFS(Activities!$A$5:$A$504,Activities!$C$5:$C$504,B184)=0,"",_xlfn.MAXIFS(Activities!$A$5:$A$504,Activities!$C$5:$C$504,B184)))</f>
        <v/>
      </c>
      <c r="R184" s="18">
        <f>IF(OR(B184="",Q184=""),"",Summary!$B$4-Q184)</f>
        <v/>
      </c>
    </row>
    <row r="185">
      <c r="A185" s="24" t="n"/>
      <c r="B185" s="24" t="n"/>
      <c r="C185" s="24" t="n"/>
      <c r="D185" s="24" t="n"/>
      <c r="E185" s="12" t="n"/>
      <c r="F185" s="24" t="n"/>
      <c r="G185" s="24" t="n"/>
      <c r="H185" s="24" t="n"/>
      <c r="I185" s="24" t="n"/>
      <c r="J185" s="11" t="n"/>
      <c r="K185" s="10" t="n"/>
      <c r="L185" s="24" t="n"/>
      <c r="M185" s="18">
        <f>IF(B185="","",COUNTIF(Contacts!$E$5:$E$304,B185))</f>
        <v/>
      </c>
      <c r="N185" s="18">
        <f>IF(B185="","",COUNTIFS(Deals!$C$5:$C$204,B185,Deals!$S$5:$S$204,"Yes"))</f>
        <v/>
      </c>
      <c r="O185" s="19">
        <f>IF(B185="","",SUMIFS(Deals!$I$5:$I$204,Deals!$C$5:$C$204,B185,Deals!$S$5:$S$204,"Yes"))</f>
        <v/>
      </c>
      <c r="P185" s="19">
        <f>IF(B185="","",SUMIFS(Deals!$I$5:$I$204,Deals!$C$5:$C$204,B185,Deals!$G$5:$G$204,"Closed Won"))</f>
        <v/>
      </c>
      <c r="Q185" s="25">
        <f>IF(B185="","",IF(_xlfn.MAXIFS(Activities!$A$5:$A$504,Activities!$C$5:$C$504,B185)=0,"",_xlfn.MAXIFS(Activities!$A$5:$A$504,Activities!$C$5:$C$504,B185)))</f>
        <v/>
      </c>
      <c r="R185" s="18">
        <f>IF(OR(B185="",Q185=""),"",Summary!$B$4-Q185)</f>
        <v/>
      </c>
    </row>
    <row r="186">
      <c r="A186" s="24" t="n"/>
      <c r="B186" s="24" t="n"/>
      <c r="C186" s="24" t="n"/>
      <c r="D186" s="24" t="n"/>
      <c r="E186" s="12" t="n"/>
      <c r="F186" s="24" t="n"/>
      <c r="G186" s="24" t="n"/>
      <c r="H186" s="24" t="n"/>
      <c r="I186" s="24" t="n"/>
      <c r="J186" s="11" t="n"/>
      <c r="K186" s="10" t="n"/>
      <c r="L186" s="24" t="n"/>
      <c r="M186" s="18">
        <f>IF(B186="","",COUNTIF(Contacts!$E$5:$E$304,B186))</f>
        <v/>
      </c>
      <c r="N186" s="18">
        <f>IF(B186="","",COUNTIFS(Deals!$C$5:$C$204,B186,Deals!$S$5:$S$204,"Yes"))</f>
        <v/>
      </c>
      <c r="O186" s="19">
        <f>IF(B186="","",SUMIFS(Deals!$I$5:$I$204,Deals!$C$5:$C$204,B186,Deals!$S$5:$S$204,"Yes"))</f>
        <v/>
      </c>
      <c r="P186" s="19">
        <f>IF(B186="","",SUMIFS(Deals!$I$5:$I$204,Deals!$C$5:$C$204,B186,Deals!$G$5:$G$204,"Closed Won"))</f>
        <v/>
      </c>
      <c r="Q186" s="25">
        <f>IF(B186="","",IF(_xlfn.MAXIFS(Activities!$A$5:$A$504,Activities!$C$5:$C$504,B186)=0,"",_xlfn.MAXIFS(Activities!$A$5:$A$504,Activities!$C$5:$C$504,B186)))</f>
        <v/>
      </c>
      <c r="R186" s="18">
        <f>IF(OR(B186="",Q186=""),"",Summary!$B$4-Q186)</f>
        <v/>
      </c>
    </row>
    <row r="187">
      <c r="A187" s="24" t="n"/>
      <c r="B187" s="24" t="n"/>
      <c r="C187" s="24" t="n"/>
      <c r="D187" s="24" t="n"/>
      <c r="E187" s="12" t="n"/>
      <c r="F187" s="24" t="n"/>
      <c r="G187" s="24" t="n"/>
      <c r="H187" s="24" t="n"/>
      <c r="I187" s="24" t="n"/>
      <c r="J187" s="11" t="n"/>
      <c r="K187" s="10" t="n"/>
      <c r="L187" s="24" t="n"/>
      <c r="M187" s="18">
        <f>IF(B187="","",COUNTIF(Contacts!$E$5:$E$304,B187))</f>
        <v/>
      </c>
      <c r="N187" s="18">
        <f>IF(B187="","",COUNTIFS(Deals!$C$5:$C$204,B187,Deals!$S$5:$S$204,"Yes"))</f>
        <v/>
      </c>
      <c r="O187" s="19">
        <f>IF(B187="","",SUMIFS(Deals!$I$5:$I$204,Deals!$C$5:$C$204,B187,Deals!$S$5:$S$204,"Yes"))</f>
        <v/>
      </c>
      <c r="P187" s="19">
        <f>IF(B187="","",SUMIFS(Deals!$I$5:$I$204,Deals!$C$5:$C$204,B187,Deals!$G$5:$G$204,"Closed Won"))</f>
        <v/>
      </c>
      <c r="Q187" s="25">
        <f>IF(B187="","",IF(_xlfn.MAXIFS(Activities!$A$5:$A$504,Activities!$C$5:$C$504,B187)=0,"",_xlfn.MAXIFS(Activities!$A$5:$A$504,Activities!$C$5:$C$504,B187)))</f>
        <v/>
      </c>
      <c r="R187" s="18">
        <f>IF(OR(B187="",Q187=""),"",Summary!$B$4-Q187)</f>
        <v/>
      </c>
    </row>
    <row r="188">
      <c r="A188" s="24" t="n"/>
      <c r="B188" s="24" t="n"/>
      <c r="C188" s="24" t="n"/>
      <c r="D188" s="24" t="n"/>
      <c r="E188" s="12" t="n"/>
      <c r="F188" s="24" t="n"/>
      <c r="G188" s="24" t="n"/>
      <c r="H188" s="24" t="n"/>
      <c r="I188" s="24" t="n"/>
      <c r="J188" s="11" t="n"/>
      <c r="K188" s="10" t="n"/>
      <c r="L188" s="24" t="n"/>
      <c r="M188" s="18">
        <f>IF(B188="","",COUNTIF(Contacts!$E$5:$E$304,B188))</f>
        <v/>
      </c>
      <c r="N188" s="18">
        <f>IF(B188="","",COUNTIFS(Deals!$C$5:$C$204,B188,Deals!$S$5:$S$204,"Yes"))</f>
        <v/>
      </c>
      <c r="O188" s="19">
        <f>IF(B188="","",SUMIFS(Deals!$I$5:$I$204,Deals!$C$5:$C$204,B188,Deals!$S$5:$S$204,"Yes"))</f>
        <v/>
      </c>
      <c r="P188" s="19">
        <f>IF(B188="","",SUMIFS(Deals!$I$5:$I$204,Deals!$C$5:$C$204,B188,Deals!$G$5:$G$204,"Closed Won"))</f>
        <v/>
      </c>
      <c r="Q188" s="25">
        <f>IF(B188="","",IF(_xlfn.MAXIFS(Activities!$A$5:$A$504,Activities!$C$5:$C$504,B188)=0,"",_xlfn.MAXIFS(Activities!$A$5:$A$504,Activities!$C$5:$C$504,B188)))</f>
        <v/>
      </c>
      <c r="R188" s="18">
        <f>IF(OR(B188="",Q188=""),"",Summary!$B$4-Q188)</f>
        <v/>
      </c>
    </row>
    <row r="189">
      <c r="A189" s="24" t="n"/>
      <c r="B189" s="24" t="n"/>
      <c r="C189" s="24" t="n"/>
      <c r="D189" s="24" t="n"/>
      <c r="E189" s="12" t="n"/>
      <c r="F189" s="24" t="n"/>
      <c r="G189" s="24" t="n"/>
      <c r="H189" s="24" t="n"/>
      <c r="I189" s="24" t="n"/>
      <c r="J189" s="11" t="n"/>
      <c r="K189" s="10" t="n"/>
      <c r="L189" s="24" t="n"/>
      <c r="M189" s="18">
        <f>IF(B189="","",COUNTIF(Contacts!$E$5:$E$304,B189))</f>
        <v/>
      </c>
      <c r="N189" s="18">
        <f>IF(B189="","",COUNTIFS(Deals!$C$5:$C$204,B189,Deals!$S$5:$S$204,"Yes"))</f>
        <v/>
      </c>
      <c r="O189" s="19">
        <f>IF(B189="","",SUMIFS(Deals!$I$5:$I$204,Deals!$C$5:$C$204,B189,Deals!$S$5:$S$204,"Yes"))</f>
        <v/>
      </c>
      <c r="P189" s="19">
        <f>IF(B189="","",SUMIFS(Deals!$I$5:$I$204,Deals!$C$5:$C$204,B189,Deals!$G$5:$G$204,"Closed Won"))</f>
        <v/>
      </c>
      <c r="Q189" s="25">
        <f>IF(B189="","",IF(_xlfn.MAXIFS(Activities!$A$5:$A$504,Activities!$C$5:$C$504,B189)=0,"",_xlfn.MAXIFS(Activities!$A$5:$A$504,Activities!$C$5:$C$504,B189)))</f>
        <v/>
      </c>
      <c r="R189" s="18">
        <f>IF(OR(B189="",Q189=""),"",Summary!$B$4-Q189)</f>
        <v/>
      </c>
    </row>
    <row r="190">
      <c r="A190" s="24" t="n"/>
      <c r="B190" s="24" t="n"/>
      <c r="C190" s="24" t="n"/>
      <c r="D190" s="24" t="n"/>
      <c r="E190" s="12" t="n"/>
      <c r="F190" s="24" t="n"/>
      <c r="G190" s="24" t="n"/>
      <c r="H190" s="24" t="n"/>
      <c r="I190" s="24" t="n"/>
      <c r="J190" s="11" t="n"/>
      <c r="K190" s="10" t="n"/>
      <c r="L190" s="24" t="n"/>
      <c r="M190" s="18">
        <f>IF(B190="","",COUNTIF(Contacts!$E$5:$E$304,B190))</f>
        <v/>
      </c>
      <c r="N190" s="18">
        <f>IF(B190="","",COUNTIFS(Deals!$C$5:$C$204,B190,Deals!$S$5:$S$204,"Yes"))</f>
        <v/>
      </c>
      <c r="O190" s="19">
        <f>IF(B190="","",SUMIFS(Deals!$I$5:$I$204,Deals!$C$5:$C$204,B190,Deals!$S$5:$S$204,"Yes"))</f>
        <v/>
      </c>
      <c r="P190" s="19">
        <f>IF(B190="","",SUMIFS(Deals!$I$5:$I$204,Deals!$C$5:$C$204,B190,Deals!$G$5:$G$204,"Closed Won"))</f>
        <v/>
      </c>
      <c r="Q190" s="25">
        <f>IF(B190="","",IF(_xlfn.MAXIFS(Activities!$A$5:$A$504,Activities!$C$5:$C$504,B190)=0,"",_xlfn.MAXIFS(Activities!$A$5:$A$504,Activities!$C$5:$C$504,B190)))</f>
        <v/>
      </c>
      <c r="R190" s="18">
        <f>IF(OR(B190="",Q190=""),"",Summary!$B$4-Q190)</f>
        <v/>
      </c>
    </row>
    <row r="191">
      <c r="A191" s="24" t="n"/>
      <c r="B191" s="24" t="n"/>
      <c r="C191" s="24" t="n"/>
      <c r="D191" s="24" t="n"/>
      <c r="E191" s="12" t="n"/>
      <c r="F191" s="24" t="n"/>
      <c r="G191" s="24" t="n"/>
      <c r="H191" s="24" t="n"/>
      <c r="I191" s="24" t="n"/>
      <c r="J191" s="11" t="n"/>
      <c r="K191" s="10" t="n"/>
      <c r="L191" s="24" t="n"/>
      <c r="M191" s="18">
        <f>IF(B191="","",COUNTIF(Contacts!$E$5:$E$304,B191))</f>
        <v/>
      </c>
      <c r="N191" s="18">
        <f>IF(B191="","",COUNTIFS(Deals!$C$5:$C$204,B191,Deals!$S$5:$S$204,"Yes"))</f>
        <v/>
      </c>
      <c r="O191" s="19">
        <f>IF(B191="","",SUMIFS(Deals!$I$5:$I$204,Deals!$C$5:$C$204,B191,Deals!$S$5:$S$204,"Yes"))</f>
        <v/>
      </c>
      <c r="P191" s="19">
        <f>IF(B191="","",SUMIFS(Deals!$I$5:$I$204,Deals!$C$5:$C$204,B191,Deals!$G$5:$G$204,"Closed Won"))</f>
        <v/>
      </c>
      <c r="Q191" s="25">
        <f>IF(B191="","",IF(_xlfn.MAXIFS(Activities!$A$5:$A$504,Activities!$C$5:$C$504,B191)=0,"",_xlfn.MAXIFS(Activities!$A$5:$A$504,Activities!$C$5:$C$504,B191)))</f>
        <v/>
      </c>
      <c r="R191" s="18">
        <f>IF(OR(B191="",Q191=""),"",Summary!$B$4-Q191)</f>
        <v/>
      </c>
    </row>
    <row r="192">
      <c r="A192" s="24" t="n"/>
      <c r="B192" s="24" t="n"/>
      <c r="C192" s="24" t="n"/>
      <c r="D192" s="24" t="n"/>
      <c r="E192" s="12" t="n"/>
      <c r="F192" s="24" t="n"/>
      <c r="G192" s="24" t="n"/>
      <c r="H192" s="24" t="n"/>
      <c r="I192" s="24" t="n"/>
      <c r="J192" s="11" t="n"/>
      <c r="K192" s="10" t="n"/>
      <c r="L192" s="24" t="n"/>
      <c r="M192" s="18">
        <f>IF(B192="","",COUNTIF(Contacts!$E$5:$E$304,B192))</f>
        <v/>
      </c>
      <c r="N192" s="18">
        <f>IF(B192="","",COUNTIFS(Deals!$C$5:$C$204,B192,Deals!$S$5:$S$204,"Yes"))</f>
        <v/>
      </c>
      <c r="O192" s="19">
        <f>IF(B192="","",SUMIFS(Deals!$I$5:$I$204,Deals!$C$5:$C$204,B192,Deals!$S$5:$S$204,"Yes"))</f>
        <v/>
      </c>
      <c r="P192" s="19">
        <f>IF(B192="","",SUMIFS(Deals!$I$5:$I$204,Deals!$C$5:$C$204,B192,Deals!$G$5:$G$204,"Closed Won"))</f>
        <v/>
      </c>
      <c r="Q192" s="25">
        <f>IF(B192="","",IF(_xlfn.MAXIFS(Activities!$A$5:$A$504,Activities!$C$5:$C$504,B192)=0,"",_xlfn.MAXIFS(Activities!$A$5:$A$504,Activities!$C$5:$C$504,B192)))</f>
        <v/>
      </c>
      <c r="R192" s="18">
        <f>IF(OR(B192="",Q192=""),"",Summary!$B$4-Q192)</f>
        <v/>
      </c>
    </row>
    <row r="193">
      <c r="A193" s="24" t="n"/>
      <c r="B193" s="24" t="n"/>
      <c r="C193" s="24" t="n"/>
      <c r="D193" s="24" t="n"/>
      <c r="E193" s="12" t="n"/>
      <c r="F193" s="24" t="n"/>
      <c r="G193" s="24" t="n"/>
      <c r="H193" s="24" t="n"/>
      <c r="I193" s="24" t="n"/>
      <c r="J193" s="11" t="n"/>
      <c r="K193" s="10" t="n"/>
      <c r="L193" s="24" t="n"/>
      <c r="M193" s="18">
        <f>IF(B193="","",COUNTIF(Contacts!$E$5:$E$304,B193))</f>
        <v/>
      </c>
      <c r="N193" s="18">
        <f>IF(B193="","",COUNTIFS(Deals!$C$5:$C$204,B193,Deals!$S$5:$S$204,"Yes"))</f>
        <v/>
      </c>
      <c r="O193" s="19">
        <f>IF(B193="","",SUMIFS(Deals!$I$5:$I$204,Deals!$C$5:$C$204,B193,Deals!$S$5:$S$204,"Yes"))</f>
        <v/>
      </c>
      <c r="P193" s="19">
        <f>IF(B193="","",SUMIFS(Deals!$I$5:$I$204,Deals!$C$5:$C$204,B193,Deals!$G$5:$G$204,"Closed Won"))</f>
        <v/>
      </c>
      <c r="Q193" s="25">
        <f>IF(B193="","",IF(_xlfn.MAXIFS(Activities!$A$5:$A$504,Activities!$C$5:$C$504,B193)=0,"",_xlfn.MAXIFS(Activities!$A$5:$A$504,Activities!$C$5:$C$504,B193)))</f>
        <v/>
      </c>
      <c r="R193" s="18">
        <f>IF(OR(B193="",Q193=""),"",Summary!$B$4-Q193)</f>
        <v/>
      </c>
    </row>
    <row r="194">
      <c r="A194" s="24" t="n"/>
      <c r="B194" s="24" t="n"/>
      <c r="C194" s="24" t="n"/>
      <c r="D194" s="24" t="n"/>
      <c r="E194" s="12" t="n"/>
      <c r="F194" s="24" t="n"/>
      <c r="G194" s="24" t="n"/>
      <c r="H194" s="24" t="n"/>
      <c r="I194" s="24" t="n"/>
      <c r="J194" s="11" t="n"/>
      <c r="K194" s="10" t="n"/>
      <c r="L194" s="24" t="n"/>
      <c r="M194" s="18">
        <f>IF(B194="","",COUNTIF(Contacts!$E$5:$E$304,B194))</f>
        <v/>
      </c>
      <c r="N194" s="18">
        <f>IF(B194="","",COUNTIFS(Deals!$C$5:$C$204,B194,Deals!$S$5:$S$204,"Yes"))</f>
        <v/>
      </c>
      <c r="O194" s="19">
        <f>IF(B194="","",SUMIFS(Deals!$I$5:$I$204,Deals!$C$5:$C$204,B194,Deals!$S$5:$S$204,"Yes"))</f>
        <v/>
      </c>
      <c r="P194" s="19">
        <f>IF(B194="","",SUMIFS(Deals!$I$5:$I$204,Deals!$C$5:$C$204,B194,Deals!$G$5:$G$204,"Closed Won"))</f>
        <v/>
      </c>
      <c r="Q194" s="25">
        <f>IF(B194="","",IF(_xlfn.MAXIFS(Activities!$A$5:$A$504,Activities!$C$5:$C$504,B194)=0,"",_xlfn.MAXIFS(Activities!$A$5:$A$504,Activities!$C$5:$C$504,B194)))</f>
        <v/>
      </c>
      <c r="R194" s="18">
        <f>IF(OR(B194="",Q194=""),"",Summary!$B$4-Q194)</f>
        <v/>
      </c>
    </row>
    <row r="195">
      <c r="A195" s="24" t="n"/>
      <c r="B195" s="24" t="n"/>
      <c r="C195" s="24" t="n"/>
      <c r="D195" s="24" t="n"/>
      <c r="E195" s="12" t="n"/>
      <c r="F195" s="24" t="n"/>
      <c r="G195" s="24" t="n"/>
      <c r="H195" s="24" t="n"/>
      <c r="I195" s="24" t="n"/>
      <c r="J195" s="11" t="n"/>
      <c r="K195" s="10" t="n"/>
      <c r="L195" s="24" t="n"/>
      <c r="M195" s="18">
        <f>IF(B195="","",COUNTIF(Contacts!$E$5:$E$304,B195))</f>
        <v/>
      </c>
      <c r="N195" s="18">
        <f>IF(B195="","",COUNTIFS(Deals!$C$5:$C$204,B195,Deals!$S$5:$S$204,"Yes"))</f>
        <v/>
      </c>
      <c r="O195" s="19">
        <f>IF(B195="","",SUMIFS(Deals!$I$5:$I$204,Deals!$C$5:$C$204,B195,Deals!$S$5:$S$204,"Yes"))</f>
        <v/>
      </c>
      <c r="P195" s="19">
        <f>IF(B195="","",SUMIFS(Deals!$I$5:$I$204,Deals!$C$5:$C$204,B195,Deals!$G$5:$G$204,"Closed Won"))</f>
        <v/>
      </c>
      <c r="Q195" s="25">
        <f>IF(B195="","",IF(_xlfn.MAXIFS(Activities!$A$5:$A$504,Activities!$C$5:$C$504,B195)=0,"",_xlfn.MAXIFS(Activities!$A$5:$A$504,Activities!$C$5:$C$504,B195)))</f>
        <v/>
      </c>
      <c r="R195" s="18">
        <f>IF(OR(B195="",Q195=""),"",Summary!$B$4-Q195)</f>
        <v/>
      </c>
    </row>
    <row r="196">
      <c r="A196" s="24" t="n"/>
      <c r="B196" s="24" t="n"/>
      <c r="C196" s="24" t="n"/>
      <c r="D196" s="24" t="n"/>
      <c r="E196" s="12" t="n"/>
      <c r="F196" s="24" t="n"/>
      <c r="G196" s="24" t="n"/>
      <c r="H196" s="24" t="n"/>
      <c r="I196" s="24" t="n"/>
      <c r="J196" s="11" t="n"/>
      <c r="K196" s="10" t="n"/>
      <c r="L196" s="24" t="n"/>
      <c r="M196" s="18">
        <f>IF(B196="","",COUNTIF(Contacts!$E$5:$E$304,B196))</f>
        <v/>
      </c>
      <c r="N196" s="18">
        <f>IF(B196="","",COUNTIFS(Deals!$C$5:$C$204,B196,Deals!$S$5:$S$204,"Yes"))</f>
        <v/>
      </c>
      <c r="O196" s="19">
        <f>IF(B196="","",SUMIFS(Deals!$I$5:$I$204,Deals!$C$5:$C$204,B196,Deals!$S$5:$S$204,"Yes"))</f>
        <v/>
      </c>
      <c r="P196" s="19">
        <f>IF(B196="","",SUMIFS(Deals!$I$5:$I$204,Deals!$C$5:$C$204,B196,Deals!$G$5:$G$204,"Closed Won"))</f>
        <v/>
      </c>
      <c r="Q196" s="25">
        <f>IF(B196="","",IF(_xlfn.MAXIFS(Activities!$A$5:$A$504,Activities!$C$5:$C$504,B196)=0,"",_xlfn.MAXIFS(Activities!$A$5:$A$504,Activities!$C$5:$C$504,B196)))</f>
        <v/>
      </c>
      <c r="R196" s="18">
        <f>IF(OR(B196="",Q196=""),"",Summary!$B$4-Q196)</f>
        <v/>
      </c>
    </row>
    <row r="197">
      <c r="A197" s="24" t="n"/>
      <c r="B197" s="24" t="n"/>
      <c r="C197" s="24" t="n"/>
      <c r="D197" s="24" t="n"/>
      <c r="E197" s="12" t="n"/>
      <c r="F197" s="24" t="n"/>
      <c r="G197" s="24" t="n"/>
      <c r="H197" s="24" t="n"/>
      <c r="I197" s="24" t="n"/>
      <c r="J197" s="11" t="n"/>
      <c r="K197" s="10" t="n"/>
      <c r="L197" s="24" t="n"/>
      <c r="M197" s="18">
        <f>IF(B197="","",COUNTIF(Contacts!$E$5:$E$304,B197))</f>
        <v/>
      </c>
      <c r="N197" s="18">
        <f>IF(B197="","",COUNTIFS(Deals!$C$5:$C$204,B197,Deals!$S$5:$S$204,"Yes"))</f>
        <v/>
      </c>
      <c r="O197" s="19">
        <f>IF(B197="","",SUMIFS(Deals!$I$5:$I$204,Deals!$C$5:$C$204,B197,Deals!$S$5:$S$204,"Yes"))</f>
        <v/>
      </c>
      <c r="P197" s="19">
        <f>IF(B197="","",SUMIFS(Deals!$I$5:$I$204,Deals!$C$5:$C$204,B197,Deals!$G$5:$G$204,"Closed Won"))</f>
        <v/>
      </c>
      <c r="Q197" s="25">
        <f>IF(B197="","",IF(_xlfn.MAXIFS(Activities!$A$5:$A$504,Activities!$C$5:$C$504,B197)=0,"",_xlfn.MAXIFS(Activities!$A$5:$A$504,Activities!$C$5:$C$504,B197)))</f>
        <v/>
      </c>
      <c r="R197" s="18">
        <f>IF(OR(B197="",Q197=""),"",Summary!$B$4-Q197)</f>
        <v/>
      </c>
    </row>
    <row r="198">
      <c r="A198" s="24" t="n"/>
      <c r="B198" s="24" t="n"/>
      <c r="C198" s="24" t="n"/>
      <c r="D198" s="24" t="n"/>
      <c r="E198" s="12" t="n"/>
      <c r="F198" s="24" t="n"/>
      <c r="G198" s="24" t="n"/>
      <c r="H198" s="24" t="n"/>
      <c r="I198" s="24" t="n"/>
      <c r="J198" s="11" t="n"/>
      <c r="K198" s="10" t="n"/>
      <c r="L198" s="24" t="n"/>
      <c r="M198" s="18">
        <f>IF(B198="","",COUNTIF(Contacts!$E$5:$E$304,B198))</f>
        <v/>
      </c>
      <c r="N198" s="18">
        <f>IF(B198="","",COUNTIFS(Deals!$C$5:$C$204,B198,Deals!$S$5:$S$204,"Yes"))</f>
        <v/>
      </c>
      <c r="O198" s="19">
        <f>IF(B198="","",SUMIFS(Deals!$I$5:$I$204,Deals!$C$5:$C$204,B198,Deals!$S$5:$S$204,"Yes"))</f>
        <v/>
      </c>
      <c r="P198" s="19">
        <f>IF(B198="","",SUMIFS(Deals!$I$5:$I$204,Deals!$C$5:$C$204,B198,Deals!$G$5:$G$204,"Closed Won"))</f>
        <v/>
      </c>
      <c r="Q198" s="25">
        <f>IF(B198="","",IF(_xlfn.MAXIFS(Activities!$A$5:$A$504,Activities!$C$5:$C$504,B198)=0,"",_xlfn.MAXIFS(Activities!$A$5:$A$504,Activities!$C$5:$C$504,B198)))</f>
        <v/>
      </c>
      <c r="R198" s="18">
        <f>IF(OR(B198="",Q198=""),"",Summary!$B$4-Q198)</f>
        <v/>
      </c>
    </row>
    <row r="199">
      <c r="A199" s="24" t="n"/>
      <c r="B199" s="24" t="n"/>
      <c r="C199" s="24" t="n"/>
      <c r="D199" s="24" t="n"/>
      <c r="E199" s="12" t="n"/>
      <c r="F199" s="24" t="n"/>
      <c r="G199" s="24" t="n"/>
      <c r="H199" s="24" t="n"/>
      <c r="I199" s="24" t="n"/>
      <c r="J199" s="11" t="n"/>
      <c r="K199" s="10" t="n"/>
      <c r="L199" s="24" t="n"/>
      <c r="M199" s="18">
        <f>IF(B199="","",COUNTIF(Contacts!$E$5:$E$304,B199))</f>
        <v/>
      </c>
      <c r="N199" s="18">
        <f>IF(B199="","",COUNTIFS(Deals!$C$5:$C$204,B199,Deals!$S$5:$S$204,"Yes"))</f>
        <v/>
      </c>
      <c r="O199" s="19">
        <f>IF(B199="","",SUMIFS(Deals!$I$5:$I$204,Deals!$C$5:$C$204,B199,Deals!$S$5:$S$204,"Yes"))</f>
        <v/>
      </c>
      <c r="P199" s="19">
        <f>IF(B199="","",SUMIFS(Deals!$I$5:$I$204,Deals!$C$5:$C$204,B199,Deals!$G$5:$G$204,"Closed Won"))</f>
        <v/>
      </c>
      <c r="Q199" s="25">
        <f>IF(B199="","",IF(_xlfn.MAXIFS(Activities!$A$5:$A$504,Activities!$C$5:$C$504,B199)=0,"",_xlfn.MAXIFS(Activities!$A$5:$A$504,Activities!$C$5:$C$504,B199)))</f>
        <v/>
      </c>
      <c r="R199" s="18">
        <f>IF(OR(B199="",Q199=""),"",Summary!$B$4-Q199)</f>
        <v/>
      </c>
    </row>
    <row r="200">
      <c r="A200" s="24" t="n"/>
      <c r="B200" s="24" t="n"/>
      <c r="C200" s="24" t="n"/>
      <c r="D200" s="24" t="n"/>
      <c r="E200" s="12" t="n"/>
      <c r="F200" s="24" t="n"/>
      <c r="G200" s="24" t="n"/>
      <c r="H200" s="24" t="n"/>
      <c r="I200" s="24" t="n"/>
      <c r="J200" s="11" t="n"/>
      <c r="K200" s="10" t="n"/>
      <c r="L200" s="24" t="n"/>
      <c r="M200" s="18">
        <f>IF(B200="","",COUNTIF(Contacts!$E$5:$E$304,B200))</f>
        <v/>
      </c>
      <c r="N200" s="18">
        <f>IF(B200="","",COUNTIFS(Deals!$C$5:$C$204,B200,Deals!$S$5:$S$204,"Yes"))</f>
        <v/>
      </c>
      <c r="O200" s="19">
        <f>IF(B200="","",SUMIFS(Deals!$I$5:$I$204,Deals!$C$5:$C$204,B200,Deals!$S$5:$S$204,"Yes"))</f>
        <v/>
      </c>
      <c r="P200" s="19">
        <f>IF(B200="","",SUMIFS(Deals!$I$5:$I$204,Deals!$C$5:$C$204,B200,Deals!$G$5:$G$204,"Closed Won"))</f>
        <v/>
      </c>
      <c r="Q200" s="25">
        <f>IF(B200="","",IF(_xlfn.MAXIFS(Activities!$A$5:$A$504,Activities!$C$5:$C$504,B200)=0,"",_xlfn.MAXIFS(Activities!$A$5:$A$504,Activities!$C$5:$C$504,B200)))</f>
        <v/>
      </c>
      <c r="R200" s="18">
        <f>IF(OR(B200="",Q200=""),"",Summary!$B$4-Q200)</f>
        <v/>
      </c>
    </row>
    <row r="201">
      <c r="A201" s="24" t="n"/>
      <c r="B201" s="24" t="n"/>
      <c r="C201" s="24" t="n"/>
      <c r="D201" s="24" t="n"/>
      <c r="E201" s="12" t="n"/>
      <c r="F201" s="24" t="n"/>
      <c r="G201" s="24" t="n"/>
      <c r="H201" s="24" t="n"/>
      <c r="I201" s="24" t="n"/>
      <c r="J201" s="11" t="n"/>
      <c r="K201" s="10" t="n"/>
      <c r="L201" s="24" t="n"/>
      <c r="M201" s="18">
        <f>IF(B201="","",COUNTIF(Contacts!$E$5:$E$304,B201))</f>
        <v/>
      </c>
      <c r="N201" s="18">
        <f>IF(B201="","",COUNTIFS(Deals!$C$5:$C$204,B201,Deals!$S$5:$S$204,"Yes"))</f>
        <v/>
      </c>
      <c r="O201" s="19">
        <f>IF(B201="","",SUMIFS(Deals!$I$5:$I$204,Deals!$C$5:$C$204,B201,Deals!$S$5:$S$204,"Yes"))</f>
        <v/>
      </c>
      <c r="P201" s="19">
        <f>IF(B201="","",SUMIFS(Deals!$I$5:$I$204,Deals!$C$5:$C$204,B201,Deals!$G$5:$G$204,"Closed Won"))</f>
        <v/>
      </c>
      <c r="Q201" s="25">
        <f>IF(B201="","",IF(_xlfn.MAXIFS(Activities!$A$5:$A$504,Activities!$C$5:$C$504,B201)=0,"",_xlfn.MAXIFS(Activities!$A$5:$A$504,Activities!$C$5:$C$504,B201)))</f>
        <v/>
      </c>
      <c r="R201" s="18">
        <f>IF(OR(B201="",Q201=""),"",Summary!$B$4-Q201)</f>
        <v/>
      </c>
    </row>
    <row r="202">
      <c r="A202" s="24" t="n"/>
      <c r="B202" s="24" t="n"/>
      <c r="C202" s="24" t="n"/>
      <c r="D202" s="24" t="n"/>
      <c r="E202" s="12" t="n"/>
      <c r="F202" s="24" t="n"/>
      <c r="G202" s="24" t="n"/>
      <c r="H202" s="24" t="n"/>
      <c r="I202" s="24" t="n"/>
      <c r="J202" s="11" t="n"/>
      <c r="K202" s="10" t="n"/>
      <c r="L202" s="24" t="n"/>
      <c r="M202" s="18">
        <f>IF(B202="","",COUNTIF(Contacts!$E$5:$E$304,B202))</f>
        <v/>
      </c>
      <c r="N202" s="18">
        <f>IF(B202="","",COUNTIFS(Deals!$C$5:$C$204,B202,Deals!$S$5:$S$204,"Yes"))</f>
        <v/>
      </c>
      <c r="O202" s="19">
        <f>IF(B202="","",SUMIFS(Deals!$I$5:$I$204,Deals!$C$5:$C$204,B202,Deals!$S$5:$S$204,"Yes"))</f>
        <v/>
      </c>
      <c r="P202" s="19">
        <f>IF(B202="","",SUMIFS(Deals!$I$5:$I$204,Deals!$C$5:$C$204,B202,Deals!$G$5:$G$204,"Closed Won"))</f>
        <v/>
      </c>
      <c r="Q202" s="25">
        <f>IF(B202="","",IF(_xlfn.MAXIFS(Activities!$A$5:$A$504,Activities!$C$5:$C$504,B202)=0,"",_xlfn.MAXIFS(Activities!$A$5:$A$504,Activities!$C$5:$C$504,B202)))</f>
        <v/>
      </c>
      <c r="R202" s="18">
        <f>IF(OR(B202="",Q202=""),"",Summary!$B$4-Q202)</f>
        <v/>
      </c>
    </row>
    <row r="203">
      <c r="A203" s="24" t="n"/>
      <c r="B203" s="24" t="n"/>
      <c r="C203" s="24" t="n"/>
      <c r="D203" s="24" t="n"/>
      <c r="E203" s="12" t="n"/>
      <c r="F203" s="24" t="n"/>
      <c r="G203" s="24" t="n"/>
      <c r="H203" s="24" t="n"/>
      <c r="I203" s="24" t="n"/>
      <c r="J203" s="11" t="n"/>
      <c r="K203" s="10" t="n"/>
      <c r="L203" s="24" t="n"/>
      <c r="M203" s="18">
        <f>IF(B203="","",COUNTIF(Contacts!$E$5:$E$304,B203))</f>
        <v/>
      </c>
      <c r="N203" s="18">
        <f>IF(B203="","",COUNTIFS(Deals!$C$5:$C$204,B203,Deals!$S$5:$S$204,"Yes"))</f>
        <v/>
      </c>
      <c r="O203" s="19">
        <f>IF(B203="","",SUMIFS(Deals!$I$5:$I$204,Deals!$C$5:$C$204,B203,Deals!$S$5:$S$204,"Yes"))</f>
        <v/>
      </c>
      <c r="P203" s="19">
        <f>IF(B203="","",SUMIFS(Deals!$I$5:$I$204,Deals!$C$5:$C$204,B203,Deals!$G$5:$G$204,"Closed Won"))</f>
        <v/>
      </c>
      <c r="Q203" s="25">
        <f>IF(B203="","",IF(_xlfn.MAXIFS(Activities!$A$5:$A$504,Activities!$C$5:$C$504,B203)=0,"",_xlfn.MAXIFS(Activities!$A$5:$A$504,Activities!$C$5:$C$504,B203)))</f>
        <v/>
      </c>
      <c r="R203" s="18">
        <f>IF(OR(B203="",Q203=""),"",Summary!$B$4-Q203)</f>
        <v/>
      </c>
    </row>
    <row r="204">
      <c r="A204" s="24" t="n"/>
      <c r="B204" s="24" t="n"/>
      <c r="C204" s="24" t="n"/>
      <c r="D204" s="24" t="n"/>
      <c r="E204" s="12" t="n"/>
      <c r="F204" s="24" t="n"/>
      <c r="G204" s="24" t="n"/>
      <c r="H204" s="24" t="n"/>
      <c r="I204" s="24" t="n"/>
      <c r="J204" s="11" t="n"/>
      <c r="K204" s="10" t="n"/>
      <c r="L204" s="24" t="n"/>
      <c r="M204" s="18">
        <f>IF(B204="","",COUNTIF(Contacts!$E$5:$E$304,B204))</f>
        <v/>
      </c>
      <c r="N204" s="18">
        <f>IF(B204="","",COUNTIFS(Deals!$C$5:$C$204,B204,Deals!$S$5:$S$204,"Yes"))</f>
        <v/>
      </c>
      <c r="O204" s="19">
        <f>IF(B204="","",SUMIFS(Deals!$I$5:$I$204,Deals!$C$5:$C$204,B204,Deals!$S$5:$S$204,"Yes"))</f>
        <v/>
      </c>
      <c r="P204" s="19">
        <f>IF(B204="","",SUMIFS(Deals!$I$5:$I$204,Deals!$C$5:$C$204,B204,Deals!$G$5:$G$204,"Closed Won"))</f>
        <v/>
      </c>
      <c r="Q204" s="25">
        <f>IF(B204="","",IF(_xlfn.MAXIFS(Activities!$A$5:$A$504,Activities!$C$5:$C$504,B204)=0,"",_xlfn.MAXIFS(Activities!$A$5:$A$504,Activities!$C$5:$C$504,B204)))</f>
        <v/>
      </c>
      <c r="R204" s="18">
        <f>IF(OR(B204="",Q204=""),"",Summary!$B$4-Q204)</f>
        <v/>
      </c>
    </row>
  </sheetData>
  <autoFilter ref="A4:R204"/>
  <dataValidations count="3">
    <dataValidation sqref="C5:C204" showDropDown="0" showInputMessage="0" showErrorMessage="0" allowBlank="1" type="list">
      <formula1>=Lists!$F$5:$F$7</formula1>
    </dataValidation>
    <dataValidation sqref="F5:F204" showDropDown="0" showInputMessage="0" showErrorMessage="0" allowBlank="1" type="list">
      <formula1>=Lists!$H$5:$H$12</formula1>
    </dataValidation>
    <dataValidation sqref="G5:G204" showDropDown="0" showInputMessage="0" showErrorMessage="0" allowBlank="1" type="list">
      <formula1>=Lists!$G$5:$G$8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8" customWidth="1" min="4" max="4"/>
    <col width="22" customWidth="1" min="5" max="5"/>
    <col width="24" customWidth="1" min="6" max="6"/>
    <col width="18" customWidth="1" min="7" max="7"/>
    <col width="34" customWidth="1" min="8" max="8"/>
    <col width="14" customWidth="1" min="9" max="9"/>
    <col width="14" customWidth="1" min="10" max="10"/>
    <col width="16" customWidth="1" min="11" max="11"/>
    <col width="13" customWidth="1" min="12" max="12"/>
    <col width="24" customWidth="1" min="13" max="13"/>
    <col width="12" customWidth="1" min="14" max="14"/>
    <col width="14" customWidth="1" min="15" max="15"/>
  </cols>
  <sheetData>
    <row r="1">
      <c r="A1" s="1" t="inlineStr">
        <is>
          <t>Contacts</t>
        </is>
      </c>
    </row>
    <row r="2">
      <c r="A2" s="2" t="inlineStr">
        <is>
          <t>One row per person. Pick the account from the dropdown so the Accounts tab can count them.</t>
        </is>
      </c>
    </row>
    <row r="4">
      <c r="A4" s="6" t="inlineStr">
        <is>
          <t>Contact ID</t>
        </is>
      </c>
      <c r="B4" s="6" t="inlineStr">
        <is>
          <t>First name</t>
        </is>
      </c>
      <c r="C4" s="6" t="inlineStr">
        <is>
          <t>Last name</t>
        </is>
      </c>
      <c r="D4" s="6" t="inlineStr">
        <is>
          <t>Full name</t>
        </is>
      </c>
      <c r="E4" s="6" t="inlineStr">
        <is>
          <t>Account</t>
        </is>
      </c>
      <c r="F4" s="6" t="inlineStr">
        <is>
          <t>Title</t>
        </is>
      </c>
      <c r="G4" s="6" t="inlineStr">
        <is>
          <t>Role in the deal</t>
        </is>
      </c>
      <c r="H4" s="6" t="inlineStr">
        <is>
          <t>Email</t>
        </is>
      </c>
      <c r="I4" s="6" t="inlineStr">
        <is>
          <t>Phone</t>
        </is>
      </c>
      <c r="J4" s="6" t="inlineStr">
        <is>
          <t>Owner</t>
        </is>
      </c>
      <c r="K4" s="6" t="inlineStr">
        <is>
          <t>Lead source</t>
        </is>
      </c>
      <c r="L4" s="6" t="inlineStr">
        <is>
          <t>Next follow-up</t>
        </is>
      </c>
      <c r="M4" s="6" t="inlineStr">
        <is>
          <t>Notes</t>
        </is>
      </c>
      <c r="N4" s="6" t="inlineStr">
        <is>
          <t>Last activity</t>
        </is>
      </c>
      <c r="O4" s="6" t="inlineStr">
        <is>
          <t>Follow-up status</t>
        </is>
      </c>
    </row>
    <row r="5">
      <c r="A5" s="24" t="n"/>
      <c r="B5" s="24" t="n"/>
      <c r="C5" s="24" t="n"/>
      <c r="D5" s="23">
        <f>TRIM(B5&amp;" "&amp;C5)</f>
        <v/>
      </c>
      <c r="E5" s="24" t="n"/>
      <c r="F5" s="24" t="n"/>
      <c r="G5" s="24" t="n"/>
      <c r="H5" s="24" t="n"/>
      <c r="I5" s="24" t="n"/>
      <c r="J5" s="24" t="n"/>
      <c r="K5" s="24" t="n"/>
      <c r="L5" s="10" t="n"/>
      <c r="M5" s="24" t="n"/>
      <c r="N5" s="25">
        <f>IF(D5="","",IF(_xlfn.MAXIFS(Activities!$A$5:$A$504,Activities!$D$5:$D$504,D5)=0,"",_xlfn.MAXIFS(Activities!$A$5:$A$504,Activities!$D$5:$D$504,D5)))</f>
        <v/>
      </c>
      <c r="O5" s="23">
        <f>IF(L5="","",IF(L5&lt;Summary!$B$4,"Overdue",IF(L5-Summary!$B$4&lt;=7,"This week","Scheduled")))</f>
        <v/>
      </c>
    </row>
    <row r="6">
      <c r="A6" s="24" t="n"/>
      <c r="B6" s="24" t="n"/>
      <c r="C6" s="24" t="n"/>
      <c r="D6" s="23">
        <f>TRIM(B6&amp;" "&amp;C6)</f>
        <v/>
      </c>
      <c r="E6" s="24" t="n"/>
      <c r="F6" s="24" t="n"/>
      <c r="G6" s="24" t="n"/>
      <c r="H6" s="24" t="n"/>
      <c r="I6" s="24" t="n"/>
      <c r="J6" s="24" t="n"/>
      <c r="K6" s="24" t="n"/>
      <c r="L6" s="10" t="n"/>
      <c r="M6" s="24" t="n"/>
      <c r="N6" s="25">
        <f>IF(D6="","",IF(_xlfn.MAXIFS(Activities!$A$5:$A$504,Activities!$D$5:$D$504,D6)=0,"",_xlfn.MAXIFS(Activities!$A$5:$A$504,Activities!$D$5:$D$504,D6)))</f>
        <v/>
      </c>
      <c r="O6" s="23">
        <f>IF(L6="","",IF(L6&lt;Summary!$B$4,"Overdue",IF(L6-Summary!$B$4&lt;=7,"This week","Scheduled")))</f>
        <v/>
      </c>
    </row>
    <row r="7">
      <c r="A7" s="24" t="n"/>
      <c r="B7" s="24" t="n"/>
      <c r="C7" s="24" t="n"/>
      <c r="D7" s="23">
        <f>TRIM(B7&amp;" "&amp;C7)</f>
        <v/>
      </c>
      <c r="E7" s="24" t="n"/>
      <c r="F7" s="24" t="n"/>
      <c r="G7" s="24" t="n"/>
      <c r="H7" s="24" t="n"/>
      <c r="I7" s="24" t="n"/>
      <c r="J7" s="24" t="n"/>
      <c r="K7" s="24" t="n"/>
      <c r="L7" s="10" t="n"/>
      <c r="M7" s="24" t="n"/>
      <c r="N7" s="25">
        <f>IF(D7="","",IF(_xlfn.MAXIFS(Activities!$A$5:$A$504,Activities!$D$5:$D$504,D7)=0,"",_xlfn.MAXIFS(Activities!$A$5:$A$504,Activities!$D$5:$D$504,D7)))</f>
        <v/>
      </c>
      <c r="O7" s="23">
        <f>IF(L7="","",IF(L7&lt;Summary!$B$4,"Overdue",IF(L7-Summary!$B$4&lt;=7,"This week","Scheduled")))</f>
        <v/>
      </c>
    </row>
    <row r="8">
      <c r="A8" s="24" t="n"/>
      <c r="B8" s="24" t="n"/>
      <c r="C8" s="24" t="n"/>
      <c r="D8" s="23">
        <f>TRIM(B8&amp;" "&amp;C8)</f>
        <v/>
      </c>
      <c r="E8" s="24" t="n"/>
      <c r="F8" s="24" t="n"/>
      <c r="G8" s="24" t="n"/>
      <c r="H8" s="24" t="n"/>
      <c r="I8" s="24" t="n"/>
      <c r="J8" s="24" t="n"/>
      <c r="K8" s="24" t="n"/>
      <c r="L8" s="10" t="n"/>
      <c r="M8" s="24" t="n"/>
      <c r="N8" s="25">
        <f>IF(D8="","",IF(_xlfn.MAXIFS(Activities!$A$5:$A$504,Activities!$D$5:$D$504,D8)=0,"",_xlfn.MAXIFS(Activities!$A$5:$A$504,Activities!$D$5:$D$504,D8)))</f>
        <v/>
      </c>
      <c r="O8" s="23">
        <f>IF(L8="","",IF(L8&lt;Summary!$B$4,"Overdue",IF(L8-Summary!$B$4&lt;=7,"This week","Scheduled")))</f>
        <v/>
      </c>
    </row>
    <row r="9">
      <c r="A9" s="24" t="n"/>
      <c r="B9" s="24" t="n"/>
      <c r="C9" s="24" t="n"/>
      <c r="D9" s="23">
        <f>TRIM(B9&amp;" "&amp;C9)</f>
        <v/>
      </c>
      <c r="E9" s="24" t="n"/>
      <c r="F9" s="24" t="n"/>
      <c r="G9" s="24" t="n"/>
      <c r="H9" s="24" t="n"/>
      <c r="I9" s="24" t="n"/>
      <c r="J9" s="24" t="n"/>
      <c r="K9" s="24" t="n"/>
      <c r="L9" s="10" t="n"/>
      <c r="M9" s="24" t="n"/>
      <c r="N9" s="25">
        <f>IF(D9="","",IF(_xlfn.MAXIFS(Activities!$A$5:$A$504,Activities!$D$5:$D$504,D9)=0,"",_xlfn.MAXIFS(Activities!$A$5:$A$504,Activities!$D$5:$D$504,D9)))</f>
        <v/>
      </c>
      <c r="O9" s="23">
        <f>IF(L9="","",IF(L9&lt;Summary!$B$4,"Overdue",IF(L9-Summary!$B$4&lt;=7,"This week","Scheduled")))</f>
        <v/>
      </c>
    </row>
    <row r="10">
      <c r="A10" s="24" t="n"/>
      <c r="B10" s="24" t="n"/>
      <c r="C10" s="24" t="n"/>
      <c r="D10" s="23">
        <f>TRIM(B10&amp;" "&amp;C10)</f>
        <v/>
      </c>
      <c r="E10" s="24" t="n"/>
      <c r="F10" s="24" t="n"/>
      <c r="G10" s="24" t="n"/>
      <c r="H10" s="24" t="n"/>
      <c r="I10" s="24" t="n"/>
      <c r="J10" s="24" t="n"/>
      <c r="K10" s="24" t="n"/>
      <c r="L10" s="10" t="n"/>
      <c r="M10" s="24" t="n"/>
      <c r="N10" s="25">
        <f>IF(D10="","",IF(_xlfn.MAXIFS(Activities!$A$5:$A$504,Activities!$D$5:$D$504,D10)=0,"",_xlfn.MAXIFS(Activities!$A$5:$A$504,Activities!$D$5:$D$504,D10)))</f>
        <v/>
      </c>
      <c r="O10" s="23">
        <f>IF(L10="","",IF(L10&lt;Summary!$B$4,"Overdue",IF(L10-Summary!$B$4&lt;=7,"This week","Scheduled")))</f>
        <v/>
      </c>
    </row>
    <row r="11">
      <c r="A11" s="24" t="n"/>
      <c r="B11" s="24" t="n"/>
      <c r="C11" s="24" t="n"/>
      <c r="D11" s="23">
        <f>TRIM(B11&amp;" "&amp;C11)</f>
        <v/>
      </c>
      <c r="E11" s="24" t="n"/>
      <c r="F11" s="24" t="n"/>
      <c r="G11" s="24" t="n"/>
      <c r="H11" s="24" t="n"/>
      <c r="I11" s="24" t="n"/>
      <c r="J11" s="24" t="n"/>
      <c r="K11" s="24" t="n"/>
      <c r="L11" s="10" t="n"/>
      <c r="M11" s="24" t="n"/>
      <c r="N11" s="25">
        <f>IF(D11="","",IF(_xlfn.MAXIFS(Activities!$A$5:$A$504,Activities!$D$5:$D$504,D11)=0,"",_xlfn.MAXIFS(Activities!$A$5:$A$504,Activities!$D$5:$D$504,D11)))</f>
        <v/>
      </c>
      <c r="O11" s="23">
        <f>IF(L11="","",IF(L11&lt;Summary!$B$4,"Overdue",IF(L11-Summary!$B$4&lt;=7,"This week","Scheduled")))</f>
        <v/>
      </c>
    </row>
    <row r="12">
      <c r="A12" s="24" t="n"/>
      <c r="B12" s="24" t="n"/>
      <c r="C12" s="24" t="n"/>
      <c r="D12" s="23">
        <f>TRIM(B12&amp;" "&amp;C12)</f>
        <v/>
      </c>
      <c r="E12" s="24" t="n"/>
      <c r="F12" s="24" t="n"/>
      <c r="G12" s="24" t="n"/>
      <c r="H12" s="24" t="n"/>
      <c r="I12" s="24" t="n"/>
      <c r="J12" s="24" t="n"/>
      <c r="K12" s="24" t="n"/>
      <c r="L12" s="10" t="n"/>
      <c r="M12" s="24" t="n"/>
      <c r="N12" s="25">
        <f>IF(D12="","",IF(_xlfn.MAXIFS(Activities!$A$5:$A$504,Activities!$D$5:$D$504,D12)=0,"",_xlfn.MAXIFS(Activities!$A$5:$A$504,Activities!$D$5:$D$504,D12)))</f>
        <v/>
      </c>
      <c r="O12" s="23">
        <f>IF(L12="","",IF(L12&lt;Summary!$B$4,"Overdue",IF(L12-Summary!$B$4&lt;=7,"This week","Scheduled")))</f>
        <v/>
      </c>
    </row>
    <row r="13">
      <c r="A13" s="24" t="n"/>
      <c r="B13" s="24" t="n"/>
      <c r="C13" s="24" t="n"/>
      <c r="D13" s="23">
        <f>TRIM(B13&amp;" "&amp;C13)</f>
        <v/>
      </c>
      <c r="E13" s="24" t="n"/>
      <c r="F13" s="24" t="n"/>
      <c r="G13" s="24" t="n"/>
      <c r="H13" s="24" t="n"/>
      <c r="I13" s="24" t="n"/>
      <c r="J13" s="24" t="n"/>
      <c r="K13" s="24" t="n"/>
      <c r="L13" s="10" t="n"/>
      <c r="M13" s="24" t="n"/>
      <c r="N13" s="25">
        <f>IF(D13="","",IF(_xlfn.MAXIFS(Activities!$A$5:$A$504,Activities!$D$5:$D$504,D13)=0,"",_xlfn.MAXIFS(Activities!$A$5:$A$504,Activities!$D$5:$D$504,D13)))</f>
        <v/>
      </c>
      <c r="O13" s="23">
        <f>IF(L13="","",IF(L13&lt;Summary!$B$4,"Overdue",IF(L13-Summary!$B$4&lt;=7,"This week","Scheduled")))</f>
        <v/>
      </c>
    </row>
    <row r="14">
      <c r="A14" s="24" t="n"/>
      <c r="B14" s="24" t="n"/>
      <c r="C14" s="24" t="n"/>
      <c r="D14" s="23">
        <f>TRIM(B14&amp;" "&amp;C14)</f>
        <v/>
      </c>
      <c r="E14" s="24" t="n"/>
      <c r="F14" s="24" t="n"/>
      <c r="G14" s="24" t="n"/>
      <c r="H14" s="24" t="n"/>
      <c r="I14" s="24" t="n"/>
      <c r="J14" s="24" t="n"/>
      <c r="K14" s="24" t="n"/>
      <c r="L14" s="10" t="n"/>
      <c r="M14" s="24" t="n"/>
      <c r="N14" s="25">
        <f>IF(D14="","",IF(_xlfn.MAXIFS(Activities!$A$5:$A$504,Activities!$D$5:$D$504,D14)=0,"",_xlfn.MAXIFS(Activities!$A$5:$A$504,Activities!$D$5:$D$504,D14)))</f>
        <v/>
      </c>
      <c r="O14" s="23">
        <f>IF(L14="","",IF(L14&lt;Summary!$B$4,"Overdue",IF(L14-Summary!$B$4&lt;=7,"This week","Scheduled")))</f>
        <v/>
      </c>
    </row>
    <row r="15">
      <c r="A15" s="24" t="n"/>
      <c r="B15" s="24" t="n"/>
      <c r="C15" s="24" t="n"/>
      <c r="D15" s="23">
        <f>TRIM(B15&amp;" "&amp;C15)</f>
        <v/>
      </c>
      <c r="E15" s="24" t="n"/>
      <c r="F15" s="24" t="n"/>
      <c r="G15" s="24" t="n"/>
      <c r="H15" s="24" t="n"/>
      <c r="I15" s="24" t="n"/>
      <c r="J15" s="24" t="n"/>
      <c r="K15" s="24" t="n"/>
      <c r="L15" s="10" t="n"/>
      <c r="M15" s="24" t="n"/>
      <c r="N15" s="25">
        <f>IF(D15="","",IF(_xlfn.MAXIFS(Activities!$A$5:$A$504,Activities!$D$5:$D$504,D15)=0,"",_xlfn.MAXIFS(Activities!$A$5:$A$504,Activities!$D$5:$D$504,D15)))</f>
        <v/>
      </c>
      <c r="O15" s="23">
        <f>IF(L15="","",IF(L15&lt;Summary!$B$4,"Overdue",IF(L15-Summary!$B$4&lt;=7,"This week","Scheduled")))</f>
        <v/>
      </c>
    </row>
    <row r="16">
      <c r="A16" s="24" t="n"/>
      <c r="B16" s="24" t="n"/>
      <c r="C16" s="24" t="n"/>
      <c r="D16" s="23">
        <f>TRIM(B16&amp;" "&amp;C16)</f>
        <v/>
      </c>
      <c r="E16" s="24" t="n"/>
      <c r="F16" s="24" t="n"/>
      <c r="G16" s="24" t="n"/>
      <c r="H16" s="24" t="n"/>
      <c r="I16" s="24" t="n"/>
      <c r="J16" s="24" t="n"/>
      <c r="K16" s="24" t="n"/>
      <c r="L16" s="10" t="n"/>
      <c r="M16" s="24" t="n"/>
      <c r="N16" s="25">
        <f>IF(D16="","",IF(_xlfn.MAXIFS(Activities!$A$5:$A$504,Activities!$D$5:$D$504,D16)=0,"",_xlfn.MAXIFS(Activities!$A$5:$A$504,Activities!$D$5:$D$504,D16)))</f>
        <v/>
      </c>
      <c r="O16" s="23">
        <f>IF(L16="","",IF(L16&lt;Summary!$B$4,"Overdue",IF(L16-Summary!$B$4&lt;=7,"This week","Scheduled")))</f>
        <v/>
      </c>
    </row>
    <row r="17">
      <c r="A17" s="24" t="n"/>
      <c r="B17" s="24" t="n"/>
      <c r="C17" s="24" t="n"/>
      <c r="D17" s="23">
        <f>TRIM(B17&amp;" "&amp;C17)</f>
        <v/>
      </c>
      <c r="E17" s="24" t="n"/>
      <c r="F17" s="24" t="n"/>
      <c r="G17" s="24" t="n"/>
      <c r="H17" s="24" t="n"/>
      <c r="I17" s="24" t="n"/>
      <c r="J17" s="24" t="n"/>
      <c r="K17" s="24" t="n"/>
      <c r="L17" s="10" t="n"/>
      <c r="M17" s="24" t="n"/>
      <c r="N17" s="25">
        <f>IF(D17="","",IF(_xlfn.MAXIFS(Activities!$A$5:$A$504,Activities!$D$5:$D$504,D17)=0,"",_xlfn.MAXIFS(Activities!$A$5:$A$504,Activities!$D$5:$D$504,D17)))</f>
        <v/>
      </c>
      <c r="O17" s="23">
        <f>IF(L17="","",IF(L17&lt;Summary!$B$4,"Overdue",IF(L17-Summary!$B$4&lt;=7,"This week","Scheduled")))</f>
        <v/>
      </c>
    </row>
    <row r="18">
      <c r="A18" s="24" t="n"/>
      <c r="B18" s="24" t="n"/>
      <c r="C18" s="24" t="n"/>
      <c r="D18" s="23">
        <f>TRIM(B18&amp;" "&amp;C18)</f>
        <v/>
      </c>
      <c r="E18" s="24" t="n"/>
      <c r="F18" s="24" t="n"/>
      <c r="G18" s="24" t="n"/>
      <c r="H18" s="24" t="n"/>
      <c r="I18" s="24" t="n"/>
      <c r="J18" s="24" t="n"/>
      <c r="K18" s="24" t="n"/>
      <c r="L18" s="10" t="n"/>
      <c r="M18" s="24" t="n"/>
      <c r="N18" s="25">
        <f>IF(D18="","",IF(_xlfn.MAXIFS(Activities!$A$5:$A$504,Activities!$D$5:$D$504,D18)=0,"",_xlfn.MAXIFS(Activities!$A$5:$A$504,Activities!$D$5:$D$504,D18)))</f>
        <v/>
      </c>
      <c r="O18" s="23">
        <f>IF(L18="","",IF(L18&lt;Summary!$B$4,"Overdue",IF(L18-Summary!$B$4&lt;=7,"This week","Scheduled")))</f>
        <v/>
      </c>
    </row>
    <row r="19">
      <c r="A19" s="24" t="n"/>
      <c r="B19" s="24" t="n"/>
      <c r="C19" s="24" t="n"/>
      <c r="D19" s="23">
        <f>TRIM(B19&amp;" "&amp;C19)</f>
        <v/>
      </c>
      <c r="E19" s="24" t="n"/>
      <c r="F19" s="24" t="n"/>
      <c r="G19" s="24" t="n"/>
      <c r="H19" s="24" t="n"/>
      <c r="I19" s="24" t="n"/>
      <c r="J19" s="24" t="n"/>
      <c r="K19" s="24" t="n"/>
      <c r="L19" s="10" t="n"/>
      <c r="M19" s="24" t="n"/>
      <c r="N19" s="25">
        <f>IF(D19="","",IF(_xlfn.MAXIFS(Activities!$A$5:$A$504,Activities!$D$5:$D$504,D19)=0,"",_xlfn.MAXIFS(Activities!$A$5:$A$504,Activities!$D$5:$D$504,D19)))</f>
        <v/>
      </c>
      <c r="O19" s="23">
        <f>IF(L19="","",IF(L19&lt;Summary!$B$4,"Overdue",IF(L19-Summary!$B$4&lt;=7,"This week","Scheduled")))</f>
        <v/>
      </c>
    </row>
    <row r="20">
      <c r="A20" s="24" t="n"/>
      <c r="B20" s="24" t="n"/>
      <c r="C20" s="24" t="n"/>
      <c r="D20" s="23">
        <f>TRIM(B20&amp;" "&amp;C20)</f>
        <v/>
      </c>
      <c r="E20" s="24" t="n"/>
      <c r="F20" s="24" t="n"/>
      <c r="G20" s="24" t="n"/>
      <c r="H20" s="24" t="n"/>
      <c r="I20" s="24" t="n"/>
      <c r="J20" s="24" t="n"/>
      <c r="K20" s="24" t="n"/>
      <c r="L20" s="10" t="n"/>
      <c r="M20" s="24" t="n"/>
      <c r="N20" s="25">
        <f>IF(D20="","",IF(_xlfn.MAXIFS(Activities!$A$5:$A$504,Activities!$D$5:$D$504,D20)=0,"",_xlfn.MAXIFS(Activities!$A$5:$A$504,Activities!$D$5:$D$504,D20)))</f>
        <v/>
      </c>
      <c r="O20" s="23">
        <f>IF(L20="","",IF(L20&lt;Summary!$B$4,"Overdue",IF(L20-Summary!$B$4&lt;=7,"This week","Scheduled")))</f>
        <v/>
      </c>
    </row>
    <row r="21">
      <c r="A21" s="24" t="n"/>
      <c r="B21" s="24" t="n"/>
      <c r="C21" s="24" t="n"/>
      <c r="D21" s="23">
        <f>TRIM(B21&amp;" "&amp;C21)</f>
        <v/>
      </c>
      <c r="E21" s="24" t="n"/>
      <c r="F21" s="24" t="n"/>
      <c r="G21" s="24" t="n"/>
      <c r="H21" s="24" t="n"/>
      <c r="I21" s="24" t="n"/>
      <c r="J21" s="24" t="n"/>
      <c r="K21" s="24" t="n"/>
      <c r="L21" s="10" t="n"/>
      <c r="M21" s="24" t="n"/>
      <c r="N21" s="25">
        <f>IF(D21="","",IF(_xlfn.MAXIFS(Activities!$A$5:$A$504,Activities!$D$5:$D$504,D21)=0,"",_xlfn.MAXIFS(Activities!$A$5:$A$504,Activities!$D$5:$D$504,D21)))</f>
        <v/>
      </c>
      <c r="O21" s="23">
        <f>IF(L21="","",IF(L21&lt;Summary!$B$4,"Overdue",IF(L21-Summary!$B$4&lt;=7,"This week","Scheduled")))</f>
        <v/>
      </c>
    </row>
    <row r="22">
      <c r="A22" s="24" t="n"/>
      <c r="B22" s="24" t="n"/>
      <c r="C22" s="24" t="n"/>
      <c r="D22" s="23">
        <f>TRIM(B22&amp;" "&amp;C22)</f>
        <v/>
      </c>
      <c r="E22" s="24" t="n"/>
      <c r="F22" s="24" t="n"/>
      <c r="G22" s="24" t="n"/>
      <c r="H22" s="24" t="n"/>
      <c r="I22" s="24" t="n"/>
      <c r="J22" s="24" t="n"/>
      <c r="K22" s="24" t="n"/>
      <c r="L22" s="10" t="n"/>
      <c r="M22" s="24" t="n"/>
      <c r="N22" s="25">
        <f>IF(D22="","",IF(_xlfn.MAXIFS(Activities!$A$5:$A$504,Activities!$D$5:$D$504,D22)=0,"",_xlfn.MAXIFS(Activities!$A$5:$A$504,Activities!$D$5:$D$504,D22)))</f>
        <v/>
      </c>
      <c r="O22" s="23">
        <f>IF(L22="","",IF(L22&lt;Summary!$B$4,"Overdue",IF(L22-Summary!$B$4&lt;=7,"This week","Scheduled")))</f>
        <v/>
      </c>
    </row>
    <row r="23">
      <c r="A23" s="24" t="n"/>
      <c r="B23" s="24" t="n"/>
      <c r="C23" s="24" t="n"/>
      <c r="D23" s="23">
        <f>TRIM(B23&amp;" "&amp;C23)</f>
        <v/>
      </c>
      <c r="E23" s="24" t="n"/>
      <c r="F23" s="24" t="n"/>
      <c r="G23" s="24" t="n"/>
      <c r="H23" s="24" t="n"/>
      <c r="I23" s="24" t="n"/>
      <c r="J23" s="24" t="n"/>
      <c r="K23" s="24" t="n"/>
      <c r="L23" s="10" t="n"/>
      <c r="M23" s="24" t="n"/>
      <c r="N23" s="25">
        <f>IF(D23="","",IF(_xlfn.MAXIFS(Activities!$A$5:$A$504,Activities!$D$5:$D$504,D23)=0,"",_xlfn.MAXIFS(Activities!$A$5:$A$504,Activities!$D$5:$D$504,D23)))</f>
        <v/>
      </c>
      <c r="O23" s="23">
        <f>IF(L23="","",IF(L23&lt;Summary!$B$4,"Overdue",IF(L23-Summary!$B$4&lt;=7,"This week","Scheduled")))</f>
        <v/>
      </c>
    </row>
    <row r="24">
      <c r="A24" s="24" t="n"/>
      <c r="B24" s="24" t="n"/>
      <c r="C24" s="24" t="n"/>
      <c r="D24" s="23">
        <f>TRIM(B24&amp;" "&amp;C24)</f>
        <v/>
      </c>
      <c r="E24" s="24" t="n"/>
      <c r="F24" s="24" t="n"/>
      <c r="G24" s="24" t="n"/>
      <c r="H24" s="24" t="n"/>
      <c r="I24" s="24" t="n"/>
      <c r="J24" s="24" t="n"/>
      <c r="K24" s="24" t="n"/>
      <c r="L24" s="10" t="n"/>
      <c r="M24" s="24" t="n"/>
      <c r="N24" s="25">
        <f>IF(D24="","",IF(_xlfn.MAXIFS(Activities!$A$5:$A$504,Activities!$D$5:$D$504,D24)=0,"",_xlfn.MAXIFS(Activities!$A$5:$A$504,Activities!$D$5:$D$504,D24)))</f>
        <v/>
      </c>
      <c r="O24" s="23">
        <f>IF(L24="","",IF(L24&lt;Summary!$B$4,"Overdue",IF(L24-Summary!$B$4&lt;=7,"This week","Scheduled")))</f>
        <v/>
      </c>
    </row>
    <row r="25">
      <c r="A25" s="24" t="n"/>
      <c r="B25" s="24" t="n"/>
      <c r="C25" s="24" t="n"/>
      <c r="D25" s="23">
        <f>TRIM(B25&amp;" "&amp;C25)</f>
        <v/>
      </c>
      <c r="E25" s="24" t="n"/>
      <c r="F25" s="24" t="n"/>
      <c r="G25" s="24" t="n"/>
      <c r="H25" s="24" t="n"/>
      <c r="I25" s="24" t="n"/>
      <c r="J25" s="24" t="n"/>
      <c r="K25" s="24" t="n"/>
      <c r="L25" s="10" t="n"/>
      <c r="M25" s="24" t="n"/>
      <c r="N25" s="25">
        <f>IF(D25="","",IF(_xlfn.MAXIFS(Activities!$A$5:$A$504,Activities!$D$5:$D$504,D25)=0,"",_xlfn.MAXIFS(Activities!$A$5:$A$504,Activities!$D$5:$D$504,D25)))</f>
        <v/>
      </c>
      <c r="O25" s="23">
        <f>IF(L25="","",IF(L25&lt;Summary!$B$4,"Overdue",IF(L25-Summary!$B$4&lt;=7,"This week","Scheduled")))</f>
        <v/>
      </c>
    </row>
    <row r="26">
      <c r="A26" s="24" t="n"/>
      <c r="B26" s="24" t="n"/>
      <c r="C26" s="24" t="n"/>
      <c r="D26" s="23">
        <f>TRIM(B26&amp;" "&amp;C26)</f>
        <v/>
      </c>
      <c r="E26" s="24" t="n"/>
      <c r="F26" s="24" t="n"/>
      <c r="G26" s="24" t="n"/>
      <c r="H26" s="24" t="n"/>
      <c r="I26" s="24" t="n"/>
      <c r="J26" s="24" t="n"/>
      <c r="K26" s="24" t="n"/>
      <c r="L26" s="10" t="n"/>
      <c r="M26" s="24" t="n"/>
      <c r="N26" s="25">
        <f>IF(D26="","",IF(_xlfn.MAXIFS(Activities!$A$5:$A$504,Activities!$D$5:$D$504,D26)=0,"",_xlfn.MAXIFS(Activities!$A$5:$A$504,Activities!$D$5:$D$504,D26)))</f>
        <v/>
      </c>
      <c r="O26" s="23">
        <f>IF(L26="","",IF(L26&lt;Summary!$B$4,"Overdue",IF(L26-Summary!$B$4&lt;=7,"This week","Scheduled")))</f>
        <v/>
      </c>
    </row>
    <row r="27">
      <c r="A27" s="24" t="n"/>
      <c r="B27" s="24" t="n"/>
      <c r="C27" s="24" t="n"/>
      <c r="D27" s="23">
        <f>TRIM(B27&amp;" "&amp;C27)</f>
        <v/>
      </c>
      <c r="E27" s="24" t="n"/>
      <c r="F27" s="24" t="n"/>
      <c r="G27" s="24" t="n"/>
      <c r="H27" s="24" t="n"/>
      <c r="I27" s="24" t="n"/>
      <c r="J27" s="24" t="n"/>
      <c r="K27" s="24" t="n"/>
      <c r="L27" s="10" t="n"/>
      <c r="M27" s="24" t="n"/>
      <c r="N27" s="25">
        <f>IF(D27="","",IF(_xlfn.MAXIFS(Activities!$A$5:$A$504,Activities!$D$5:$D$504,D27)=0,"",_xlfn.MAXIFS(Activities!$A$5:$A$504,Activities!$D$5:$D$504,D27)))</f>
        <v/>
      </c>
      <c r="O27" s="23">
        <f>IF(L27="","",IF(L27&lt;Summary!$B$4,"Overdue",IF(L27-Summary!$B$4&lt;=7,"This week","Scheduled")))</f>
        <v/>
      </c>
    </row>
    <row r="28">
      <c r="A28" s="24" t="n"/>
      <c r="B28" s="24" t="n"/>
      <c r="C28" s="24" t="n"/>
      <c r="D28" s="23">
        <f>TRIM(B28&amp;" "&amp;C28)</f>
        <v/>
      </c>
      <c r="E28" s="24" t="n"/>
      <c r="F28" s="24" t="n"/>
      <c r="G28" s="24" t="n"/>
      <c r="H28" s="24" t="n"/>
      <c r="I28" s="24" t="n"/>
      <c r="J28" s="24" t="n"/>
      <c r="K28" s="24" t="n"/>
      <c r="L28" s="10" t="n"/>
      <c r="M28" s="24" t="n"/>
      <c r="N28" s="25">
        <f>IF(D28="","",IF(_xlfn.MAXIFS(Activities!$A$5:$A$504,Activities!$D$5:$D$504,D28)=0,"",_xlfn.MAXIFS(Activities!$A$5:$A$504,Activities!$D$5:$D$504,D28)))</f>
        <v/>
      </c>
      <c r="O28" s="23">
        <f>IF(L28="","",IF(L28&lt;Summary!$B$4,"Overdue",IF(L28-Summary!$B$4&lt;=7,"This week","Scheduled")))</f>
        <v/>
      </c>
    </row>
    <row r="29">
      <c r="A29" s="24" t="n"/>
      <c r="B29" s="24" t="n"/>
      <c r="C29" s="24" t="n"/>
      <c r="D29" s="23">
        <f>TRIM(B29&amp;" "&amp;C29)</f>
        <v/>
      </c>
      <c r="E29" s="24" t="n"/>
      <c r="F29" s="24" t="n"/>
      <c r="G29" s="24" t="n"/>
      <c r="H29" s="24" t="n"/>
      <c r="I29" s="24" t="n"/>
      <c r="J29" s="24" t="n"/>
      <c r="K29" s="24" t="n"/>
      <c r="L29" s="10" t="n"/>
      <c r="M29" s="24" t="n"/>
      <c r="N29" s="25">
        <f>IF(D29="","",IF(_xlfn.MAXIFS(Activities!$A$5:$A$504,Activities!$D$5:$D$504,D29)=0,"",_xlfn.MAXIFS(Activities!$A$5:$A$504,Activities!$D$5:$D$504,D29)))</f>
        <v/>
      </c>
      <c r="O29" s="23">
        <f>IF(L29="","",IF(L29&lt;Summary!$B$4,"Overdue",IF(L29-Summary!$B$4&lt;=7,"This week","Scheduled")))</f>
        <v/>
      </c>
    </row>
    <row r="30">
      <c r="A30" s="24" t="n"/>
      <c r="B30" s="24" t="n"/>
      <c r="C30" s="24" t="n"/>
      <c r="D30" s="23">
        <f>TRIM(B30&amp;" "&amp;C30)</f>
        <v/>
      </c>
      <c r="E30" s="24" t="n"/>
      <c r="F30" s="24" t="n"/>
      <c r="G30" s="24" t="n"/>
      <c r="H30" s="24" t="n"/>
      <c r="I30" s="24" t="n"/>
      <c r="J30" s="24" t="n"/>
      <c r="K30" s="24" t="n"/>
      <c r="L30" s="10" t="n"/>
      <c r="M30" s="24" t="n"/>
      <c r="N30" s="25">
        <f>IF(D30="","",IF(_xlfn.MAXIFS(Activities!$A$5:$A$504,Activities!$D$5:$D$504,D30)=0,"",_xlfn.MAXIFS(Activities!$A$5:$A$504,Activities!$D$5:$D$504,D30)))</f>
        <v/>
      </c>
      <c r="O30" s="23">
        <f>IF(L30="","",IF(L30&lt;Summary!$B$4,"Overdue",IF(L30-Summary!$B$4&lt;=7,"This week","Scheduled")))</f>
        <v/>
      </c>
    </row>
    <row r="31">
      <c r="A31" s="24" t="n"/>
      <c r="B31" s="24" t="n"/>
      <c r="C31" s="24" t="n"/>
      <c r="D31" s="23">
        <f>TRIM(B31&amp;" "&amp;C31)</f>
        <v/>
      </c>
      <c r="E31" s="24" t="n"/>
      <c r="F31" s="24" t="n"/>
      <c r="G31" s="24" t="n"/>
      <c r="H31" s="24" t="n"/>
      <c r="I31" s="24" t="n"/>
      <c r="J31" s="24" t="n"/>
      <c r="K31" s="24" t="n"/>
      <c r="L31" s="10" t="n"/>
      <c r="M31" s="24" t="n"/>
      <c r="N31" s="25">
        <f>IF(D31="","",IF(_xlfn.MAXIFS(Activities!$A$5:$A$504,Activities!$D$5:$D$504,D31)=0,"",_xlfn.MAXIFS(Activities!$A$5:$A$504,Activities!$D$5:$D$504,D31)))</f>
        <v/>
      </c>
      <c r="O31" s="23">
        <f>IF(L31="","",IF(L31&lt;Summary!$B$4,"Overdue",IF(L31-Summary!$B$4&lt;=7,"This week","Scheduled")))</f>
        <v/>
      </c>
    </row>
    <row r="32">
      <c r="A32" s="24" t="n"/>
      <c r="B32" s="24" t="n"/>
      <c r="C32" s="24" t="n"/>
      <c r="D32" s="23">
        <f>TRIM(B32&amp;" "&amp;C32)</f>
        <v/>
      </c>
      <c r="E32" s="24" t="n"/>
      <c r="F32" s="24" t="n"/>
      <c r="G32" s="24" t="n"/>
      <c r="H32" s="24" t="n"/>
      <c r="I32" s="24" t="n"/>
      <c r="J32" s="24" t="n"/>
      <c r="K32" s="24" t="n"/>
      <c r="L32" s="10" t="n"/>
      <c r="M32" s="24" t="n"/>
      <c r="N32" s="25">
        <f>IF(D32="","",IF(_xlfn.MAXIFS(Activities!$A$5:$A$504,Activities!$D$5:$D$504,D32)=0,"",_xlfn.MAXIFS(Activities!$A$5:$A$504,Activities!$D$5:$D$504,D32)))</f>
        <v/>
      </c>
      <c r="O32" s="23">
        <f>IF(L32="","",IF(L32&lt;Summary!$B$4,"Overdue",IF(L32-Summary!$B$4&lt;=7,"This week","Scheduled")))</f>
        <v/>
      </c>
    </row>
    <row r="33">
      <c r="A33" s="24" t="n"/>
      <c r="B33" s="24" t="n"/>
      <c r="C33" s="24" t="n"/>
      <c r="D33" s="23">
        <f>TRIM(B33&amp;" "&amp;C33)</f>
        <v/>
      </c>
      <c r="E33" s="24" t="n"/>
      <c r="F33" s="24" t="n"/>
      <c r="G33" s="24" t="n"/>
      <c r="H33" s="24" t="n"/>
      <c r="I33" s="24" t="n"/>
      <c r="J33" s="24" t="n"/>
      <c r="K33" s="24" t="n"/>
      <c r="L33" s="10" t="n"/>
      <c r="M33" s="24" t="n"/>
      <c r="N33" s="25">
        <f>IF(D33="","",IF(_xlfn.MAXIFS(Activities!$A$5:$A$504,Activities!$D$5:$D$504,D33)=0,"",_xlfn.MAXIFS(Activities!$A$5:$A$504,Activities!$D$5:$D$504,D33)))</f>
        <v/>
      </c>
      <c r="O33" s="23">
        <f>IF(L33="","",IF(L33&lt;Summary!$B$4,"Overdue",IF(L33-Summary!$B$4&lt;=7,"This week","Scheduled")))</f>
        <v/>
      </c>
    </row>
    <row r="34">
      <c r="A34" s="24" t="n"/>
      <c r="B34" s="24" t="n"/>
      <c r="C34" s="24" t="n"/>
      <c r="D34" s="23">
        <f>TRIM(B34&amp;" "&amp;C34)</f>
        <v/>
      </c>
      <c r="E34" s="24" t="n"/>
      <c r="F34" s="24" t="n"/>
      <c r="G34" s="24" t="n"/>
      <c r="H34" s="24" t="n"/>
      <c r="I34" s="24" t="n"/>
      <c r="J34" s="24" t="n"/>
      <c r="K34" s="24" t="n"/>
      <c r="L34" s="10" t="n"/>
      <c r="M34" s="24" t="n"/>
      <c r="N34" s="25">
        <f>IF(D34="","",IF(_xlfn.MAXIFS(Activities!$A$5:$A$504,Activities!$D$5:$D$504,D34)=0,"",_xlfn.MAXIFS(Activities!$A$5:$A$504,Activities!$D$5:$D$504,D34)))</f>
        <v/>
      </c>
      <c r="O34" s="23">
        <f>IF(L34="","",IF(L34&lt;Summary!$B$4,"Overdue",IF(L34-Summary!$B$4&lt;=7,"This week","Scheduled")))</f>
        <v/>
      </c>
    </row>
    <row r="35">
      <c r="A35" s="24" t="n"/>
      <c r="B35" s="24" t="n"/>
      <c r="C35" s="24" t="n"/>
      <c r="D35" s="23">
        <f>TRIM(B35&amp;" "&amp;C35)</f>
        <v/>
      </c>
      <c r="E35" s="24" t="n"/>
      <c r="F35" s="24" t="n"/>
      <c r="G35" s="24" t="n"/>
      <c r="H35" s="24" t="n"/>
      <c r="I35" s="24" t="n"/>
      <c r="J35" s="24" t="n"/>
      <c r="K35" s="24" t="n"/>
      <c r="L35" s="10" t="n"/>
      <c r="M35" s="24" t="n"/>
      <c r="N35" s="25">
        <f>IF(D35="","",IF(_xlfn.MAXIFS(Activities!$A$5:$A$504,Activities!$D$5:$D$504,D35)=0,"",_xlfn.MAXIFS(Activities!$A$5:$A$504,Activities!$D$5:$D$504,D35)))</f>
        <v/>
      </c>
      <c r="O35" s="23">
        <f>IF(L35="","",IF(L35&lt;Summary!$B$4,"Overdue",IF(L35-Summary!$B$4&lt;=7,"This week","Scheduled")))</f>
        <v/>
      </c>
    </row>
    <row r="36">
      <c r="A36" s="24" t="n"/>
      <c r="B36" s="24" t="n"/>
      <c r="C36" s="24" t="n"/>
      <c r="D36" s="23">
        <f>TRIM(B36&amp;" "&amp;C36)</f>
        <v/>
      </c>
      <c r="E36" s="24" t="n"/>
      <c r="F36" s="24" t="n"/>
      <c r="G36" s="24" t="n"/>
      <c r="H36" s="24" t="n"/>
      <c r="I36" s="24" t="n"/>
      <c r="J36" s="24" t="n"/>
      <c r="K36" s="24" t="n"/>
      <c r="L36" s="10" t="n"/>
      <c r="M36" s="24" t="n"/>
      <c r="N36" s="25">
        <f>IF(D36="","",IF(_xlfn.MAXIFS(Activities!$A$5:$A$504,Activities!$D$5:$D$504,D36)=0,"",_xlfn.MAXIFS(Activities!$A$5:$A$504,Activities!$D$5:$D$504,D36)))</f>
        <v/>
      </c>
      <c r="O36" s="23">
        <f>IF(L36="","",IF(L36&lt;Summary!$B$4,"Overdue",IF(L36-Summary!$B$4&lt;=7,"This week","Scheduled")))</f>
        <v/>
      </c>
    </row>
    <row r="37">
      <c r="A37" s="24" t="n"/>
      <c r="B37" s="24" t="n"/>
      <c r="C37" s="24" t="n"/>
      <c r="D37" s="23">
        <f>TRIM(B37&amp;" "&amp;C37)</f>
        <v/>
      </c>
      <c r="E37" s="24" t="n"/>
      <c r="F37" s="24" t="n"/>
      <c r="G37" s="24" t="n"/>
      <c r="H37" s="24" t="n"/>
      <c r="I37" s="24" t="n"/>
      <c r="J37" s="24" t="n"/>
      <c r="K37" s="24" t="n"/>
      <c r="L37" s="10" t="n"/>
      <c r="M37" s="24" t="n"/>
      <c r="N37" s="25">
        <f>IF(D37="","",IF(_xlfn.MAXIFS(Activities!$A$5:$A$504,Activities!$D$5:$D$504,D37)=0,"",_xlfn.MAXIFS(Activities!$A$5:$A$504,Activities!$D$5:$D$504,D37)))</f>
        <v/>
      </c>
      <c r="O37" s="23">
        <f>IF(L37="","",IF(L37&lt;Summary!$B$4,"Overdue",IF(L37-Summary!$B$4&lt;=7,"This week","Scheduled")))</f>
        <v/>
      </c>
    </row>
    <row r="38">
      <c r="A38" s="24" t="n"/>
      <c r="B38" s="24" t="n"/>
      <c r="C38" s="24" t="n"/>
      <c r="D38" s="23">
        <f>TRIM(B38&amp;" "&amp;C38)</f>
        <v/>
      </c>
      <c r="E38" s="24" t="n"/>
      <c r="F38" s="24" t="n"/>
      <c r="G38" s="24" t="n"/>
      <c r="H38" s="24" t="n"/>
      <c r="I38" s="24" t="n"/>
      <c r="J38" s="24" t="n"/>
      <c r="K38" s="24" t="n"/>
      <c r="L38" s="10" t="n"/>
      <c r="M38" s="24" t="n"/>
      <c r="N38" s="25">
        <f>IF(D38="","",IF(_xlfn.MAXIFS(Activities!$A$5:$A$504,Activities!$D$5:$D$504,D38)=0,"",_xlfn.MAXIFS(Activities!$A$5:$A$504,Activities!$D$5:$D$504,D38)))</f>
        <v/>
      </c>
      <c r="O38" s="23">
        <f>IF(L38="","",IF(L38&lt;Summary!$B$4,"Overdue",IF(L38-Summary!$B$4&lt;=7,"This week","Scheduled")))</f>
        <v/>
      </c>
    </row>
    <row r="39">
      <c r="A39" s="24" t="n"/>
      <c r="B39" s="24" t="n"/>
      <c r="C39" s="24" t="n"/>
      <c r="D39" s="23">
        <f>TRIM(B39&amp;" "&amp;C39)</f>
        <v/>
      </c>
      <c r="E39" s="24" t="n"/>
      <c r="F39" s="24" t="n"/>
      <c r="G39" s="24" t="n"/>
      <c r="H39" s="24" t="n"/>
      <c r="I39" s="24" t="n"/>
      <c r="J39" s="24" t="n"/>
      <c r="K39" s="24" t="n"/>
      <c r="L39" s="10" t="n"/>
      <c r="M39" s="24" t="n"/>
      <c r="N39" s="25">
        <f>IF(D39="","",IF(_xlfn.MAXIFS(Activities!$A$5:$A$504,Activities!$D$5:$D$504,D39)=0,"",_xlfn.MAXIFS(Activities!$A$5:$A$504,Activities!$D$5:$D$504,D39)))</f>
        <v/>
      </c>
      <c r="O39" s="23">
        <f>IF(L39="","",IF(L39&lt;Summary!$B$4,"Overdue",IF(L39-Summary!$B$4&lt;=7,"This week","Scheduled")))</f>
        <v/>
      </c>
    </row>
    <row r="40">
      <c r="A40" s="24" t="n"/>
      <c r="B40" s="24" t="n"/>
      <c r="C40" s="24" t="n"/>
      <c r="D40" s="23">
        <f>TRIM(B40&amp;" "&amp;C40)</f>
        <v/>
      </c>
      <c r="E40" s="24" t="n"/>
      <c r="F40" s="24" t="n"/>
      <c r="G40" s="24" t="n"/>
      <c r="H40" s="24" t="n"/>
      <c r="I40" s="24" t="n"/>
      <c r="J40" s="24" t="n"/>
      <c r="K40" s="24" t="n"/>
      <c r="L40" s="10" t="n"/>
      <c r="M40" s="24" t="n"/>
      <c r="N40" s="25">
        <f>IF(D40="","",IF(_xlfn.MAXIFS(Activities!$A$5:$A$504,Activities!$D$5:$D$504,D40)=0,"",_xlfn.MAXIFS(Activities!$A$5:$A$504,Activities!$D$5:$D$504,D40)))</f>
        <v/>
      </c>
      <c r="O40" s="23">
        <f>IF(L40="","",IF(L40&lt;Summary!$B$4,"Overdue",IF(L40-Summary!$B$4&lt;=7,"This week","Scheduled")))</f>
        <v/>
      </c>
    </row>
    <row r="41">
      <c r="A41" s="24" t="n"/>
      <c r="B41" s="24" t="n"/>
      <c r="C41" s="24" t="n"/>
      <c r="D41" s="23">
        <f>TRIM(B41&amp;" "&amp;C41)</f>
        <v/>
      </c>
      <c r="E41" s="24" t="n"/>
      <c r="F41" s="24" t="n"/>
      <c r="G41" s="24" t="n"/>
      <c r="H41" s="24" t="n"/>
      <c r="I41" s="24" t="n"/>
      <c r="J41" s="24" t="n"/>
      <c r="K41" s="24" t="n"/>
      <c r="L41" s="10" t="n"/>
      <c r="M41" s="24" t="n"/>
      <c r="N41" s="25">
        <f>IF(D41="","",IF(_xlfn.MAXIFS(Activities!$A$5:$A$504,Activities!$D$5:$D$504,D41)=0,"",_xlfn.MAXIFS(Activities!$A$5:$A$504,Activities!$D$5:$D$504,D41)))</f>
        <v/>
      </c>
      <c r="O41" s="23">
        <f>IF(L41="","",IF(L41&lt;Summary!$B$4,"Overdue",IF(L41-Summary!$B$4&lt;=7,"This week","Scheduled")))</f>
        <v/>
      </c>
    </row>
    <row r="42">
      <c r="A42" s="24" t="n"/>
      <c r="B42" s="24" t="n"/>
      <c r="C42" s="24" t="n"/>
      <c r="D42" s="23">
        <f>TRIM(B42&amp;" "&amp;C42)</f>
        <v/>
      </c>
      <c r="E42" s="24" t="n"/>
      <c r="F42" s="24" t="n"/>
      <c r="G42" s="24" t="n"/>
      <c r="H42" s="24" t="n"/>
      <c r="I42" s="24" t="n"/>
      <c r="J42" s="24" t="n"/>
      <c r="K42" s="24" t="n"/>
      <c r="L42" s="10" t="n"/>
      <c r="M42" s="24" t="n"/>
      <c r="N42" s="25">
        <f>IF(D42="","",IF(_xlfn.MAXIFS(Activities!$A$5:$A$504,Activities!$D$5:$D$504,D42)=0,"",_xlfn.MAXIFS(Activities!$A$5:$A$504,Activities!$D$5:$D$504,D42)))</f>
        <v/>
      </c>
      <c r="O42" s="23">
        <f>IF(L42="","",IF(L42&lt;Summary!$B$4,"Overdue",IF(L42-Summary!$B$4&lt;=7,"This week","Scheduled")))</f>
        <v/>
      </c>
    </row>
    <row r="43">
      <c r="A43" s="24" t="n"/>
      <c r="B43" s="24" t="n"/>
      <c r="C43" s="24" t="n"/>
      <c r="D43" s="23">
        <f>TRIM(B43&amp;" "&amp;C43)</f>
        <v/>
      </c>
      <c r="E43" s="24" t="n"/>
      <c r="F43" s="24" t="n"/>
      <c r="G43" s="24" t="n"/>
      <c r="H43" s="24" t="n"/>
      <c r="I43" s="24" t="n"/>
      <c r="J43" s="24" t="n"/>
      <c r="K43" s="24" t="n"/>
      <c r="L43" s="10" t="n"/>
      <c r="M43" s="24" t="n"/>
      <c r="N43" s="25">
        <f>IF(D43="","",IF(_xlfn.MAXIFS(Activities!$A$5:$A$504,Activities!$D$5:$D$504,D43)=0,"",_xlfn.MAXIFS(Activities!$A$5:$A$504,Activities!$D$5:$D$504,D43)))</f>
        <v/>
      </c>
      <c r="O43" s="23">
        <f>IF(L43="","",IF(L43&lt;Summary!$B$4,"Overdue",IF(L43-Summary!$B$4&lt;=7,"This week","Scheduled")))</f>
        <v/>
      </c>
    </row>
    <row r="44">
      <c r="A44" s="24" t="n"/>
      <c r="B44" s="24" t="n"/>
      <c r="C44" s="24" t="n"/>
      <c r="D44" s="23">
        <f>TRIM(B44&amp;" "&amp;C44)</f>
        <v/>
      </c>
      <c r="E44" s="24" t="n"/>
      <c r="F44" s="24" t="n"/>
      <c r="G44" s="24" t="n"/>
      <c r="H44" s="24" t="n"/>
      <c r="I44" s="24" t="n"/>
      <c r="J44" s="24" t="n"/>
      <c r="K44" s="24" t="n"/>
      <c r="L44" s="10" t="n"/>
      <c r="M44" s="24" t="n"/>
      <c r="N44" s="25">
        <f>IF(D44="","",IF(_xlfn.MAXIFS(Activities!$A$5:$A$504,Activities!$D$5:$D$504,D44)=0,"",_xlfn.MAXIFS(Activities!$A$5:$A$504,Activities!$D$5:$D$504,D44)))</f>
        <v/>
      </c>
      <c r="O44" s="23">
        <f>IF(L44="","",IF(L44&lt;Summary!$B$4,"Overdue",IF(L44-Summary!$B$4&lt;=7,"This week","Scheduled")))</f>
        <v/>
      </c>
    </row>
    <row r="45">
      <c r="A45" s="24" t="n"/>
      <c r="B45" s="24" t="n"/>
      <c r="C45" s="24" t="n"/>
      <c r="D45" s="23">
        <f>TRIM(B45&amp;" "&amp;C45)</f>
        <v/>
      </c>
      <c r="E45" s="24" t="n"/>
      <c r="F45" s="24" t="n"/>
      <c r="G45" s="24" t="n"/>
      <c r="H45" s="24" t="n"/>
      <c r="I45" s="24" t="n"/>
      <c r="J45" s="24" t="n"/>
      <c r="K45" s="24" t="n"/>
      <c r="L45" s="10" t="n"/>
      <c r="M45" s="24" t="n"/>
      <c r="N45" s="25">
        <f>IF(D45="","",IF(_xlfn.MAXIFS(Activities!$A$5:$A$504,Activities!$D$5:$D$504,D45)=0,"",_xlfn.MAXIFS(Activities!$A$5:$A$504,Activities!$D$5:$D$504,D45)))</f>
        <v/>
      </c>
      <c r="O45" s="23">
        <f>IF(L45="","",IF(L45&lt;Summary!$B$4,"Overdue",IF(L45-Summary!$B$4&lt;=7,"This week","Scheduled")))</f>
        <v/>
      </c>
    </row>
    <row r="46">
      <c r="A46" s="24" t="n"/>
      <c r="B46" s="24" t="n"/>
      <c r="C46" s="24" t="n"/>
      <c r="D46" s="23">
        <f>TRIM(B46&amp;" "&amp;C46)</f>
        <v/>
      </c>
      <c r="E46" s="24" t="n"/>
      <c r="F46" s="24" t="n"/>
      <c r="G46" s="24" t="n"/>
      <c r="H46" s="24" t="n"/>
      <c r="I46" s="24" t="n"/>
      <c r="J46" s="24" t="n"/>
      <c r="K46" s="24" t="n"/>
      <c r="L46" s="10" t="n"/>
      <c r="M46" s="24" t="n"/>
      <c r="N46" s="25">
        <f>IF(D46="","",IF(_xlfn.MAXIFS(Activities!$A$5:$A$504,Activities!$D$5:$D$504,D46)=0,"",_xlfn.MAXIFS(Activities!$A$5:$A$504,Activities!$D$5:$D$504,D46)))</f>
        <v/>
      </c>
      <c r="O46" s="23">
        <f>IF(L46="","",IF(L46&lt;Summary!$B$4,"Overdue",IF(L46-Summary!$B$4&lt;=7,"This week","Scheduled")))</f>
        <v/>
      </c>
    </row>
    <row r="47">
      <c r="A47" s="24" t="n"/>
      <c r="B47" s="24" t="n"/>
      <c r="C47" s="24" t="n"/>
      <c r="D47" s="23">
        <f>TRIM(B47&amp;" "&amp;C47)</f>
        <v/>
      </c>
      <c r="E47" s="24" t="n"/>
      <c r="F47" s="24" t="n"/>
      <c r="G47" s="24" t="n"/>
      <c r="H47" s="24" t="n"/>
      <c r="I47" s="24" t="n"/>
      <c r="J47" s="24" t="n"/>
      <c r="K47" s="24" t="n"/>
      <c r="L47" s="10" t="n"/>
      <c r="M47" s="24" t="n"/>
      <c r="N47" s="25">
        <f>IF(D47="","",IF(_xlfn.MAXIFS(Activities!$A$5:$A$504,Activities!$D$5:$D$504,D47)=0,"",_xlfn.MAXIFS(Activities!$A$5:$A$504,Activities!$D$5:$D$504,D47)))</f>
        <v/>
      </c>
      <c r="O47" s="23">
        <f>IF(L47="","",IF(L47&lt;Summary!$B$4,"Overdue",IF(L47-Summary!$B$4&lt;=7,"This week","Scheduled")))</f>
        <v/>
      </c>
    </row>
    <row r="48">
      <c r="A48" s="24" t="n"/>
      <c r="B48" s="24" t="n"/>
      <c r="C48" s="24" t="n"/>
      <c r="D48" s="23">
        <f>TRIM(B48&amp;" "&amp;C48)</f>
        <v/>
      </c>
      <c r="E48" s="24" t="n"/>
      <c r="F48" s="24" t="n"/>
      <c r="G48" s="24" t="n"/>
      <c r="H48" s="24" t="n"/>
      <c r="I48" s="24" t="n"/>
      <c r="J48" s="24" t="n"/>
      <c r="K48" s="24" t="n"/>
      <c r="L48" s="10" t="n"/>
      <c r="M48" s="24" t="n"/>
      <c r="N48" s="25">
        <f>IF(D48="","",IF(_xlfn.MAXIFS(Activities!$A$5:$A$504,Activities!$D$5:$D$504,D48)=0,"",_xlfn.MAXIFS(Activities!$A$5:$A$504,Activities!$D$5:$D$504,D48)))</f>
        <v/>
      </c>
      <c r="O48" s="23">
        <f>IF(L48="","",IF(L48&lt;Summary!$B$4,"Overdue",IF(L48-Summary!$B$4&lt;=7,"This week","Scheduled")))</f>
        <v/>
      </c>
    </row>
    <row r="49">
      <c r="A49" s="24" t="n"/>
      <c r="B49" s="24" t="n"/>
      <c r="C49" s="24" t="n"/>
      <c r="D49" s="23">
        <f>TRIM(B49&amp;" "&amp;C49)</f>
        <v/>
      </c>
      <c r="E49" s="24" t="n"/>
      <c r="F49" s="24" t="n"/>
      <c r="G49" s="24" t="n"/>
      <c r="H49" s="24" t="n"/>
      <c r="I49" s="24" t="n"/>
      <c r="J49" s="24" t="n"/>
      <c r="K49" s="24" t="n"/>
      <c r="L49" s="10" t="n"/>
      <c r="M49" s="24" t="n"/>
      <c r="N49" s="25">
        <f>IF(D49="","",IF(_xlfn.MAXIFS(Activities!$A$5:$A$504,Activities!$D$5:$D$504,D49)=0,"",_xlfn.MAXIFS(Activities!$A$5:$A$504,Activities!$D$5:$D$504,D49)))</f>
        <v/>
      </c>
      <c r="O49" s="23">
        <f>IF(L49="","",IF(L49&lt;Summary!$B$4,"Overdue",IF(L49-Summary!$B$4&lt;=7,"This week","Scheduled")))</f>
        <v/>
      </c>
    </row>
    <row r="50">
      <c r="A50" s="24" t="n"/>
      <c r="B50" s="24" t="n"/>
      <c r="C50" s="24" t="n"/>
      <c r="D50" s="23">
        <f>TRIM(B50&amp;" "&amp;C50)</f>
        <v/>
      </c>
      <c r="E50" s="24" t="n"/>
      <c r="F50" s="24" t="n"/>
      <c r="G50" s="24" t="n"/>
      <c r="H50" s="24" t="n"/>
      <c r="I50" s="24" t="n"/>
      <c r="J50" s="24" t="n"/>
      <c r="K50" s="24" t="n"/>
      <c r="L50" s="10" t="n"/>
      <c r="M50" s="24" t="n"/>
      <c r="N50" s="25">
        <f>IF(D50="","",IF(_xlfn.MAXIFS(Activities!$A$5:$A$504,Activities!$D$5:$D$504,D50)=0,"",_xlfn.MAXIFS(Activities!$A$5:$A$504,Activities!$D$5:$D$504,D50)))</f>
        <v/>
      </c>
      <c r="O50" s="23">
        <f>IF(L50="","",IF(L50&lt;Summary!$B$4,"Overdue",IF(L50-Summary!$B$4&lt;=7,"This week","Scheduled")))</f>
        <v/>
      </c>
    </row>
    <row r="51">
      <c r="A51" s="24" t="n"/>
      <c r="B51" s="24" t="n"/>
      <c r="C51" s="24" t="n"/>
      <c r="D51" s="23">
        <f>TRIM(B51&amp;" "&amp;C51)</f>
        <v/>
      </c>
      <c r="E51" s="24" t="n"/>
      <c r="F51" s="24" t="n"/>
      <c r="G51" s="24" t="n"/>
      <c r="H51" s="24" t="n"/>
      <c r="I51" s="24" t="n"/>
      <c r="J51" s="24" t="n"/>
      <c r="K51" s="24" t="n"/>
      <c r="L51" s="10" t="n"/>
      <c r="M51" s="24" t="n"/>
      <c r="N51" s="25">
        <f>IF(D51="","",IF(_xlfn.MAXIFS(Activities!$A$5:$A$504,Activities!$D$5:$D$504,D51)=0,"",_xlfn.MAXIFS(Activities!$A$5:$A$504,Activities!$D$5:$D$504,D51)))</f>
        <v/>
      </c>
      <c r="O51" s="23">
        <f>IF(L51="","",IF(L51&lt;Summary!$B$4,"Overdue",IF(L51-Summary!$B$4&lt;=7,"This week","Scheduled")))</f>
        <v/>
      </c>
    </row>
    <row r="52">
      <c r="A52" s="24" t="n"/>
      <c r="B52" s="24" t="n"/>
      <c r="C52" s="24" t="n"/>
      <c r="D52" s="23">
        <f>TRIM(B52&amp;" "&amp;C52)</f>
        <v/>
      </c>
      <c r="E52" s="24" t="n"/>
      <c r="F52" s="24" t="n"/>
      <c r="G52" s="24" t="n"/>
      <c r="H52" s="24" t="n"/>
      <c r="I52" s="24" t="n"/>
      <c r="J52" s="24" t="n"/>
      <c r="K52" s="24" t="n"/>
      <c r="L52" s="10" t="n"/>
      <c r="M52" s="24" t="n"/>
      <c r="N52" s="25">
        <f>IF(D52="","",IF(_xlfn.MAXIFS(Activities!$A$5:$A$504,Activities!$D$5:$D$504,D52)=0,"",_xlfn.MAXIFS(Activities!$A$5:$A$504,Activities!$D$5:$D$504,D52)))</f>
        <v/>
      </c>
      <c r="O52" s="23">
        <f>IF(L52="","",IF(L52&lt;Summary!$B$4,"Overdue",IF(L52-Summary!$B$4&lt;=7,"This week","Scheduled")))</f>
        <v/>
      </c>
    </row>
    <row r="53">
      <c r="A53" s="24" t="n"/>
      <c r="B53" s="24" t="n"/>
      <c r="C53" s="24" t="n"/>
      <c r="D53" s="23">
        <f>TRIM(B53&amp;" "&amp;C53)</f>
        <v/>
      </c>
      <c r="E53" s="24" t="n"/>
      <c r="F53" s="24" t="n"/>
      <c r="G53" s="24" t="n"/>
      <c r="H53" s="24" t="n"/>
      <c r="I53" s="24" t="n"/>
      <c r="J53" s="24" t="n"/>
      <c r="K53" s="24" t="n"/>
      <c r="L53" s="10" t="n"/>
      <c r="M53" s="24" t="n"/>
      <c r="N53" s="25">
        <f>IF(D53="","",IF(_xlfn.MAXIFS(Activities!$A$5:$A$504,Activities!$D$5:$D$504,D53)=0,"",_xlfn.MAXIFS(Activities!$A$5:$A$504,Activities!$D$5:$D$504,D53)))</f>
        <v/>
      </c>
      <c r="O53" s="23">
        <f>IF(L53="","",IF(L53&lt;Summary!$B$4,"Overdue",IF(L53-Summary!$B$4&lt;=7,"This week","Scheduled")))</f>
        <v/>
      </c>
    </row>
    <row r="54">
      <c r="A54" s="24" t="n"/>
      <c r="B54" s="24" t="n"/>
      <c r="C54" s="24" t="n"/>
      <c r="D54" s="23">
        <f>TRIM(B54&amp;" "&amp;C54)</f>
        <v/>
      </c>
      <c r="E54" s="24" t="n"/>
      <c r="F54" s="24" t="n"/>
      <c r="G54" s="24" t="n"/>
      <c r="H54" s="24" t="n"/>
      <c r="I54" s="24" t="n"/>
      <c r="J54" s="24" t="n"/>
      <c r="K54" s="24" t="n"/>
      <c r="L54" s="10" t="n"/>
      <c r="M54" s="24" t="n"/>
      <c r="N54" s="25">
        <f>IF(D54="","",IF(_xlfn.MAXIFS(Activities!$A$5:$A$504,Activities!$D$5:$D$504,D54)=0,"",_xlfn.MAXIFS(Activities!$A$5:$A$504,Activities!$D$5:$D$504,D54)))</f>
        <v/>
      </c>
      <c r="O54" s="23">
        <f>IF(L54="","",IF(L54&lt;Summary!$B$4,"Overdue",IF(L54-Summary!$B$4&lt;=7,"This week","Scheduled")))</f>
        <v/>
      </c>
    </row>
    <row r="55">
      <c r="A55" s="24" t="n"/>
      <c r="B55" s="24" t="n"/>
      <c r="C55" s="24" t="n"/>
      <c r="D55" s="23">
        <f>TRIM(B55&amp;" "&amp;C55)</f>
        <v/>
      </c>
      <c r="E55" s="24" t="n"/>
      <c r="F55" s="24" t="n"/>
      <c r="G55" s="24" t="n"/>
      <c r="H55" s="24" t="n"/>
      <c r="I55" s="24" t="n"/>
      <c r="J55" s="24" t="n"/>
      <c r="K55" s="24" t="n"/>
      <c r="L55" s="10" t="n"/>
      <c r="M55" s="24" t="n"/>
      <c r="N55" s="25">
        <f>IF(D55="","",IF(_xlfn.MAXIFS(Activities!$A$5:$A$504,Activities!$D$5:$D$504,D55)=0,"",_xlfn.MAXIFS(Activities!$A$5:$A$504,Activities!$D$5:$D$504,D55)))</f>
        <v/>
      </c>
      <c r="O55" s="23">
        <f>IF(L55="","",IF(L55&lt;Summary!$B$4,"Overdue",IF(L55-Summary!$B$4&lt;=7,"This week","Scheduled")))</f>
        <v/>
      </c>
    </row>
    <row r="56">
      <c r="A56" s="24" t="n"/>
      <c r="B56" s="24" t="n"/>
      <c r="C56" s="24" t="n"/>
      <c r="D56" s="23">
        <f>TRIM(B56&amp;" "&amp;C56)</f>
        <v/>
      </c>
      <c r="E56" s="24" t="n"/>
      <c r="F56" s="24" t="n"/>
      <c r="G56" s="24" t="n"/>
      <c r="H56" s="24" t="n"/>
      <c r="I56" s="24" t="n"/>
      <c r="J56" s="24" t="n"/>
      <c r="K56" s="24" t="n"/>
      <c r="L56" s="10" t="n"/>
      <c r="M56" s="24" t="n"/>
      <c r="N56" s="25">
        <f>IF(D56="","",IF(_xlfn.MAXIFS(Activities!$A$5:$A$504,Activities!$D$5:$D$504,D56)=0,"",_xlfn.MAXIFS(Activities!$A$5:$A$504,Activities!$D$5:$D$504,D56)))</f>
        <v/>
      </c>
      <c r="O56" s="23">
        <f>IF(L56="","",IF(L56&lt;Summary!$B$4,"Overdue",IF(L56-Summary!$B$4&lt;=7,"This week","Scheduled")))</f>
        <v/>
      </c>
    </row>
    <row r="57">
      <c r="A57" s="24" t="n"/>
      <c r="B57" s="24" t="n"/>
      <c r="C57" s="24" t="n"/>
      <c r="D57" s="23">
        <f>TRIM(B57&amp;" "&amp;C57)</f>
        <v/>
      </c>
      <c r="E57" s="24" t="n"/>
      <c r="F57" s="24" t="n"/>
      <c r="G57" s="24" t="n"/>
      <c r="H57" s="24" t="n"/>
      <c r="I57" s="24" t="n"/>
      <c r="J57" s="24" t="n"/>
      <c r="K57" s="24" t="n"/>
      <c r="L57" s="10" t="n"/>
      <c r="M57" s="24" t="n"/>
      <c r="N57" s="25">
        <f>IF(D57="","",IF(_xlfn.MAXIFS(Activities!$A$5:$A$504,Activities!$D$5:$D$504,D57)=0,"",_xlfn.MAXIFS(Activities!$A$5:$A$504,Activities!$D$5:$D$504,D57)))</f>
        <v/>
      </c>
      <c r="O57" s="23">
        <f>IF(L57="","",IF(L57&lt;Summary!$B$4,"Overdue",IF(L57-Summary!$B$4&lt;=7,"This week","Scheduled")))</f>
        <v/>
      </c>
    </row>
    <row r="58">
      <c r="A58" s="24" t="n"/>
      <c r="B58" s="24" t="n"/>
      <c r="C58" s="24" t="n"/>
      <c r="D58" s="23">
        <f>TRIM(B58&amp;" "&amp;C58)</f>
        <v/>
      </c>
      <c r="E58" s="24" t="n"/>
      <c r="F58" s="24" t="n"/>
      <c r="G58" s="24" t="n"/>
      <c r="H58" s="24" t="n"/>
      <c r="I58" s="24" t="n"/>
      <c r="J58" s="24" t="n"/>
      <c r="K58" s="24" t="n"/>
      <c r="L58" s="10" t="n"/>
      <c r="M58" s="24" t="n"/>
      <c r="N58" s="25">
        <f>IF(D58="","",IF(_xlfn.MAXIFS(Activities!$A$5:$A$504,Activities!$D$5:$D$504,D58)=0,"",_xlfn.MAXIFS(Activities!$A$5:$A$504,Activities!$D$5:$D$504,D58)))</f>
        <v/>
      </c>
      <c r="O58" s="23">
        <f>IF(L58="","",IF(L58&lt;Summary!$B$4,"Overdue",IF(L58-Summary!$B$4&lt;=7,"This week","Scheduled")))</f>
        <v/>
      </c>
    </row>
    <row r="59">
      <c r="A59" s="24" t="n"/>
      <c r="B59" s="24" t="n"/>
      <c r="C59" s="24" t="n"/>
      <c r="D59" s="23">
        <f>TRIM(B59&amp;" "&amp;C59)</f>
        <v/>
      </c>
      <c r="E59" s="24" t="n"/>
      <c r="F59" s="24" t="n"/>
      <c r="G59" s="24" t="n"/>
      <c r="H59" s="24" t="n"/>
      <c r="I59" s="24" t="n"/>
      <c r="J59" s="24" t="n"/>
      <c r="K59" s="24" t="n"/>
      <c r="L59" s="10" t="n"/>
      <c r="M59" s="24" t="n"/>
      <c r="N59" s="25">
        <f>IF(D59="","",IF(_xlfn.MAXIFS(Activities!$A$5:$A$504,Activities!$D$5:$D$504,D59)=0,"",_xlfn.MAXIFS(Activities!$A$5:$A$504,Activities!$D$5:$D$504,D59)))</f>
        <v/>
      </c>
      <c r="O59" s="23">
        <f>IF(L59="","",IF(L59&lt;Summary!$B$4,"Overdue",IF(L59-Summary!$B$4&lt;=7,"This week","Scheduled")))</f>
        <v/>
      </c>
    </row>
    <row r="60">
      <c r="A60" s="24" t="n"/>
      <c r="B60" s="24" t="n"/>
      <c r="C60" s="24" t="n"/>
      <c r="D60" s="23">
        <f>TRIM(B60&amp;" "&amp;C60)</f>
        <v/>
      </c>
      <c r="E60" s="24" t="n"/>
      <c r="F60" s="24" t="n"/>
      <c r="G60" s="24" t="n"/>
      <c r="H60" s="24" t="n"/>
      <c r="I60" s="24" t="n"/>
      <c r="J60" s="24" t="n"/>
      <c r="K60" s="24" t="n"/>
      <c r="L60" s="10" t="n"/>
      <c r="M60" s="24" t="n"/>
      <c r="N60" s="25">
        <f>IF(D60="","",IF(_xlfn.MAXIFS(Activities!$A$5:$A$504,Activities!$D$5:$D$504,D60)=0,"",_xlfn.MAXIFS(Activities!$A$5:$A$504,Activities!$D$5:$D$504,D60)))</f>
        <v/>
      </c>
      <c r="O60" s="23">
        <f>IF(L60="","",IF(L60&lt;Summary!$B$4,"Overdue",IF(L60-Summary!$B$4&lt;=7,"This week","Scheduled")))</f>
        <v/>
      </c>
    </row>
    <row r="61">
      <c r="A61" s="24" t="n"/>
      <c r="B61" s="24" t="n"/>
      <c r="C61" s="24" t="n"/>
      <c r="D61" s="23">
        <f>TRIM(B61&amp;" "&amp;C61)</f>
        <v/>
      </c>
      <c r="E61" s="24" t="n"/>
      <c r="F61" s="24" t="n"/>
      <c r="G61" s="24" t="n"/>
      <c r="H61" s="24" t="n"/>
      <c r="I61" s="24" t="n"/>
      <c r="J61" s="24" t="n"/>
      <c r="K61" s="24" t="n"/>
      <c r="L61" s="10" t="n"/>
      <c r="M61" s="24" t="n"/>
      <c r="N61" s="25">
        <f>IF(D61="","",IF(_xlfn.MAXIFS(Activities!$A$5:$A$504,Activities!$D$5:$D$504,D61)=0,"",_xlfn.MAXIFS(Activities!$A$5:$A$504,Activities!$D$5:$D$504,D61)))</f>
        <v/>
      </c>
      <c r="O61" s="23">
        <f>IF(L61="","",IF(L61&lt;Summary!$B$4,"Overdue",IF(L61-Summary!$B$4&lt;=7,"This week","Scheduled")))</f>
        <v/>
      </c>
    </row>
    <row r="62">
      <c r="A62" s="24" t="n"/>
      <c r="B62" s="24" t="n"/>
      <c r="C62" s="24" t="n"/>
      <c r="D62" s="23">
        <f>TRIM(B62&amp;" "&amp;C62)</f>
        <v/>
      </c>
      <c r="E62" s="24" t="n"/>
      <c r="F62" s="24" t="n"/>
      <c r="G62" s="24" t="n"/>
      <c r="H62" s="24" t="n"/>
      <c r="I62" s="24" t="n"/>
      <c r="J62" s="24" t="n"/>
      <c r="K62" s="24" t="n"/>
      <c r="L62" s="10" t="n"/>
      <c r="M62" s="24" t="n"/>
      <c r="N62" s="25">
        <f>IF(D62="","",IF(_xlfn.MAXIFS(Activities!$A$5:$A$504,Activities!$D$5:$D$504,D62)=0,"",_xlfn.MAXIFS(Activities!$A$5:$A$504,Activities!$D$5:$D$504,D62)))</f>
        <v/>
      </c>
      <c r="O62" s="23">
        <f>IF(L62="","",IF(L62&lt;Summary!$B$4,"Overdue",IF(L62-Summary!$B$4&lt;=7,"This week","Scheduled")))</f>
        <v/>
      </c>
    </row>
    <row r="63">
      <c r="A63" s="24" t="n"/>
      <c r="B63" s="24" t="n"/>
      <c r="C63" s="24" t="n"/>
      <c r="D63" s="23">
        <f>TRIM(B63&amp;" "&amp;C63)</f>
        <v/>
      </c>
      <c r="E63" s="24" t="n"/>
      <c r="F63" s="24" t="n"/>
      <c r="G63" s="24" t="n"/>
      <c r="H63" s="24" t="n"/>
      <c r="I63" s="24" t="n"/>
      <c r="J63" s="24" t="n"/>
      <c r="K63" s="24" t="n"/>
      <c r="L63" s="10" t="n"/>
      <c r="M63" s="24" t="n"/>
      <c r="N63" s="25">
        <f>IF(D63="","",IF(_xlfn.MAXIFS(Activities!$A$5:$A$504,Activities!$D$5:$D$504,D63)=0,"",_xlfn.MAXIFS(Activities!$A$5:$A$504,Activities!$D$5:$D$504,D63)))</f>
        <v/>
      </c>
      <c r="O63" s="23">
        <f>IF(L63="","",IF(L63&lt;Summary!$B$4,"Overdue",IF(L63-Summary!$B$4&lt;=7,"This week","Scheduled")))</f>
        <v/>
      </c>
    </row>
    <row r="64">
      <c r="A64" s="24" t="n"/>
      <c r="B64" s="24" t="n"/>
      <c r="C64" s="24" t="n"/>
      <c r="D64" s="23">
        <f>TRIM(B64&amp;" "&amp;C64)</f>
        <v/>
      </c>
      <c r="E64" s="24" t="n"/>
      <c r="F64" s="24" t="n"/>
      <c r="G64" s="24" t="n"/>
      <c r="H64" s="24" t="n"/>
      <c r="I64" s="24" t="n"/>
      <c r="J64" s="24" t="n"/>
      <c r="K64" s="24" t="n"/>
      <c r="L64" s="10" t="n"/>
      <c r="M64" s="24" t="n"/>
      <c r="N64" s="25">
        <f>IF(D64="","",IF(_xlfn.MAXIFS(Activities!$A$5:$A$504,Activities!$D$5:$D$504,D64)=0,"",_xlfn.MAXIFS(Activities!$A$5:$A$504,Activities!$D$5:$D$504,D64)))</f>
        <v/>
      </c>
      <c r="O64" s="23">
        <f>IF(L64="","",IF(L64&lt;Summary!$B$4,"Overdue",IF(L64-Summary!$B$4&lt;=7,"This week","Scheduled")))</f>
        <v/>
      </c>
    </row>
    <row r="65">
      <c r="A65" s="24" t="n"/>
      <c r="B65" s="24" t="n"/>
      <c r="C65" s="24" t="n"/>
      <c r="D65" s="23">
        <f>TRIM(B65&amp;" "&amp;C65)</f>
        <v/>
      </c>
      <c r="E65" s="24" t="n"/>
      <c r="F65" s="24" t="n"/>
      <c r="G65" s="24" t="n"/>
      <c r="H65" s="24" t="n"/>
      <c r="I65" s="24" t="n"/>
      <c r="J65" s="24" t="n"/>
      <c r="K65" s="24" t="n"/>
      <c r="L65" s="10" t="n"/>
      <c r="M65" s="24" t="n"/>
      <c r="N65" s="25">
        <f>IF(D65="","",IF(_xlfn.MAXIFS(Activities!$A$5:$A$504,Activities!$D$5:$D$504,D65)=0,"",_xlfn.MAXIFS(Activities!$A$5:$A$504,Activities!$D$5:$D$504,D65)))</f>
        <v/>
      </c>
      <c r="O65" s="23">
        <f>IF(L65="","",IF(L65&lt;Summary!$B$4,"Overdue",IF(L65-Summary!$B$4&lt;=7,"This week","Scheduled")))</f>
        <v/>
      </c>
    </row>
    <row r="66">
      <c r="A66" s="24" t="n"/>
      <c r="B66" s="24" t="n"/>
      <c r="C66" s="24" t="n"/>
      <c r="D66" s="23">
        <f>TRIM(B66&amp;" "&amp;C66)</f>
        <v/>
      </c>
      <c r="E66" s="24" t="n"/>
      <c r="F66" s="24" t="n"/>
      <c r="G66" s="24" t="n"/>
      <c r="H66" s="24" t="n"/>
      <c r="I66" s="24" t="n"/>
      <c r="J66" s="24" t="n"/>
      <c r="K66" s="24" t="n"/>
      <c r="L66" s="10" t="n"/>
      <c r="M66" s="24" t="n"/>
      <c r="N66" s="25">
        <f>IF(D66="","",IF(_xlfn.MAXIFS(Activities!$A$5:$A$504,Activities!$D$5:$D$504,D66)=0,"",_xlfn.MAXIFS(Activities!$A$5:$A$504,Activities!$D$5:$D$504,D66)))</f>
        <v/>
      </c>
      <c r="O66" s="23">
        <f>IF(L66="","",IF(L66&lt;Summary!$B$4,"Overdue",IF(L66-Summary!$B$4&lt;=7,"This week","Scheduled")))</f>
        <v/>
      </c>
    </row>
    <row r="67">
      <c r="A67" s="24" t="n"/>
      <c r="B67" s="24" t="n"/>
      <c r="C67" s="24" t="n"/>
      <c r="D67" s="23">
        <f>TRIM(B67&amp;" "&amp;C67)</f>
        <v/>
      </c>
      <c r="E67" s="24" t="n"/>
      <c r="F67" s="24" t="n"/>
      <c r="G67" s="24" t="n"/>
      <c r="H67" s="24" t="n"/>
      <c r="I67" s="24" t="n"/>
      <c r="J67" s="24" t="n"/>
      <c r="K67" s="24" t="n"/>
      <c r="L67" s="10" t="n"/>
      <c r="M67" s="24" t="n"/>
      <c r="N67" s="25">
        <f>IF(D67="","",IF(_xlfn.MAXIFS(Activities!$A$5:$A$504,Activities!$D$5:$D$504,D67)=0,"",_xlfn.MAXIFS(Activities!$A$5:$A$504,Activities!$D$5:$D$504,D67)))</f>
        <v/>
      </c>
      <c r="O67" s="23">
        <f>IF(L67="","",IF(L67&lt;Summary!$B$4,"Overdue",IF(L67-Summary!$B$4&lt;=7,"This week","Scheduled")))</f>
        <v/>
      </c>
    </row>
    <row r="68">
      <c r="A68" s="24" t="n"/>
      <c r="B68" s="24" t="n"/>
      <c r="C68" s="24" t="n"/>
      <c r="D68" s="23">
        <f>TRIM(B68&amp;" "&amp;C68)</f>
        <v/>
      </c>
      <c r="E68" s="24" t="n"/>
      <c r="F68" s="24" t="n"/>
      <c r="G68" s="24" t="n"/>
      <c r="H68" s="24" t="n"/>
      <c r="I68" s="24" t="n"/>
      <c r="J68" s="24" t="n"/>
      <c r="K68" s="24" t="n"/>
      <c r="L68" s="10" t="n"/>
      <c r="M68" s="24" t="n"/>
      <c r="N68" s="25">
        <f>IF(D68="","",IF(_xlfn.MAXIFS(Activities!$A$5:$A$504,Activities!$D$5:$D$504,D68)=0,"",_xlfn.MAXIFS(Activities!$A$5:$A$504,Activities!$D$5:$D$504,D68)))</f>
        <v/>
      </c>
      <c r="O68" s="23">
        <f>IF(L68="","",IF(L68&lt;Summary!$B$4,"Overdue",IF(L68-Summary!$B$4&lt;=7,"This week","Scheduled")))</f>
        <v/>
      </c>
    </row>
    <row r="69">
      <c r="A69" s="24" t="n"/>
      <c r="B69" s="24" t="n"/>
      <c r="C69" s="24" t="n"/>
      <c r="D69" s="23">
        <f>TRIM(B69&amp;" "&amp;C69)</f>
        <v/>
      </c>
      <c r="E69" s="24" t="n"/>
      <c r="F69" s="24" t="n"/>
      <c r="G69" s="24" t="n"/>
      <c r="H69" s="24" t="n"/>
      <c r="I69" s="24" t="n"/>
      <c r="J69" s="24" t="n"/>
      <c r="K69" s="24" t="n"/>
      <c r="L69" s="10" t="n"/>
      <c r="M69" s="24" t="n"/>
      <c r="N69" s="25">
        <f>IF(D69="","",IF(_xlfn.MAXIFS(Activities!$A$5:$A$504,Activities!$D$5:$D$504,D69)=0,"",_xlfn.MAXIFS(Activities!$A$5:$A$504,Activities!$D$5:$D$504,D69)))</f>
        <v/>
      </c>
      <c r="O69" s="23">
        <f>IF(L69="","",IF(L69&lt;Summary!$B$4,"Overdue",IF(L69-Summary!$B$4&lt;=7,"This week","Scheduled")))</f>
        <v/>
      </c>
    </row>
    <row r="70">
      <c r="A70" s="24" t="n"/>
      <c r="B70" s="24" t="n"/>
      <c r="C70" s="24" t="n"/>
      <c r="D70" s="23">
        <f>TRIM(B70&amp;" "&amp;C70)</f>
        <v/>
      </c>
      <c r="E70" s="24" t="n"/>
      <c r="F70" s="24" t="n"/>
      <c r="G70" s="24" t="n"/>
      <c r="H70" s="24" t="n"/>
      <c r="I70" s="24" t="n"/>
      <c r="J70" s="24" t="n"/>
      <c r="K70" s="24" t="n"/>
      <c r="L70" s="10" t="n"/>
      <c r="M70" s="24" t="n"/>
      <c r="N70" s="25">
        <f>IF(D70="","",IF(_xlfn.MAXIFS(Activities!$A$5:$A$504,Activities!$D$5:$D$504,D70)=0,"",_xlfn.MAXIFS(Activities!$A$5:$A$504,Activities!$D$5:$D$504,D70)))</f>
        <v/>
      </c>
      <c r="O70" s="23">
        <f>IF(L70="","",IF(L70&lt;Summary!$B$4,"Overdue",IF(L70-Summary!$B$4&lt;=7,"This week","Scheduled")))</f>
        <v/>
      </c>
    </row>
    <row r="71">
      <c r="A71" s="24" t="n"/>
      <c r="B71" s="24" t="n"/>
      <c r="C71" s="24" t="n"/>
      <c r="D71" s="23">
        <f>TRIM(B71&amp;" "&amp;C71)</f>
        <v/>
      </c>
      <c r="E71" s="24" t="n"/>
      <c r="F71" s="24" t="n"/>
      <c r="G71" s="24" t="n"/>
      <c r="H71" s="24" t="n"/>
      <c r="I71" s="24" t="n"/>
      <c r="J71" s="24" t="n"/>
      <c r="K71" s="24" t="n"/>
      <c r="L71" s="10" t="n"/>
      <c r="M71" s="24" t="n"/>
      <c r="N71" s="25">
        <f>IF(D71="","",IF(_xlfn.MAXIFS(Activities!$A$5:$A$504,Activities!$D$5:$D$504,D71)=0,"",_xlfn.MAXIFS(Activities!$A$5:$A$504,Activities!$D$5:$D$504,D71)))</f>
        <v/>
      </c>
      <c r="O71" s="23">
        <f>IF(L71="","",IF(L71&lt;Summary!$B$4,"Overdue",IF(L71-Summary!$B$4&lt;=7,"This week","Scheduled")))</f>
        <v/>
      </c>
    </row>
    <row r="72">
      <c r="A72" s="24" t="n"/>
      <c r="B72" s="24" t="n"/>
      <c r="C72" s="24" t="n"/>
      <c r="D72" s="23">
        <f>TRIM(B72&amp;" "&amp;C72)</f>
        <v/>
      </c>
      <c r="E72" s="24" t="n"/>
      <c r="F72" s="24" t="n"/>
      <c r="G72" s="24" t="n"/>
      <c r="H72" s="24" t="n"/>
      <c r="I72" s="24" t="n"/>
      <c r="J72" s="24" t="n"/>
      <c r="K72" s="24" t="n"/>
      <c r="L72" s="10" t="n"/>
      <c r="M72" s="24" t="n"/>
      <c r="N72" s="25">
        <f>IF(D72="","",IF(_xlfn.MAXIFS(Activities!$A$5:$A$504,Activities!$D$5:$D$504,D72)=0,"",_xlfn.MAXIFS(Activities!$A$5:$A$504,Activities!$D$5:$D$504,D72)))</f>
        <v/>
      </c>
      <c r="O72" s="23">
        <f>IF(L72="","",IF(L72&lt;Summary!$B$4,"Overdue",IF(L72-Summary!$B$4&lt;=7,"This week","Scheduled")))</f>
        <v/>
      </c>
    </row>
    <row r="73">
      <c r="A73" s="24" t="n"/>
      <c r="B73" s="24" t="n"/>
      <c r="C73" s="24" t="n"/>
      <c r="D73" s="23">
        <f>TRIM(B73&amp;" "&amp;C73)</f>
        <v/>
      </c>
      <c r="E73" s="24" t="n"/>
      <c r="F73" s="24" t="n"/>
      <c r="G73" s="24" t="n"/>
      <c r="H73" s="24" t="n"/>
      <c r="I73" s="24" t="n"/>
      <c r="J73" s="24" t="n"/>
      <c r="K73" s="24" t="n"/>
      <c r="L73" s="10" t="n"/>
      <c r="M73" s="24" t="n"/>
      <c r="N73" s="25">
        <f>IF(D73="","",IF(_xlfn.MAXIFS(Activities!$A$5:$A$504,Activities!$D$5:$D$504,D73)=0,"",_xlfn.MAXIFS(Activities!$A$5:$A$504,Activities!$D$5:$D$504,D73)))</f>
        <v/>
      </c>
      <c r="O73" s="23">
        <f>IF(L73="","",IF(L73&lt;Summary!$B$4,"Overdue",IF(L73-Summary!$B$4&lt;=7,"This week","Scheduled")))</f>
        <v/>
      </c>
    </row>
    <row r="74">
      <c r="A74" s="24" t="n"/>
      <c r="B74" s="24" t="n"/>
      <c r="C74" s="24" t="n"/>
      <c r="D74" s="23">
        <f>TRIM(B74&amp;" "&amp;C74)</f>
        <v/>
      </c>
      <c r="E74" s="24" t="n"/>
      <c r="F74" s="24" t="n"/>
      <c r="G74" s="24" t="n"/>
      <c r="H74" s="24" t="n"/>
      <c r="I74" s="24" t="n"/>
      <c r="J74" s="24" t="n"/>
      <c r="K74" s="24" t="n"/>
      <c r="L74" s="10" t="n"/>
      <c r="M74" s="24" t="n"/>
      <c r="N74" s="25">
        <f>IF(D74="","",IF(_xlfn.MAXIFS(Activities!$A$5:$A$504,Activities!$D$5:$D$504,D74)=0,"",_xlfn.MAXIFS(Activities!$A$5:$A$504,Activities!$D$5:$D$504,D74)))</f>
        <v/>
      </c>
      <c r="O74" s="23">
        <f>IF(L74="","",IF(L74&lt;Summary!$B$4,"Overdue",IF(L74-Summary!$B$4&lt;=7,"This week","Scheduled")))</f>
        <v/>
      </c>
    </row>
    <row r="75">
      <c r="A75" s="24" t="n"/>
      <c r="B75" s="24" t="n"/>
      <c r="C75" s="24" t="n"/>
      <c r="D75" s="23">
        <f>TRIM(B75&amp;" "&amp;C75)</f>
        <v/>
      </c>
      <c r="E75" s="24" t="n"/>
      <c r="F75" s="24" t="n"/>
      <c r="G75" s="24" t="n"/>
      <c r="H75" s="24" t="n"/>
      <c r="I75" s="24" t="n"/>
      <c r="J75" s="24" t="n"/>
      <c r="K75" s="24" t="n"/>
      <c r="L75" s="10" t="n"/>
      <c r="M75" s="24" t="n"/>
      <c r="N75" s="25">
        <f>IF(D75="","",IF(_xlfn.MAXIFS(Activities!$A$5:$A$504,Activities!$D$5:$D$504,D75)=0,"",_xlfn.MAXIFS(Activities!$A$5:$A$504,Activities!$D$5:$D$504,D75)))</f>
        <v/>
      </c>
      <c r="O75" s="23">
        <f>IF(L75="","",IF(L75&lt;Summary!$B$4,"Overdue",IF(L75-Summary!$B$4&lt;=7,"This week","Scheduled")))</f>
        <v/>
      </c>
    </row>
    <row r="76">
      <c r="A76" s="24" t="n"/>
      <c r="B76" s="24" t="n"/>
      <c r="C76" s="24" t="n"/>
      <c r="D76" s="23">
        <f>TRIM(B76&amp;" "&amp;C76)</f>
        <v/>
      </c>
      <c r="E76" s="24" t="n"/>
      <c r="F76" s="24" t="n"/>
      <c r="G76" s="24" t="n"/>
      <c r="H76" s="24" t="n"/>
      <c r="I76" s="24" t="n"/>
      <c r="J76" s="24" t="n"/>
      <c r="K76" s="24" t="n"/>
      <c r="L76" s="10" t="n"/>
      <c r="M76" s="24" t="n"/>
      <c r="N76" s="25">
        <f>IF(D76="","",IF(_xlfn.MAXIFS(Activities!$A$5:$A$504,Activities!$D$5:$D$504,D76)=0,"",_xlfn.MAXIFS(Activities!$A$5:$A$504,Activities!$D$5:$D$504,D76)))</f>
        <v/>
      </c>
      <c r="O76" s="23">
        <f>IF(L76="","",IF(L76&lt;Summary!$B$4,"Overdue",IF(L76-Summary!$B$4&lt;=7,"This week","Scheduled")))</f>
        <v/>
      </c>
    </row>
    <row r="77">
      <c r="A77" s="24" t="n"/>
      <c r="B77" s="24" t="n"/>
      <c r="C77" s="24" t="n"/>
      <c r="D77" s="23">
        <f>TRIM(B77&amp;" "&amp;C77)</f>
        <v/>
      </c>
      <c r="E77" s="24" t="n"/>
      <c r="F77" s="24" t="n"/>
      <c r="G77" s="24" t="n"/>
      <c r="H77" s="24" t="n"/>
      <c r="I77" s="24" t="n"/>
      <c r="J77" s="24" t="n"/>
      <c r="K77" s="24" t="n"/>
      <c r="L77" s="10" t="n"/>
      <c r="M77" s="24" t="n"/>
      <c r="N77" s="25">
        <f>IF(D77="","",IF(_xlfn.MAXIFS(Activities!$A$5:$A$504,Activities!$D$5:$D$504,D77)=0,"",_xlfn.MAXIFS(Activities!$A$5:$A$504,Activities!$D$5:$D$504,D77)))</f>
        <v/>
      </c>
      <c r="O77" s="23">
        <f>IF(L77="","",IF(L77&lt;Summary!$B$4,"Overdue",IF(L77-Summary!$B$4&lt;=7,"This week","Scheduled")))</f>
        <v/>
      </c>
    </row>
    <row r="78">
      <c r="A78" s="24" t="n"/>
      <c r="B78" s="24" t="n"/>
      <c r="C78" s="24" t="n"/>
      <c r="D78" s="23">
        <f>TRIM(B78&amp;" "&amp;C78)</f>
        <v/>
      </c>
      <c r="E78" s="24" t="n"/>
      <c r="F78" s="24" t="n"/>
      <c r="G78" s="24" t="n"/>
      <c r="H78" s="24" t="n"/>
      <c r="I78" s="24" t="n"/>
      <c r="J78" s="24" t="n"/>
      <c r="K78" s="24" t="n"/>
      <c r="L78" s="10" t="n"/>
      <c r="M78" s="24" t="n"/>
      <c r="N78" s="25">
        <f>IF(D78="","",IF(_xlfn.MAXIFS(Activities!$A$5:$A$504,Activities!$D$5:$D$504,D78)=0,"",_xlfn.MAXIFS(Activities!$A$5:$A$504,Activities!$D$5:$D$504,D78)))</f>
        <v/>
      </c>
      <c r="O78" s="23">
        <f>IF(L78="","",IF(L78&lt;Summary!$B$4,"Overdue",IF(L78-Summary!$B$4&lt;=7,"This week","Scheduled")))</f>
        <v/>
      </c>
    </row>
    <row r="79">
      <c r="A79" s="24" t="n"/>
      <c r="B79" s="24" t="n"/>
      <c r="C79" s="24" t="n"/>
      <c r="D79" s="23">
        <f>TRIM(B79&amp;" "&amp;C79)</f>
        <v/>
      </c>
      <c r="E79" s="24" t="n"/>
      <c r="F79" s="24" t="n"/>
      <c r="G79" s="24" t="n"/>
      <c r="H79" s="24" t="n"/>
      <c r="I79" s="24" t="n"/>
      <c r="J79" s="24" t="n"/>
      <c r="K79" s="24" t="n"/>
      <c r="L79" s="10" t="n"/>
      <c r="M79" s="24" t="n"/>
      <c r="N79" s="25">
        <f>IF(D79="","",IF(_xlfn.MAXIFS(Activities!$A$5:$A$504,Activities!$D$5:$D$504,D79)=0,"",_xlfn.MAXIFS(Activities!$A$5:$A$504,Activities!$D$5:$D$504,D79)))</f>
        <v/>
      </c>
      <c r="O79" s="23">
        <f>IF(L79="","",IF(L79&lt;Summary!$B$4,"Overdue",IF(L79-Summary!$B$4&lt;=7,"This week","Scheduled")))</f>
        <v/>
      </c>
    </row>
    <row r="80">
      <c r="A80" s="24" t="n"/>
      <c r="B80" s="24" t="n"/>
      <c r="C80" s="24" t="n"/>
      <c r="D80" s="23">
        <f>TRIM(B80&amp;" "&amp;C80)</f>
        <v/>
      </c>
      <c r="E80" s="24" t="n"/>
      <c r="F80" s="24" t="n"/>
      <c r="G80" s="24" t="n"/>
      <c r="H80" s="24" t="n"/>
      <c r="I80" s="24" t="n"/>
      <c r="J80" s="24" t="n"/>
      <c r="K80" s="24" t="n"/>
      <c r="L80" s="10" t="n"/>
      <c r="M80" s="24" t="n"/>
      <c r="N80" s="25">
        <f>IF(D80="","",IF(_xlfn.MAXIFS(Activities!$A$5:$A$504,Activities!$D$5:$D$504,D80)=0,"",_xlfn.MAXIFS(Activities!$A$5:$A$504,Activities!$D$5:$D$504,D80)))</f>
        <v/>
      </c>
      <c r="O80" s="23">
        <f>IF(L80="","",IF(L80&lt;Summary!$B$4,"Overdue",IF(L80-Summary!$B$4&lt;=7,"This week","Scheduled")))</f>
        <v/>
      </c>
    </row>
    <row r="81">
      <c r="A81" s="24" t="n"/>
      <c r="B81" s="24" t="n"/>
      <c r="C81" s="24" t="n"/>
      <c r="D81" s="23">
        <f>TRIM(B81&amp;" "&amp;C81)</f>
        <v/>
      </c>
      <c r="E81" s="24" t="n"/>
      <c r="F81" s="24" t="n"/>
      <c r="G81" s="24" t="n"/>
      <c r="H81" s="24" t="n"/>
      <c r="I81" s="24" t="n"/>
      <c r="J81" s="24" t="n"/>
      <c r="K81" s="24" t="n"/>
      <c r="L81" s="10" t="n"/>
      <c r="M81" s="24" t="n"/>
      <c r="N81" s="25">
        <f>IF(D81="","",IF(_xlfn.MAXIFS(Activities!$A$5:$A$504,Activities!$D$5:$D$504,D81)=0,"",_xlfn.MAXIFS(Activities!$A$5:$A$504,Activities!$D$5:$D$504,D81)))</f>
        <v/>
      </c>
      <c r="O81" s="23">
        <f>IF(L81="","",IF(L81&lt;Summary!$B$4,"Overdue",IF(L81-Summary!$B$4&lt;=7,"This week","Scheduled")))</f>
        <v/>
      </c>
    </row>
    <row r="82">
      <c r="A82" s="24" t="n"/>
      <c r="B82" s="24" t="n"/>
      <c r="C82" s="24" t="n"/>
      <c r="D82" s="23">
        <f>TRIM(B82&amp;" "&amp;C82)</f>
        <v/>
      </c>
      <c r="E82" s="24" t="n"/>
      <c r="F82" s="24" t="n"/>
      <c r="G82" s="24" t="n"/>
      <c r="H82" s="24" t="n"/>
      <c r="I82" s="24" t="n"/>
      <c r="J82" s="24" t="n"/>
      <c r="K82" s="24" t="n"/>
      <c r="L82" s="10" t="n"/>
      <c r="M82" s="24" t="n"/>
      <c r="N82" s="25">
        <f>IF(D82="","",IF(_xlfn.MAXIFS(Activities!$A$5:$A$504,Activities!$D$5:$D$504,D82)=0,"",_xlfn.MAXIFS(Activities!$A$5:$A$504,Activities!$D$5:$D$504,D82)))</f>
        <v/>
      </c>
      <c r="O82" s="23">
        <f>IF(L82="","",IF(L82&lt;Summary!$B$4,"Overdue",IF(L82-Summary!$B$4&lt;=7,"This week","Scheduled")))</f>
        <v/>
      </c>
    </row>
    <row r="83">
      <c r="A83" s="24" t="n"/>
      <c r="B83" s="24" t="n"/>
      <c r="C83" s="24" t="n"/>
      <c r="D83" s="23">
        <f>TRIM(B83&amp;" "&amp;C83)</f>
        <v/>
      </c>
      <c r="E83" s="24" t="n"/>
      <c r="F83" s="24" t="n"/>
      <c r="G83" s="24" t="n"/>
      <c r="H83" s="24" t="n"/>
      <c r="I83" s="24" t="n"/>
      <c r="J83" s="24" t="n"/>
      <c r="K83" s="24" t="n"/>
      <c r="L83" s="10" t="n"/>
      <c r="M83" s="24" t="n"/>
      <c r="N83" s="25">
        <f>IF(D83="","",IF(_xlfn.MAXIFS(Activities!$A$5:$A$504,Activities!$D$5:$D$504,D83)=0,"",_xlfn.MAXIFS(Activities!$A$5:$A$504,Activities!$D$5:$D$504,D83)))</f>
        <v/>
      </c>
      <c r="O83" s="23">
        <f>IF(L83="","",IF(L83&lt;Summary!$B$4,"Overdue",IF(L83-Summary!$B$4&lt;=7,"This week","Scheduled")))</f>
        <v/>
      </c>
    </row>
    <row r="84">
      <c r="A84" s="24" t="n"/>
      <c r="B84" s="24" t="n"/>
      <c r="C84" s="24" t="n"/>
      <c r="D84" s="23">
        <f>TRIM(B84&amp;" "&amp;C84)</f>
        <v/>
      </c>
      <c r="E84" s="24" t="n"/>
      <c r="F84" s="24" t="n"/>
      <c r="G84" s="24" t="n"/>
      <c r="H84" s="24" t="n"/>
      <c r="I84" s="24" t="n"/>
      <c r="J84" s="24" t="n"/>
      <c r="K84" s="24" t="n"/>
      <c r="L84" s="10" t="n"/>
      <c r="M84" s="24" t="n"/>
      <c r="N84" s="25">
        <f>IF(D84="","",IF(_xlfn.MAXIFS(Activities!$A$5:$A$504,Activities!$D$5:$D$504,D84)=0,"",_xlfn.MAXIFS(Activities!$A$5:$A$504,Activities!$D$5:$D$504,D84)))</f>
        <v/>
      </c>
      <c r="O84" s="23">
        <f>IF(L84="","",IF(L84&lt;Summary!$B$4,"Overdue",IF(L84-Summary!$B$4&lt;=7,"This week","Scheduled")))</f>
        <v/>
      </c>
    </row>
    <row r="85">
      <c r="A85" s="24" t="n"/>
      <c r="B85" s="24" t="n"/>
      <c r="C85" s="24" t="n"/>
      <c r="D85" s="23">
        <f>TRIM(B85&amp;" "&amp;C85)</f>
        <v/>
      </c>
      <c r="E85" s="24" t="n"/>
      <c r="F85" s="24" t="n"/>
      <c r="G85" s="24" t="n"/>
      <c r="H85" s="24" t="n"/>
      <c r="I85" s="24" t="n"/>
      <c r="J85" s="24" t="n"/>
      <c r="K85" s="24" t="n"/>
      <c r="L85" s="10" t="n"/>
      <c r="M85" s="24" t="n"/>
      <c r="N85" s="25">
        <f>IF(D85="","",IF(_xlfn.MAXIFS(Activities!$A$5:$A$504,Activities!$D$5:$D$504,D85)=0,"",_xlfn.MAXIFS(Activities!$A$5:$A$504,Activities!$D$5:$D$504,D85)))</f>
        <v/>
      </c>
      <c r="O85" s="23">
        <f>IF(L85="","",IF(L85&lt;Summary!$B$4,"Overdue",IF(L85-Summary!$B$4&lt;=7,"This week","Scheduled")))</f>
        <v/>
      </c>
    </row>
    <row r="86">
      <c r="A86" s="24" t="n"/>
      <c r="B86" s="24" t="n"/>
      <c r="C86" s="24" t="n"/>
      <c r="D86" s="23">
        <f>TRIM(B86&amp;" "&amp;C86)</f>
        <v/>
      </c>
      <c r="E86" s="24" t="n"/>
      <c r="F86" s="24" t="n"/>
      <c r="G86" s="24" t="n"/>
      <c r="H86" s="24" t="n"/>
      <c r="I86" s="24" t="n"/>
      <c r="J86" s="24" t="n"/>
      <c r="K86" s="24" t="n"/>
      <c r="L86" s="10" t="n"/>
      <c r="M86" s="24" t="n"/>
      <c r="N86" s="25">
        <f>IF(D86="","",IF(_xlfn.MAXIFS(Activities!$A$5:$A$504,Activities!$D$5:$D$504,D86)=0,"",_xlfn.MAXIFS(Activities!$A$5:$A$504,Activities!$D$5:$D$504,D86)))</f>
        <v/>
      </c>
      <c r="O86" s="23">
        <f>IF(L86="","",IF(L86&lt;Summary!$B$4,"Overdue",IF(L86-Summary!$B$4&lt;=7,"This week","Scheduled")))</f>
        <v/>
      </c>
    </row>
    <row r="87">
      <c r="A87" s="24" t="n"/>
      <c r="B87" s="24" t="n"/>
      <c r="C87" s="24" t="n"/>
      <c r="D87" s="23">
        <f>TRIM(B87&amp;" "&amp;C87)</f>
        <v/>
      </c>
      <c r="E87" s="24" t="n"/>
      <c r="F87" s="24" t="n"/>
      <c r="G87" s="24" t="n"/>
      <c r="H87" s="24" t="n"/>
      <c r="I87" s="24" t="n"/>
      <c r="J87" s="24" t="n"/>
      <c r="K87" s="24" t="n"/>
      <c r="L87" s="10" t="n"/>
      <c r="M87" s="24" t="n"/>
      <c r="N87" s="25">
        <f>IF(D87="","",IF(_xlfn.MAXIFS(Activities!$A$5:$A$504,Activities!$D$5:$D$504,D87)=0,"",_xlfn.MAXIFS(Activities!$A$5:$A$504,Activities!$D$5:$D$504,D87)))</f>
        <v/>
      </c>
      <c r="O87" s="23">
        <f>IF(L87="","",IF(L87&lt;Summary!$B$4,"Overdue",IF(L87-Summary!$B$4&lt;=7,"This week","Scheduled")))</f>
        <v/>
      </c>
    </row>
    <row r="88">
      <c r="A88" s="24" t="n"/>
      <c r="B88" s="24" t="n"/>
      <c r="C88" s="24" t="n"/>
      <c r="D88" s="23">
        <f>TRIM(B88&amp;" "&amp;C88)</f>
        <v/>
      </c>
      <c r="E88" s="24" t="n"/>
      <c r="F88" s="24" t="n"/>
      <c r="G88" s="24" t="n"/>
      <c r="H88" s="24" t="n"/>
      <c r="I88" s="24" t="n"/>
      <c r="J88" s="24" t="n"/>
      <c r="K88" s="24" t="n"/>
      <c r="L88" s="10" t="n"/>
      <c r="M88" s="24" t="n"/>
      <c r="N88" s="25">
        <f>IF(D88="","",IF(_xlfn.MAXIFS(Activities!$A$5:$A$504,Activities!$D$5:$D$504,D88)=0,"",_xlfn.MAXIFS(Activities!$A$5:$A$504,Activities!$D$5:$D$504,D88)))</f>
        <v/>
      </c>
      <c r="O88" s="23">
        <f>IF(L88="","",IF(L88&lt;Summary!$B$4,"Overdue",IF(L88-Summary!$B$4&lt;=7,"This week","Scheduled")))</f>
        <v/>
      </c>
    </row>
    <row r="89">
      <c r="A89" s="24" t="n"/>
      <c r="B89" s="24" t="n"/>
      <c r="C89" s="24" t="n"/>
      <c r="D89" s="23">
        <f>TRIM(B89&amp;" "&amp;C89)</f>
        <v/>
      </c>
      <c r="E89" s="24" t="n"/>
      <c r="F89" s="24" t="n"/>
      <c r="G89" s="24" t="n"/>
      <c r="H89" s="24" t="n"/>
      <c r="I89" s="24" t="n"/>
      <c r="J89" s="24" t="n"/>
      <c r="K89" s="24" t="n"/>
      <c r="L89" s="10" t="n"/>
      <c r="M89" s="24" t="n"/>
      <c r="N89" s="25">
        <f>IF(D89="","",IF(_xlfn.MAXIFS(Activities!$A$5:$A$504,Activities!$D$5:$D$504,D89)=0,"",_xlfn.MAXIFS(Activities!$A$5:$A$504,Activities!$D$5:$D$504,D89)))</f>
        <v/>
      </c>
      <c r="O89" s="23">
        <f>IF(L89="","",IF(L89&lt;Summary!$B$4,"Overdue",IF(L89-Summary!$B$4&lt;=7,"This week","Scheduled")))</f>
        <v/>
      </c>
    </row>
    <row r="90">
      <c r="A90" s="24" t="n"/>
      <c r="B90" s="24" t="n"/>
      <c r="C90" s="24" t="n"/>
      <c r="D90" s="23">
        <f>TRIM(B90&amp;" "&amp;C90)</f>
        <v/>
      </c>
      <c r="E90" s="24" t="n"/>
      <c r="F90" s="24" t="n"/>
      <c r="G90" s="24" t="n"/>
      <c r="H90" s="24" t="n"/>
      <c r="I90" s="24" t="n"/>
      <c r="J90" s="24" t="n"/>
      <c r="K90" s="24" t="n"/>
      <c r="L90" s="10" t="n"/>
      <c r="M90" s="24" t="n"/>
      <c r="N90" s="25">
        <f>IF(D90="","",IF(_xlfn.MAXIFS(Activities!$A$5:$A$504,Activities!$D$5:$D$504,D90)=0,"",_xlfn.MAXIFS(Activities!$A$5:$A$504,Activities!$D$5:$D$504,D90)))</f>
        <v/>
      </c>
      <c r="O90" s="23">
        <f>IF(L90="","",IF(L90&lt;Summary!$B$4,"Overdue",IF(L90-Summary!$B$4&lt;=7,"This week","Scheduled")))</f>
        <v/>
      </c>
    </row>
    <row r="91">
      <c r="A91" s="24" t="n"/>
      <c r="B91" s="24" t="n"/>
      <c r="C91" s="24" t="n"/>
      <c r="D91" s="23">
        <f>TRIM(B91&amp;" "&amp;C91)</f>
        <v/>
      </c>
      <c r="E91" s="24" t="n"/>
      <c r="F91" s="24" t="n"/>
      <c r="G91" s="24" t="n"/>
      <c r="H91" s="24" t="n"/>
      <c r="I91" s="24" t="n"/>
      <c r="J91" s="24" t="n"/>
      <c r="K91" s="24" t="n"/>
      <c r="L91" s="10" t="n"/>
      <c r="M91" s="24" t="n"/>
      <c r="N91" s="25">
        <f>IF(D91="","",IF(_xlfn.MAXIFS(Activities!$A$5:$A$504,Activities!$D$5:$D$504,D91)=0,"",_xlfn.MAXIFS(Activities!$A$5:$A$504,Activities!$D$5:$D$504,D91)))</f>
        <v/>
      </c>
      <c r="O91" s="23">
        <f>IF(L91="","",IF(L91&lt;Summary!$B$4,"Overdue",IF(L91-Summary!$B$4&lt;=7,"This week","Scheduled")))</f>
        <v/>
      </c>
    </row>
    <row r="92">
      <c r="A92" s="24" t="n"/>
      <c r="B92" s="24" t="n"/>
      <c r="C92" s="24" t="n"/>
      <c r="D92" s="23">
        <f>TRIM(B92&amp;" "&amp;C92)</f>
        <v/>
      </c>
      <c r="E92" s="24" t="n"/>
      <c r="F92" s="24" t="n"/>
      <c r="G92" s="24" t="n"/>
      <c r="H92" s="24" t="n"/>
      <c r="I92" s="24" t="n"/>
      <c r="J92" s="24" t="n"/>
      <c r="K92" s="24" t="n"/>
      <c r="L92" s="10" t="n"/>
      <c r="M92" s="24" t="n"/>
      <c r="N92" s="25">
        <f>IF(D92="","",IF(_xlfn.MAXIFS(Activities!$A$5:$A$504,Activities!$D$5:$D$504,D92)=0,"",_xlfn.MAXIFS(Activities!$A$5:$A$504,Activities!$D$5:$D$504,D92)))</f>
        <v/>
      </c>
      <c r="O92" s="23">
        <f>IF(L92="","",IF(L92&lt;Summary!$B$4,"Overdue",IF(L92-Summary!$B$4&lt;=7,"This week","Scheduled")))</f>
        <v/>
      </c>
    </row>
    <row r="93">
      <c r="A93" s="24" t="n"/>
      <c r="B93" s="24" t="n"/>
      <c r="C93" s="24" t="n"/>
      <c r="D93" s="23">
        <f>TRIM(B93&amp;" "&amp;C93)</f>
        <v/>
      </c>
      <c r="E93" s="24" t="n"/>
      <c r="F93" s="24" t="n"/>
      <c r="G93" s="24" t="n"/>
      <c r="H93" s="24" t="n"/>
      <c r="I93" s="24" t="n"/>
      <c r="J93" s="24" t="n"/>
      <c r="K93" s="24" t="n"/>
      <c r="L93" s="10" t="n"/>
      <c r="M93" s="24" t="n"/>
      <c r="N93" s="25">
        <f>IF(D93="","",IF(_xlfn.MAXIFS(Activities!$A$5:$A$504,Activities!$D$5:$D$504,D93)=0,"",_xlfn.MAXIFS(Activities!$A$5:$A$504,Activities!$D$5:$D$504,D93)))</f>
        <v/>
      </c>
      <c r="O93" s="23">
        <f>IF(L93="","",IF(L93&lt;Summary!$B$4,"Overdue",IF(L93-Summary!$B$4&lt;=7,"This week","Scheduled")))</f>
        <v/>
      </c>
    </row>
    <row r="94">
      <c r="A94" s="24" t="n"/>
      <c r="B94" s="24" t="n"/>
      <c r="C94" s="24" t="n"/>
      <c r="D94" s="23">
        <f>TRIM(B94&amp;" "&amp;C94)</f>
        <v/>
      </c>
      <c r="E94" s="24" t="n"/>
      <c r="F94" s="24" t="n"/>
      <c r="G94" s="24" t="n"/>
      <c r="H94" s="24" t="n"/>
      <c r="I94" s="24" t="n"/>
      <c r="J94" s="24" t="n"/>
      <c r="K94" s="24" t="n"/>
      <c r="L94" s="10" t="n"/>
      <c r="M94" s="24" t="n"/>
      <c r="N94" s="25">
        <f>IF(D94="","",IF(_xlfn.MAXIFS(Activities!$A$5:$A$504,Activities!$D$5:$D$504,D94)=0,"",_xlfn.MAXIFS(Activities!$A$5:$A$504,Activities!$D$5:$D$504,D94)))</f>
        <v/>
      </c>
      <c r="O94" s="23">
        <f>IF(L94="","",IF(L94&lt;Summary!$B$4,"Overdue",IF(L94-Summary!$B$4&lt;=7,"This week","Scheduled")))</f>
        <v/>
      </c>
    </row>
    <row r="95">
      <c r="A95" s="24" t="n"/>
      <c r="B95" s="24" t="n"/>
      <c r="C95" s="24" t="n"/>
      <c r="D95" s="23">
        <f>TRIM(B95&amp;" "&amp;C95)</f>
        <v/>
      </c>
      <c r="E95" s="24" t="n"/>
      <c r="F95" s="24" t="n"/>
      <c r="G95" s="24" t="n"/>
      <c r="H95" s="24" t="n"/>
      <c r="I95" s="24" t="n"/>
      <c r="J95" s="24" t="n"/>
      <c r="K95" s="24" t="n"/>
      <c r="L95" s="10" t="n"/>
      <c r="M95" s="24" t="n"/>
      <c r="N95" s="25">
        <f>IF(D95="","",IF(_xlfn.MAXIFS(Activities!$A$5:$A$504,Activities!$D$5:$D$504,D95)=0,"",_xlfn.MAXIFS(Activities!$A$5:$A$504,Activities!$D$5:$D$504,D95)))</f>
        <v/>
      </c>
      <c r="O95" s="23">
        <f>IF(L95="","",IF(L95&lt;Summary!$B$4,"Overdue",IF(L95-Summary!$B$4&lt;=7,"This week","Scheduled")))</f>
        <v/>
      </c>
    </row>
    <row r="96">
      <c r="A96" s="24" t="n"/>
      <c r="B96" s="24" t="n"/>
      <c r="C96" s="24" t="n"/>
      <c r="D96" s="23">
        <f>TRIM(B96&amp;" "&amp;C96)</f>
        <v/>
      </c>
      <c r="E96" s="24" t="n"/>
      <c r="F96" s="24" t="n"/>
      <c r="G96" s="24" t="n"/>
      <c r="H96" s="24" t="n"/>
      <c r="I96" s="24" t="n"/>
      <c r="J96" s="24" t="n"/>
      <c r="K96" s="24" t="n"/>
      <c r="L96" s="10" t="n"/>
      <c r="M96" s="24" t="n"/>
      <c r="N96" s="25">
        <f>IF(D96="","",IF(_xlfn.MAXIFS(Activities!$A$5:$A$504,Activities!$D$5:$D$504,D96)=0,"",_xlfn.MAXIFS(Activities!$A$5:$A$504,Activities!$D$5:$D$504,D96)))</f>
        <v/>
      </c>
      <c r="O96" s="23">
        <f>IF(L96="","",IF(L96&lt;Summary!$B$4,"Overdue",IF(L96-Summary!$B$4&lt;=7,"This week","Scheduled")))</f>
        <v/>
      </c>
    </row>
    <row r="97">
      <c r="A97" s="24" t="n"/>
      <c r="B97" s="24" t="n"/>
      <c r="C97" s="24" t="n"/>
      <c r="D97" s="23">
        <f>TRIM(B97&amp;" "&amp;C97)</f>
        <v/>
      </c>
      <c r="E97" s="24" t="n"/>
      <c r="F97" s="24" t="n"/>
      <c r="G97" s="24" t="n"/>
      <c r="H97" s="24" t="n"/>
      <c r="I97" s="24" t="n"/>
      <c r="J97" s="24" t="n"/>
      <c r="K97" s="24" t="n"/>
      <c r="L97" s="10" t="n"/>
      <c r="M97" s="24" t="n"/>
      <c r="N97" s="25">
        <f>IF(D97="","",IF(_xlfn.MAXIFS(Activities!$A$5:$A$504,Activities!$D$5:$D$504,D97)=0,"",_xlfn.MAXIFS(Activities!$A$5:$A$504,Activities!$D$5:$D$504,D97)))</f>
        <v/>
      </c>
      <c r="O97" s="23">
        <f>IF(L97="","",IF(L97&lt;Summary!$B$4,"Overdue",IF(L97-Summary!$B$4&lt;=7,"This week","Scheduled")))</f>
        <v/>
      </c>
    </row>
    <row r="98">
      <c r="A98" s="24" t="n"/>
      <c r="B98" s="24" t="n"/>
      <c r="C98" s="24" t="n"/>
      <c r="D98" s="23">
        <f>TRIM(B98&amp;" "&amp;C98)</f>
        <v/>
      </c>
      <c r="E98" s="24" t="n"/>
      <c r="F98" s="24" t="n"/>
      <c r="G98" s="24" t="n"/>
      <c r="H98" s="24" t="n"/>
      <c r="I98" s="24" t="n"/>
      <c r="J98" s="24" t="n"/>
      <c r="K98" s="24" t="n"/>
      <c r="L98" s="10" t="n"/>
      <c r="M98" s="24" t="n"/>
      <c r="N98" s="25">
        <f>IF(D98="","",IF(_xlfn.MAXIFS(Activities!$A$5:$A$504,Activities!$D$5:$D$504,D98)=0,"",_xlfn.MAXIFS(Activities!$A$5:$A$504,Activities!$D$5:$D$504,D98)))</f>
        <v/>
      </c>
      <c r="O98" s="23">
        <f>IF(L98="","",IF(L98&lt;Summary!$B$4,"Overdue",IF(L98-Summary!$B$4&lt;=7,"This week","Scheduled")))</f>
        <v/>
      </c>
    </row>
    <row r="99">
      <c r="A99" s="24" t="n"/>
      <c r="B99" s="24" t="n"/>
      <c r="C99" s="24" t="n"/>
      <c r="D99" s="23">
        <f>TRIM(B99&amp;" "&amp;C99)</f>
        <v/>
      </c>
      <c r="E99" s="24" t="n"/>
      <c r="F99" s="24" t="n"/>
      <c r="G99" s="24" t="n"/>
      <c r="H99" s="24" t="n"/>
      <c r="I99" s="24" t="n"/>
      <c r="J99" s="24" t="n"/>
      <c r="K99" s="24" t="n"/>
      <c r="L99" s="10" t="n"/>
      <c r="M99" s="24" t="n"/>
      <c r="N99" s="25">
        <f>IF(D99="","",IF(_xlfn.MAXIFS(Activities!$A$5:$A$504,Activities!$D$5:$D$504,D99)=0,"",_xlfn.MAXIFS(Activities!$A$5:$A$504,Activities!$D$5:$D$504,D99)))</f>
        <v/>
      </c>
      <c r="O99" s="23">
        <f>IF(L99="","",IF(L99&lt;Summary!$B$4,"Overdue",IF(L99-Summary!$B$4&lt;=7,"This week","Scheduled")))</f>
        <v/>
      </c>
    </row>
    <row r="100">
      <c r="A100" s="24" t="n"/>
      <c r="B100" s="24" t="n"/>
      <c r="C100" s="24" t="n"/>
      <c r="D100" s="23">
        <f>TRIM(B100&amp;" "&amp;C100)</f>
        <v/>
      </c>
      <c r="E100" s="24" t="n"/>
      <c r="F100" s="24" t="n"/>
      <c r="G100" s="24" t="n"/>
      <c r="H100" s="24" t="n"/>
      <c r="I100" s="24" t="n"/>
      <c r="J100" s="24" t="n"/>
      <c r="K100" s="24" t="n"/>
      <c r="L100" s="10" t="n"/>
      <c r="M100" s="24" t="n"/>
      <c r="N100" s="25">
        <f>IF(D100="","",IF(_xlfn.MAXIFS(Activities!$A$5:$A$504,Activities!$D$5:$D$504,D100)=0,"",_xlfn.MAXIFS(Activities!$A$5:$A$504,Activities!$D$5:$D$504,D100)))</f>
        <v/>
      </c>
      <c r="O100" s="23">
        <f>IF(L100="","",IF(L100&lt;Summary!$B$4,"Overdue",IF(L100-Summary!$B$4&lt;=7,"This week","Scheduled")))</f>
        <v/>
      </c>
    </row>
    <row r="101">
      <c r="A101" s="24" t="n"/>
      <c r="B101" s="24" t="n"/>
      <c r="C101" s="24" t="n"/>
      <c r="D101" s="23">
        <f>TRIM(B101&amp;" "&amp;C101)</f>
        <v/>
      </c>
      <c r="E101" s="24" t="n"/>
      <c r="F101" s="24" t="n"/>
      <c r="G101" s="24" t="n"/>
      <c r="H101" s="24" t="n"/>
      <c r="I101" s="24" t="n"/>
      <c r="J101" s="24" t="n"/>
      <c r="K101" s="24" t="n"/>
      <c r="L101" s="10" t="n"/>
      <c r="M101" s="24" t="n"/>
      <c r="N101" s="25">
        <f>IF(D101="","",IF(_xlfn.MAXIFS(Activities!$A$5:$A$504,Activities!$D$5:$D$504,D101)=0,"",_xlfn.MAXIFS(Activities!$A$5:$A$504,Activities!$D$5:$D$504,D101)))</f>
        <v/>
      </c>
      <c r="O101" s="23">
        <f>IF(L101="","",IF(L101&lt;Summary!$B$4,"Overdue",IF(L101-Summary!$B$4&lt;=7,"This week","Scheduled")))</f>
        <v/>
      </c>
    </row>
    <row r="102">
      <c r="A102" s="24" t="n"/>
      <c r="B102" s="24" t="n"/>
      <c r="C102" s="24" t="n"/>
      <c r="D102" s="23">
        <f>TRIM(B102&amp;" "&amp;C102)</f>
        <v/>
      </c>
      <c r="E102" s="24" t="n"/>
      <c r="F102" s="24" t="n"/>
      <c r="G102" s="24" t="n"/>
      <c r="H102" s="24" t="n"/>
      <c r="I102" s="24" t="n"/>
      <c r="J102" s="24" t="n"/>
      <c r="K102" s="24" t="n"/>
      <c r="L102" s="10" t="n"/>
      <c r="M102" s="24" t="n"/>
      <c r="N102" s="25">
        <f>IF(D102="","",IF(_xlfn.MAXIFS(Activities!$A$5:$A$504,Activities!$D$5:$D$504,D102)=0,"",_xlfn.MAXIFS(Activities!$A$5:$A$504,Activities!$D$5:$D$504,D102)))</f>
        <v/>
      </c>
      <c r="O102" s="23">
        <f>IF(L102="","",IF(L102&lt;Summary!$B$4,"Overdue",IF(L102-Summary!$B$4&lt;=7,"This week","Scheduled")))</f>
        <v/>
      </c>
    </row>
    <row r="103">
      <c r="A103" s="24" t="n"/>
      <c r="B103" s="24" t="n"/>
      <c r="C103" s="24" t="n"/>
      <c r="D103" s="23">
        <f>TRIM(B103&amp;" "&amp;C103)</f>
        <v/>
      </c>
      <c r="E103" s="24" t="n"/>
      <c r="F103" s="24" t="n"/>
      <c r="G103" s="24" t="n"/>
      <c r="H103" s="24" t="n"/>
      <c r="I103" s="24" t="n"/>
      <c r="J103" s="24" t="n"/>
      <c r="K103" s="24" t="n"/>
      <c r="L103" s="10" t="n"/>
      <c r="M103" s="24" t="n"/>
      <c r="N103" s="25">
        <f>IF(D103="","",IF(_xlfn.MAXIFS(Activities!$A$5:$A$504,Activities!$D$5:$D$504,D103)=0,"",_xlfn.MAXIFS(Activities!$A$5:$A$504,Activities!$D$5:$D$504,D103)))</f>
        <v/>
      </c>
      <c r="O103" s="23">
        <f>IF(L103="","",IF(L103&lt;Summary!$B$4,"Overdue",IF(L103-Summary!$B$4&lt;=7,"This week","Scheduled")))</f>
        <v/>
      </c>
    </row>
    <row r="104">
      <c r="A104" s="24" t="n"/>
      <c r="B104" s="24" t="n"/>
      <c r="C104" s="24" t="n"/>
      <c r="D104" s="23">
        <f>TRIM(B104&amp;" "&amp;C104)</f>
        <v/>
      </c>
      <c r="E104" s="24" t="n"/>
      <c r="F104" s="24" t="n"/>
      <c r="G104" s="24" t="n"/>
      <c r="H104" s="24" t="n"/>
      <c r="I104" s="24" t="n"/>
      <c r="J104" s="24" t="n"/>
      <c r="K104" s="24" t="n"/>
      <c r="L104" s="10" t="n"/>
      <c r="M104" s="24" t="n"/>
      <c r="N104" s="25">
        <f>IF(D104="","",IF(_xlfn.MAXIFS(Activities!$A$5:$A$504,Activities!$D$5:$D$504,D104)=0,"",_xlfn.MAXIFS(Activities!$A$5:$A$504,Activities!$D$5:$D$504,D104)))</f>
        <v/>
      </c>
      <c r="O104" s="23">
        <f>IF(L104="","",IF(L104&lt;Summary!$B$4,"Overdue",IF(L104-Summary!$B$4&lt;=7,"This week","Scheduled")))</f>
        <v/>
      </c>
    </row>
    <row r="105">
      <c r="A105" s="24" t="n"/>
      <c r="B105" s="24" t="n"/>
      <c r="C105" s="24" t="n"/>
      <c r="D105" s="23">
        <f>TRIM(B105&amp;" "&amp;C105)</f>
        <v/>
      </c>
      <c r="E105" s="24" t="n"/>
      <c r="F105" s="24" t="n"/>
      <c r="G105" s="24" t="n"/>
      <c r="H105" s="24" t="n"/>
      <c r="I105" s="24" t="n"/>
      <c r="J105" s="24" t="n"/>
      <c r="K105" s="24" t="n"/>
      <c r="L105" s="10" t="n"/>
      <c r="M105" s="24" t="n"/>
      <c r="N105" s="25">
        <f>IF(D105="","",IF(_xlfn.MAXIFS(Activities!$A$5:$A$504,Activities!$D$5:$D$504,D105)=0,"",_xlfn.MAXIFS(Activities!$A$5:$A$504,Activities!$D$5:$D$504,D105)))</f>
        <v/>
      </c>
      <c r="O105" s="23">
        <f>IF(L105="","",IF(L105&lt;Summary!$B$4,"Overdue",IF(L105-Summary!$B$4&lt;=7,"This week","Scheduled")))</f>
        <v/>
      </c>
    </row>
    <row r="106">
      <c r="A106" s="24" t="n"/>
      <c r="B106" s="24" t="n"/>
      <c r="C106" s="24" t="n"/>
      <c r="D106" s="23">
        <f>TRIM(B106&amp;" "&amp;C106)</f>
        <v/>
      </c>
      <c r="E106" s="24" t="n"/>
      <c r="F106" s="24" t="n"/>
      <c r="G106" s="24" t="n"/>
      <c r="H106" s="24" t="n"/>
      <c r="I106" s="24" t="n"/>
      <c r="J106" s="24" t="n"/>
      <c r="K106" s="24" t="n"/>
      <c r="L106" s="10" t="n"/>
      <c r="M106" s="24" t="n"/>
      <c r="N106" s="25">
        <f>IF(D106="","",IF(_xlfn.MAXIFS(Activities!$A$5:$A$504,Activities!$D$5:$D$504,D106)=0,"",_xlfn.MAXIFS(Activities!$A$5:$A$504,Activities!$D$5:$D$504,D106)))</f>
        <v/>
      </c>
      <c r="O106" s="23">
        <f>IF(L106="","",IF(L106&lt;Summary!$B$4,"Overdue",IF(L106-Summary!$B$4&lt;=7,"This week","Scheduled")))</f>
        <v/>
      </c>
    </row>
    <row r="107">
      <c r="A107" s="24" t="n"/>
      <c r="B107" s="24" t="n"/>
      <c r="C107" s="24" t="n"/>
      <c r="D107" s="23">
        <f>TRIM(B107&amp;" "&amp;C107)</f>
        <v/>
      </c>
      <c r="E107" s="24" t="n"/>
      <c r="F107" s="24" t="n"/>
      <c r="G107" s="24" t="n"/>
      <c r="H107" s="24" t="n"/>
      <c r="I107" s="24" t="n"/>
      <c r="J107" s="24" t="n"/>
      <c r="K107" s="24" t="n"/>
      <c r="L107" s="10" t="n"/>
      <c r="M107" s="24" t="n"/>
      <c r="N107" s="25">
        <f>IF(D107="","",IF(_xlfn.MAXIFS(Activities!$A$5:$A$504,Activities!$D$5:$D$504,D107)=0,"",_xlfn.MAXIFS(Activities!$A$5:$A$504,Activities!$D$5:$D$504,D107)))</f>
        <v/>
      </c>
      <c r="O107" s="23">
        <f>IF(L107="","",IF(L107&lt;Summary!$B$4,"Overdue",IF(L107-Summary!$B$4&lt;=7,"This week","Scheduled")))</f>
        <v/>
      </c>
    </row>
    <row r="108">
      <c r="A108" s="24" t="n"/>
      <c r="B108" s="24" t="n"/>
      <c r="C108" s="24" t="n"/>
      <c r="D108" s="23">
        <f>TRIM(B108&amp;" "&amp;C108)</f>
        <v/>
      </c>
      <c r="E108" s="24" t="n"/>
      <c r="F108" s="24" t="n"/>
      <c r="G108" s="24" t="n"/>
      <c r="H108" s="24" t="n"/>
      <c r="I108" s="24" t="n"/>
      <c r="J108" s="24" t="n"/>
      <c r="K108" s="24" t="n"/>
      <c r="L108" s="10" t="n"/>
      <c r="M108" s="24" t="n"/>
      <c r="N108" s="25">
        <f>IF(D108="","",IF(_xlfn.MAXIFS(Activities!$A$5:$A$504,Activities!$D$5:$D$504,D108)=0,"",_xlfn.MAXIFS(Activities!$A$5:$A$504,Activities!$D$5:$D$504,D108)))</f>
        <v/>
      </c>
      <c r="O108" s="23">
        <f>IF(L108="","",IF(L108&lt;Summary!$B$4,"Overdue",IF(L108-Summary!$B$4&lt;=7,"This week","Scheduled")))</f>
        <v/>
      </c>
    </row>
    <row r="109">
      <c r="A109" s="24" t="n"/>
      <c r="B109" s="24" t="n"/>
      <c r="C109" s="24" t="n"/>
      <c r="D109" s="23">
        <f>TRIM(B109&amp;" "&amp;C109)</f>
        <v/>
      </c>
      <c r="E109" s="24" t="n"/>
      <c r="F109" s="24" t="n"/>
      <c r="G109" s="24" t="n"/>
      <c r="H109" s="24" t="n"/>
      <c r="I109" s="24" t="n"/>
      <c r="J109" s="24" t="n"/>
      <c r="K109" s="24" t="n"/>
      <c r="L109" s="10" t="n"/>
      <c r="M109" s="24" t="n"/>
      <c r="N109" s="25">
        <f>IF(D109="","",IF(_xlfn.MAXIFS(Activities!$A$5:$A$504,Activities!$D$5:$D$504,D109)=0,"",_xlfn.MAXIFS(Activities!$A$5:$A$504,Activities!$D$5:$D$504,D109)))</f>
        <v/>
      </c>
      <c r="O109" s="23">
        <f>IF(L109="","",IF(L109&lt;Summary!$B$4,"Overdue",IF(L109-Summary!$B$4&lt;=7,"This week","Scheduled")))</f>
        <v/>
      </c>
    </row>
    <row r="110">
      <c r="A110" s="24" t="n"/>
      <c r="B110" s="24" t="n"/>
      <c r="C110" s="24" t="n"/>
      <c r="D110" s="23">
        <f>TRIM(B110&amp;" "&amp;C110)</f>
        <v/>
      </c>
      <c r="E110" s="24" t="n"/>
      <c r="F110" s="24" t="n"/>
      <c r="G110" s="24" t="n"/>
      <c r="H110" s="24" t="n"/>
      <c r="I110" s="24" t="n"/>
      <c r="J110" s="24" t="n"/>
      <c r="K110" s="24" t="n"/>
      <c r="L110" s="10" t="n"/>
      <c r="M110" s="24" t="n"/>
      <c r="N110" s="25">
        <f>IF(D110="","",IF(_xlfn.MAXIFS(Activities!$A$5:$A$504,Activities!$D$5:$D$504,D110)=0,"",_xlfn.MAXIFS(Activities!$A$5:$A$504,Activities!$D$5:$D$504,D110)))</f>
        <v/>
      </c>
      <c r="O110" s="23">
        <f>IF(L110="","",IF(L110&lt;Summary!$B$4,"Overdue",IF(L110-Summary!$B$4&lt;=7,"This week","Scheduled")))</f>
        <v/>
      </c>
    </row>
    <row r="111">
      <c r="A111" s="24" t="n"/>
      <c r="B111" s="24" t="n"/>
      <c r="C111" s="24" t="n"/>
      <c r="D111" s="23">
        <f>TRIM(B111&amp;" "&amp;C111)</f>
        <v/>
      </c>
      <c r="E111" s="24" t="n"/>
      <c r="F111" s="24" t="n"/>
      <c r="G111" s="24" t="n"/>
      <c r="H111" s="24" t="n"/>
      <c r="I111" s="24" t="n"/>
      <c r="J111" s="24" t="n"/>
      <c r="K111" s="24" t="n"/>
      <c r="L111" s="10" t="n"/>
      <c r="M111" s="24" t="n"/>
      <c r="N111" s="25">
        <f>IF(D111="","",IF(_xlfn.MAXIFS(Activities!$A$5:$A$504,Activities!$D$5:$D$504,D111)=0,"",_xlfn.MAXIFS(Activities!$A$5:$A$504,Activities!$D$5:$D$504,D111)))</f>
        <v/>
      </c>
      <c r="O111" s="23">
        <f>IF(L111="","",IF(L111&lt;Summary!$B$4,"Overdue",IF(L111-Summary!$B$4&lt;=7,"This week","Scheduled")))</f>
        <v/>
      </c>
    </row>
    <row r="112">
      <c r="A112" s="24" t="n"/>
      <c r="B112" s="24" t="n"/>
      <c r="C112" s="24" t="n"/>
      <c r="D112" s="23">
        <f>TRIM(B112&amp;" "&amp;C112)</f>
        <v/>
      </c>
      <c r="E112" s="24" t="n"/>
      <c r="F112" s="24" t="n"/>
      <c r="G112" s="24" t="n"/>
      <c r="H112" s="24" t="n"/>
      <c r="I112" s="24" t="n"/>
      <c r="J112" s="24" t="n"/>
      <c r="K112" s="24" t="n"/>
      <c r="L112" s="10" t="n"/>
      <c r="M112" s="24" t="n"/>
      <c r="N112" s="25">
        <f>IF(D112="","",IF(_xlfn.MAXIFS(Activities!$A$5:$A$504,Activities!$D$5:$D$504,D112)=0,"",_xlfn.MAXIFS(Activities!$A$5:$A$504,Activities!$D$5:$D$504,D112)))</f>
        <v/>
      </c>
      <c r="O112" s="23">
        <f>IF(L112="","",IF(L112&lt;Summary!$B$4,"Overdue",IF(L112-Summary!$B$4&lt;=7,"This week","Scheduled")))</f>
        <v/>
      </c>
    </row>
    <row r="113">
      <c r="A113" s="24" t="n"/>
      <c r="B113" s="24" t="n"/>
      <c r="C113" s="24" t="n"/>
      <c r="D113" s="23">
        <f>TRIM(B113&amp;" "&amp;C113)</f>
        <v/>
      </c>
      <c r="E113" s="24" t="n"/>
      <c r="F113" s="24" t="n"/>
      <c r="G113" s="24" t="n"/>
      <c r="H113" s="24" t="n"/>
      <c r="I113" s="24" t="n"/>
      <c r="J113" s="24" t="n"/>
      <c r="K113" s="24" t="n"/>
      <c r="L113" s="10" t="n"/>
      <c r="M113" s="24" t="n"/>
      <c r="N113" s="25">
        <f>IF(D113="","",IF(_xlfn.MAXIFS(Activities!$A$5:$A$504,Activities!$D$5:$D$504,D113)=0,"",_xlfn.MAXIFS(Activities!$A$5:$A$504,Activities!$D$5:$D$504,D113)))</f>
        <v/>
      </c>
      <c r="O113" s="23">
        <f>IF(L113="","",IF(L113&lt;Summary!$B$4,"Overdue",IF(L113-Summary!$B$4&lt;=7,"This week","Scheduled")))</f>
        <v/>
      </c>
    </row>
    <row r="114">
      <c r="A114" s="24" t="n"/>
      <c r="B114" s="24" t="n"/>
      <c r="C114" s="24" t="n"/>
      <c r="D114" s="23">
        <f>TRIM(B114&amp;" "&amp;C114)</f>
        <v/>
      </c>
      <c r="E114" s="24" t="n"/>
      <c r="F114" s="24" t="n"/>
      <c r="G114" s="24" t="n"/>
      <c r="H114" s="24" t="n"/>
      <c r="I114" s="24" t="n"/>
      <c r="J114" s="24" t="n"/>
      <c r="K114" s="24" t="n"/>
      <c r="L114" s="10" t="n"/>
      <c r="M114" s="24" t="n"/>
      <c r="N114" s="25">
        <f>IF(D114="","",IF(_xlfn.MAXIFS(Activities!$A$5:$A$504,Activities!$D$5:$D$504,D114)=0,"",_xlfn.MAXIFS(Activities!$A$5:$A$504,Activities!$D$5:$D$504,D114)))</f>
        <v/>
      </c>
      <c r="O114" s="23">
        <f>IF(L114="","",IF(L114&lt;Summary!$B$4,"Overdue",IF(L114-Summary!$B$4&lt;=7,"This week","Scheduled")))</f>
        <v/>
      </c>
    </row>
    <row r="115">
      <c r="A115" s="24" t="n"/>
      <c r="B115" s="24" t="n"/>
      <c r="C115" s="24" t="n"/>
      <c r="D115" s="23">
        <f>TRIM(B115&amp;" "&amp;C115)</f>
        <v/>
      </c>
      <c r="E115" s="24" t="n"/>
      <c r="F115" s="24" t="n"/>
      <c r="G115" s="24" t="n"/>
      <c r="H115" s="24" t="n"/>
      <c r="I115" s="24" t="n"/>
      <c r="J115" s="24" t="n"/>
      <c r="K115" s="24" t="n"/>
      <c r="L115" s="10" t="n"/>
      <c r="M115" s="24" t="n"/>
      <c r="N115" s="25">
        <f>IF(D115="","",IF(_xlfn.MAXIFS(Activities!$A$5:$A$504,Activities!$D$5:$D$504,D115)=0,"",_xlfn.MAXIFS(Activities!$A$5:$A$504,Activities!$D$5:$D$504,D115)))</f>
        <v/>
      </c>
      <c r="O115" s="23">
        <f>IF(L115="","",IF(L115&lt;Summary!$B$4,"Overdue",IF(L115-Summary!$B$4&lt;=7,"This week","Scheduled")))</f>
        <v/>
      </c>
    </row>
    <row r="116">
      <c r="A116" s="24" t="n"/>
      <c r="B116" s="24" t="n"/>
      <c r="C116" s="24" t="n"/>
      <c r="D116" s="23">
        <f>TRIM(B116&amp;" "&amp;C116)</f>
        <v/>
      </c>
      <c r="E116" s="24" t="n"/>
      <c r="F116" s="24" t="n"/>
      <c r="G116" s="24" t="n"/>
      <c r="H116" s="24" t="n"/>
      <c r="I116" s="24" t="n"/>
      <c r="J116" s="24" t="n"/>
      <c r="K116" s="24" t="n"/>
      <c r="L116" s="10" t="n"/>
      <c r="M116" s="24" t="n"/>
      <c r="N116" s="25">
        <f>IF(D116="","",IF(_xlfn.MAXIFS(Activities!$A$5:$A$504,Activities!$D$5:$D$504,D116)=0,"",_xlfn.MAXIFS(Activities!$A$5:$A$504,Activities!$D$5:$D$504,D116)))</f>
        <v/>
      </c>
      <c r="O116" s="23">
        <f>IF(L116="","",IF(L116&lt;Summary!$B$4,"Overdue",IF(L116-Summary!$B$4&lt;=7,"This week","Scheduled")))</f>
        <v/>
      </c>
    </row>
    <row r="117">
      <c r="A117" s="24" t="n"/>
      <c r="B117" s="24" t="n"/>
      <c r="C117" s="24" t="n"/>
      <c r="D117" s="23">
        <f>TRIM(B117&amp;" "&amp;C117)</f>
        <v/>
      </c>
      <c r="E117" s="24" t="n"/>
      <c r="F117" s="24" t="n"/>
      <c r="G117" s="24" t="n"/>
      <c r="H117" s="24" t="n"/>
      <c r="I117" s="24" t="n"/>
      <c r="J117" s="24" t="n"/>
      <c r="K117" s="24" t="n"/>
      <c r="L117" s="10" t="n"/>
      <c r="M117" s="24" t="n"/>
      <c r="N117" s="25">
        <f>IF(D117="","",IF(_xlfn.MAXIFS(Activities!$A$5:$A$504,Activities!$D$5:$D$504,D117)=0,"",_xlfn.MAXIFS(Activities!$A$5:$A$504,Activities!$D$5:$D$504,D117)))</f>
        <v/>
      </c>
      <c r="O117" s="23">
        <f>IF(L117="","",IF(L117&lt;Summary!$B$4,"Overdue",IF(L117-Summary!$B$4&lt;=7,"This week","Scheduled")))</f>
        <v/>
      </c>
    </row>
    <row r="118">
      <c r="A118" s="24" t="n"/>
      <c r="B118" s="24" t="n"/>
      <c r="C118" s="24" t="n"/>
      <c r="D118" s="23">
        <f>TRIM(B118&amp;" "&amp;C118)</f>
        <v/>
      </c>
      <c r="E118" s="24" t="n"/>
      <c r="F118" s="24" t="n"/>
      <c r="G118" s="24" t="n"/>
      <c r="H118" s="24" t="n"/>
      <c r="I118" s="24" t="n"/>
      <c r="J118" s="24" t="n"/>
      <c r="K118" s="24" t="n"/>
      <c r="L118" s="10" t="n"/>
      <c r="M118" s="24" t="n"/>
      <c r="N118" s="25">
        <f>IF(D118="","",IF(_xlfn.MAXIFS(Activities!$A$5:$A$504,Activities!$D$5:$D$504,D118)=0,"",_xlfn.MAXIFS(Activities!$A$5:$A$504,Activities!$D$5:$D$504,D118)))</f>
        <v/>
      </c>
      <c r="O118" s="23">
        <f>IF(L118="","",IF(L118&lt;Summary!$B$4,"Overdue",IF(L118-Summary!$B$4&lt;=7,"This week","Scheduled")))</f>
        <v/>
      </c>
    </row>
    <row r="119">
      <c r="A119" s="24" t="n"/>
      <c r="B119" s="24" t="n"/>
      <c r="C119" s="24" t="n"/>
      <c r="D119" s="23">
        <f>TRIM(B119&amp;" "&amp;C119)</f>
        <v/>
      </c>
      <c r="E119" s="24" t="n"/>
      <c r="F119" s="24" t="n"/>
      <c r="G119" s="24" t="n"/>
      <c r="H119" s="24" t="n"/>
      <c r="I119" s="24" t="n"/>
      <c r="J119" s="24" t="n"/>
      <c r="K119" s="24" t="n"/>
      <c r="L119" s="10" t="n"/>
      <c r="M119" s="24" t="n"/>
      <c r="N119" s="25">
        <f>IF(D119="","",IF(_xlfn.MAXIFS(Activities!$A$5:$A$504,Activities!$D$5:$D$504,D119)=0,"",_xlfn.MAXIFS(Activities!$A$5:$A$504,Activities!$D$5:$D$504,D119)))</f>
        <v/>
      </c>
      <c r="O119" s="23">
        <f>IF(L119="","",IF(L119&lt;Summary!$B$4,"Overdue",IF(L119-Summary!$B$4&lt;=7,"This week","Scheduled")))</f>
        <v/>
      </c>
    </row>
    <row r="120">
      <c r="A120" s="24" t="n"/>
      <c r="B120" s="24" t="n"/>
      <c r="C120" s="24" t="n"/>
      <c r="D120" s="23">
        <f>TRIM(B120&amp;" "&amp;C120)</f>
        <v/>
      </c>
      <c r="E120" s="24" t="n"/>
      <c r="F120" s="24" t="n"/>
      <c r="G120" s="24" t="n"/>
      <c r="H120" s="24" t="n"/>
      <c r="I120" s="24" t="n"/>
      <c r="J120" s="24" t="n"/>
      <c r="K120" s="24" t="n"/>
      <c r="L120" s="10" t="n"/>
      <c r="M120" s="24" t="n"/>
      <c r="N120" s="25">
        <f>IF(D120="","",IF(_xlfn.MAXIFS(Activities!$A$5:$A$504,Activities!$D$5:$D$504,D120)=0,"",_xlfn.MAXIFS(Activities!$A$5:$A$504,Activities!$D$5:$D$504,D120)))</f>
        <v/>
      </c>
      <c r="O120" s="23">
        <f>IF(L120="","",IF(L120&lt;Summary!$B$4,"Overdue",IF(L120-Summary!$B$4&lt;=7,"This week","Scheduled")))</f>
        <v/>
      </c>
    </row>
    <row r="121">
      <c r="A121" s="24" t="n"/>
      <c r="B121" s="24" t="n"/>
      <c r="C121" s="24" t="n"/>
      <c r="D121" s="23">
        <f>TRIM(B121&amp;" "&amp;C121)</f>
        <v/>
      </c>
      <c r="E121" s="24" t="n"/>
      <c r="F121" s="24" t="n"/>
      <c r="G121" s="24" t="n"/>
      <c r="H121" s="24" t="n"/>
      <c r="I121" s="24" t="n"/>
      <c r="J121" s="24" t="n"/>
      <c r="K121" s="24" t="n"/>
      <c r="L121" s="10" t="n"/>
      <c r="M121" s="24" t="n"/>
      <c r="N121" s="25">
        <f>IF(D121="","",IF(_xlfn.MAXIFS(Activities!$A$5:$A$504,Activities!$D$5:$D$504,D121)=0,"",_xlfn.MAXIFS(Activities!$A$5:$A$504,Activities!$D$5:$D$504,D121)))</f>
        <v/>
      </c>
      <c r="O121" s="23">
        <f>IF(L121="","",IF(L121&lt;Summary!$B$4,"Overdue",IF(L121-Summary!$B$4&lt;=7,"This week","Scheduled")))</f>
        <v/>
      </c>
    </row>
    <row r="122">
      <c r="A122" s="24" t="n"/>
      <c r="B122" s="24" t="n"/>
      <c r="C122" s="24" t="n"/>
      <c r="D122" s="23">
        <f>TRIM(B122&amp;" "&amp;C122)</f>
        <v/>
      </c>
      <c r="E122" s="24" t="n"/>
      <c r="F122" s="24" t="n"/>
      <c r="G122" s="24" t="n"/>
      <c r="H122" s="24" t="n"/>
      <c r="I122" s="24" t="n"/>
      <c r="J122" s="24" t="n"/>
      <c r="K122" s="24" t="n"/>
      <c r="L122" s="10" t="n"/>
      <c r="M122" s="24" t="n"/>
      <c r="N122" s="25">
        <f>IF(D122="","",IF(_xlfn.MAXIFS(Activities!$A$5:$A$504,Activities!$D$5:$D$504,D122)=0,"",_xlfn.MAXIFS(Activities!$A$5:$A$504,Activities!$D$5:$D$504,D122)))</f>
        <v/>
      </c>
      <c r="O122" s="23">
        <f>IF(L122="","",IF(L122&lt;Summary!$B$4,"Overdue",IF(L122-Summary!$B$4&lt;=7,"This week","Scheduled")))</f>
        <v/>
      </c>
    </row>
    <row r="123">
      <c r="A123" s="24" t="n"/>
      <c r="B123" s="24" t="n"/>
      <c r="C123" s="24" t="n"/>
      <c r="D123" s="23">
        <f>TRIM(B123&amp;" "&amp;C123)</f>
        <v/>
      </c>
      <c r="E123" s="24" t="n"/>
      <c r="F123" s="24" t="n"/>
      <c r="G123" s="24" t="n"/>
      <c r="H123" s="24" t="n"/>
      <c r="I123" s="24" t="n"/>
      <c r="J123" s="24" t="n"/>
      <c r="K123" s="24" t="n"/>
      <c r="L123" s="10" t="n"/>
      <c r="M123" s="24" t="n"/>
      <c r="N123" s="25">
        <f>IF(D123="","",IF(_xlfn.MAXIFS(Activities!$A$5:$A$504,Activities!$D$5:$D$504,D123)=0,"",_xlfn.MAXIFS(Activities!$A$5:$A$504,Activities!$D$5:$D$504,D123)))</f>
        <v/>
      </c>
      <c r="O123" s="23">
        <f>IF(L123="","",IF(L123&lt;Summary!$B$4,"Overdue",IF(L123-Summary!$B$4&lt;=7,"This week","Scheduled")))</f>
        <v/>
      </c>
    </row>
    <row r="124">
      <c r="A124" s="24" t="n"/>
      <c r="B124" s="24" t="n"/>
      <c r="C124" s="24" t="n"/>
      <c r="D124" s="23">
        <f>TRIM(B124&amp;" "&amp;C124)</f>
        <v/>
      </c>
      <c r="E124" s="24" t="n"/>
      <c r="F124" s="24" t="n"/>
      <c r="G124" s="24" t="n"/>
      <c r="H124" s="24" t="n"/>
      <c r="I124" s="24" t="n"/>
      <c r="J124" s="24" t="n"/>
      <c r="K124" s="24" t="n"/>
      <c r="L124" s="10" t="n"/>
      <c r="M124" s="24" t="n"/>
      <c r="N124" s="25">
        <f>IF(D124="","",IF(_xlfn.MAXIFS(Activities!$A$5:$A$504,Activities!$D$5:$D$504,D124)=0,"",_xlfn.MAXIFS(Activities!$A$5:$A$504,Activities!$D$5:$D$504,D124)))</f>
        <v/>
      </c>
      <c r="O124" s="23">
        <f>IF(L124="","",IF(L124&lt;Summary!$B$4,"Overdue",IF(L124-Summary!$B$4&lt;=7,"This week","Scheduled")))</f>
        <v/>
      </c>
    </row>
    <row r="125">
      <c r="A125" s="24" t="n"/>
      <c r="B125" s="24" t="n"/>
      <c r="C125" s="24" t="n"/>
      <c r="D125" s="23">
        <f>TRIM(B125&amp;" "&amp;C125)</f>
        <v/>
      </c>
      <c r="E125" s="24" t="n"/>
      <c r="F125" s="24" t="n"/>
      <c r="G125" s="24" t="n"/>
      <c r="H125" s="24" t="n"/>
      <c r="I125" s="24" t="n"/>
      <c r="J125" s="24" t="n"/>
      <c r="K125" s="24" t="n"/>
      <c r="L125" s="10" t="n"/>
      <c r="M125" s="24" t="n"/>
      <c r="N125" s="25">
        <f>IF(D125="","",IF(_xlfn.MAXIFS(Activities!$A$5:$A$504,Activities!$D$5:$D$504,D125)=0,"",_xlfn.MAXIFS(Activities!$A$5:$A$504,Activities!$D$5:$D$504,D125)))</f>
        <v/>
      </c>
      <c r="O125" s="23">
        <f>IF(L125="","",IF(L125&lt;Summary!$B$4,"Overdue",IF(L125-Summary!$B$4&lt;=7,"This week","Scheduled")))</f>
        <v/>
      </c>
    </row>
    <row r="126">
      <c r="A126" s="24" t="n"/>
      <c r="B126" s="24" t="n"/>
      <c r="C126" s="24" t="n"/>
      <c r="D126" s="23">
        <f>TRIM(B126&amp;" "&amp;C126)</f>
        <v/>
      </c>
      <c r="E126" s="24" t="n"/>
      <c r="F126" s="24" t="n"/>
      <c r="G126" s="24" t="n"/>
      <c r="H126" s="24" t="n"/>
      <c r="I126" s="24" t="n"/>
      <c r="J126" s="24" t="n"/>
      <c r="K126" s="24" t="n"/>
      <c r="L126" s="10" t="n"/>
      <c r="M126" s="24" t="n"/>
      <c r="N126" s="25">
        <f>IF(D126="","",IF(_xlfn.MAXIFS(Activities!$A$5:$A$504,Activities!$D$5:$D$504,D126)=0,"",_xlfn.MAXIFS(Activities!$A$5:$A$504,Activities!$D$5:$D$504,D126)))</f>
        <v/>
      </c>
      <c r="O126" s="23">
        <f>IF(L126="","",IF(L126&lt;Summary!$B$4,"Overdue",IF(L126-Summary!$B$4&lt;=7,"This week","Scheduled")))</f>
        <v/>
      </c>
    </row>
    <row r="127">
      <c r="A127" s="24" t="n"/>
      <c r="B127" s="24" t="n"/>
      <c r="C127" s="24" t="n"/>
      <c r="D127" s="23">
        <f>TRIM(B127&amp;" "&amp;C127)</f>
        <v/>
      </c>
      <c r="E127" s="24" t="n"/>
      <c r="F127" s="24" t="n"/>
      <c r="G127" s="24" t="n"/>
      <c r="H127" s="24" t="n"/>
      <c r="I127" s="24" t="n"/>
      <c r="J127" s="24" t="n"/>
      <c r="K127" s="24" t="n"/>
      <c r="L127" s="10" t="n"/>
      <c r="M127" s="24" t="n"/>
      <c r="N127" s="25">
        <f>IF(D127="","",IF(_xlfn.MAXIFS(Activities!$A$5:$A$504,Activities!$D$5:$D$504,D127)=0,"",_xlfn.MAXIFS(Activities!$A$5:$A$504,Activities!$D$5:$D$504,D127)))</f>
        <v/>
      </c>
      <c r="O127" s="23">
        <f>IF(L127="","",IF(L127&lt;Summary!$B$4,"Overdue",IF(L127-Summary!$B$4&lt;=7,"This week","Scheduled")))</f>
        <v/>
      </c>
    </row>
    <row r="128">
      <c r="A128" s="24" t="n"/>
      <c r="B128" s="24" t="n"/>
      <c r="C128" s="24" t="n"/>
      <c r="D128" s="23">
        <f>TRIM(B128&amp;" "&amp;C128)</f>
        <v/>
      </c>
      <c r="E128" s="24" t="n"/>
      <c r="F128" s="24" t="n"/>
      <c r="G128" s="24" t="n"/>
      <c r="H128" s="24" t="n"/>
      <c r="I128" s="24" t="n"/>
      <c r="J128" s="24" t="n"/>
      <c r="K128" s="24" t="n"/>
      <c r="L128" s="10" t="n"/>
      <c r="M128" s="24" t="n"/>
      <c r="N128" s="25">
        <f>IF(D128="","",IF(_xlfn.MAXIFS(Activities!$A$5:$A$504,Activities!$D$5:$D$504,D128)=0,"",_xlfn.MAXIFS(Activities!$A$5:$A$504,Activities!$D$5:$D$504,D128)))</f>
        <v/>
      </c>
      <c r="O128" s="23">
        <f>IF(L128="","",IF(L128&lt;Summary!$B$4,"Overdue",IF(L128-Summary!$B$4&lt;=7,"This week","Scheduled")))</f>
        <v/>
      </c>
    </row>
    <row r="129">
      <c r="A129" s="24" t="n"/>
      <c r="B129" s="24" t="n"/>
      <c r="C129" s="24" t="n"/>
      <c r="D129" s="23">
        <f>TRIM(B129&amp;" "&amp;C129)</f>
        <v/>
      </c>
      <c r="E129" s="24" t="n"/>
      <c r="F129" s="24" t="n"/>
      <c r="G129" s="24" t="n"/>
      <c r="H129" s="24" t="n"/>
      <c r="I129" s="24" t="n"/>
      <c r="J129" s="24" t="n"/>
      <c r="K129" s="24" t="n"/>
      <c r="L129" s="10" t="n"/>
      <c r="M129" s="24" t="n"/>
      <c r="N129" s="25">
        <f>IF(D129="","",IF(_xlfn.MAXIFS(Activities!$A$5:$A$504,Activities!$D$5:$D$504,D129)=0,"",_xlfn.MAXIFS(Activities!$A$5:$A$504,Activities!$D$5:$D$504,D129)))</f>
        <v/>
      </c>
      <c r="O129" s="23">
        <f>IF(L129="","",IF(L129&lt;Summary!$B$4,"Overdue",IF(L129-Summary!$B$4&lt;=7,"This week","Scheduled")))</f>
        <v/>
      </c>
    </row>
    <row r="130">
      <c r="A130" s="24" t="n"/>
      <c r="B130" s="24" t="n"/>
      <c r="C130" s="24" t="n"/>
      <c r="D130" s="23">
        <f>TRIM(B130&amp;" "&amp;C130)</f>
        <v/>
      </c>
      <c r="E130" s="24" t="n"/>
      <c r="F130" s="24" t="n"/>
      <c r="G130" s="24" t="n"/>
      <c r="H130" s="24" t="n"/>
      <c r="I130" s="24" t="n"/>
      <c r="J130" s="24" t="n"/>
      <c r="K130" s="24" t="n"/>
      <c r="L130" s="10" t="n"/>
      <c r="M130" s="24" t="n"/>
      <c r="N130" s="25">
        <f>IF(D130="","",IF(_xlfn.MAXIFS(Activities!$A$5:$A$504,Activities!$D$5:$D$504,D130)=0,"",_xlfn.MAXIFS(Activities!$A$5:$A$504,Activities!$D$5:$D$504,D130)))</f>
        <v/>
      </c>
      <c r="O130" s="23">
        <f>IF(L130="","",IF(L130&lt;Summary!$B$4,"Overdue",IF(L130-Summary!$B$4&lt;=7,"This week","Scheduled")))</f>
        <v/>
      </c>
    </row>
    <row r="131">
      <c r="A131" s="24" t="n"/>
      <c r="B131" s="24" t="n"/>
      <c r="C131" s="24" t="n"/>
      <c r="D131" s="23">
        <f>TRIM(B131&amp;" "&amp;C131)</f>
        <v/>
      </c>
      <c r="E131" s="24" t="n"/>
      <c r="F131" s="24" t="n"/>
      <c r="G131" s="24" t="n"/>
      <c r="H131" s="24" t="n"/>
      <c r="I131" s="24" t="n"/>
      <c r="J131" s="24" t="n"/>
      <c r="K131" s="24" t="n"/>
      <c r="L131" s="10" t="n"/>
      <c r="M131" s="24" t="n"/>
      <c r="N131" s="25">
        <f>IF(D131="","",IF(_xlfn.MAXIFS(Activities!$A$5:$A$504,Activities!$D$5:$D$504,D131)=0,"",_xlfn.MAXIFS(Activities!$A$5:$A$504,Activities!$D$5:$D$504,D131)))</f>
        <v/>
      </c>
      <c r="O131" s="23">
        <f>IF(L131="","",IF(L131&lt;Summary!$B$4,"Overdue",IF(L131-Summary!$B$4&lt;=7,"This week","Scheduled")))</f>
        <v/>
      </c>
    </row>
    <row r="132">
      <c r="A132" s="24" t="n"/>
      <c r="B132" s="24" t="n"/>
      <c r="C132" s="24" t="n"/>
      <c r="D132" s="23">
        <f>TRIM(B132&amp;" "&amp;C132)</f>
        <v/>
      </c>
      <c r="E132" s="24" t="n"/>
      <c r="F132" s="24" t="n"/>
      <c r="G132" s="24" t="n"/>
      <c r="H132" s="24" t="n"/>
      <c r="I132" s="24" t="n"/>
      <c r="J132" s="24" t="n"/>
      <c r="K132" s="24" t="n"/>
      <c r="L132" s="10" t="n"/>
      <c r="M132" s="24" t="n"/>
      <c r="N132" s="25">
        <f>IF(D132="","",IF(_xlfn.MAXIFS(Activities!$A$5:$A$504,Activities!$D$5:$D$504,D132)=0,"",_xlfn.MAXIFS(Activities!$A$5:$A$504,Activities!$D$5:$D$504,D132)))</f>
        <v/>
      </c>
      <c r="O132" s="23">
        <f>IF(L132="","",IF(L132&lt;Summary!$B$4,"Overdue",IF(L132-Summary!$B$4&lt;=7,"This week","Scheduled")))</f>
        <v/>
      </c>
    </row>
    <row r="133">
      <c r="A133" s="24" t="n"/>
      <c r="B133" s="24" t="n"/>
      <c r="C133" s="24" t="n"/>
      <c r="D133" s="23">
        <f>TRIM(B133&amp;" "&amp;C133)</f>
        <v/>
      </c>
      <c r="E133" s="24" t="n"/>
      <c r="F133" s="24" t="n"/>
      <c r="G133" s="24" t="n"/>
      <c r="H133" s="24" t="n"/>
      <c r="I133" s="24" t="n"/>
      <c r="J133" s="24" t="n"/>
      <c r="K133" s="24" t="n"/>
      <c r="L133" s="10" t="n"/>
      <c r="M133" s="24" t="n"/>
      <c r="N133" s="25">
        <f>IF(D133="","",IF(_xlfn.MAXIFS(Activities!$A$5:$A$504,Activities!$D$5:$D$504,D133)=0,"",_xlfn.MAXIFS(Activities!$A$5:$A$504,Activities!$D$5:$D$504,D133)))</f>
        <v/>
      </c>
      <c r="O133" s="23">
        <f>IF(L133="","",IF(L133&lt;Summary!$B$4,"Overdue",IF(L133-Summary!$B$4&lt;=7,"This week","Scheduled")))</f>
        <v/>
      </c>
    </row>
    <row r="134">
      <c r="A134" s="24" t="n"/>
      <c r="B134" s="24" t="n"/>
      <c r="C134" s="24" t="n"/>
      <c r="D134" s="23">
        <f>TRIM(B134&amp;" "&amp;C134)</f>
        <v/>
      </c>
      <c r="E134" s="24" t="n"/>
      <c r="F134" s="24" t="n"/>
      <c r="G134" s="24" t="n"/>
      <c r="H134" s="24" t="n"/>
      <c r="I134" s="24" t="n"/>
      <c r="J134" s="24" t="n"/>
      <c r="K134" s="24" t="n"/>
      <c r="L134" s="10" t="n"/>
      <c r="M134" s="24" t="n"/>
      <c r="N134" s="25">
        <f>IF(D134="","",IF(_xlfn.MAXIFS(Activities!$A$5:$A$504,Activities!$D$5:$D$504,D134)=0,"",_xlfn.MAXIFS(Activities!$A$5:$A$504,Activities!$D$5:$D$504,D134)))</f>
        <v/>
      </c>
      <c r="O134" s="23">
        <f>IF(L134="","",IF(L134&lt;Summary!$B$4,"Overdue",IF(L134-Summary!$B$4&lt;=7,"This week","Scheduled")))</f>
        <v/>
      </c>
    </row>
    <row r="135">
      <c r="A135" s="24" t="n"/>
      <c r="B135" s="24" t="n"/>
      <c r="C135" s="24" t="n"/>
      <c r="D135" s="23">
        <f>TRIM(B135&amp;" "&amp;C135)</f>
        <v/>
      </c>
      <c r="E135" s="24" t="n"/>
      <c r="F135" s="24" t="n"/>
      <c r="G135" s="24" t="n"/>
      <c r="H135" s="24" t="n"/>
      <c r="I135" s="24" t="n"/>
      <c r="J135" s="24" t="n"/>
      <c r="K135" s="24" t="n"/>
      <c r="L135" s="10" t="n"/>
      <c r="M135" s="24" t="n"/>
      <c r="N135" s="25">
        <f>IF(D135="","",IF(_xlfn.MAXIFS(Activities!$A$5:$A$504,Activities!$D$5:$D$504,D135)=0,"",_xlfn.MAXIFS(Activities!$A$5:$A$504,Activities!$D$5:$D$504,D135)))</f>
        <v/>
      </c>
      <c r="O135" s="23">
        <f>IF(L135="","",IF(L135&lt;Summary!$B$4,"Overdue",IF(L135-Summary!$B$4&lt;=7,"This week","Scheduled")))</f>
        <v/>
      </c>
    </row>
    <row r="136">
      <c r="A136" s="24" t="n"/>
      <c r="B136" s="24" t="n"/>
      <c r="C136" s="24" t="n"/>
      <c r="D136" s="23">
        <f>TRIM(B136&amp;" "&amp;C136)</f>
        <v/>
      </c>
      <c r="E136" s="24" t="n"/>
      <c r="F136" s="24" t="n"/>
      <c r="G136" s="24" t="n"/>
      <c r="H136" s="24" t="n"/>
      <c r="I136" s="24" t="n"/>
      <c r="J136" s="24" t="n"/>
      <c r="K136" s="24" t="n"/>
      <c r="L136" s="10" t="n"/>
      <c r="M136" s="24" t="n"/>
      <c r="N136" s="25">
        <f>IF(D136="","",IF(_xlfn.MAXIFS(Activities!$A$5:$A$504,Activities!$D$5:$D$504,D136)=0,"",_xlfn.MAXIFS(Activities!$A$5:$A$504,Activities!$D$5:$D$504,D136)))</f>
        <v/>
      </c>
      <c r="O136" s="23">
        <f>IF(L136="","",IF(L136&lt;Summary!$B$4,"Overdue",IF(L136-Summary!$B$4&lt;=7,"This week","Scheduled")))</f>
        <v/>
      </c>
    </row>
    <row r="137">
      <c r="A137" s="24" t="n"/>
      <c r="B137" s="24" t="n"/>
      <c r="C137" s="24" t="n"/>
      <c r="D137" s="23">
        <f>TRIM(B137&amp;" "&amp;C137)</f>
        <v/>
      </c>
      <c r="E137" s="24" t="n"/>
      <c r="F137" s="24" t="n"/>
      <c r="G137" s="24" t="n"/>
      <c r="H137" s="24" t="n"/>
      <c r="I137" s="24" t="n"/>
      <c r="J137" s="24" t="n"/>
      <c r="K137" s="24" t="n"/>
      <c r="L137" s="10" t="n"/>
      <c r="M137" s="24" t="n"/>
      <c r="N137" s="25">
        <f>IF(D137="","",IF(_xlfn.MAXIFS(Activities!$A$5:$A$504,Activities!$D$5:$D$504,D137)=0,"",_xlfn.MAXIFS(Activities!$A$5:$A$504,Activities!$D$5:$D$504,D137)))</f>
        <v/>
      </c>
      <c r="O137" s="23">
        <f>IF(L137="","",IF(L137&lt;Summary!$B$4,"Overdue",IF(L137-Summary!$B$4&lt;=7,"This week","Scheduled")))</f>
        <v/>
      </c>
    </row>
    <row r="138">
      <c r="A138" s="24" t="n"/>
      <c r="B138" s="24" t="n"/>
      <c r="C138" s="24" t="n"/>
      <c r="D138" s="23">
        <f>TRIM(B138&amp;" "&amp;C138)</f>
        <v/>
      </c>
      <c r="E138" s="24" t="n"/>
      <c r="F138" s="24" t="n"/>
      <c r="G138" s="24" t="n"/>
      <c r="H138" s="24" t="n"/>
      <c r="I138" s="24" t="n"/>
      <c r="J138" s="24" t="n"/>
      <c r="K138" s="24" t="n"/>
      <c r="L138" s="10" t="n"/>
      <c r="M138" s="24" t="n"/>
      <c r="N138" s="25">
        <f>IF(D138="","",IF(_xlfn.MAXIFS(Activities!$A$5:$A$504,Activities!$D$5:$D$504,D138)=0,"",_xlfn.MAXIFS(Activities!$A$5:$A$504,Activities!$D$5:$D$504,D138)))</f>
        <v/>
      </c>
      <c r="O138" s="23">
        <f>IF(L138="","",IF(L138&lt;Summary!$B$4,"Overdue",IF(L138-Summary!$B$4&lt;=7,"This week","Scheduled")))</f>
        <v/>
      </c>
    </row>
    <row r="139">
      <c r="A139" s="24" t="n"/>
      <c r="B139" s="24" t="n"/>
      <c r="C139" s="24" t="n"/>
      <c r="D139" s="23">
        <f>TRIM(B139&amp;" "&amp;C139)</f>
        <v/>
      </c>
      <c r="E139" s="24" t="n"/>
      <c r="F139" s="24" t="n"/>
      <c r="G139" s="24" t="n"/>
      <c r="H139" s="24" t="n"/>
      <c r="I139" s="24" t="n"/>
      <c r="J139" s="24" t="n"/>
      <c r="K139" s="24" t="n"/>
      <c r="L139" s="10" t="n"/>
      <c r="M139" s="24" t="n"/>
      <c r="N139" s="25">
        <f>IF(D139="","",IF(_xlfn.MAXIFS(Activities!$A$5:$A$504,Activities!$D$5:$D$504,D139)=0,"",_xlfn.MAXIFS(Activities!$A$5:$A$504,Activities!$D$5:$D$504,D139)))</f>
        <v/>
      </c>
      <c r="O139" s="23">
        <f>IF(L139="","",IF(L139&lt;Summary!$B$4,"Overdue",IF(L139-Summary!$B$4&lt;=7,"This week","Scheduled")))</f>
        <v/>
      </c>
    </row>
    <row r="140">
      <c r="A140" s="24" t="n"/>
      <c r="B140" s="24" t="n"/>
      <c r="C140" s="24" t="n"/>
      <c r="D140" s="23">
        <f>TRIM(B140&amp;" "&amp;C140)</f>
        <v/>
      </c>
      <c r="E140" s="24" t="n"/>
      <c r="F140" s="24" t="n"/>
      <c r="G140" s="24" t="n"/>
      <c r="H140" s="24" t="n"/>
      <c r="I140" s="24" t="n"/>
      <c r="J140" s="24" t="n"/>
      <c r="K140" s="24" t="n"/>
      <c r="L140" s="10" t="n"/>
      <c r="M140" s="24" t="n"/>
      <c r="N140" s="25">
        <f>IF(D140="","",IF(_xlfn.MAXIFS(Activities!$A$5:$A$504,Activities!$D$5:$D$504,D140)=0,"",_xlfn.MAXIFS(Activities!$A$5:$A$504,Activities!$D$5:$D$504,D140)))</f>
        <v/>
      </c>
      <c r="O140" s="23">
        <f>IF(L140="","",IF(L140&lt;Summary!$B$4,"Overdue",IF(L140-Summary!$B$4&lt;=7,"This week","Scheduled")))</f>
        <v/>
      </c>
    </row>
    <row r="141">
      <c r="A141" s="24" t="n"/>
      <c r="B141" s="24" t="n"/>
      <c r="C141" s="24" t="n"/>
      <c r="D141" s="23">
        <f>TRIM(B141&amp;" "&amp;C141)</f>
        <v/>
      </c>
      <c r="E141" s="24" t="n"/>
      <c r="F141" s="24" t="n"/>
      <c r="G141" s="24" t="n"/>
      <c r="H141" s="24" t="n"/>
      <c r="I141" s="24" t="n"/>
      <c r="J141" s="24" t="n"/>
      <c r="K141" s="24" t="n"/>
      <c r="L141" s="10" t="n"/>
      <c r="M141" s="24" t="n"/>
      <c r="N141" s="25">
        <f>IF(D141="","",IF(_xlfn.MAXIFS(Activities!$A$5:$A$504,Activities!$D$5:$D$504,D141)=0,"",_xlfn.MAXIFS(Activities!$A$5:$A$504,Activities!$D$5:$D$504,D141)))</f>
        <v/>
      </c>
      <c r="O141" s="23">
        <f>IF(L141="","",IF(L141&lt;Summary!$B$4,"Overdue",IF(L141-Summary!$B$4&lt;=7,"This week","Scheduled")))</f>
        <v/>
      </c>
    </row>
    <row r="142">
      <c r="A142" s="24" t="n"/>
      <c r="B142" s="24" t="n"/>
      <c r="C142" s="24" t="n"/>
      <c r="D142" s="23">
        <f>TRIM(B142&amp;" "&amp;C142)</f>
        <v/>
      </c>
      <c r="E142" s="24" t="n"/>
      <c r="F142" s="24" t="n"/>
      <c r="G142" s="24" t="n"/>
      <c r="H142" s="24" t="n"/>
      <c r="I142" s="24" t="n"/>
      <c r="J142" s="24" t="n"/>
      <c r="K142" s="24" t="n"/>
      <c r="L142" s="10" t="n"/>
      <c r="M142" s="24" t="n"/>
      <c r="N142" s="25">
        <f>IF(D142="","",IF(_xlfn.MAXIFS(Activities!$A$5:$A$504,Activities!$D$5:$D$504,D142)=0,"",_xlfn.MAXIFS(Activities!$A$5:$A$504,Activities!$D$5:$D$504,D142)))</f>
        <v/>
      </c>
      <c r="O142" s="23">
        <f>IF(L142="","",IF(L142&lt;Summary!$B$4,"Overdue",IF(L142-Summary!$B$4&lt;=7,"This week","Scheduled")))</f>
        <v/>
      </c>
    </row>
    <row r="143">
      <c r="A143" s="24" t="n"/>
      <c r="B143" s="24" t="n"/>
      <c r="C143" s="24" t="n"/>
      <c r="D143" s="23">
        <f>TRIM(B143&amp;" "&amp;C143)</f>
        <v/>
      </c>
      <c r="E143" s="24" t="n"/>
      <c r="F143" s="24" t="n"/>
      <c r="G143" s="24" t="n"/>
      <c r="H143" s="24" t="n"/>
      <c r="I143" s="24" t="n"/>
      <c r="J143" s="24" t="n"/>
      <c r="K143" s="24" t="n"/>
      <c r="L143" s="10" t="n"/>
      <c r="M143" s="24" t="n"/>
      <c r="N143" s="25">
        <f>IF(D143="","",IF(_xlfn.MAXIFS(Activities!$A$5:$A$504,Activities!$D$5:$D$504,D143)=0,"",_xlfn.MAXIFS(Activities!$A$5:$A$504,Activities!$D$5:$D$504,D143)))</f>
        <v/>
      </c>
      <c r="O143" s="23">
        <f>IF(L143="","",IF(L143&lt;Summary!$B$4,"Overdue",IF(L143-Summary!$B$4&lt;=7,"This week","Scheduled")))</f>
        <v/>
      </c>
    </row>
    <row r="144">
      <c r="A144" s="24" t="n"/>
      <c r="B144" s="24" t="n"/>
      <c r="C144" s="24" t="n"/>
      <c r="D144" s="23">
        <f>TRIM(B144&amp;" "&amp;C144)</f>
        <v/>
      </c>
      <c r="E144" s="24" t="n"/>
      <c r="F144" s="24" t="n"/>
      <c r="G144" s="24" t="n"/>
      <c r="H144" s="24" t="n"/>
      <c r="I144" s="24" t="n"/>
      <c r="J144" s="24" t="n"/>
      <c r="K144" s="24" t="n"/>
      <c r="L144" s="10" t="n"/>
      <c r="M144" s="24" t="n"/>
      <c r="N144" s="25">
        <f>IF(D144="","",IF(_xlfn.MAXIFS(Activities!$A$5:$A$504,Activities!$D$5:$D$504,D144)=0,"",_xlfn.MAXIFS(Activities!$A$5:$A$504,Activities!$D$5:$D$504,D144)))</f>
        <v/>
      </c>
      <c r="O144" s="23">
        <f>IF(L144="","",IF(L144&lt;Summary!$B$4,"Overdue",IF(L144-Summary!$B$4&lt;=7,"This week","Scheduled")))</f>
        <v/>
      </c>
    </row>
    <row r="145">
      <c r="A145" s="24" t="n"/>
      <c r="B145" s="24" t="n"/>
      <c r="C145" s="24" t="n"/>
      <c r="D145" s="23">
        <f>TRIM(B145&amp;" "&amp;C145)</f>
        <v/>
      </c>
      <c r="E145" s="24" t="n"/>
      <c r="F145" s="24" t="n"/>
      <c r="G145" s="24" t="n"/>
      <c r="H145" s="24" t="n"/>
      <c r="I145" s="24" t="n"/>
      <c r="J145" s="24" t="n"/>
      <c r="K145" s="24" t="n"/>
      <c r="L145" s="10" t="n"/>
      <c r="M145" s="24" t="n"/>
      <c r="N145" s="25">
        <f>IF(D145="","",IF(_xlfn.MAXIFS(Activities!$A$5:$A$504,Activities!$D$5:$D$504,D145)=0,"",_xlfn.MAXIFS(Activities!$A$5:$A$504,Activities!$D$5:$D$504,D145)))</f>
        <v/>
      </c>
      <c r="O145" s="23">
        <f>IF(L145="","",IF(L145&lt;Summary!$B$4,"Overdue",IF(L145-Summary!$B$4&lt;=7,"This week","Scheduled")))</f>
        <v/>
      </c>
    </row>
    <row r="146">
      <c r="A146" s="24" t="n"/>
      <c r="B146" s="24" t="n"/>
      <c r="C146" s="24" t="n"/>
      <c r="D146" s="23">
        <f>TRIM(B146&amp;" "&amp;C146)</f>
        <v/>
      </c>
      <c r="E146" s="24" t="n"/>
      <c r="F146" s="24" t="n"/>
      <c r="G146" s="24" t="n"/>
      <c r="H146" s="24" t="n"/>
      <c r="I146" s="24" t="n"/>
      <c r="J146" s="24" t="n"/>
      <c r="K146" s="24" t="n"/>
      <c r="L146" s="10" t="n"/>
      <c r="M146" s="24" t="n"/>
      <c r="N146" s="25">
        <f>IF(D146="","",IF(_xlfn.MAXIFS(Activities!$A$5:$A$504,Activities!$D$5:$D$504,D146)=0,"",_xlfn.MAXIFS(Activities!$A$5:$A$504,Activities!$D$5:$D$504,D146)))</f>
        <v/>
      </c>
      <c r="O146" s="23">
        <f>IF(L146="","",IF(L146&lt;Summary!$B$4,"Overdue",IF(L146-Summary!$B$4&lt;=7,"This week","Scheduled")))</f>
        <v/>
      </c>
    </row>
    <row r="147">
      <c r="A147" s="24" t="n"/>
      <c r="B147" s="24" t="n"/>
      <c r="C147" s="24" t="n"/>
      <c r="D147" s="23">
        <f>TRIM(B147&amp;" "&amp;C147)</f>
        <v/>
      </c>
      <c r="E147" s="24" t="n"/>
      <c r="F147" s="24" t="n"/>
      <c r="G147" s="24" t="n"/>
      <c r="H147" s="24" t="n"/>
      <c r="I147" s="24" t="n"/>
      <c r="J147" s="24" t="n"/>
      <c r="K147" s="24" t="n"/>
      <c r="L147" s="10" t="n"/>
      <c r="M147" s="24" t="n"/>
      <c r="N147" s="25">
        <f>IF(D147="","",IF(_xlfn.MAXIFS(Activities!$A$5:$A$504,Activities!$D$5:$D$504,D147)=0,"",_xlfn.MAXIFS(Activities!$A$5:$A$504,Activities!$D$5:$D$504,D147)))</f>
        <v/>
      </c>
      <c r="O147" s="23">
        <f>IF(L147="","",IF(L147&lt;Summary!$B$4,"Overdue",IF(L147-Summary!$B$4&lt;=7,"This week","Scheduled")))</f>
        <v/>
      </c>
    </row>
    <row r="148">
      <c r="A148" s="24" t="n"/>
      <c r="B148" s="24" t="n"/>
      <c r="C148" s="24" t="n"/>
      <c r="D148" s="23">
        <f>TRIM(B148&amp;" "&amp;C148)</f>
        <v/>
      </c>
      <c r="E148" s="24" t="n"/>
      <c r="F148" s="24" t="n"/>
      <c r="G148" s="24" t="n"/>
      <c r="H148" s="24" t="n"/>
      <c r="I148" s="24" t="n"/>
      <c r="J148" s="24" t="n"/>
      <c r="K148" s="24" t="n"/>
      <c r="L148" s="10" t="n"/>
      <c r="M148" s="24" t="n"/>
      <c r="N148" s="25">
        <f>IF(D148="","",IF(_xlfn.MAXIFS(Activities!$A$5:$A$504,Activities!$D$5:$D$504,D148)=0,"",_xlfn.MAXIFS(Activities!$A$5:$A$504,Activities!$D$5:$D$504,D148)))</f>
        <v/>
      </c>
      <c r="O148" s="23">
        <f>IF(L148="","",IF(L148&lt;Summary!$B$4,"Overdue",IF(L148-Summary!$B$4&lt;=7,"This week","Scheduled")))</f>
        <v/>
      </c>
    </row>
    <row r="149">
      <c r="A149" s="24" t="n"/>
      <c r="B149" s="24" t="n"/>
      <c r="C149" s="24" t="n"/>
      <c r="D149" s="23">
        <f>TRIM(B149&amp;" "&amp;C149)</f>
        <v/>
      </c>
      <c r="E149" s="24" t="n"/>
      <c r="F149" s="24" t="n"/>
      <c r="G149" s="24" t="n"/>
      <c r="H149" s="24" t="n"/>
      <c r="I149" s="24" t="n"/>
      <c r="J149" s="24" t="n"/>
      <c r="K149" s="24" t="n"/>
      <c r="L149" s="10" t="n"/>
      <c r="M149" s="24" t="n"/>
      <c r="N149" s="25">
        <f>IF(D149="","",IF(_xlfn.MAXIFS(Activities!$A$5:$A$504,Activities!$D$5:$D$504,D149)=0,"",_xlfn.MAXIFS(Activities!$A$5:$A$504,Activities!$D$5:$D$504,D149)))</f>
        <v/>
      </c>
      <c r="O149" s="23">
        <f>IF(L149="","",IF(L149&lt;Summary!$B$4,"Overdue",IF(L149-Summary!$B$4&lt;=7,"This week","Scheduled")))</f>
        <v/>
      </c>
    </row>
    <row r="150">
      <c r="A150" s="24" t="n"/>
      <c r="B150" s="24" t="n"/>
      <c r="C150" s="24" t="n"/>
      <c r="D150" s="23">
        <f>TRIM(B150&amp;" "&amp;C150)</f>
        <v/>
      </c>
      <c r="E150" s="24" t="n"/>
      <c r="F150" s="24" t="n"/>
      <c r="G150" s="24" t="n"/>
      <c r="H150" s="24" t="n"/>
      <c r="I150" s="24" t="n"/>
      <c r="J150" s="24" t="n"/>
      <c r="K150" s="24" t="n"/>
      <c r="L150" s="10" t="n"/>
      <c r="M150" s="24" t="n"/>
      <c r="N150" s="25">
        <f>IF(D150="","",IF(_xlfn.MAXIFS(Activities!$A$5:$A$504,Activities!$D$5:$D$504,D150)=0,"",_xlfn.MAXIFS(Activities!$A$5:$A$504,Activities!$D$5:$D$504,D150)))</f>
        <v/>
      </c>
      <c r="O150" s="23">
        <f>IF(L150="","",IF(L150&lt;Summary!$B$4,"Overdue",IF(L150-Summary!$B$4&lt;=7,"This week","Scheduled")))</f>
        <v/>
      </c>
    </row>
    <row r="151">
      <c r="A151" s="24" t="n"/>
      <c r="B151" s="24" t="n"/>
      <c r="C151" s="24" t="n"/>
      <c r="D151" s="23">
        <f>TRIM(B151&amp;" "&amp;C151)</f>
        <v/>
      </c>
      <c r="E151" s="24" t="n"/>
      <c r="F151" s="24" t="n"/>
      <c r="G151" s="24" t="n"/>
      <c r="H151" s="24" t="n"/>
      <c r="I151" s="24" t="n"/>
      <c r="J151" s="24" t="n"/>
      <c r="K151" s="24" t="n"/>
      <c r="L151" s="10" t="n"/>
      <c r="M151" s="24" t="n"/>
      <c r="N151" s="25">
        <f>IF(D151="","",IF(_xlfn.MAXIFS(Activities!$A$5:$A$504,Activities!$D$5:$D$504,D151)=0,"",_xlfn.MAXIFS(Activities!$A$5:$A$504,Activities!$D$5:$D$504,D151)))</f>
        <v/>
      </c>
      <c r="O151" s="23">
        <f>IF(L151="","",IF(L151&lt;Summary!$B$4,"Overdue",IF(L151-Summary!$B$4&lt;=7,"This week","Scheduled")))</f>
        <v/>
      </c>
    </row>
    <row r="152">
      <c r="A152" s="24" t="n"/>
      <c r="B152" s="24" t="n"/>
      <c r="C152" s="24" t="n"/>
      <c r="D152" s="23">
        <f>TRIM(B152&amp;" "&amp;C152)</f>
        <v/>
      </c>
      <c r="E152" s="24" t="n"/>
      <c r="F152" s="24" t="n"/>
      <c r="G152" s="24" t="n"/>
      <c r="H152" s="24" t="n"/>
      <c r="I152" s="24" t="n"/>
      <c r="J152" s="24" t="n"/>
      <c r="K152" s="24" t="n"/>
      <c r="L152" s="10" t="n"/>
      <c r="M152" s="24" t="n"/>
      <c r="N152" s="25">
        <f>IF(D152="","",IF(_xlfn.MAXIFS(Activities!$A$5:$A$504,Activities!$D$5:$D$504,D152)=0,"",_xlfn.MAXIFS(Activities!$A$5:$A$504,Activities!$D$5:$D$504,D152)))</f>
        <v/>
      </c>
      <c r="O152" s="23">
        <f>IF(L152="","",IF(L152&lt;Summary!$B$4,"Overdue",IF(L152-Summary!$B$4&lt;=7,"This week","Scheduled")))</f>
        <v/>
      </c>
    </row>
    <row r="153">
      <c r="A153" s="24" t="n"/>
      <c r="B153" s="24" t="n"/>
      <c r="C153" s="24" t="n"/>
      <c r="D153" s="23">
        <f>TRIM(B153&amp;" "&amp;C153)</f>
        <v/>
      </c>
      <c r="E153" s="24" t="n"/>
      <c r="F153" s="24" t="n"/>
      <c r="G153" s="24" t="n"/>
      <c r="H153" s="24" t="n"/>
      <c r="I153" s="24" t="n"/>
      <c r="J153" s="24" t="n"/>
      <c r="K153" s="24" t="n"/>
      <c r="L153" s="10" t="n"/>
      <c r="M153" s="24" t="n"/>
      <c r="N153" s="25">
        <f>IF(D153="","",IF(_xlfn.MAXIFS(Activities!$A$5:$A$504,Activities!$D$5:$D$504,D153)=0,"",_xlfn.MAXIFS(Activities!$A$5:$A$504,Activities!$D$5:$D$504,D153)))</f>
        <v/>
      </c>
      <c r="O153" s="23">
        <f>IF(L153="","",IF(L153&lt;Summary!$B$4,"Overdue",IF(L153-Summary!$B$4&lt;=7,"This week","Scheduled")))</f>
        <v/>
      </c>
    </row>
    <row r="154">
      <c r="A154" s="24" t="n"/>
      <c r="B154" s="24" t="n"/>
      <c r="C154" s="24" t="n"/>
      <c r="D154" s="23">
        <f>TRIM(B154&amp;" "&amp;C154)</f>
        <v/>
      </c>
      <c r="E154" s="24" t="n"/>
      <c r="F154" s="24" t="n"/>
      <c r="G154" s="24" t="n"/>
      <c r="H154" s="24" t="n"/>
      <c r="I154" s="24" t="n"/>
      <c r="J154" s="24" t="n"/>
      <c r="K154" s="24" t="n"/>
      <c r="L154" s="10" t="n"/>
      <c r="M154" s="24" t="n"/>
      <c r="N154" s="25">
        <f>IF(D154="","",IF(_xlfn.MAXIFS(Activities!$A$5:$A$504,Activities!$D$5:$D$504,D154)=0,"",_xlfn.MAXIFS(Activities!$A$5:$A$504,Activities!$D$5:$D$504,D154)))</f>
        <v/>
      </c>
      <c r="O154" s="23">
        <f>IF(L154="","",IF(L154&lt;Summary!$B$4,"Overdue",IF(L154-Summary!$B$4&lt;=7,"This week","Scheduled")))</f>
        <v/>
      </c>
    </row>
    <row r="155">
      <c r="A155" s="24" t="n"/>
      <c r="B155" s="24" t="n"/>
      <c r="C155" s="24" t="n"/>
      <c r="D155" s="23">
        <f>TRIM(B155&amp;" "&amp;C155)</f>
        <v/>
      </c>
      <c r="E155" s="24" t="n"/>
      <c r="F155" s="24" t="n"/>
      <c r="G155" s="24" t="n"/>
      <c r="H155" s="24" t="n"/>
      <c r="I155" s="24" t="n"/>
      <c r="J155" s="24" t="n"/>
      <c r="K155" s="24" t="n"/>
      <c r="L155" s="10" t="n"/>
      <c r="M155" s="24" t="n"/>
      <c r="N155" s="25">
        <f>IF(D155="","",IF(_xlfn.MAXIFS(Activities!$A$5:$A$504,Activities!$D$5:$D$504,D155)=0,"",_xlfn.MAXIFS(Activities!$A$5:$A$504,Activities!$D$5:$D$504,D155)))</f>
        <v/>
      </c>
      <c r="O155" s="23">
        <f>IF(L155="","",IF(L155&lt;Summary!$B$4,"Overdue",IF(L155-Summary!$B$4&lt;=7,"This week","Scheduled")))</f>
        <v/>
      </c>
    </row>
    <row r="156">
      <c r="A156" s="24" t="n"/>
      <c r="B156" s="24" t="n"/>
      <c r="C156" s="24" t="n"/>
      <c r="D156" s="23">
        <f>TRIM(B156&amp;" "&amp;C156)</f>
        <v/>
      </c>
      <c r="E156" s="24" t="n"/>
      <c r="F156" s="24" t="n"/>
      <c r="G156" s="24" t="n"/>
      <c r="H156" s="24" t="n"/>
      <c r="I156" s="24" t="n"/>
      <c r="J156" s="24" t="n"/>
      <c r="K156" s="24" t="n"/>
      <c r="L156" s="10" t="n"/>
      <c r="M156" s="24" t="n"/>
      <c r="N156" s="25">
        <f>IF(D156="","",IF(_xlfn.MAXIFS(Activities!$A$5:$A$504,Activities!$D$5:$D$504,D156)=0,"",_xlfn.MAXIFS(Activities!$A$5:$A$504,Activities!$D$5:$D$504,D156)))</f>
        <v/>
      </c>
      <c r="O156" s="23">
        <f>IF(L156="","",IF(L156&lt;Summary!$B$4,"Overdue",IF(L156-Summary!$B$4&lt;=7,"This week","Scheduled")))</f>
        <v/>
      </c>
    </row>
    <row r="157">
      <c r="A157" s="24" t="n"/>
      <c r="B157" s="24" t="n"/>
      <c r="C157" s="24" t="n"/>
      <c r="D157" s="23">
        <f>TRIM(B157&amp;" "&amp;C157)</f>
        <v/>
      </c>
      <c r="E157" s="24" t="n"/>
      <c r="F157" s="24" t="n"/>
      <c r="G157" s="24" t="n"/>
      <c r="H157" s="24" t="n"/>
      <c r="I157" s="24" t="n"/>
      <c r="J157" s="24" t="n"/>
      <c r="K157" s="24" t="n"/>
      <c r="L157" s="10" t="n"/>
      <c r="M157" s="24" t="n"/>
      <c r="N157" s="25">
        <f>IF(D157="","",IF(_xlfn.MAXIFS(Activities!$A$5:$A$504,Activities!$D$5:$D$504,D157)=0,"",_xlfn.MAXIFS(Activities!$A$5:$A$504,Activities!$D$5:$D$504,D157)))</f>
        <v/>
      </c>
      <c r="O157" s="23">
        <f>IF(L157="","",IF(L157&lt;Summary!$B$4,"Overdue",IF(L157-Summary!$B$4&lt;=7,"This week","Scheduled")))</f>
        <v/>
      </c>
    </row>
    <row r="158">
      <c r="A158" s="24" t="n"/>
      <c r="B158" s="24" t="n"/>
      <c r="C158" s="24" t="n"/>
      <c r="D158" s="23">
        <f>TRIM(B158&amp;" "&amp;C158)</f>
        <v/>
      </c>
      <c r="E158" s="24" t="n"/>
      <c r="F158" s="24" t="n"/>
      <c r="G158" s="24" t="n"/>
      <c r="H158" s="24" t="n"/>
      <c r="I158" s="24" t="n"/>
      <c r="J158" s="24" t="n"/>
      <c r="K158" s="24" t="n"/>
      <c r="L158" s="10" t="n"/>
      <c r="M158" s="24" t="n"/>
      <c r="N158" s="25">
        <f>IF(D158="","",IF(_xlfn.MAXIFS(Activities!$A$5:$A$504,Activities!$D$5:$D$504,D158)=0,"",_xlfn.MAXIFS(Activities!$A$5:$A$504,Activities!$D$5:$D$504,D158)))</f>
        <v/>
      </c>
      <c r="O158" s="23">
        <f>IF(L158="","",IF(L158&lt;Summary!$B$4,"Overdue",IF(L158-Summary!$B$4&lt;=7,"This week","Scheduled")))</f>
        <v/>
      </c>
    </row>
    <row r="159">
      <c r="A159" s="24" t="n"/>
      <c r="B159" s="24" t="n"/>
      <c r="C159" s="24" t="n"/>
      <c r="D159" s="23">
        <f>TRIM(B159&amp;" "&amp;C159)</f>
        <v/>
      </c>
      <c r="E159" s="24" t="n"/>
      <c r="F159" s="24" t="n"/>
      <c r="G159" s="24" t="n"/>
      <c r="H159" s="24" t="n"/>
      <c r="I159" s="24" t="n"/>
      <c r="J159" s="24" t="n"/>
      <c r="K159" s="24" t="n"/>
      <c r="L159" s="10" t="n"/>
      <c r="M159" s="24" t="n"/>
      <c r="N159" s="25">
        <f>IF(D159="","",IF(_xlfn.MAXIFS(Activities!$A$5:$A$504,Activities!$D$5:$D$504,D159)=0,"",_xlfn.MAXIFS(Activities!$A$5:$A$504,Activities!$D$5:$D$504,D159)))</f>
        <v/>
      </c>
      <c r="O159" s="23">
        <f>IF(L159="","",IF(L159&lt;Summary!$B$4,"Overdue",IF(L159-Summary!$B$4&lt;=7,"This week","Scheduled")))</f>
        <v/>
      </c>
    </row>
    <row r="160">
      <c r="A160" s="24" t="n"/>
      <c r="B160" s="24" t="n"/>
      <c r="C160" s="24" t="n"/>
      <c r="D160" s="23">
        <f>TRIM(B160&amp;" "&amp;C160)</f>
        <v/>
      </c>
      <c r="E160" s="24" t="n"/>
      <c r="F160" s="24" t="n"/>
      <c r="G160" s="24" t="n"/>
      <c r="H160" s="24" t="n"/>
      <c r="I160" s="24" t="n"/>
      <c r="J160" s="24" t="n"/>
      <c r="K160" s="24" t="n"/>
      <c r="L160" s="10" t="n"/>
      <c r="M160" s="24" t="n"/>
      <c r="N160" s="25">
        <f>IF(D160="","",IF(_xlfn.MAXIFS(Activities!$A$5:$A$504,Activities!$D$5:$D$504,D160)=0,"",_xlfn.MAXIFS(Activities!$A$5:$A$504,Activities!$D$5:$D$504,D160)))</f>
        <v/>
      </c>
      <c r="O160" s="23">
        <f>IF(L160="","",IF(L160&lt;Summary!$B$4,"Overdue",IF(L160-Summary!$B$4&lt;=7,"This week","Scheduled")))</f>
        <v/>
      </c>
    </row>
    <row r="161">
      <c r="A161" s="24" t="n"/>
      <c r="B161" s="24" t="n"/>
      <c r="C161" s="24" t="n"/>
      <c r="D161" s="23">
        <f>TRIM(B161&amp;" "&amp;C161)</f>
        <v/>
      </c>
      <c r="E161" s="24" t="n"/>
      <c r="F161" s="24" t="n"/>
      <c r="G161" s="24" t="n"/>
      <c r="H161" s="24" t="n"/>
      <c r="I161" s="24" t="n"/>
      <c r="J161" s="24" t="n"/>
      <c r="K161" s="24" t="n"/>
      <c r="L161" s="10" t="n"/>
      <c r="M161" s="24" t="n"/>
      <c r="N161" s="25">
        <f>IF(D161="","",IF(_xlfn.MAXIFS(Activities!$A$5:$A$504,Activities!$D$5:$D$504,D161)=0,"",_xlfn.MAXIFS(Activities!$A$5:$A$504,Activities!$D$5:$D$504,D161)))</f>
        <v/>
      </c>
      <c r="O161" s="23">
        <f>IF(L161="","",IF(L161&lt;Summary!$B$4,"Overdue",IF(L161-Summary!$B$4&lt;=7,"This week","Scheduled")))</f>
        <v/>
      </c>
    </row>
    <row r="162">
      <c r="A162" s="24" t="n"/>
      <c r="B162" s="24" t="n"/>
      <c r="C162" s="24" t="n"/>
      <c r="D162" s="23">
        <f>TRIM(B162&amp;" "&amp;C162)</f>
        <v/>
      </c>
      <c r="E162" s="24" t="n"/>
      <c r="F162" s="24" t="n"/>
      <c r="G162" s="24" t="n"/>
      <c r="H162" s="24" t="n"/>
      <c r="I162" s="24" t="n"/>
      <c r="J162" s="24" t="n"/>
      <c r="K162" s="24" t="n"/>
      <c r="L162" s="10" t="n"/>
      <c r="M162" s="24" t="n"/>
      <c r="N162" s="25">
        <f>IF(D162="","",IF(_xlfn.MAXIFS(Activities!$A$5:$A$504,Activities!$D$5:$D$504,D162)=0,"",_xlfn.MAXIFS(Activities!$A$5:$A$504,Activities!$D$5:$D$504,D162)))</f>
        <v/>
      </c>
      <c r="O162" s="23">
        <f>IF(L162="","",IF(L162&lt;Summary!$B$4,"Overdue",IF(L162-Summary!$B$4&lt;=7,"This week","Scheduled")))</f>
        <v/>
      </c>
    </row>
    <row r="163">
      <c r="A163" s="24" t="n"/>
      <c r="B163" s="24" t="n"/>
      <c r="C163" s="24" t="n"/>
      <c r="D163" s="23">
        <f>TRIM(B163&amp;" "&amp;C163)</f>
        <v/>
      </c>
      <c r="E163" s="24" t="n"/>
      <c r="F163" s="24" t="n"/>
      <c r="G163" s="24" t="n"/>
      <c r="H163" s="24" t="n"/>
      <c r="I163" s="24" t="n"/>
      <c r="J163" s="24" t="n"/>
      <c r="K163" s="24" t="n"/>
      <c r="L163" s="10" t="n"/>
      <c r="M163" s="24" t="n"/>
      <c r="N163" s="25">
        <f>IF(D163="","",IF(_xlfn.MAXIFS(Activities!$A$5:$A$504,Activities!$D$5:$D$504,D163)=0,"",_xlfn.MAXIFS(Activities!$A$5:$A$504,Activities!$D$5:$D$504,D163)))</f>
        <v/>
      </c>
      <c r="O163" s="23">
        <f>IF(L163="","",IF(L163&lt;Summary!$B$4,"Overdue",IF(L163-Summary!$B$4&lt;=7,"This week","Scheduled")))</f>
        <v/>
      </c>
    </row>
    <row r="164">
      <c r="A164" s="24" t="n"/>
      <c r="B164" s="24" t="n"/>
      <c r="C164" s="24" t="n"/>
      <c r="D164" s="23">
        <f>TRIM(B164&amp;" "&amp;C164)</f>
        <v/>
      </c>
      <c r="E164" s="24" t="n"/>
      <c r="F164" s="24" t="n"/>
      <c r="G164" s="24" t="n"/>
      <c r="H164" s="24" t="n"/>
      <c r="I164" s="24" t="n"/>
      <c r="J164" s="24" t="n"/>
      <c r="K164" s="24" t="n"/>
      <c r="L164" s="10" t="n"/>
      <c r="M164" s="24" t="n"/>
      <c r="N164" s="25">
        <f>IF(D164="","",IF(_xlfn.MAXIFS(Activities!$A$5:$A$504,Activities!$D$5:$D$504,D164)=0,"",_xlfn.MAXIFS(Activities!$A$5:$A$504,Activities!$D$5:$D$504,D164)))</f>
        <v/>
      </c>
      <c r="O164" s="23">
        <f>IF(L164="","",IF(L164&lt;Summary!$B$4,"Overdue",IF(L164-Summary!$B$4&lt;=7,"This week","Scheduled")))</f>
        <v/>
      </c>
    </row>
    <row r="165">
      <c r="A165" s="24" t="n"/>
      <c r="B165" s="24" t="n"/>
      <c r="C165" s="24" t="n"/>
      <c r="D165" s="23">
        <f>TRIM(B165&amp;" "&amp;C165)</f>
        <v/>
      </c>
      <c r="E165" s="24" t="n"/>
      <c r="F165" s="24" t="n"/>
      <c r="G165" s="24" t="n"/>
      <c r="H165" s="24" t="n"/>
      <c r="I165" s="24" t="n"/>
      <c r="J165" s="24" t="n"/>
      <c r="K165" s="24" t="n"/>
      <c r="L165" s="10" t="n"/>
      <c r="M165" s="24" t="n"/>
      <c r="N165" s="25">
        <f>IF(D165="","",IF(_xlfn.MAXIFS(Activities!$A$5:$A$504,Activities!$D$5:$D$504,D165)=0,"",_xlfn.MAXIFS(Activities!$A$5:$A$504,Activities!$D$5:$D$504,D165)))</f>
        <v/>
      </c>
      <c r="O165" s="23">
        <f>IF(L165="","",IF(L165&lt;Summary!$B$4,"Overdue",IF(L165-Summary!$B$4&lt;=7,"This week","Scheduled")))</f>
        <v/>
      </c>
    </row>
    <row r="166">
      <c r="A166" s="24" t="n"/>
      <c r="B166" s="24" t="n"/>
      <c r="C166" s="24" t="n"/>
      <c r="D166" s="23">
        <f>TRIM(B166&amp;" "&amp;C166)</f>
        <v/>
      </c>
      <c r="E166" s="24" t="n"/>
      <c r="F166" s="24" t="n"/>
      <c r="G166" s="24" t="n"/>
      <c r="H166" s="24" t="n"/>
      <c r="I166" s="24" t="n"/>
      <c r="J166" s="24" t="n"/>
      <c r="K166" s="24" t="n"/>
      <c r="L166" s="10" t="n"/>
      <c r="M166" s="24" t="n"/>
      <c r="N166" s="25">
        <f>IF(D166="","",IF(_xlfn.MAXIFS(Activities!$A$5:$A$504,Activities!$D$5:$D$504,D166)=0,"",_xlfn.MAXIFS(Activities!$A$5:$A$504,Activities!$D$5:$D$504,D166)))</f>
        <v/>
      </c>
      <c r="O166" s="23">
        <f>IF(L166="","",IF(L166&lt;Summary!$B$4,"Overdue",IF(L166-Summary!$B$4&lt;=7,"This week","Scheduled")))</f>
        <v/>
      </c>
    </row>
    <row r="167">
      <c r="A167" s="24" t="n"/>
      <c r="B167" s="24" t="n"/>
      <c r="C167" s="24" t="n"/>
      <c r="D167" s="23">
        <f>TRIM(B167&amp;" "&amp;C167)</f>
        <v/>
      </c>
      <c r="E167" s="24" t="n"/>
      <c r="F167" s="24" t="n"/>
      <c r="G167" s="24" t="n"/>
      <c r="H167" s="24" t="n"/>
      <c r="I167" s="24" t="n"/>
      <c r="J167" s="24" t="n"/>
      <c r="K167" s="24" t="n"/>
      <c r="L167" s="10" t="n"/>
      <c r="M167" s="24" t="n"/>
      <c r="N167" s="25">
        <f>IF(D167="","",IF(_xlfn.MAXIFS(Activities!$A$5:$A$504,Activities!$D$5:$D$504,D167)=0,"",_xlfn.MAXIFS(Activities!$A$5:$A$504,Activities!$D$5:$D$504,D167)))</f>
        <v/>
      </c>
      <c r="O167" s="23">
        <f>IF(L167="","",IF(L167&lt;Summary!$B$4,"Overdue",IF(L167-Summary!$B$4&lt;=7,"This week","Scheduled")))</f>
        <v/>
      </c>
    </row>
    <row r="168">
      <c r="A168" s="24" t="n"/>
      <c r="B168" s="24" t="n"/>
      <c r="C168" s="24" t="n"/>
      <c r="D168" s="23">
        <f>TRIM(B168&amp;" "&amp;C168)</f>
        <v/>
      </c>
      <c r="E168" s="24" t="n"/>
      <c r="F168" s="24" t="n"/>
      <c r="G168" s="24" t="n"/>
      <c r="H168" s="24" t="n"/>
      <c r="I168" s="24" t="n"/>
      <c r="J168" s="24" t="n"/>
      <c r="K168" s="24" t="n"/>
      <c r="L168" s="10" t="n"/>
      <c r="M168" s="24" t="n"/>
      <c r="N168" s="25">
        <f>IF(D168="","",IF(_xlfn.MAXIFS(Activities!$A$5:$A$504,Activities!$D$5:$D$504,D168)=0,"",_xlfn.MAXIFS(Activities!$A$5:$A$504,Activities!$D$5:$D$504,D168)))</f>
        <v/>
      </c>
      <c r="O168" s="23">
        <f>IF(L168="","",IF(L168&lt;Summary!$B$4,"Overdue",IF(L168-Summary!$B$4&lt;=7,"This week","Scheduled")))</f>
        <v/>
      </c>
    </row>
    <row r="169">
      <c r="A169" s="24" t="n"/>
      <c r="B169" s="24" t="n"/>
      <c r="C169" s="24" t="n"/>
      <c r="D169" s="23">
        <f>TRIM(B169&amp;" "&amp;C169)</f>
        <v/>
      </c>
      <c r="E169" s="24" t="n"/>
      <c r="F169" s="24" t="n"/>
      <c r="G169" s="24" t="n"/>
      <c r="H169" s="24" t="n"/>
      <c r="I169" s="24" t="n"/>
      <c r="J169" s="24" t="n"/>
      <c r="K169" s="24" t="n"/>
      <c r="L169" s="10" t="n"/>
      <c r="M169" s="24" t="n"/>
      <c r="N169" s="25">
        <f>IF(D169="","",IF(_xlfn.MAXIFS(Activities!$A$5:$A$504,Activities!$D$5:$D$504,D169)=0,"",_xlfn.MAXIFS(Activities!$A$5:$A$504,Activities!$D$5:$D$504,D169)))</f>
        <v/>
      </c>
      <c r="O169" s="23">
        <f>IF(L169="","",IF(L169&lt;Summary!$B$4,"Overdue",IF(L169-Summary!$B$4&lt;=7,"This week","Scheduled")))</f>
        <v/>
      </c>
    </row>
    <row r="170">
      <c r="A170" s="24" t="n"/>
      <c r="B170" s="24" t="n"/>
      <c r="C170" s="24" t="n"/>
      <c r="D170" s="23">
        <f>TRIM(B170&amp;" "&amp;C170)</f>
        <v/>
      </c>
      <c r="E170" s="24" t="n"/>
      <c r="F170" s="24" t="n"/>
      <c r="G170" s="24" t="n"/>
      <c r="H170" s="24" t="n"/>
      <c r="I170" s="24" t="n"/>
      <c r="J170" s="24" t="n"/>
      <c r="K170" s="24" t="n"/>
      <c r="L170" s="10" t="n"/>
      <c r="M170" s="24" t="n"/>
      <c r="N170" s="25">
        <f>IF(D170="","",IF(_xlfn.MAXIFS(Activities!$A$5:$A$504,Activities!$D$5:$D$504,D170)=0,"",_xlfn.MAXIFS(Activities!$A$5:$A$504,Activities!$D$5:$D$504,D170)))</f>
        <v/>
      </c>
      <c r="O170" s="23">
        <f>IF(L170="","",IF(L170&lt;Summary!$B$4,"Overdue",IF(L170-Summary!$B$4&lt;=7,"This week","Scheduled")))</f>
        <v/>
      </c>
    </row>
    <row r="171">
      <c r="A171" s="24" t="n"/>
      <c r="B171" s="24" t="n"/>
      <c r="C171" s="24" t="n"/>
      <c r="D171" s="23">
        <f>TRIM(B171&amp;" "&amp;C171)</f>
        <v/>
      </c>
      <c r="E171" s="24" t="n"/>
      <c r="F171" s="24" t="n"/>
      <c r="G171" s="24" t="n"/>
      <c r="H171" s="24" t="n"/>
      <c r="I171" s="24" t="n"/>
      <c r="J171" s="24" t="n"/>
      <c r="K171" s="24" t="n"/>
      <c r="L171" s="10" t="n"/>
      <c r="M171" s="24" t="n"/>
      <c r="N171" s="25">
        <f>IF(D171="","",IF(_xlfn.MAXIFS(Activities!$A$5:$A$504,Activities!$D$5:$D$504,D171)=0,"",_xlfn.MAXIFS(Activities!$A$5:$A$504,Activities!$D$5:$D$504,D171)))</f>
        <v/>
      </c>
      <c r="O171" s="23">
        <f>IF(L171="","",IF(L171&lt;Summary!$B$4,"Overdue",IF(L171-Summary!$B$4&lt;=7,"This week","Scheduled")))</f>
        <v/>
      </c>
    </row>
    <row r="172">
      <c r="A172" s="24" t="n"/>
      <c r="B172" s="24" t="n"/>
      <c r="C172" s="24" t="n"/>
      <c r="D172" s="23">
        <f>TRIM(B172&amp;" "&amp;C172)</f>
        <v/>
      </c>
      <c r="E172" s="24" t="n"/>
      <c r="F172" s="24" t="n"/>
      <c r="G172" s="24" t="n"/>
      <c r="H172" s="24" t="n"/>
      <c r="I172" s="24" t="n"/>
      <c r="J172" s="24" t="n"/>
      <c r="K172" s="24" t="n"/>
      <c r="L172" s="10" t="n"/>
      <c r="M172" s="24" t="n"/>
      <c r="N172" s="25">
        <f>IF(D172="","",IF(_xlfn.MAXIFS(Activities!$A$5:$A$504,Activities!$D$5:$D$504,D172)=0,"",_xlfn.MAXIFS(Activities!$A$5:$A$504,Activities!$D$5:$D$504,D172)))</f>
        <v/>
      </c>
      <c r="O172" s="23">
        <f>IF(L172="","",IF(L172&lt;Summary!$B$4,"Overdue",IF(L172-Summary!$B$4&lt;=7,"This week","Scheduled")))</f>
        <v/>
      </c>
    </row>
    <row r="173">
      <c r="A173" s="24" t="n"/>
      <c r="B173" s="24" t="n"/>
      <c r="C173" s="24" t="n"/>
      <c r="D173" s="23">
        <f>TRIM(B173&amp;" "&amp;C173)</f>
        <v/>
      </c>
      <c r="E173" s="24" t="n"/>
      <c r="F173" s="24" t="n"/>
      <c r="G173" s="24" t="n"/>
      <c r="H173" s="24" t="n"/>
      <c r="I173" s="24" t="n"/>
      <c r="J173" s="24" t="n"/>
      <c r="K173" s="24" t="n"/>
      <c r="L173" s="10" t="n"/>
      <c r="M173" s="24" t="n"/>
      <c r="N173" s="25">
        <f>IF(D173="","",IF(_xlfn.MAXIFS(Activities!$A$5:$A$504,Activities!$D$5:$D$504,D173)=0,"",_xlfn.MAXIFS(Activities!$A$5:$A$504,Activities!$D$5:$D$504,D173)))</f>
        <v/>
      </c>
      <c r="O173" s="23">
        <f>IF(L173="","",IF(L173&lt;Summary!$B$4,"Overdue",IF(L173-Summary!$B$4&lt;=7,"This week","Scheduled")))</f>
        <v/>
      </c>
    </row>
    <row r="174">
      <c r="A174" s="24" t="n"/>
      <c r="B174" s="24" t="n"/>
      <c r="C174" s="24" t="n"/>
      <c r="D174" s="23">
        <f>TRIM(B174&amp;" "&amp;C174)</f>
        <v/>
      </c>
      <c r="E174" s="24" t="n"/>
      <c r="F174" s="24" t="n"/>
      <c r="G174" s="24" t="n"/>
      <c r="H174" s="24" t="n"/>
      <c r="I174" s="24" t="n"/>
      <c r="J174" s="24" t="n"/>
      <c r="K174" s="24" t="n"/>
      <c r="L174" s="10" t="n"/>
      <c r="M174" s="24" t="n"/>
      <c r="N174" s="25">
        <f>IF(D174="","",IF(_xlfn.MAXIFS(Activities!$A$5:$A$504,Activities!$D$5:$D$504,D174)=0,"",_xlfn.MAXIFS(Activities!$A$5:$A$504,Activities!$D$5:$D$504,D174)))</f>
        <v/>
      </c>
      <c r="O174" s="23">
        <f>IF(L174="","",IF(L174&lt;Summary!$B$4,"Overdue",IF(L174-Summary!$B$4&lt;=7,"This week","Scheduled")))</f>
        <v/>
      </c>
    </row>
    <row r="175">
      <c r="A175" s="24" t="n"/>
      <c r="B175" s="24" t="n"/>
      <c r="C175" s="24" t="n"/>
      <c r="D175" s="23">
        <f>TRIM(B175&amp;" "&amp;C175)</f>
        <v/>
      </c>
      <c r="E175" s="24" t="n"/>
      <c r="F175" s="24" t="n"/>
      <c r="G175" s="24" t="n"/>
      <c r="H175" s="24" t="n"/>
      <c r="I175" s="24" t="n"/>
      <c r="J175" s="24" t="n"/>
      <c r="K175" s="24" t="n"/>
      <c r="L175" s="10" t="n"/>
      <c r="M175" s="24" t="n"/>
      <c r="N175" s="25">
        <f>IF(D175="","",IF(_xlfn.MAXIFS(Activities!$A$5:$A$504,Activities!$D$5:$D$504,D175)=0,"",_xlfn.MAXIFS(Activities!$A$5:$A$504,Activities!$D$5:$D$504,D175)))</f>
        <v/>
      </c>
      <c r="O175" s="23">
        <f>IF(L175="","",IF(L175&lt;Summary!$B$4,"Overdue",IF(L175-Summary!$B$4&lt;=7,"This week","Scheduled")))</f>
        <v/>
      </c>
    </row>
    <row r="176">
      <c r="A176" s="24" t="n"/>
      <c r="B176" s="24" t="n"/>
      <c r="C176" s="24" t="n"/>
      <c r="D176" s="23">
        <f>TRIM(B176&amp;" "&amp;C176)</f>
        <v/>
      </c>
      <c r="E176" s="24" t="n"/>
      <c r="F176" s="24" t="n"/>
      <c r="G176" s="24" t="n"/>
      <c r="H176" s="24" t="n"/>
      <c r="I176" s="24" t="n"/>
      <c r="J176" s="24" t="n"/>
      <c r="K176" s="24" t="n"/>
      <c r="L176" s="10" t="n"/>
      <c r="M176" s="24" t="n"/>
      <c r="N176" s="25">
        <f>IF(D176="","",IF(_xlfn.MAXIFS(Activities!$A$5:$A$504,Activities!$D$5:$D$504,D176)=0,"",_xlfn.MAXIFS(Activities!$A$5:$A$504,Activities!$D$5:$D$504,D176)))</f>
        <v/>
      </c>
      <c r="O176" s="23">
        <f>IF(L176="","",IF(L176&lt;Summary!$B$4,"Overdue",IF(L176-Summary!$B$4&lt;=7,"This week","Scheduled")))</f>
        <v/>
      </c>
    </row>
    <row r="177">
      <c r="A177" s="24" t="n"/>
      <c r="B177" s="24" t="n"/>
      <c r="C177" s="24" t="n"/>
      <c r="D177" s="23">
        <f>TRIM(B177&amp;" "&amp;C177)</f>
        <v/>
      </c>
      <c r="E177" s="24" t="n"/>
      <c r="F177" s="24" t="n"/>
      <c r="G177" s="24" t="n"/>
      <c r="H177" s="24" t="n"/>
      <c r="I177" s="24" t="n"/>
      <c r="J177" s="24" t="n"/>
      <c r="K177" s="24" t="n"/>
      <c r="L177" s="10" t="n"/>
      <c r="M177" s="24" t="n"/>
      <c r="N177" s="25">
        <f>IF(D177="","",IF(_xlfn.MAXIFS(Activities!$A$5:$A$504,Activities!$D$5:$D$504,D177)=0,"",_xlfn.MAXIFS(Activities!$A$5:$A$504,Activities!$D$5:$D$504,D177)))</f>
        <v/>
      </c>
      <c r="O177" s="23">
        <f>IF(L177="","",IF(L177&lt;Summary!$B$4,"Overdue",IF(L177-Summary!$B$4&lt;=7,"This week","Scheduled")))</f>
        <v/>
      </c>
    </row>
    <row r="178">
      <c r="A178" s="24" t="n"/>
      <c r="B178" s="24" t="n"/>
      <c r="C178" s="24" t="n"/>
      <c r="D178" s="23">
        <f>TRIM(B178&amp;" "&amp;C178)</f>
        <v/>
      </c>
      <c r="E178" s="24" t="n"/>
      <c r="F178" s="24" t="n"/>
      <c r="G178" s="24" t="n"/>
      <c r="H178" s="24" t="n"/>
      <c r="I178" s="24" t="n"/>
      <c r="J178" s="24" t="n"/>
      <c r="K178" s="24" t="n"/>
      <c r="L178" s="10" t="n"/>
      <c r="M178" s="24" t="n"/>
      <c r="N178" s="25">
        <f>IF(D178="","",IF(_xlfn.MAXIFS(Activities!$A$5:$A$504,Activities!$D$5:$D$504,D178)=0,"",_xlfn.MAXIFS(Activities!$A$5:$A$504,Activities!$D$5:$D$504,D178)))</f>
        <v/>
      </c>
      <c r="O178" s="23">
        <f>IF(L178="","",IF(L178&lt;Summary!$B$4,"Overdue",IF(L178-Summary!$B$4&lt;=7,"This week","Scheduled")))</f>
        <v/>
      </c>
    </row>
    <row r="179">
      <c r="A179" s="24" t="n"/>
      <c r="B179" s="24" t="n"/>
      <c r="C179" s="24" t="n"/>
      <c r="D179" s="23">
        <f>TRIM(B179&amp;" "&amp;C179)</f>
        <v/>
      </c>
      <c r="E179" s="24" t="n"/>
      <c r="F179" s="24" t="n"/>
      <c r="G179" s="24" t="n"/>
      <c r="H179" s="24" t="n"/>
      <c r="I179" s="24" t="n"/>
      <c r="J179" s="24" t="n"/>
      <c r="K179" s="24" t="n"/>
      <c r="L179" s="10" t="n"/>
      <c r="M179" s="24" t="n"/>
      <c r="N179" s="25">
        <f>IF(D179="","",IF(_xlfn.MAXIFS(Activities!$A$5:$A$504,Activities!$D$5:$D$504,D179)=0,"",_xlfn.MAXIFS(Activities!$A$5:$A$504,Activities!$D$5:$D$504,D179)))</f>
        <v/>
      </c>
      <c r="O179" s="23">
        <f>IF(L179="","",IF(L179&lt;Summary!$B$4,"Overdue",IF(L179-Summary!$B$4&lt;=7,"This week","Scheduled")))</f>
        <v/>
      </c>
    </row>
    <row r="180">
      <c r="A180" s="24" t="n"/>
      <c r="B180" s="24" t="n"/>
      <c r="C180" s="24" t="n"/>
      <c r="D180" s="23">
        <f>TRIM(B180&amp;" "&amp;C180)</f>
        <v/>
      </c>
      <c r="E180" s="24" t="n"/>
      <c r="F180" s="24" t="n"/>
      <c r="G180" s="24" t="n"/>
      <c r="H180" s="24" t="n"/>
      <c r="I180" s="24" t="n"/>
      <c r="J180" s="24" t="n"/>
      <c r="K180" s="24" t="n"/>
      <c r="L180" s="10" t="n"/>
      <c r="M180" s="24" t="n"/>
      <c r="N180" s="25">
        <f>IF(D180="","",IF(_xlfn.MAXIFS(Activities!$A$5:$A$504,Activities!$D$5:$D$504,D180)=0,"",_xlfn.MAXIFS(Activities!$A$5:$A$504,Activities!$D$5:$D$504,D180)))</f>
        <v/>
      </c>
      <c r="O180" s="23">
        <f>IF(L180="","",IF(L180&lt;Summary!$B$4,"Overdue",IF(L180-Summary!$B$4&lt;=7,"This week","Scheduled")))</f>
        <v/>
      </c>
    </row>
    <row r="181">
      <c r="A181" s="24" t="n"/>
      <c r="B181" s="24" t="n"/>
      <c r="C181" s="24" t="n"/>
      <c r="D181" s="23">
        <f>TRIM(B181&amp;" "&amp;C181)</f>
        <v/>
      </c>
      <c r="E181" s="24" t="n"/>
      <c r="F181" s="24" t="n"/>
      <c r="G181" s="24" t="n"/>
      <c r="H181" s="24" t="n"/>
      <c r="I181" s="24" t="n"/>
      <c r="J181" s="24" t="n"/>
      <c r="K181" s="24" t="n"/>
      <c r="L181" s="10" t="n"/>
      <c r="M181" s="24" t="n"/>
      <c r="N181" s="25">
        <f>IF(D181="","",IF(_xlfn.MAXIFS(Activities!$A$5:$A$504,Activities!$D$5:$D$504,D181)=0,"",_xlfn.MAXIFS(Activities!$A$5:$A$504,Activities!$D$5:$D$504,D181)))</f>
        <v/>
      </c>
      <c r="O181" s="23">
        <f>IF(L181="","",IF(L181&lt;Summary!$B$4,"Overdue",IF(L181-Summary!$B$4&lt;=7,"This week","Scheduled")))</f>
        <v/>
      </c>
    </row>
    <row r="182">
      <c r="A182" s="24" t="n"/>
      <c r="B182" s="24" t="n"/>
      <c r="C182" s="24" t="n"/>
      <c r="D182" s="23">
        <f>TRIM(B182&amp;" "&amp;C182)</f>
        <v/>
      </c>
      <c r="E182" s="24" t="n"/>
      <c r="F182" s="24" t="n"/>
      <c r="G182" s="24" t="n"/>
      <c r="H182" s="24" t="n"/>
      <c r="I182" s="24" t="n"/>
      <c r="J182" s="24" t="n"/>
      <c r="K182" s="24" t="n"/>
      <c r="L182" s="10" t="n"/>
      <c r="M182" s="24" t="n"/>
      <c r="N182" s="25">
        <f>IF(D182="","",IF(_xlfn.MAXIFS(Activities!$A$5:$A$504,Activities!$D$5:$D$504,D182)=0,"",_xlfn.MAXIFS(Activities!$A$5:$A$504,Activities!$D$5:$D$504,D182)))</f>
        <v/>
      </c>
      <c r="O182" s="23">
        <f>IF(L182="","",IF(L182&lt;Summary!$B$4,"Overdue",IF(L182-Summary!$B$4&lt;=7,"This week","Scheduled")))</f>
        <v/>
      </c>
    </row>
    <row r="183">
      <c r="A183" s="24" t="n"/>
      <c r="B183" s="24" t="n"/>
      <c r="C183" s="24" t="n"/>
      <c r="D183" s="23">
        <f>TRIM(B183&amp;" "&amp;C183)</f>
        <v/>
      </c>
      <c r="E183" s="24" t="n"/>
      <c r="F183" s="24" t="n"/>
      <c r="G183" s="24" t="n"/>
      <c r="H183" s="24" t="n"/>
      <c r="I183" s="24" t="n"/>
      <c r="J183" s="24" t="n"/>
      <c r="K183" s="24" t="n"/>
      <c r="L183" s="10" t="n"/>
      <c r="M183" s="24" t="n"/>
      <c r="N183" s="25">
        <f>IF(D183="","",IF(_xlfn.MAXIFS(Activities!$A$5:$A$504,Activities!$D$5:$D$504,D183)=0,"",_xlfn.MAXIFS(Activities!$A$5:$A$504,Activities!$D$5:$D$504,D183)))</f>
        <v/>
      </c>
      <c r="O183" s="23">
        <f>IF(L183="","",IF(L183&lt;Summary!$B$4,"Overdue",IF(L183-Summary!$B$4&lt;=7,"This week","Scheduled")))</f>
        <v/>
      </c>
    </row>
    <row r="184">
      <c r="A184" s="24" t="n"/>
      <c r="B184" s="24" t="n"/>
      <c r="C184" s="24" t="n"/>
      <c r="D184" s="23">
        <f>TRIM(B184&amp;" "&amp;C184)</f>
        <v/>
      </c>
      <c r="E184" s="24" t="n"/>
      <c r="F184" s="24" t="n"/>
      <c r="G184" s="24" t="n"/>
      <c r="H184" s="24" t="n"/>
      <c r="I184" s="24" t="n"/>
      <c r="J184" s="24" t="n"/>
      <c r="K184" s="24" t="n"/>
      <c r="L184" s="10" t="n"/>
      <c r="M184" s="24" t="n"/>
      <c r="N184" s="25">
        <f>IF(D184="","",IF(_xlfn.MAXIFS(Activities!$A$5:$A$504,Activities!$D$5:$D$504,D184)=0,"",_xlfn.MAXIFS(Activities!$A$5:$A$504,Activities!$D$5:$D$504,D184)))</f>
        <v/>
      </c>
      <c r="O184" s="23">
        <f>IF(L184="","",IF(L184&lt;Summary!$B$4,"Overdue",IF(L184-Summary!$B$4&lt;=7,"This week","Scheduled")))</f>
        <v/>
      </c>
    </row>
    <row r="185">
      <c r="A185" s="24" t="n"/>
      <c r="B185" s="24" t="n"/>
      <c r="C185" s="24" t="n"/>
      <c r="D185" s="23">
        <f>TRIM(B185&amp;" "&amp;C185)</f>
        <v/>
      </c>
      <c r="E185" s="24" t="n"/>
      <c r="F185" s="24" t="n"/>
      <c r="G185" s="24" t="n"/>
      <c r="H185" s="24" t="n"/>
      <c r="I185" s="24" t="n"/>
      <c r="J185" s="24" t="n"/>
      <c r="K185" s="24" t="n"/>
      <c r="L185" s="10" t="n"/>
      <c r="M185" s="24" t="n"/>
      <c r="N185" s="25">
        <f>IF(D185="","",IF(_xlfn.MAXIFS(Activities!$A$5:$A$504,Activities!$D$5:$D$504,D185)=0,"",_xlfn.MAXIFS(Activities!$A$5:$A$504,Activities!$D$5:$D$504,D185)))</f>
        <v/>
      </c>
      <c r="O185" s="23">
        <f>IF(L185="","",IF(L185&lt;Summary!$B$4,"Overdue",IF(L185-Summary!$B$4&lt;=7,"This week","Scheduled")))</f>
        <v/>
      </c>
    </row>
    <row r="186">
      <c r="A186" s="24" t="n"/>
      <c r="B186" s="24" t="n"/>
      <c r="C186" s="24" t="n"/>
      <c r="D186" s="23">
        <f>TRIM(B186&amp;" "&amp;C186)</f>
        <v/>
      </c>
      <c r="E186" s="24" t="n"/>
      <c r="F186" s="24" t="n"/>
      <c r="G186" s="24" t="n"/>
      <c r="H186" s="24" t="n"/>
      <c r="I186" s="24" t="n"/>
      <c r="J186" s="24" t="n"/>
      <c r="K186" s="24" t="n"/>
      <c r="L186" s="10" t="n"/>
      <c r="M186" s="24" t="n"/>
      <c r="N186" s="25">
        <f>IF(D186="","",IF(_xlfn.MAXIFS(Activities!$A$5:$A$504,Activities!$D$5:$D$504,D186)=0,"",_xlfn.MAXIFS(Activities!$A$5:$A$504,Activities!$D$5:$D$504,D186)))</f>
        <v/>
      </c>
      <c r="O186" s="23">
        <f>IF(L186="","",IF(L186&lt;Summary!$B$4,"Overdue",IF(L186-Summary!$B$4&lt;=7,"This week","Scheduled")))</f>
        <v/>
      </c>
    </row>
    <row r="187">
      <c r="A187" s="24" t="n"/>
      <c r="B187" s="24" t="n"/>
      <c r="C187" s="24" t="n"/>
      <c r="D187" s="23">
        <f>TRIM(B187&amp;" "&amp;C187)</f>
        <v/>
      </c>
      <c r="E187" s="24" t="n"/>
      <c r="F187" s="24" t="n"/>
      <c r="G187" s="24" t="n"/>
      <c r="H187" s="24" t="n"/>
      <c r="I187" s="24" t="n"/>
      <c r="J187" s="24" t="n"/>
      <c r="K187" s="24" t="n"/>
      <c r="L187" s="10" t="n"/>
      <c r="M187" s="24" t="n"/>
      <c r="N187" s="25">
        <f>IF(D187="","",IF(_xlfn.MAXIFS(Activities!$A$5:$A$504,Activities!$D$5:$D$504,D187)=0,"",_xlfn.MAXIFS(Activities!$A$5:$A$504,Activities!$D$5:$D$504,D187)))</f>
        <v/>
      </c>
      <c r="O187" s="23">
        <f>IF(L187="","",IF(L187&lt;Summary!$B$4,"Overdue",IF(L187-Summary!$B$4&lt;=7,"This week","Scheduled")))</f>
        <v/>
      </c>
    </row>
    <row r="188">
      <c r="A188" s="24" t="n"/>
      <c r="B188" s="24" t="n"/>
      <c r="C188" s="24" t="n"/>
      <c r="D188" s="23">
        <f>TRIM(B188&amp;" "&amp;C188)</f>
        <v/>
      </c>
      <c r="E188" s="24" t="n"/>
      <c r="F188" s="24" t="n"/>
      <c r="G188" s="24" t="n"/>
      <c r="H188" s="24" t="n"/>
      <c r="I188" s="24" t="n"/>
      <c r="J188" s="24" t="n"/>
      <c r="K188" s="24" t="n"/>
      <c r="L188" s="10" t="n"/>
      <c r="M188" s="24" t="n"/>
      <c r="N188" s="25">
        <f>IF(D188="","",IF(_xlfn.MAXIFS(Activities!$A$5:$A$504,Activities!$D$5:$D$504,D188)=0,"",_xlfn.MAXIFS(Activities!$A$5:$A$504,Activities!$D$5:$D$504,D188)))</f>
        <v/>
      </c>
      <c r="O188" s="23">
        <f>IF(L188="","",IF(L188&lt;Summary!$B$4,"Overdue",IF(L188-Summary!$B$4&lt;=7,"This week","Scheduled")))</f>
        <v/>
      </c>
    </row>
    <row r="189">
      <c r="A189" s="24" t="n"/>
      <c r="B189" s="24" t="n"/>
      <c r="C189" s="24" t="n"/>
      <c r="D189" s="23">
        <f>TRIM(B189&amp;" "&amp;C189)</f>
        <v/>
      </c>
      <c r="E189" s="24" t="n"/>
      <c r="F189" s="24" t="n"/>
      <c r="G189" s="24" t="n"/>
      <c r="H189" s="24" t="n"/>
      <c r="I189" s="24" t="n"/>
      <c r="J189" s="24" t="n"/>
      <c r="K189" s="24" t="n"/>
      <c r="L189" s="10" t="n"/>
      <c r="M189" s="24" t="n"/>
      <c r="N189" s="25">
        <f>IF(D189="","",IF(_xlfn.MAXIFS(Activities!$A$5:$A$504,Activities!$D$5:$D$504,D189)=0,"",_xlfn.MAXIFS(Activities!$A$5:$A$504,Activities!$D$5:$D$504,D189)))</f>
        <v/>
      </c>
      <c r="O189" s="23">
        <f>IF(L189="","",IF(L189&lt;Summary!$B$4,"Overdue",IF(L189-Summary!$B$4&lt;=7,"This week","Scheduled")))</f>
        <v/>
      </c>
    </row>
    <row r="190">
      <c r="A190" s="24" t="n"/>
      <c r="B190" s="24" t="n"/>
      <c r="C190" s="24" t="n"/>
      <c r="D190" s="23">
        <f>TRIM(B190&amp;" "&amp;C190)</f>
        <v/>
      </c>
      <c r="E190" s="24" t="n"/>
      <c r="F190" s="24" t="n"/>
      <c r="G190" s="24" t="n"/>
      <c r="H190" s="24" t="n"/>
      <c r="I190" s="24" t="n"/>
      <c r="J190" s="24" t="n"/>
      <c r="K190" s="24" t="n"/>
      <c r="L190" s="10" t="n"/>
      <c r="M190" s="24" t="n"/>
      <c r="N190" s="25">
        <f>IF(D190="","",IF(_xlfn.MAXIFS(Activities!$A$5:$A$504,Activities!$D$5:$D$504,D190)=0,"",_xlfn.MAXIFS(Activities!$A$5:$A$504,Activities!$D$5:$D$504,D190)))</f>
        <v/>
      </c>
      <c r="O190" s="23">
        <f>IF(L190="","",IF(L190&lt;Summary!$B$4,"Overdue",IF(L190-Summary!$B$4&lt;=7,"This week","Scheduled")))</f>
        <v/>
      </c>
    </row>
    <row r="191">
      <c r="A191" s="24" t="n"/>
      <c r="B191" s="24" t="n"/>
      <c r="C191" s="24" t="n"/>
      <c r="D191" s="23">
        <f>TRIM(B191&amp;" "&amp;C191)</f>
        <v/>
      </c>
      <c r="E191" s="24" t="n"/>
      <c r="F191" s="24" t="n"/>
      <c r="G191" s="24" t="n"/>
      <c r="H191" s="24" t="n"/>
      <c r="I191" s="24" t="n"/>
      <c r="J191" s="24" t="n"/>
      <c r="K191" s="24" t="n"/>
      <c r="L191" s="10" t="n"/>
      <c r="M191" s="24" t="n"/>
      <c r="N191" s="25">
        <f>IF(D191="","",IF(_xlfn.MAXIFS(Activities!$A$5:$A$504,Activities!$D$5:$D$504,D191)=0,"",_xlfn.MAXIFS(Activities!$A$5:$A$504,Activities!$D$5:$D$504,D191)))</f>
        <v/>
      </c>
      <c r="O191" s="23">
        <f>IF(L191="","",IF(L191&lt;Summary!$B$4,"Overdue",IF(L191-Summary!$B$4&lt;=7,"This week","Scheduled")))</f>
        <v/>
      </c>
    </row>
    <row r="192">
      <c r="A192" s="24" t="n"/>
      <c r="B192" s="24" t="n"/>
      <c r="C192" s="24" t="n"/>
      <c r="D192" s="23">
        <f>TRIM(B192&amp;" "&amp;C192)</f>
        <v/>
      </c>
      <c r="E192" s="24" t="n"/>
      <c r="F192" s="24" t="n"/>
      <c r="G192" s="24" t="n"/>
      <c r="H192" s="24" t="n"/>
      <c r="I192" s="24" t="n"/>
      <c r="J192" s="24" t="n"/>
      <c r="K192" s="24" t="n"/>
      <c r="L192" s="10" t="n"/>
      <c r="M192" s="24" t="n"/>
      <c r="N192" s="25">
        <f>IF(D192="","",IF(_xlfn.MAXIFS(Activities!$A$5:$A$504,Activities!$D$5:$D$504,D192)=0,"",_xlfn.MAXIFS(Activities!$A$5:$A$504,Activities!$D$5:$D$504,D192)))</f>
        <v/>
      </c>
      <c r="O192" s="23">
        <f>IF(L192="","",IF(L192&lt;Summary!$B$4,"Overdue",IF(L192-Summary!$B$4&lt;=7,"This week","Scheduled")))</f>
        <v/>
      </c>
    </row>
    <row r="193">
      <c r="A193" s="24" t="n"/>
      <c r="B193" s="24" t="n"/>
      <c r="C193" s="24" t="n"/>
      <c r="D193" s="23">
        <f>TRIM(B193&amp;" "&amp;C193)</f>
        <v/>
      </c>
      <c r="E193" s="24" t="n"/>
      <c r="F193" s="24" t="n"/>
      <c r="G193" s="24" t="n"/>
      <c r="H193" s="24" t="n"/>
      <c r="I193" s="24" t="n"/>
      <c r="J193" s="24" t="n"/>
      <c r="K193" s="24" t="n"/>
      <c r="L193" s="10" t="n"/>
      <c r="M193" s="24" t="n"/>
      <c r="N193" s="25">
        <f>IF(D193="","",IF(_xlfn.MAXIFS(Activities!$A$5:$A$504,Activities!$D$5:$D$504,D193)=0,"",_xlfn.MAXIFS(Activities!$A$5:$A$504,Activities!$D$5:$D$504,D193)))</f>
        <v/>
      </c>
      <c r="O193" s="23">
        <f>IF(L193="","",IF(L193&lt;Summary!$B$4,"Overdue",IF(L193-Summary!$B$4&lt;=7,"This week","Scheduled")))</f>
        <v/>
      </c>
    </row>
    <row r="194">
      <c r="A194" s="24" t="n"/>
      <c r="B194" s="24" t="n"/>
      <c r="C194" s="24" t="n"/>
      <c r="D194" s="23">
        <f>TRIM(B194&amp;" "&amp;C194)</f>
        <v/>
      </c>
      <c r="E194" s="24" t="n"/>
      <c r="F194" s="24" t="n"/>
      <c r="G194" s="24" t="n"/>
      <c r="H194" s="24" t="n"/>
      <c r="I194" s="24" t="n"/>
      <c r="J194" s="24" t="n"/>
      <c r="K194" s="24" t="n"/>
      <c r="L194" s="10" t="n"/>
      <c r="M194" s="24" t="n"/>
      <c r="N194" s="25">
        <f>IF(D194="","",IF(_xlfn.MAXIFS(Activities!$A$5:$A$504,Activities!$D$5:$D$504,D194)=0,"",_xlfn.MAXIFS(Activities!$A$5:$A$504,Activities!$D$5:$D$504,D194)))</f>
        <v/>
      </c>
      <c r="O194" s="23">
        <f>IF(L194="","",IF(L194&lt;Summary!$B$4,"Overdue",IF(L194-Summary!$B$4&lt;=7,"This week","Scheduled")))</f>
        <v/>
      </c>
    </row>
    <row r="195">
      <c r="A195" s="24" t="n"/>
      <c r="B195" s="24" t="n"/>
      <c r="C195" s="24" t="n"/>
      <c r="D195" s="23">
        <f>TRIM(B195&amp;" "&amp;C195)</f>
        <v/>
      </c>
      <c r="E195" s="24" t="n"/>
      <c r="F195" s="24" t="n"/>
      <c r="G195" s="24" t="n"/>
      <c r="H195" s="24" t="n"/>
      <c r="I195" s="24" t="n"/>
      <c r="J195" s="24" t="n"/>
      <c r="K195" s="24" t="n"/>
      <c r="L195" s="10" t="n"/>
      <c r="M195" s="24" t="n"/>
      <c r="N195" s="25">
        <f>IF(D195="","",IF(_xlfn.MAXIFS(Activities!$A$5:$A$504,Activities!$D$5:$D$504,D195)=0,"",_xlfn.MAXIFS(Activities!$A$5:$A$504,Activities!$D$5:$D$504,D195)))</f>
        <v/>
      </c>
      <c r="O195" s="23">
        <f>IF(L195="","",IF(L195&lt;Summary!$B$4,"Overdue",IF(L195-Summary!$B$4&lt;=7,"This week","Scheduled")))</f>
        <v/>
      </c>
    </row>
    <row r="196">
      <c r="A196" s="24" t="n"/>
      <c r="B196" s="24" t="n"/>
      <c r="C196" s="24" t="n"/>
      <c r="D196" s="23">
        <f>TRIM(B196&amp;" "&amp;C196)</f>
        <v/>
      </c>
      <c r="E196" s="24" t="n"/>
      <c r="F196" s="24" t="n"/>
      <c r="G196" s="24" t="n"/>
      <c r="H196" s="24" t="n"/>
      <c r="I196" s="24" t="n"/>
      <c r="J196" s="24" t="n"/>
      <c r="K196" s="24" t="n"/>
      <c r="L196" s="10" t="n"/>
      <c r="M196" s="24" t="n"/>
      <c r="N196" s="25">
        <f>IF(D196="","",IF(_xlfn.MAXIFS(Activities!$A$5:$A$504,Activities!$D$5:$D$504,D196)=0,"",_xlfn.MAXIFS(Activities!$A$5:$A$504,Activities!$D$5:$D$504,D196)))</f>
        <v/>
      </c>
      <c r="O196" s="23">
        <f>IF(L196="","",IF(L196&lt;Summary!$B$4,"Overdue",IF(L196-Summary!$B$4&lt;=7,"This week","Scheduled")))</f>
        <v/>
      </c>
    </row>
    <row r="197">
      <c r="A197" s="24" t="n"/>
      <c r="B197" s="24" t="n"/>
      <c r="C197" s="24" t="n"/>
      <c r="D197" s="23">
        <f>TRIM(B197&amp;" "&amp;C197)</f>
        <v/>
      </c>
      <c r="E197" s="24" t="n"/>
      <c r="F197" s="24" t="n"/>
      <c r="G197" s="24" t="n"/>
      <c r="H197" s="24" t="n"/>
      <c r="I197" s="24" t="n"/>
      <c r="J197" s="24" t="n"/>
      <c r="K197" s="24" t="n"/>
      <c r="L197" s="10" t="n"/>
      <c r="M197" s="24" t="n"/>
      <c r="N197" s="25">
        <f>IF(D197="","",IF(_xlfn.MAXIFS(Activities!$A$5:$A$504,Activities!$D$5:$D$504,D197)=0,"",_xlfn.MAXIFS(Activities!$A$5:$A$504,Activities!$D$5:$D$504,D197)))</f>
        <v/>
      </c>
      <c r="O197" s="23">
        <f>IF(L197="","",IF(L197&lt;Summary!$B$4,"Overdue",IF(L197-Summary!$B$4&lt;=7,"This week","Scheduled")))</f>
        <v/>
      </c>
    </row>
    <row r="198">
      <c r="A198" s="24" t="n"/>
      <c r="B198" s="24" t="n"/>
      <c r="C198" s="24" t="n"/>
      <c r="D198" s="23">
        <f>TRIM(B198&amp;" "&amp;C198)</f>
        <v/>
      </c>
      <c r="E198" s="24" t="n"/>
      <c r="F198" s="24" t="n"/>
      <c r="G198" s="24" t="n"/>
      <c r="H198" s="24" t="n"/>
      <c r="I198" s="24" t="n"/>
      <c r="J198" s="24" t="n"/>
      <c r="K198" s="24" t="n"/>
      <c r="L198" s="10" t="n"/>
      <c r="M198" s="24" t="n"/>
      <c r="N198" s="25">
        <f>IF(D198="","",IF(_xlfn.MAXIFS(Activities!$A$5:$A$504,Activities!$D$5:$D$504,D198)=0,"",_xlfn.MAXIFS(Activities!$A$5:$A$504,Activities!$D$5:$D$504,D198)))</f>
        <v/>
      </c>
      <c r="O198" s="23">
        <f>IF(L198="","",IF(L198&lt;Summary!$B$4,"Overdue",IF(L198-Summary!$B$4&lt;=7,"This week","Scheduled")))</f>
        <v/>
      </c>
    </row>
    <row r="199">
      <c r="A199" s="24" t="n"/>
      <c r="B199" s="24" t="n"/>
      <c r="C199" s="24" t="n"/>
      <c r="D199" s="23">
        <f>TRIM(B199&amp;" "&amp;C199)</f>
        <v/>
      </c>
      <c r="E199" s="24" t="n"/>
      <c r="F199" s="24" t="n"/>
      <c r="G199" s="24" t="n"/>
      <c r="H199" s="24" t="n"/>
      <c r="I199" s="24" t="n"/>
      <c r="J199" s="24" t="n"/>
      <c r="K199" s="24" t="n"/>
      <c r="L199" s="10" t="n"/>
      <c r="M199" s="24" t="n"/>
      <c r="N199" s="25">
        <f>IF(D199="","",IF(_xlfn.MAXIFS(Activities!$A$5:$A$504,Activities!$D$5:$D$504,D199)=0,"",_xlfn.MAXIFS(Activities!$A$5:$A$504,Activities!$D$5:$D$504,D199)))</f>
        <v/>
      </c>
      <c r="O199" s="23">
        <f>IF(L199="","",IF(L199&lt;Summary!$B$4,"Overdue",IF(L199-Summary!$B$4&lt;=7,"This week","Scheduled")))</f>
        <v/>
      </c>
    </row>
    <row r="200">
      <c r="A200" s="24" t="n"/>
      <c r="B200" s="24" t="n"/>
      <c r="C200" s="24" t="n"/>
      <c r="D200" s="23">
        <f>TRIM(B200&amp;" "&amp;C200)</f>
        <v/>
      </c>
      <c r="E200" s="24" t="n"/>
      <c r="F200" s="24" t="n"/>
      <c r="G200" s="24" t="n"/>
      <c r="H200" s="24" t="n"/>
      <c r="I200" s="24" t="n"/>
      <c r="J200" s="24" t="n"/>
      <c r="K200" s="24" t="n"/>
      <c r="L200" s="10" t="n"/>
      <c r="M200" s="24" t="n"/>
      <c r="N200" s="25">
        <f>IF(D200="","",IF(_xlfn.MAXIFS(Activities!$A$5:$A$504,Activities!$D$5:$D$504,D200)=0,"",_xlfn.MAXIFS(Activities!$A$5:$A$504,Activities!$D$5:$D$504,D200)))</f>
        <v/>
      </c>
      <c r="O200" s="23">
        <f>IF(L200="","",IF(L200&lt;Summary!$B$4,"Overdue",IF(L200-Summary!$B$4&lt;=7,"This week","Scheduled")))</f>
        <v/>
      </c>
    </row>
    <row r="201">
      <c r="A201" s="24" t="n"/>
      <c r="B201" s="24" t="n"/>
      <c r="C201" s="24" t="n"/>
      <c r="D201" s="23">
        <f>TRIM(B201&amp;" "&amp;C201)</f>
        <v/>
      </c>
      <c r="E201" s="24" t="n"/>
      <c r="F201" s="24" t="n"/>
      <c r="G201" s="24" t="n"/>
      <c r="H201" s="24" t="n"/>
      <c r="I201" s="24" t="n"/>
      <c r="J201" s="24" t="n"/>
      <c r="K201" s="24" t="n"/>
      <c r="L201" s="10" t="n"/>
      <c r="M201" s="24" t="n"/>
      <c r="N201" s="25">
        <f>IF(D201="","",IF(_xlfn.MAXIFS(Activities!$A$5:$A$504,Activities!$D$5:$D$504,D201)=0,"",_xlfn.MAXIFS(Activities!$A$5:$A$504,Activities!$D$5:$D$504,D201)))</f>
        <v/>
      </c>
      <c r="O201" s="23">
        <f>IF(L201="","",IF(L201&lt;Summary!$B$4,"Overdue",IF(L201-Summary!$B$4&lt;=7,"This week","Scheduled")))</f>
        <v/>
      </c>
    </row>
    <row r="202">
      <c r="A202" s="24" t="n"/>
      <c r="B202" s="24" t="n"/>
      <c r="C202" s="24" t="n"/>
      <c r="D202" s="23">
        <f>TRIM(B202&amp;" "&amp;C202)</f>
        <v/>
      </c>
      <c r="E202" s="24" t="n"/>
      <c r="F202" s="24" t="n"/>
      <c r="G202" s="24" t="n"/>
      <c r="H202" s="24" t="n"/>
      <c r="I202" s="24" t="n"/>
      <c r="J202" s="24" t="n"/>
      <c r="K202" s="24" t="n"/>
      <c r="L202" s="10" t="n"/>
      <c r="M202" s="24" t="n"/>
      <c r="N202" s="25">
        <f>IF(D202="","",IF(_xlfn.MAXIFS(Activities!$A$5:$A$504,Activities!$D$5:$D$504,D202)=0,"",_xlfn.MAXIFS(Activities!$A$5:$A$504,Activities!$D$5:$D$504,D202)))</f>
        <v/>
      </c>
      <c r="O202" s="23">
        <f>IF(L202="","",IF(L202&lt;Summary!$B$4,"Overdue",IF(L202-Summary!$B$4&lt;=7,"This week","Scheduled")))</f>
        <v/>
      </c>
    </row>
    <row r="203">
      <c r="A203" s="24" t="n"/>
      <c r="B203" s="24" t="n"/>
      <c r="C203" s="24" t="n"/>
      <c r="D203" s="23">
        <f>TRIM(B203&amp;" "&amp;C203)</f>
        <v/>
      </c>
      <c r="E203" s="24" t="n"/>
      <c r="F203" s="24" t="n"/>
      <c r="G203" s="24" t="n"/>
      <c r="H203" s="24" t="n"/>
      <c r="I203" s="24" t="n"/>
      <c r="J203" s="24" t="n"/>
      <c r="K203" s="24" t="n"/>
      <c r="L203" s="10" t="n"/>
      <c r="M203" s="24" t="n"/>
      <c r="N203" s="25">
        <f>IF(D203="","",IF(_xlfn.MAXIFS(Activities!$A$5:$A$504,Activities!$D$5:$D$504,D203)=0,"",_xlfn.MAXIFS(Activities!$A$5:$A$504,Activities!$D$5:$D$504,D203)))</f>
        <v/>
      </c>
      <c r="O203" s="23">
        <f>IF(L203="","",IF(L203&lt;Summary!$B$4,"Overdue",IF(L203-Summary!$B$4&lt;=7,"This week","Scheduled")))</f>
        <v/>
      </c>
    </row>
    <row r="204">
      <c r="A204" s="24" t="n"/>
      <c r="B204" s="24" t="n"/>
      <c r="C204" s="24" t="n"/>
      <c r="D204" s="23">
        <f>TRIM(B204&amp;" "&amp;C204)</f>
        <v/>
      </c>
      <c r="E204" s="24" t="n"/>
      <c r="F204" s="24" t="n"/>
      <c r="G204" s="24" t="n"/>
      <c r="H204" s="24" t="n"/>
      <c r="I204" s="24" t="n"/>
      <c r="J204" s="24" t="n"/>
      <c r="K204" s="24" t="n"/>
      <c r="L204" s="10" t="n"/>
      <c r="M204" s="24" t="n"/>
      <c r="N204" s="25">
        <f>IF(D204="","",IF(_xlfn.MAXIFS(Activities!$A$5:$A$504,Activities!$D$5:$D$504,D204)=0,"",_xlfn.MAXIFS(Activities!$A$5:$A$504,Activities!$D$5:$D$504,D204)))</f>
        <v/>
      </c>
      <c r="O204" s="23">
        <f>IF(L204="","",IF(L204&lt;Summary!$B$4,"Overdue",IF(L204-Summary!$B$4&lt;=7,"This week","Scheduled")))</f>
        <v/>
      </c>
    </row>
    <row r="205">
      <c r="A205" s="24" t="n"/>
      <c r="B205" s="24" t="n"/>
      <c r="C205" s="24" t="n"/>
      <c r="D205" s="23">
        <f>TRIM(B205&amp;" "&amp;C205)</f>
        <v/>
      </c>
      <c r="E205" s="24" t="n"/>
      <c r="F205" s="24" t="n"/>
      <c r="G205" s="24" t="n"/>
      <c r="H205" s="24" t="n"/>
      <c r="I205" s="24" t="n"/>
      <c r="J205" s="24" t="n"/>
      <c r="K205" s="24" t="n"/>
      <c r="L205" s="10" t="n"/>
      <c r="M205" s="24" t="n"/>
      <c r="N205" s="25">
        <f>IF(D205="","",IF(_xlfn.MAXIFS(Activities!$A$5:$A$504,Activities!$D$5:$D$504,D205)=0,"",_xlfn.MAXIFS(Activities!$A$5:$A$504,Activities!$D$5:$D$504,D205)))</f>
        <v/>
      </c>
      <c r="O205" s="23">
        <f>IF(L205="","",IF(L205&lt;Summary!$B$4,"Overdue",IF(L205-Summary!$B$4&lt;=7,"This week","Scheduled")))</f>
        <v/>
      </c>
    </row>
    <row r="206">
      <c r="A206" s="24" t="n"/>
      <c r="B206" s="24" t="n"/>
      <c r="C206" s="24" t="n"/>
      <c r="D206" s="23">
        <f>TRIM(B206&amp;" "&amp;C206)</f>
        <v/>
      </c>
      <c r="E206" s="24" t="n"/>
      <c r="F206" s="24" t="n"/>
      <c r="G206" s="24" t="n"/>
      <c r="H206" s="24" t="n"/>
      <c r="I206" s="24" t="n"/>
      <c r="J206" s="24" t="n"/>
      <c r="K206" s="24" t="n"/>
      <c r="L206" s="10" t="n"/>
      <c r="M206" s="24" t="n"/>
      <c r="N206" s="25">
        <f>IF(D206="","",IF(_xlfn.MAXIFS(Activities!$A$5:$A$504,Activities!$D$5:$D$504,D206)=0,"",_xlfn.MAXIFS(Activities!$A$5:$A$504,Activities!$D$5:$D$504,D206)))</f>
        <v/>
      </c>
      <c r="O206" s="23">
        <f>IF(L206="","",IF(L206&lt;Summary!$B$4,"Overdue",IF(L206-Summary!$B$4&lt;=7,"This week","Scheduled")))</f>
        <v/>
      </c>
    </row>
    <row r="207">
      <c r="A207" s="24" t="n"/>
      <c r="B207" s="24" t="n"/>
      <c r="C207" s="24" t="n"/>
      <c r="D207" s="23">
        <f>TRIM(B207&amp;" "&amp;C207)</f>
        <v/>
      </c>
      <c r="E207" s="24" t="n"/>
      <c r="F207" s="24" t="n"/>
      <c r="G207" s="24" t="n"/>
      <c r="H207" s="24" t="n"/>
      <c r="I207" s="24" t="n"/>
      <c r="J207" s="24" t="n"/>
      <c r="K207" s="24" t="n"/>
      <c r="L207" s="10" t="n"/>
      <c r="M207" s="24" t="n"/>
      <c r="N207" s="25">
        <f>IF(D207="","",IF(_xlfn.MAXIFS(Activities!$A$5:$A$504,Activities!$D$5:$D$504,D207)=0,"",_xlfn.MAXIFS(Activities!$A$5:$A$504,Activities!$D$5:$D$504,D207)))</f>
        <v/>
      </c>
      <c r="O207" s="23">
        <f>IF(L207="","",IF(L207&lt;Summary!$B$4,"Overdue",IF(L207-Summary!$B$4&lt;=7,"This week","Scheduled")))</f>
        <v/>
      </c>
    </row>
    <row r="208">
      <c r="A208" s="24" t="n"/>
      <c r="B208" s="24" t="n"/>
      <c r="C208" s="24" t="n"/>
      <c r="D208" s="23">
        <f>TRIM(B208&amp;" "&amp;C208)</f>
        <v/>
      </c>
      <c r="E208" s="24" t="n"/>
      <c r="F208" s="24" t="n"/>
      <c r="G208" s="24" t="n"/>
      <c r="H208" s="24" t="n"/>
      <c r="I208" s="24" t="n"/>
      <c r="J208" s="24" t="n"/>
      <c r="K208" s="24" t="n"/>
      <c r="L208" s="10" t="n"/>
      <c r="M208" s="24" t="n"/>
      <c r="N208" s="25">
        <f>IF(D208="","",IF(_xlfn.MAXIFS(Activities!$A$5:$A$504,Activities!$D$5:$D$504,D208)=0,"",_xlfn.MAXIFS(Activities!$A$5:$A$504,Activities!$D$5:$D$504,D208)))</f>
        <v/>
      </c>
      <c r="O208" s="23">
        <f>IF(L208="","",IF(L208&lt;Summary!$B$4,"Overdue",IF(L208-Summary!$B$4&lt;=7,"This week","Scheduled")))</f>
        <v/>
      </c>
    </row>
    <row r="209">
      <c r="A209" s="24" t="n"/>
      <c r="B209" s="24" t="n"/>
      <c r="C209" s="24" t="n"/>
      <c r="D209" s="23">
        <f>TRIM(B209&amp;" "&amp;C209)</f>
        <v/>
      </c>
      <c r="E209" s="24" t="n"/>
      <c r="F209" s="24" t="n"/>
      <c r="G209" s="24" t="n"/>
      <c r="H209" s="24" t="n"/>
      <c r="I209" s="24" t="n"/>
      <c r="J209" s="24" t="n"/>
      <c r="K209" s="24" t="n"/>
      <c r="L209" s="10" t="n"/>
      <c r="M209" s="24" t="n"/>
      <c r="N209" s="25">
        <f>IF(D209="","",IF(_xlfn.MAXIFS(Activities!$A$5:$A$504,Activities!$D$5:$D$504,D209)=0,"",_xlfn.MAXIFS(Activities!$A$5:$A$504,Activities!$D$5:$D$504,D209)))</f>
        <v/>
      </c>
      <c r="O209" s="23">
        <f>IF(L209="","",IF(L209&lt;Summary!$B$4,"Overdue",IF(L209-Summary!$B$4&lt;=7,"This week","Scheduled")))</f>
        <v/>
      </c>
    </row>
    <row r="210">
      <c r="A210" s="24" t="n"/>
      <c r="B210" s="24" t="n"/>
      <c r="C210" s="24" t="n"/>
      <c r="D210" s="23">
        <f>TRIM(B210&amp;" "&amp;C210)</f>
        <v/>
      </c>
      <c r="E210" s="24" t="n"/>
      <c r="F210" s="24" t="n"/>
      <c r="G210" s="24" t="n"/>
      <c r="H210" s="24" t="n"/>
      <c r="I210" s="24" t="n"/>
      <c r="J210" s="24" t="n"/>
      <c r="K210" s="24" t="n"/>
      <c r="L210" s="10" t="n"/>
      <c r="M210" s="24" t="n"/>
      <c r="N210" s="25">
        <f>IF(D210="","",IF(_xlfn.MAXIFS(Activities!$A$5:$A$504,Activities!$D$5:$D$504,D210)=0,"",_xlfn.MAXIFS(Activities!$A$5:$A$504,Activities!$D$5:$D$504,D210)))</f>
        <v/>
      </c>
      <c r="O210" s="23">
        <f>IF(L210="","",IF(L210&lt;Summary!$B$4,"Overdue",IF(L210-Summary!$B$4&lt;=7,"This week","Scheduled")))</f>
        <v/>
      </c>
    </row>
    <row r="211">
      <c r="A211" s="24" t="n"/>
      <c r="B211" s="24" t="n"/>
      <c r="C211" s="24" t="n"/>
      <c r="D211" s="23">
        <f>TRIM(B211&amp;" "&amp;C211)</f>
        <v/>
      </c>
      <c r="E211" s="24" t="n"/>
      <c r="F211" s="24" t="n"/>
      <c r="G211" s="24" t="n"/>
      <c r="H211" s="24" t="n"/>
      <c r="I211" s="24" t="n"/>
      <c r="J211" s="24" t="n"/>
      <c r="K211" s="24" t="n"/>
      <c r="L211" s="10" t="n"/>
      <c r="M211" s="24" t="n"/>
      <c r="N211" s="25">
        <f>IF(D211="","",IF(_xlfn.MAXIFS(Activities!$A$5:$A$504,Activities!$D$5:$D$504,D211)=0,"",_xlfn.MAXIFS(Activities!$A$5:$A$504,Activities!$D$5:$D$504,D211)))</f>
        <v/>
      </c>
      <c r="O211" s="23">
        <f>IF(L211="","",IF(L211&lt;Summary!$B$4,"Overdue",IF(L211-Summary!$B$4&lt;=7,"This week","Scheduled")))</f>
        <v/>
      </c>
    </row>
    <row r="212">
      <c r="A212" s="24" t="n"/>
      <c r="B212" s="24" t="n"/>
      <c r="C212" s="24" t="n"/>
      <c r="D212" s="23">
        <f>TRIM(B212&amp;" "&amp;C212)</f>
        <v/>
      </c>
      <c r="E212" s="24" t="n"/>
      <c r="F212" s="24" t="n"/>
      <c r="G212" s="24" t="n"/>
      <c r="H212" s="24" t="n"/>
      <c r="I212" s="24" t="n"/>
      <c r="J212" s="24" t="n"/>
      <c r="K212" s="24" t="n"/>
      <c r="L212" s="10" t="n"/>
      <c r="M212" s="24" t="n"/>
      <c r="N212" s="25">
        <f>IF(D212="","",IF(_xlfn.MAXIFS(Activities!$A$5:$A$504,Activities!$D$5:$D$504,D212)=0,"",_xlfn.MAXIFS(Activities!$A$5:$A$504,Activities!$D$5:$D$504,D212)))</f>
        <v/>
      </c>
      <c r="O212" s="23">
        <f>IF(L212="","",IF(L212&lt;Summary!$B$4,"Overdue",IF(L212-Summary!$B$4&lt;=7,"This week","Scheduled")))</f>
        <v/>
      </c>
    </row>
    <row r="213">
      <c r="A213" s="24" t="n"/>
      <c r="B213" s="24" t="n"/>
      <c r="C213" s="24" t="n"/>
      <c r="D213" s="23">
        <f>TRIM(B213&amp;" "&amp;C213)</f>
        <v/>
      </c>
      <c r="E213" s="24" t="n"/>
      <c r="F213" s="24" t="n"/>
      <c r="G213" s="24" t="n"/>
      <c r="H213" s="24" t="n"/>
      <c r="I213" s="24" t="n"/>
      <c r="J213" s="24" t="n"/>
      <c r="K213" s="24" t="n"/>
      <c r="L213" s="10" t="n"/>
      <c r="M213" s="24" t="n"/>
      <c r="N213" s="25">
        <f>IF(D213="","",IF(_xlfn.MAXIFS(Activities!$A$5:$A$504,Activities!$D$5:$D$504,D213)=0,"",_xlfn.MAXIFS(Activities!$A$5:$A$504,Activities!$D$5:$D$504,D213)))</f>
        <v/>
      </c>
      <c r="O213" s="23">
        <f>IF(L213="","",IF(L213&lt;Summary!$B$4,"Overdue",IF(L213-Summary!$B$4&lt;=7,"This week","Scheduled")))</f>
        <v/>
      </c>
    </row>
    <row r="214">
      <c r="A214" s="24" t="n"/>
      <c r="B214" s="24" t="n"/>
      <c r="C214" s="24" t="n"/>
      <c r="D214" s="23">
        <f>TRIM(B214&amp;" "&amp;C214)</f>
        <v/>
      </c>
      <c r="E214" s="24" t="n"/>
      <c r="F214" s="24" t="n"/>
      <c r="G214" s="24" t="n"/>
      <c r="H214" s="24" t="n"/>
      <c r="I214" s="24" t="n"/>
      <c r="J214" s="24" t="n"/>
      <c r="K214" s="24" t="n"/>
      <c r="L214" s="10" t="n"/>
      <c r="M214" s="24" t="n"/>
      <c r="N214" s="25">
        <f>IF(D214="","",IF(_xlfn.MAXIFS(Activities!$A$5:$A$504,Activities!$D$5:$D$504,D214)=0,"",_xlfn.MAXIFS(Activities!$A$5:$A$504,Activities!$D$5:$D$504,D214)))</f>
        <v/>
      </c>
      <c r="O214" s="23">
        <f>IF(L214="","",IF(L214&lt;Summary!$B$4,"Overdue",IF(L214-Summary!$B$4&lt;=7,"This week","Scheduled")))</f>
        <v/>
      </c>
    </row>
    <row r="215">
      <c r="A215" s="24" t="n"/>
      <c r="B215" s="24" t="n"/>
      <c r="C215" s="24" t="n"/>
      <c r="D215" s="23">
        <f>TRIM(B215&amp;" "&amp;C215)</f>
        <v/>
      </c>
      <c r="E215" s="24" t="n"/>
      <c r="F215" s="24" t="n"/>
      <c r="G215" s="24" t="n"/>
      <c r="H215" s="24" t="n"/>
      <c r="I215" s="24" t="n"/>
      <c r="J215" s="24" t="n"/>
      <c r="K215" s="24" t="n"/>
      <c r="L215" s="10" t="n"/>
      <c r="M215" s="24" t="n"/>
      <c r="N215" s="25">
        <f>IF(D215="","",IF(_xlfn.MAXIFS(Activities!$A$5:$A$504,Activities!$D$5:$D$504,D215)=0,"",_xlfn.MAXIFS(Activities!$A$5:$A$504,Activities!$D$5:$D$504,D215)))</f>
        <v/>
      </c>
      <c r="O215" s="23">
        <f>IF(L215="","",IF(L215&lt;Summary!$B$4,"Overdue",IF(L215-Summary!$B$4&lt;=7,"This week","Scheduled")))</f>
        <v/>
      </c>
    </row>
    <row r="216">
      <c r="A216" s="24" t="n"/>
      <c r="B216" s="24" t="n"/>
      <c r="C216" s="24" t="n"/>
      <c r="D216" s="23">
        <f>TRIM(B216&amp;" "&amp;C216)</f>
        <v/>
      </c>
      <c r="E216" s="24" t="n"/>
      <c r="F216" s="24" t="n"/>
      <c r="G216" s="24" t="n"/>
      <c r="H216" s="24" t="n"/>
      <c r="I216" s="24" t="n"/>
      <c r="J216" s="24" t="n"/>
      <c r="K216" s="24" t="n"/>
      <c r="L216" s="10" t="n"/>
      <c r="M216" s="24" t="n"/>
      <c r="N216" s="25">
        <f>IF(D216="","",IF(_xlfn.MAXIFS(Activities!$A$5:$A$504,Activities!$D$5:$D$504,D216)=0,"",_xlfn.MAXIFS(Activities!$A$5:$A$504,Activities!$D$5:$D$504,D216)))</f>
        <v/>
      </c>
      <c r="O216" s="23">
        <f>IF(L216="","",IF(L216&lt;Summary!$B$4,"Overdue",IF(L216-Summary!$B$4&lt;=7,"This week","Scheduled")))</f>
        <v/>
      </c>
    </row>
    <row r="217">
      <c r="A217" s="24" t="n"/>
      <c r="B217" s="24" t="n"/>
      <c r="C217" s="24" t="n"/>
      <c r="D217" s="23">
        <f>TRIM(B217&amp;" "&amp;C217)</f>
        <v/>
      </c>
      <c r="E217" s="24" t="n"/>
      <c r="F217" s="24" t="n"/>
      <c r="G217" s="24" t="n"/>
      <c r="H217" s="24" t="n"/>
      <c r="I217" s="24" t="n"/>
      <c r="J217" s="24" t="n"/>
      <c r="K217" s="24" t="n"/>
      <c r="L217" s="10" t="n"/>
      <c r="M217" s="24" t="n"/>
      <c r="N217" s="25">
        <f>IF(D217="","",IF(_xlfn.MAXIFS(Activities!$A$5:$A$504,Activities!$D$5:$D$504,D217)=0,"",_xlfn.MAXIFS(Activities!$A$5:$A$504,Activities!$D$5:$D$504,D217)))</f>
        <v/>
      </c>
      <c r="O217" s="23">
        <f>IF(L217="","",IF(L217&lt;Summary!$B$4,"Overdue",IF(L217-Summary!$B$4&lt;=7,"This week","Scheduled")))</f>
        <v/>
      </c>
    </row>
    <row r="218">
      <c r="A218" s="24" t="n"/>
      <c r="B218" s="24" t="n"/>
      <c r="C218" s="24" t="n"/>
      <c r="D218" s="23">
        <f>TRIM(B218&amp;" "&amp;C218)</f>
        <v/>
      </c>
      <c r="E218" s="24" t="n"/>
      <c r="F218" s="24" t="n"/>
      <c r="G218" s="24" t="n"/>
      <c r="H218" s="24" t="n"/>
      <c r="I218" s="24" t="n"/>
      <c r="J218" s="24" t="n"/>
      <c r="K218" s="24" t="n"/>
      <c r="L218" s="10" t="n"/>
      <c r="M218" s="24" t="n"/>
      <c r="N218" s="25">
        <f>IF(D218="","",IF(_xlfn.MAXIFS(Activities!$A$5:$A$504,Activities!$D$5:$D$504,D218)=0,"",_xlfn.MAXIFS(Activities!$A$5:$A$504,Activities!$D$5:$D$504,D218)))</f>
        <v/>
      </c>
      <c r="O218" s="23">
        <f>IF(L218="","",IF(L218&lt;Summary!$B$4,"Overdue",IF(L218-Summary!$B$4&lt;=7,"This week","Scheduled")))</f>
        <v/>
      </c>
    </row>
    <row r="219">
      <c r="A219" s="24" t="n"/>
      <c r="B219" s="24" t="n"/>
      <c r="C219" s="24" t="n"/>
      <c r="D219" s="23">
        <f>TRIM(B219&amp;" "&amp;C219)</f>
        <v/>
      </c>
      <c r="E219" s="24" t="n"/>
      <c r="F219" s="24" t="n"/>
      <c r="G219" s="24" t="n"/>
      <c r="H219" s="24" t="n"/>
      <c r="I219" s="24" t="n"/>
      <c r="J219" s="24" t="n"/>
      <c r="K219" s="24" t="n"/>
      <c r="L219" s="10" t="n"/>
      <c r="M219" s="24" t="n"/>
      <c r="N219" s="25">
        <f>IF(D219="","",IF(_xlfn.MAXIFS(Activities!$A$5:$A$504,Activities!$D$5:$D$504,D219)=0,"",_xlfn.MAXIFS(Activities!$A$5:$A$504,Activities!$D$5:$D$504,D219)))</f>
        <v/>
      </c>
      <c r="O219" s="23">
        <f>IF(L219="","",IF(L219&lt;Summary!$B$4,"Overdue",IF(L219-Summary!$B$4&lt;=7,"This week","Scheduled")))</f>
        <v/>
      </c>
    </row>
    <row r="220">
      <c r="A220" s="24" t="n"/>
      <c r="B220" s="24" t="n"/>
      <c r="C220" s="24" t="n"/>
      <c r="D220" s="23">
        <f>TRIM(B220&amp;" "&amp;C220)</f>
        <v/>
      </c>
      <c r="E220" s="24" t="n"/>
      <c r="F220" s="24" t="n"/>
      <c r="G220" s="24" t="n"/>
      <c r="H220" s="24" t="n"/>
      <c r="I220" s="24" t="n"/>
      <c r="J220" s="24" t="n"/>
      <c r="K220" s="24" t="n"/>
      <c r="L220" s="10" t="n"/>
      <c r="M220" s="24" t="n"/>
      <c r="N220" s="25">
        <f>IF(D220="","",IF(_xlfn.MAXIFS(Activities!$A$5:$A$504,Activities!$D$5:$D$504,D220)=0,"",_xlfn.MAXIFS(Activities!$A$5:$A$504,Activities!$D$5:$D$504,D220)))</f>
        <v/>
      </c>
      <c r="O220" s="23">
        <f>IF(L220="","",IF(L220&lt;Summary!$B$4,"Overdue",IF(L220-Summary!$B$4&lt;=7,"This week","Scheduled")))</f>
        <v/>
      </c>
    </row>
    <row r="221">
      <c r="A221" s="24" t="n"/>
      <c r="B221" s="24" t="n"/>
      <c r="C221" s="24" t="n"/>
      <c r="D221" s="23">
        <f>TRIM(B221&amp;" "&amp;C221)</f>
        <v/>
      </c>
      <c r="E221" s="24" t="n"/>
      <c r="F221" s="24" t="n"/>
      <c r="G221" s="24" t="n"/>
      <c r="H221" s="24" t="n"/>
      <c r="I221" s="24" t="n"/>
      <c r="J221" s="24" t="n"/>
      <c r="K221" s="24" t="n"/>
      <c r="L221" s="10" t="n"/>
      <c r="M221" s="24" t="n"/>
      <c r="N221" s="25">
        <f>IF(D221="","",IF(_xlfn.MAXIFS(Activities!$A$5:$A$504,Activities!$D$5:$D$504,D221)=0,"",_xlfn.MAXIFS(Activities!$A$5:$A$504,Activities!$D$5:$D$504,D221)))</f>
        <v/>
      </c>
      <c r="O221" s="23">
        <f>IF(L221="","",IF(L221&lt;Summary!$B$4,"Overdue",IF(L221-Summary!$B$4&lt;=7,"This week","Scheduled")))</f>
        <v/>
      </c>
    </row>
    <row r="222">
      <c r="A222" s="24" t="n"/>
      <c r="B222" s="24" t="n"/>
      <c r="C222" s="24" t="n"/>
      <c r="D222" s="23">
        <f>TRIM(B222&amp;" "&amp;C222)</f>
        <v/>
      </c>
      <c r="E222" s="24" t="n"/>
      <c r="F222" s="24" t="n"/>
      <c r="G222" s="24" t="n"/>
      <c r="H222" s="24" t="n"/>
      <c r="I222" s="24" t="n"/>
      <c r="J222" s="24" t="n"/>
      <c r="K222" s="24" t="n"/>
      <c r="L222" s="10" t="n"/>
      <c r="M222" s="24" t="n"/>
      <c r="N222" s="25">
        <f>IF(D222="","",IF(_xlfn.MAXIFS(Activities!$A$5:$A$504,Activities!$D$5:$D$504,D222)=0,"",_xlfn.MAXIFS(Activities!$A$5:$A$504,Activities!$D$5:$D$504,D222)))</f>
        <v/>
      </c>
      <c r="O222" s="23">
        <f>IF(L222="","",IF(L222&lt;Summary!$B$4,"Overdue",IF(L222-Summary!$B$4&lt;=7,"This week","Scheduled")))</f>
        <v/>
      </c>
    </row>
    <row r="223">
      <c r="A223" s="24" t="n"/>
      <c r="B223" s="24" t="n"/>
      <c r="C223" s="24" t="n"/>
      <c r="D223" s="23">
        <f>TRIM(B223&amp;" "&amp;C223)</f>
        <v/>
      </c>
      <c r="E223" s="24" t="n"/>
      <c r="F223" s="24" t="n"/>
      <c r="G223" s="24" t="n"/>
      <c r="H223" s="24" t="n"/>
      <c r="I223" s="24" t="n"/>
      <c r="J223" s="24" t="n"/>
      <c r="K223" s="24" t="n"/>
      <c r="L223" s="10" t="n"/>
      <c r="M223" s="24" t="n"/>
      <c r="N223" s="25">
        <f>IF(D223="","",IF(_xlfn.MAXIFS(Activities!$A$5:$A$504,Activities!$D$5:$D$504,D223)=0,"",_xlfn.MAXIFS(Activities!$A$5:$A$504,Activities!$D$5:$D$504,D223)))</f>
        <v/>
      </c>
      <c r="O223" s="23">
        <f>IF(L223="","",IF(L223&lt;Summary!$B$4,"Overdue",IF(L223-Summary!$B$4&lt;=7,"This week","Scheduled")))</f>
        <v/>
      </c>
    </row>
    <row r="224">
      <c r="A224" s="24" t="n"/>
      <c r="B224" s="24" t="n"/>
      <c r="C224" s="24" t="n"/>
      <c r="D224" s="23">
        <f>TRIM(B224&amp;" "&amp;C224)</f>
        <v/>
      </c>
      <c r="E224" s="24" t="n"/>
      <c r="F224" s="24" t="n"/>
      <c r="G224" s="24" t="n"/>
      <c r="H224" s="24" t="n"/>
      <c r="I224" s="24" t="n"/>
      <c r="J224" s="24" t="n"/>
      <c r="K224" s="24" t="n"/>
      <c r="L224" s="10" t="n"/>
      <c r="M224" s="24" t="n"/>
      <c r="N224" s="25">
        <f>IF(D224="","",IF(_xlfn.MAXIFS(Activities!$A$5:$A$504,Activities!$D$5:$D$504,D224)=0,"",_xlfn.MAXIFS(Activities!$A$5:$A$504,Activities!$D$5:$D$504,D224)))</f>
        <v/>
      </c>
      <c r="O224" s="23">
        <f>IF(L224="","",IF(L224&lt;Summary!$B$4,"Overdue",IF(L224-Summary!$B$4&lt;=7,"This week","Scheduled")))</f>
        <v/>
      </c>
    </row>
    <row r="225">
      <c r="A225" s="24" t="n"/>
      <c r="B225" s="24" t="n"/>
      <c r="C225" s="24" t="n"/>
      <c r="D225" s="23">
        <f>TRIM(B225&amp;" "&amp;C225)</f>
        <v/>
      </c>
      <c r="E225" s="24" t="n"/>
      <c r="F225" s="24" t="n"/>
      <c r="G225" s="24" t="n"/>
      <c r="H225" s="24" t="n"/>
      <c r="I225" s="24" t="n"/>
      <c r="J225" s="24" t="n"/>
      <c r="K225" s="24" t="n"/>
      <c r="L225" s="10" t="n"/>
      <c r="M225" s="24" t="n"/>
      <c r="N225" s="25">
        <f>IF(D225="","",IF(_xlfn.MAXIFS(Activities!$A$5:$A$504,Activities!$D$5:$D$504,D225)=0,"",_xlfn.MAXIFS(Activities!$A$5:$A$504,Activities!$D$5:$D$504,D225)))</f>
        <v/>
      </c>
      <c r="O225" s="23">
        <f>IF(L225="","",IF(L225&lt;Summary!$B$4,"Overdue",IF(L225-Summary!$B$4&lt;=7,"This week","Scheduled")))</f>
        <v/>
      </c>
    </row>
    <row r="226">
      <c r="A226" s="24" t="n"/>
      <c r="B226" s="24" t="n"/>
      <c r="C226" s="24" t="n"/>
      <c r="D226" s="23">
        <f>TRIM(B226&amp;" "&amp;C226)</f>
        <v/>
      </c>
      <c r="E226" s="24" t="n"/>
      <c r="F226" s="24" t="n"/>
      <c r="G226" s="24" t="n"/>
      <c r="H226" s="24" t="n"/>
      <c r="I226" s="24" t="n"/>
      <c r="J226" s="24" t="n"/>
      <c r="K226" s="24" t="n"/>
      <c r="L226" s="10" t="n"/>
      <c r="M226" s="24" t="n"/>
      <c r="N226" s="25">
        <f>IF(D226="","",IF(_xlfn.MAXIFS(Activities!$A$5:$A$504,Activities!$D$5:$D$504,D226)=0,"",_xlfn.MAXIFS(Activities!$A$5:$A$504,Activities!$D$5:$D$504,D226)))</f>
        <v/>
      </c>
      <c r="O226" s="23">
        <f>IF(L226="","",IF(L226&lt;Summary!$B$4,"Overdue",IF(L226-Summary!$B$4&lt;=7,"This week","Scheduled")))</f>
        <v/>
      </c>
    </row>
    <row r="227">
      <c r="A227" s="24" t="n"/>
      <c r="B227" s="24" t="n"/>
      <c r="C227" s="24" t="n"/>
      <c r="D227" s="23">
        <f>TRIM(B227&amp;" "&amp;C227)</f>
        <v/>
      </c>
      <c r="E227" s="24" t="n"/>
      <c r="F227" s="24" t="n"/>
      <c r="G227" s="24" t="n"/>
      <c r="H227" s="24" t="n"/>
      <c r="I227" s="24" t="n"/>
      <c r="J227" s="24" t="n"/>
      <c r="K227" s="24" t="n"/>
      <c r="L227" s="10" t="n"/>
      <c r="M227" s="24" t="n"/>
      <c r="N227" s="25">
        <f>IF(D227="","",IF(_xlfn.MAXIFS(Activities!$A$5:$A$504,Activities!$D$5:$D$504,D227)=0,"",_xlfn.MAXIFS(Activities!$A$5:$A$504,Activities!$D$5:$D$504,D227)))</f>
        <v/>
      </c>
      <c r="O227" s="23">
        <f>IF(L227="","",IF(L227&lt;Summary!$B$4,"Overdue",IF(L227-Summary!$B$4&lt;=7,"This week","Scheduled")))</f>
        <v/>
      </c>
    </row>
    <row r="228">
      <c r="A228" s="24" t="n"/>
      <c r="B228" s="24" t="n"/>
      <c r="C228" s="24" t="n"/>
      <c r="D228" s="23">
        <f>TRIM(B228&amp;" "&amp;C228)</f>
        <v/>
      </c>
      <c r="E228" s="24" t="n"/>
      <c r="F228" s="24" t="n"/>
      <c r="G228" s="24" t="n"/>
      <c r="H228" s="24" t="n"/>
      <c r="I228" s="24" t="n"/>
      <c r="J228" s="24" t="n"/>
      <c r="K228" s="24" t="n"/>
      <c r="L228" s="10" t="n"/>
      <c r="M228" s="24" t="n"/>
      <c r="N228" s="25">
        <f>IF(D228="","",IF(_xlfn.MAXIFS(Activities!$A$5:$A$504,Activities!$D$5:$D$504,D228)=0,"",_xlfn.MAXIFS(Activities!$A$5:$A$504,Activities!$D$5:$D$504,D228)))</f>
        <v/>
      </c>
      <c r="O228" s="23">
        <f>IF(L228="","",IF(L228&lt;Summary!$B$4,"Overdue",IF(L228-Summary!$B$4&lt;=7,"This week","Scheduled")))</f>
        <v/>
      </c>
    </row>
    <row r="229">
      <c r="A229" s="24" t="n"/>
      <c r="B229" s="24" t="n"/>
      <c r="C229" s="24" t="n"/>
      <c r="D229" s="23">
        <f>TRIM(B229&amp;" "&amp;C229)</f>
        <v/>
      </c>
      <c r="E229" s="24" t="n"/>
      <c r="F229" s="24" t="n"/>
      <c r="G229" s="24" t="n"/>
      <c r="H229" s="24" t="n"/>
      <c r="I229" s="24" t="n"/>
      <c r="J229" s="24" t="n"/>
      <c r="K229" s="24" t="n"/>
      <c r="L229" s="10" t="n"/>
      <c r="M229" s="24" t="n"/>
      <c r="N229" s="25">
        <f>IF(D229="","",IF(_xlfn.MAXIFS(Activities!$A$5:$A$504,Activities!$D$5:$D$504,D229)=0,"",_xlfn.MAXIFS(Activities!$A$5:$A$504,Activities!$D$5:$D$504,D229)))</f>
        <v/>
      </c>
      <c r="O229" s="23">
        <f>IF(L229="","",IF(L229&lt;Summary!$B$4,"Overdue",IF(L229-Summary!$B$4&lt;=7,"This week","Scheduled")))</f>
        <v/>
      </c>
    </row>
    <row r="230">
      <c r="A230" s="24" t="n"/>
      <c r="B230" s="24" t="n"/>
      <c r="C230" s="24" t="n"/>
      <c r="D230" s="23">
        <f>TRIM(B230&amp;" "&amp;C230)</f>
        <v/>
      </c>
      <c r="E230" s="24" t="n"/>
      <c r="F230" s="24" t="n"/>
      <c r="G230" s="24" t="n"/>
      <c r="H230" s="24" t="n"/>
      <c r="I230" s="24" t="n"/>
      <c r="J230" s="24" t="n"/>
      <c r="K230" s="24" t="n"/>
      <c r="L230" s="10" t="n"/>
      <c r="M230" s="24" t="n"/>
      <c r="N230" s="25">
        <f>IF(D230="","",IF(_xlfn.MAXIFS(Activities!$A$5:$A$504,Activities!$D$5:$D$504,D230)=0,"",_xlfn.MAXIFS(Activities!$A$5:$A$504,Activities!$D$5:$D$504,D230)))</f>
        <v/>
      </c>
      <c r="O230" s="23">
        <f>IF(L230="","",IF(L230&lt;Summary!$B$4,"Overdue",IF(L230-Summary!$B$4&lt;=7,"This week","Scheduled")))</f>
        <v/>
      </c>
    </row>
    <row r="231">
      <c r="A231" s="24" t="n"/>
      <c r="B231" s="24" t="n"/>
      <c r="C231" s="24" t="n"/>
      <c r="D231" s="23">
        <f>TRIM(B231&amp;" "&amp;C231)</f>
        <v/>
      </c>
      <c r="E231" s="24" t="n"/>
      <c r="F231" s="24" t="n"/>
      <c r="G231" s="24" t="n"/>
      <c r="H231" s="24" t="n"/>
      <c r="I231" s="24" t="n"/>
      <c r="J231" s="24" t="n"/>
      <c r="K231" s="24" t="n"/>
      <c r="L231" s="10" t="n"/>
      <c r="M231" s="24" t="n"/>
      <c r="N231" s="25">
        <f>IF(D231="","",IF(_xlfn.MAXIFS(Activities!$A$5:$A$504,Activities!$D$5:$D$504,D231)=0,"",_xlfn.MAXIFS(Activities!$A$5:$A$504,Activities!$D$5:$D$504,D231)))</f>
        <v/>
      </c>
      <c r="O231" s="23">
        <f>IF(L231="","",IF(L231&lt;Summary!$B$4,"Overdue",IF(L231-Summary!$B$4&lt;=7,"This week","Scheduled")))</f>
        <v/>
      </c>
    </row>
    <row r="232">
      <c r="A232" s="24" t="n"/>
      <c r="B232" s="24" t="n"/>
      <c r="C232" s="24" t="n"/>
      <c r="D232" s="23">
        <f>TRIM(B232&amp;" "&amp;C232)</f>
        <v/>
      </c>
      <c r="E232" s="24" t="n"/>
      <c r="F232" s="24" t="n"/>
      <c r="G232" s="24" t="n"/>
      <c r="H232" s="24" t="n"/>
      <c r="I232" s="24" t="n"/>
      <c r="J232" s="24" t="n"/>
      <c r="K232" s="24" t="n"/>
      <c r="L232" s="10" t="n"/>
      <c r="M232" s="24" t="n"/>
      <c r="N232" s="25">
        <f>IF(D232="","",IF(_xlfn.MAXIFS(Activities!$A$5:$A$504,Activities!$D$5:$D$504,D232)=0,"",_xlfn.MAXIFS(Activities!$A$5:$A$504,Activities!$D$5:$D$504,D232)))</f>
        <v/>
      </c>
      <c r="O232" s="23">
        <f>IF(L232="","",IF(L232&lt;Summary!$B$4,"Overdue",IF(L232-Summary!$B$4&lt;=7,"This week","Scheduled")))</f>
        <v/>
      </c>
    </row>
    <row r="233">
      <c r="A233" s="24" t="n"/>
      <c r="B233" s="24" t="n"/>
      <c r="C233" s="24" t="n"/>
      <c r="D233" s="23">
        <f>TRIM(B233&amp;" "&amp;C233)</f>
        <v/>
      </c>
      <c r="E233" s="24" t="n"/>
      <c r="F233" s="24" t="n"/>
      <c r="G233" s="24" t="n"/>
      <c r="H233" s="24" t="n"/>
      <c r="I233" s="24" t="n"/>
      <c r="J233" s="24" t="n"/>
      <c r="K233" s="24" t="n"/>
      <c r="L233" s="10" t="n"/>
      <c r="M233" s="24" t="n"/>
      <c r="N233" s="25">
        <f>IF(D233="","",IF(_xlfn.MAXIFS(Activities!$A$5:$A$504,Activities!$D$5:$D$504,D233)=0,"",_xlfn.MAXIFS(Activities!$A$5:$A$504,Activities!$D$5:$D$504,D233)))</f>
        <v/>
      </c>
      <c r="O233" s="23">
        <f>IF(L233="","",IF(L233&lt;Summary!$B$4,"Overdue",IF(L233-Summary!$B$4&lt;=7,"This week","Scheduled")))</f>
        <v/>
      </c>
    </row>
    <row r="234">
      <c r="A234" s="24" t="n"/>
      <c r="B234" s="24" t="n"/>
      <c r="C234" s="24" t="n"/>
      <c r="D234" s="23">
        <f>TRIM(B234&amp;" "&amp;C234)</f>
        <v/>
      </c>
      <c r="E234" s="24" t="n"/>
      <c r="F234" s="24" t="n"/>
      <c r="G234" s="24" t="n"/>
      <c r="H234" s="24" t="n"/>
      <c r="I234" s="24" t="n"/>
      <c r="J234" s="24" t="n"/>
      <c r="K234" s="24" t="n"/>
      <c r="L234" s="10" t="n"/>
      <c r="M234" s="24" t="n"/>
      <c r="N234" s="25">
        <f>IF(D234="","",IF(_xlfn.MAXIFS(Activities!$A$5:$A$504,Activities!$D$5:$D$504,D234)=0,"",_xlfn.MAXIFS(Activities!$A$5:$A$504,Activities!$D$5:$D$504,D234)))</f>
        <v/>
      </c>
      <c r="O234" s="23">
        <f>IF(L234="","",IF(L234&lt;Summary!$B$4,"Overdue",IF(L234-Summary!$B$4&lt;=7,"This week","Scheduled")))</f>
        <v/>
      </c>
    </row>
    <row r="235">
      <c r="A235" s="24" t="n"/>
      <c r="B235" s="24" t="n"/>
      <c r="C235" s="24" t="n"/>
      <c r="D235" s="23">
        <f>TRIM(B235&amp;" "&amp;C235)</f>
        <v/>
      </c>
      <c r="E235" s="24" t="n"/>
      <c r="F235" s="24" t="n"/>
      <c r="G235" s="24" t="n"/>
      <c r="H235" s="24" t="n"/>
      <c r="I235" s="24" t="n"/>
      <c r="J235" s="24" t="n"/>
      <c r="K235" s="24" t="n"/>
      <c r="L235" s="10" t="n"/>
      <c r="M235" s="24" t="n"/>
      <c r="N235" s="25">
        <f>IF(D235="","",IF(_xlfn.MAXIFS(Activities!$A$5:$A$504,Activities!$D$5:$D$504,D235)=0,"",_xlfn.MAXIFS(Activities!$A$5:$A$504,Activities!$D$5:$D$504,D235)))</f>
        <v/>
      </c>
      <c r="O235" s="23">
        <f>IF(L235="","",IF(L235&lt;Summary!$B$4,"Overdue",IF(L235-Summary!$B$4&lt;=7,"This week","Scheduled")))</f>
        <v/>
      </c>
    </row>
    <row r="236">
      <c r="A236" s="24" t="n"/>
      <c r="B236" s="24" t="n"/>
      <c r="C236" s="24" t="n"/>
      <c r="D236" s="23">
        <f>TRIM(B236&amp;" "&amp;C236)</f>
        <v/>
      </c>
      <c r="E236" s="24" t="n"/>
      <c r="F236" s="24" t="n"/>
      <c r="G236" s="24" t="n"/>
      <c r="H236" s="24" t="n"/>
      <c r="I236" s="24" t="n"/>
      <c r="J236" s="24" t="n"/>
      <c r="K236" s="24" t="n"/>
      <c r="L236" s="10" t="n"/>
      <c r="M236" s="24" t="n"/>
      <c r="N236" s="25">
        <f>IF(D236="","",IF(_xlfn.MAXIFS(Activities!$A$5:$A$504,Activities!$D$5:$D$504,D236)=0,"",_xlfn.MAXIFS(Activities!$A$5:$A$504,Activities!$D$5:$D$504,D236)))</f>
        <v/>
      </c>
      <c r="O236" s="23">
        <f>IF(L236="","",IF(L236&lt;Summary!$B$4,"Overdue",IF(L236-Summary!$B$4&lt;=7,"This week","Scheduled")))</f>
        <v/>
      </c>
    </row>
    <row r="237">
      <c r="A237" s="24" t="n"/>
      <c r="B237" s="24" t="n"/>
      <c r="C237" s="24" t="n"/>
      <c r="D237" s="23">
        <f>TRIM(B237&amp;" "&amp;C237)</f>
        <v/>
      </c>
      <c r="E237" s="24" t="n"/>
      <c r="F237" s="24" t="n"/>
      <c r="G237" s="24" t="n"/>
      <c r="H237" s="24" t="n"/>
      <c r="I237" s="24" t="n"/>
      <c r="J237" s="24" t="n"/>
      <c r="K237" s="24" t="n"/>
      <c r="L237" s="10" t="n"/>
      <c r="M237" s="24" t="n"/>
      <c r="N237" s="25">
        <f>IF(D237="","",IF(_xlfn.MAXIFS(Activities!$A$5:$A$504,Activities!$D$5:$D$504,D237)=0,"",_xlfn.MAXIFS(Activities!$A$5:$A$504,Activities!$D$5:$D$504,D237)))</f>
        <v/>
      </c>
      <c r="O237" s="23">
        <f>IF(L237="","",IF(L237&lt;Summary!$B$4,"Overdue",IF(L237-Summary!$B$4&lt;=7,"This week","Scheduled")))</f>
        <v/>
      </c>
    </row>
    <row r="238">
      <c r="A238" s="24" t="n"/>
      <c r="B238" s="24" t="n"/>
      <c r="C238" s="24" t="n"/>
      <c r="D238" s="23">
        <f>TRIM(B238&amp;" "&amp;C238)</f>
        <v/>
      </c>
      <c r="E238" s="24" t="n"/>
      <c r="F238" s="24" t="n"/>
      <c r="G238" s="24" t="n"/>
      <c r="H238" s="24" t="n"/>
      <c r="I238" s="24" t="n"/>
      <c r="J238" s="24" t="n"/>
      <c r="K238" s="24" t="n"/>
      <c r="L238" s="10" t="n"/>
      <c r="M238" s="24" t="n"/>
      <c r="N238" s="25">
        <f>IF(D238="","",IF(_xlfn.MAXIFS(Activities!$A$5:$A$504,Activities!$D$5:$D$504,D238)=0,"",_xlfn.MAXIFS(Activities!$A$5:$A$504,Activities!$D$5:$D$504,D238)))</f>
        <v/>
      </c>
      <c r="O238" s="23">
        <f>IF(L238="","",IF(L238&lt;Summary!$B$4,"Overdue",IF(L238-Summary!$B$4&lt;=7,"This week","Scheduled")))</f>
        <v/>
      </c>
    </row>
    <row r="239">
      <c r="A239" s="24" t="n"/>
      <c r="B239" s="24" t="n"/>
      <c r="C239" s="24" t="n"/>
      <c r="D239" s="23">
        <f>TRIM(B239&amp;" "&amp;C239)</f>
        <v/>
      </c>
      <c r="E239" s="24" t="n"/>
      <c r="F239" s="24" t="n"/>
      <c r="G239" s="24" t="n"/>
      <c r="H239" s="24" t="n"/>
      <c r="I239" s="24" t="n"/>
      <c r="J239" s="24" t="n"/>
      <c r="K239" s="24" t="n"/>
      <c r="L239" s="10" t="n"/>
      <c r="M239" s="24" t="n"/>
      <c r="N239" s="25">
        <f>IF(D239="","",IF(_xlfn.MAXIFS(Activities!$A$5:$A$504,Activities!$D$5:$D$504,D239)=0,"",_xlfn.MAXIFS(Activities!$A$5:$A$504,Activities!$D$5:$D$504,D239)))</f>
        <v/>
      </c>
      <c r="O239" s="23">
        <f>IF(L239="","",IF(L239&lt;Summary!$B$4,"Overdue",IF(L239-Summary!$B$4&lt;=7,"This week","Scheduled")))</f>
        <v/>
      </c>
    </row>
    <row r="240">
      <c r="A240" s="24" t="n"/>
      <c r="B240" s="24" t="n"/>
      <c r="C240" s="24" t="n"/>
      <c r="D240" s="23">
        <f>TRIM(B240&amp;" "&amp;C240)</f>
        <v/>
      </c>
      <c r="E240" s="24" t="n"/>
      <c r="F240" s="24" t="n"/>
      <c r="G240" s="24" t="n"/>
      <c r="H240" s="24" t="n"/>
      <c r="I240" s="24" t="n"/>
      <c r="J240" s="24" t="n"/>
      <c r="K240" s="24" t="n"/>
      <c r="L240" s="10" t="n"/>
      <c r="M240" s="24" t="n"/>
      <c r="N240" s="25">
        <f>IF(D240="","",IF(_xlfn.MAXIFS(Activities!$A$5:$A$504,Activities!$D$5:$D$504,D240)=0,"",_xlfn.MAXIFS(Activities!$A$5:$A$504,Activities!$D$5:$D$504,D240)))</f>
        <v/>
      </c>
      <c r="O240" s="23">
        <f>IF(L240="","",IF(L240&lt;Summary!$B$4,"Overdue",IF(L240-Summary!$B$4&lt;=7,"This week","Scheduled")))</f>
        <v/>
      </c>
    </row>
    <row r="241">
      <c r="A241" s="24" t="n"/>
      <c r="B241" s="24" t="n"/>
      <c r="C241" s="24" t="n"/>
      <c r="D241" s="23">
        <f>TRIM(B241&amp;" "&amp;C241)</f>
        <v/>
      </c>
      <c r="E241" s="24" t="n"/>
      <c r="F241" s="24" t="n"/>
      <c r="G241" s="24" t="n"/>
      <c r="H241" s="24" t="n"/>
      <c r="I241" s="24" t="n"/>
      <c r="J241" s="24" t="n"/>
      <c r="K241" s="24" t="n"/>
      <c r="L241" s="10" t="n"/>
      <c r="M241" s="24" t="n"/>
      <c r="N241" s="25">
        <f>IF(D241="","",IF(_xlfn.MAXIFS(Activities!$A$5:$A$504,Activities!$D$5:$D$504,D241)=0,"",_xlfn.MAXIFS(Activities!$A$5:$A$504,Activities!$D$5:$D$504,D241)))</f>
        <v/>
      </c>
      <c r="O241" s="23">
        <f>IF(L241="","",IF(L241&lt;Summary!$B$4,"Overdue",IF(L241-Summary!$B$4&lt;=7,"This week","Scheduled")))</f>
        <v/>
      </c>
    </row>
    <row r="242">
      <c r="A242" s="24" t="n"/>
      <c r="B242" s="24" t="n"/>
      <c r="C242" s="24" t="n"/>
      <c r="D242" s="23">
        <f>TRIM(B242&amp;" "&amp;C242)</f>
        <v/>
      </c>
      <c r="E242" s="24" t="n"/>
      <c r="F242" s="24" t="n"/>
      <c r="G242" s="24" t="n"/>
      <c r="H242" s="24" t="n"/>
      <c r="I242" s="24" t="n"/>
      <c r="J242" s="24" t="n"/>
      <c r="K242" s="24" t="n"/>
      <c r="L242" s="10" t="n"/>
      <c r="M242" s="24" t="n"/>
      <c r="N242" s="25">
        <f>IF(D242="","",IF(_xlfn.MAXIFS(Activities!$A$5:$A$504,Activities!$D$5:$D$504,D242)=0,"",_xlfn.MAXIFS(Activities!$A$5:$A$504,Activities!$D$5:$D$504,D242)))</f>
        <v/>
      </c>
      <c r="O242" s="23">
        <f>IF(L242="","",IF(L242&lt;Summary!$B$4,"Overdue",IF(L242-Summary!$B$4&lt;=7,"This week","Scheduled")))</f>
        <v/>
      </c>
    </row>
    <row r="243">
      <c r="A243" s="24" t="n"/>
      <c r="B243" s="24" t="n"/>
      <c r="C243" s="24" t="n"/>
      <c r="D243" s="23">
        <f>TRIM(B243&amp;" "&amp;C243)</f>
        <v/>
      </c>
      <c r="E243" s="24" t="n"/>
      <c r="F243" s="24" t="n"/>
      <c r="G243" s="24" t="n"/>
      <c r="H243" s="24" t="n"/>
      <c r="I243" s="24" t="n"/>
      <c r="J243" s="24" t="n"/>
      <c r="K243" s="24" t="n"/>
      <c r="L243" s="10" t="n"/>
      <c r="M243" s="24" t="n"/>
      <c r="N243" s="25">
        <f>IF(D243="","",IF(_xlfn.MAXIFS(Activities!$A$5:$A$504,Activities!$D$5:$D$504,D243)=0,"",_xlfn.MAXIFS(Activities!$A$5:$A$504,Activities!$D$5:$D$504,D243)))</f>
        <v/>
      </c>
      <c r="O243" s="23">
        <f>IF(L243="","",IF(L243&lt;Summary!$B$4,"Overdue",IF(L243-Summary!$B$4&lt;=7,"This week","Scheduled")))</f>
        <v/>
      </c>
    </row>
    <row r="244">
      <c r="A244" s="24" t="n"/>
      <c r="B244" s="24" t="n"/>
      <c r="C244" s="24" t="n"/>
      <c r="D244" s="23">
        <f>TRIM(B244&amp;" "&amp;C244)</f>
        <v/>
      </c>
      <c r="E244" s="24" t="n"/>
      <c r="F244" s="24" t="n"/>
      <c r="G244" s="24" t="n"/>
      <c r="H244" s="24" t="n"/>
      <c r="I244" s="24" t="n"/>
      <c r="J244" s="24" t="n"/>
      <c r="K244" s="24" t="n"/>
      <c r="L244" s="10" t="n"/>
      <c r="M244" s="24" t="n"/>
      <c r="N244" s="25">
        <f>IF(D244="","",IF(_xlfn.MAXIFS(Activities!$A$5:$A$504,Activities!$D$5:$D$504,D244)=0,"",_xlfn.MAXIFS(Activities!$A$5:$A$504,Activities!$D$5:$D$504,D244)))</f>
        <v/>
      </c>
      <c r="O244" s="23">
        <f>IF(L244="","",IF(L244&lt;Summary!$B$4,"Overdue",IF(L244-Summary!$B$4&lt;=7,"This week","Scheduled")))</f>
        <v/>
      </c>
    </row>
    <row r="245">
      <c r="A245" s="24" t="n"/>
      <c r="B245" s="24" t="n"/>
      <c r="C245" s="24" t="n"/>
      <c r="D245" s="23">
        <f>TRIM(B245&amp;" "&amp;C245)</f>
        <v/>
      </c>
      <c r="E245" s="24" t="n"/>
      <c r="F245" s="24" t="n"/>
      <c r="G245" s="24" t="n"/>
      <c r="H245" s="24" t="n"/>
      <c r="I245" s="24" t="n"/>
      <c r="J245" s="24" t="n"/>
      <c r="K245" s="24" t="n"/>
      <c r="L245" s="10" t="n"/>
      <c r="M245" s="24" t="n"/>
      <c r="N245" s="25">
        <f>IF(D245="","",IF(_xlfn.MAXIFS(Activities!$A$5:$A$504,Activities!$D$5:$D$504,D245)=0,"",_xlfn.MAXIFS(Activities!$A$5:$A$504,Activities!$D$5:$D$504,D245)))</f>
        <v/>
      </c>
      <c r="O245" s="23">
        <f>IF(L245="","",IF(L245&lt;Summary!$B$4,"Overdue",IF(L245-Summary!$B$4&lt;=7,"This week","Scheduled")))</f>
        <v/>
      </c>
    </row>
    <row r="246">
      <c r="A246" s="24" t="n"/>
      <c r="B246" s="24" t="n"/>
      <c r="C246" s="24" t="n"/>
      <c r="D246" s="23">
        <f>TRIM(B246&amp;" "&amp;C246)</f>
        <v/>
      </c>
      <c r="E246" s="24" t="n"/>
      <c r="F246" s="24" t="n"/>
      <c r="G246" s="24" t="n"/>
      <c r="H246" s="24" t="n"/>
      <c r="I246" s="24" t="n"/>
      <c r="J246" s="24" t="n"/>
      <c r="K246" s="24" t="n"/>
      <c r="L246" s="10" t="n"/>
      <c r="M246" s="24" t="n"/>
      <c r="N246" s="25">
        <f>IF(D246="","",IF(_xlfn.MAXIFS(Activities!$A$5:$A$504,Activities!$D$5:$D$504,D246)=0,"",_xlfn.MAXIFS(Activities!$A$5:$A$504,Activities!$D$5:$D$504,D246)))</f>
        <v/>
      </c>
      <c r="O246" s="23">
        <f>IF(L246="","",IF(L246&lt;Summary!$B$4,"Overdue",IF(L246-Summary!$B$4&lt;=7,"This week","Scheduled")))</f>
        <v/>
      </c>
    </row>
    <row r="247">
      <c r="A247" s="24" t="n"/>
      <c r="B247" s="24" t="n"/>
      <c r="C247" s="24" t="n"/>
      <c r="D247" s="23">
        <f>TRIM(B247&amp;" "&amp;C247)</f>
        <v/>
      </c>
      <c r="E247" s="24" t="n"/>
      <c r="F247" s="24" t="n"/>
      <c r="G247" s="24" t="n"/>
      <c r="H247" s="24" t="n"/>
      <c r="I247" s="24" t="n"/>
      <c r="J247" s="24" t="n"/>
      <c r="K247" s="24" t="n"/>
      <c r="L247" s="10" t="n"/>
      <c r="M247" s="24" t="n"/>
      <c r="N247" s="25">
        <f>IF(D247="","",IF(_xlfn.MAXIFS(Activities!$A$5:$A$504,Activities!$D$5:$D$504,D247)=0,"",_xlfn.MAXIFS(Activities!$A$5:$A$504,Activities!$D$5:$D$504,D247)))</f>
        <v/>
      </c>
      <c r="O247" s="23">
        <f>IF(L247="","",IF(L247&lt;Summary!$B$4,"Overdue",IF(L247-Summary!$B$4&lt;=7,"This week","Scheduled")))</f>
        <v/>
      </c>
    </row>
    <row r="248">
      <c r="A248" s="24" t="n"/>
      <c r="B248" s="24" t="n"/>
      <c r="C248" s="24" t="n"/>
      <c r="D248" s="23">
        <f>TRIM(B248&amp;" "&amp;C248)</f>
        <v/>
      </c>
      <c r="E248" s="24" t="n"/>
      <c r="F248" s="24" t="n"/>
      <c r="G248" s="24" t="n"/>
      <c r="H248" s="24" t="n"/>
      <c r="I248" s="24" t="n"/>
      <c r="J248" s="24" t="n"/>
      <c r="K248" s="24" t="n"/>
      <c r="L248" s="10" t="n"/>
      <c r="M248" s="24" t="n"/>
      <c r="N248" s="25">
        <f>IF(D248="","",IF(_xlfn.MAXIFS(Activities!$A$5:$A$504,Activities!$D$5:$D$504,D248)=0,"",_xlfn.MAXIFS(Activities!$A$5:$A$504,Activities!$D$5:$D$504,D248)))</f>
        <v/>
      </c>
      <c r="O248" s="23">
        <f>IF(L248="","",IF(L248&lt;Summary!$B$4,"Overdue",IF(L248-Summary!$B$4&lt;=7,"This week","Scheduled")))</f>
        <v/>
      </c>
    </row>
    <row r="249">
      <c r="A249" s="24" t="n"/>
      <c r="B249" s="24" t="n"/>
      <c r="C249" s="24" t="n"/>
      <c r="D249" s="23">
        <f>TRIM(B249&amp;" "&amp;C249)</f>
        <v/>
      </c>
      <c r="E249" s="24" t="n"/>
      <c r="F249" s="24" t="n"/>
      <c r="G249" s="24" t="n"/>
      <c r="H249" s="24" t="n"/>
      <c r="I249" s="24" t="n"/>
      <c r="J249" s="24" t="n"/>
      <c r="K249" s="24" t="n"/>
      <c r="L249" s="10" t="n"/>
      <c r="M249" s="24" t="n"/>
      <c r="N249" s="25">
        <f>IF(D249="","",IF(_xlfn.MAXIFS(Activities!$A$5:$A$504,Activities!$D$5:$D$504,D249)=0,"",_xlfn.MAXIFS(Activities!$A$5:$A$504,Activities!$D$5:$D$504,D249)))</f>
        <v/>
      </c>
      <c r="O249" s="23">
        <f>IF(L249="","",IF(L249&lt;Summary!$B$4,"Overdue",IF(L249-Summary!$B$4&lt;=7,"This week","Scheduled")))</f>
        <v/>
      </c>
    </row>
    <row r="250">
      <c r="A250" s="24" t="n"/>
      <c r="B250" s="24" t="n"/>
      <c r="C250" s="24" t="n"/>
      <c r="D250" s="23">
        <f>TRIM(B250&amp;" "&amp;C250)</f>
        <v/>
      </c>
      <c r="E250" s="24" t="n"/>
      <c r="F250" s="24" t="n"/>
      <c r="G250" s="24" t="n"/>
      <c r="H250" s="24" t="n"/>
      <c r="I250" s="24" t="n"/>
      <c r="J250" s="24" t="n"/>
      <c r="K250" s="24" t="n"/>
      <c r="L250" s="10" t="n"/>
      <c r="M250" s="24" t="n"/>
      <c r="N250" s="25">
        <f>IF(D250="","",IF(_xlfn.MAXIFS(Activities!$A$5:$A$504,Activities!$D$5:$D$504,D250)=0,"",_xlfn.MAXIFS(Activities!$A$5:$A$504,Activities!$D$5:$D$504,D250)))</f>
        <v/>
      </c>
      <c r="O250" s="23">
        <f>IF(L250="","",IF(L250&lt;Summary!$B$4,"Overdue",IF(L250-Summary!$B$4&lt;=7,"This week","Scheduled")))</f>
        <v/>
      </c>
    </row>
    <row r="251">
      <c r="A251" s="24" t="n"/>
      <c r="B251" s="24" t="n"/>
      <c r="C251" s="24" t="n"/>
      <c r="D251" s="23">
        <f>TRIM(B251&amp;" "&amp;C251)</f>
        <v/>
      </c>
      <c r="E251" s="24" t="n"/>
      <c r="F251" s="24" t="n"/>
      <c r="G251" s="24" t="n"/>
      <c r="H251" s="24" t="n"/>
      <c r="I251" s="24" t="n"/>
      <c r="J251" s="24" t="n"/>
      <c r="K251" s="24" t="n"/>
      <c r="L251" s="10" t="n"/>
      <c r="M251" s="24" t="n"/>
      <c r="N251" s="25">
        <f>IF(D251="","",IF(_xlfn.MAXIFS(Activities!$A$5:$A$504,Activities!$D$5:$D$504,D251)=0,"",_xlfn.MAXIFS(Activities!$A$5:$A$504,Activities!$D$5:$D$504,D251)))</f>
        <v/>
      </c>
      <c r="O251" s="23">
        <f>IF(L251="","",IF(L251&lt;Summary!$B$4,"Overdue",IF(L251-Summary!$B$4&lt;=7,"This week","Scheduled")))</f>
        <v/>
      </c>
    </row>
    <row r="252">
      <c r="A252" s="24" t="n"/>
      <c r="B252" s="24" t="n"/>
      <c r="C252" s="24" t="n"/>
      <c r="D252" s="23">
        <f>TRIM(B252&amp;" "&amp;C252)</f>
        <v/>
      </c>
      <c r="E252" s="24" t="n"/>
      <c r="F252" s="24" t="n"/>
      <c r="G252" s="24" t="n"/>
      <c r="H252" s="24" t="n"/>
      <c r="I252" s="24" t="n"/>
      <c r="J252" s="24" t="n"/>
      <c r="K252" s="24" t="n"/>
      <c r="L252" s="10" t="n"/>
      <c r="M252" s="24" t="n"/>
      <c r="N252" s="25">
        <f>IF(D252="","",IF(_xlfn.MAXIFS(Activities!$A$5:$A$504,Activities!$D$5:$D$504,D252)=0,"",_xlfn.MAXIFS(Activities!$A$5:$A$504,Activities!$D$5:$D$504,D252)))</f>
        <v/>
      </c>
      <c r="O252" s="23">
        <f>IF(L252="","",IF(L252&lt;Summary!$B$4,"Overdue",IF(L252-Summary!$B$4&lt;=7,"This week","Scheduled")))</f>
        <v/>
      </c>
    </row>
    <row r="253">
      <c r="A253" s="24" t="n"/>
      <c r="B253" s="24" t="n"/>
      <c r="C253" s="24" t="n"/>
      <c r="D253" s="23">
        <f>TRIM(B253&amp;" "&amp;C253)</f>
        <v/>
      </c>
      <c r="E253" s="24" t="n"/>
      <c r="F253" s="24" t="n"/>
      <c r="G253" s="24" t="n"/>
      <c r="H253" s="24" t="n"/>
      <c r="I253" s="24" t="n"/>
      <c r="J253" s="24" t="n"/>
      <c r="K253" s="24" t="n"/>
      <c r="L253" s="10" t="n"/>
      <c r="M253" s="24" t="n"/>
      <c r="N253" s="25">
        <f>IF(D253="","",IF(_xlfn.MAXIFS(Activities!$A$5:$A$504,Activities!$D$5:$D$504,D253)=0,"",_xlfn.MAXIFS(Activities!$A$5:$A$504,Activities!$D$5:$D$504,D253)))</f>
        <v/>
      </c>
      <c r="O253" s="23">
        <f>IF(L253="","",IF(L253&lt;Summary!$B$4,"Overdue",IF(L253-Summary!$B$4&lt;=7,"This week","Scheduled")))</f>
        <v/>
      </c>
    </row>
    <row r="254">
      <c r="A254" s="24" t="n"/>
      <c r="B254" s="24" t="n"/>
      <c r="C254" s="24" t="n"/>
      <c r="D254" s="23">
        <f>TRIM(B254&amp;" "&amp;C254)</f>
        <v/>
      </c>
      <c r="E254" s="24" t="n"/>
      <c r="F254" s="24" t="n"/>
      <c r="G254" s="24" t="n"/>
      <c r="H254" s="24" t="n"/>
      <c r="I254" s="24" t="n"/>
      <c r="J254" s="24" t="n"/>
      <c r="K254" s="24" t="n"/>
      <c r="L254" s="10" t="n"/>
      <c r="M254" s="24" t="n"/>
      <c r="N254" s="25">
        <f>IF(D254="","",IF(_xlfn.MAXIFS(Activities!$A$5:$A$504,Activities!$D$5:$D$504,D254)=0,"",_xlfn.MAXIFS(Activities!$A$5:$A$504,Activities!$D$5:$D$504,D254)))</f>
        <v/>
      </c>
      <c r="O254" s="23">
        <f>IF(L254="","",IF(L254&lt;Summary!$B$4,"Overdue",IF(L254-Summary!$B$4&lt;=7,"This week","Scheduled")))</f>
        <v/>
      </c>
    </row>
    <row r="255">
      <c r="A255" s="24" t="n"/>
      <c r="B255" s="24" t="n"/>
      <c r="C255" s="24" t="n"/>
      <c r="D255" s="23">
        <f>TRIM(B255&amp;" "&amp;C255)</f>
        <v/>
      </c>
      <c r="E255" s="24" t="n"/>
      <c r="F255" s="24" t="n"/>
      <c r="G255" s="24" t="n"/>
      <c r="H255" s="24" t="n"/>
      <c r="I255" s="24" t="n"/>
      <c r="J255" s="24" t="n"/>
      <c r="K255" s="24" t="n"/>
      <c r="L255" s="10" t="n"/>
      <c r="M255" s="24" t="n"/>
      <c r="N255" s="25">
        <f>IF(D255="","",IF(_xlfn.MAXIFS(Activities!$A$5:$A$504,Activities!$D$5:$D$504,D255)=0,"",_xlfn.MAXIFS(Activities!$A$5:$A$504,Activities!$D$5:$D$504,D255)))</f>
        <v/>
      </c>
      <c r="O255" s="23">
        <f>IF(L255="","",IF(L255&lt;Summary!$B$4,"Overdue",IF(L255-Summary!$B$4&lt;=7,"This week","Scheduled")))</f>
        <v/>
      </c>
    </row>
    <row r="256">
      <c r="A256" s="24" t="n"/>
      <c r="B256" s="24" t="n"/>
      <c r="C256" s="24" t="n"/>
      <c r="D256" s="23">
        <f>TRIM(B256&amp;" "&amp;C256)</f>
        <v/>
      </c>
      <c r="E256" s="24" t="n"/>
      <c r="F256" s="24" t="n"/>
      <c r="G256" s="24" t="n"/>
      <c r="H256" s="24" t="n"/>
      <c r="I256" s="24" t="n"/>
      <c r="J256" s="24" t="n"/>
      <c r="K256" s="24" t="n"/>
      <c r="L256" s="10" t="n"/>
      <c r="M256" s="24" t="n"/>
      <c r="N256" s="25">
        <f>IF(D256="","",IF(_xlfn.MAXIFS(Activities!$A$5:$A$504,Activities!$D$5:$D$504,D256)=0,"",_xlfn.MAXIFS(Activities!$A$5:$A$504,Activities!$D$5:$D$504,D256)))</f>
        <v/>
      </c>
      <c r="O256" s="23">
        <f>IF(L256="","",IF(L256&lt;Summary!$B$4,"Overdue",IF(L256-Summary!$B$4&lt;=7,"This week","Scheduled")))</f>
        <v/>
      </c>
    </row>
    <row r="257">
      <c r="A257" s="24" t="n"/>
      <c r="B257" s="24" t="n"/>
      <c r="C257" s="24" t="n"/>
      <c r="D257" s="23">
        <f>TRIM(B257&amp;" "&amp;C257)</f>
        <v/>
      </c>
      <c r="E257" s="24" t="n"/>
      <c r="F257" s="24" t="n"/>
      <c r="G257" s="24" t="n"/>
      <c r="H257" s="24" t="n"/>
      <c r="I257" s="24" t="n"/>
      <c r="J257" s="24" t="n"/>
      <c r="K257" s="24" t="n"/>
      <c r="L257" s="10" t="n"/>
      <c r="M257" s="24" t="n"/>
      <c r="N257" s="25">
        <f>IF(D257="","",IF(_xlfn.MAXIFS(Activities!$A$5:$A$504,Activities!$D$5:$D$504,D257)=0,"",_xlfn.MAXIFS(Activities!$A$5:$A$504,Activities!$D$5:$D$504,D257)))</f>
        <v/>
      </c>
      <c r="O257" s="23">
        <f>IF(L257="","",IF(L257&lt;Summary!$B$4,"Overdue",IF(L257-Summary!$B$4&lt;=7,"This week","Scheduled")))</f>
        <v/>
      </c>
    </row>
    <row r="258">
      <c r="A258" s="24" t="n"/>
      <c r="B258" s="24" t="n"/>
      <c r="C258" s="24" t="n"/>
      <c r="D258" s="23">
        <f>TRIM(B258&amp;" "&amp;C258)</f>
        <v/>
      </c>
      <c r="E258" s="24" t="n"/>
      <c r="F258" s="24" t="n"/>
      <c r="G258" s="24" t="n"/>
      <c r="H258" s="24" t="n"/>
      <c r="I258" s="24" t="n"/>
      <c r="J258" s="24" t="n"/>
      <c r="K258" s="24" t="n"/>
      <c r="L258" s="10" t="n"/>
      <c r="M258" s="24" t="n"/>
      <c r="N258" s="25">
        <f>IF(D258="","",IF(_xlfn.MAXIFS(Activities!$A$5:$A$504,Activities!$D$5:$D$504,D258)=0,"",_xlfn.MAXIFS(Activities!$A$5:$A$504,Activities!$D$5:$D$504,D258)))</f>
        <v/>
      </c>
      <c r="O258" s="23">
        <f>IF(L258="","",IF(L258&lt;Summary!$B$4,"Overdue",IF(L258-Summary!$B$4&lt;=7,"This week","Scheduled")))</f>
        <v/>
      </c>
    </row>
    <row r="259">
      <c r="A259" s="24" t="n"/>
      <c r="B259" s="24" t="n"/>
      <c r="C259" s="24" t="n"/>
      <c r="D259" s="23">
        <f>TRIM(B259&amp;" "&amp;C259)</f>
        <v/>
      </c>
      <c r="E259" s="24" t="n"/>
      <c r="F259" s="24" t="n"/>
      <c r="G259" s="24" t="n"/>
      <c r="H259" s="24" t="n"/>
      <c r="I259" s="24" t="n"/>
      <c r="J259" s="24" t="n"/>
      <c r="K259" s="24" t="n"/>
      <c r="L259" s="10" t="n"/>
      <c r="M259" s="24" t="n"/>
      <c r="N259" s="25">
        <f>IF(D259="","",IF(_xlfn.MAXIFS(Activities!$A$5:$A$504,Activities!$D$5:$D$504,D259)=0,"",_xlfn.MAXIFS(Activities!$A$5:$A$504,Activities!$D$5:$D$504,D259)))</f>
        <v/>
      </c>
      <c r="O259" s="23">
        <f>IF(L259="","",IF(L259&lt;Summary!$B$4,"Overdue",IF(L259-Summary!$B$4&lt;=7,"This week","Scheduled")))</f>
        <v/>
      </c>
    </row>
    <row r="260">
      <c r="A260" s="24" t="n"/>
      <c r="B260" s="24" t="n"/>
      <c r="C260" s="24" t="n"/>
      <c r="D260" s="23">
        <f>TRIM(B260&amp;" "&amp;C260)</f>
        <v/>
      </c>
      <c r="E260" s="24" t="n"/>
      <c r="F260" s="24" t="n"/>
      <c r="G260" s="24" t="n"/>
      <c r="H260" s="24" t="n"/>
      <c r="I260" s="24" t="n"/>
      <c r="J260" s="24" t="n"/>
      <c r="K260" s="24" t="n"/>
      <c r="L260" s="10" t="n"/>
      <c r="M260" s="24" t="n"/>
      <c r="N260" s="25">
        <f>IF(D260="","",IF(_xlfn.MAXIFS(Activities!$A$5:$A$504,Activities!$D$5:$D$504,D260)=0,"",_xlfn.MAXIFS(Activities!$A$5:$A$504,Activities!$D$5:$D$504,D260)))</f>
        <v/>
      </c>
      <c r="O260" s="23">
        <f>IF(L260="","",IF(L260&lt;Summary!$B$4,"Overdue",IF(L260-Summary!$B$4&lt;=7,"This week","Scheduled")))</f>
        <v/>
      </c>
    </row>
    <row r="261">
      <c r="A261" s="24" t="n"/>
      <c r="B261" s="24" t="n"/>
      <c r="C261" s="24" t="n"/>
      <c r="D261" s="23">
        <f>TRIM(B261&amp;" "&amp;C261)</f>
        <v/>
      </c>
      <c r="E261" s="24" t="n"/>
      <c r="F261" s="24" t="n"/>
      <c r="G261" s="24" t="n"/>
      <c r="H261" s="24" t="n"/>
      <c r="I261" s="24" t="n"/>
      <c r="J261" s="24" t="n"/>
      <c r="K261" s="24" t="n"/>
      <c r="L261" s="10" t="n"/>
      <c r="M261" s="24" t="n"/>
      <c r="N261" s="25">
        <f>IF(D261="","",IF(_xlfn.MAXIFS(Activities!$A$5:$A$504,Activities!$D$5:$D$504,D261)=0,"",_xlfn.MAXIFS(Activities!$A$5:$A$504,Activities!$D$5:$D$504,D261)))</f>
        <v/>
      </c>
      <c r="O261" s="23">
        <f>IF(L261="","",IF(L261&lt;Summary!$B$4,"Overdue",IF(L261-Summary!$B$4&lt;=7,"This week","Scheduled")))</f>
        <v/>
      </c>
    </row>
    <row r="262">
      <c r="A262" s="24" t="n"/>
      <c r="B262" s="24" t="n"/>
      <c r="C262" s="24" t="n"/>
      <c r="D262" s="23">
        <f>TRIM(B262&amp;" "&amp;C262)</f>
        <v/>
      </c>
      <c r="E262" s="24" t="n"/>
      <c r="F262" s="24" t="n"/>
      <c r="G262" s="24" t="n"/>
      <c r="H262" s="24" t="n"/>
      <c r="I262" s="24" t="n"/>
      <c r="J262" s="24" t="n"/>
      <c r="K262" s="24" t="n"/>
      <c r="L262" s="10" t="n"/>
      <c r="M262" s="24" t="n"/>
      <c r="N262" s="25">
        <f>IF(D262="","",IF(_xlfn.MAXIFS(Activities!$A$5:$A$504,Activities!$D$5:$D$504,D262)=0,"",_xlfn.MAXIFS(Activities!$A$5:$A$504,Activities!$D$5:$D$504,D262)))</f>
        <v/>
      </c>
      <c r="O262" s="23">
        <f>IF(L262="","",IF(L262&lt;Summary!$B$4,"Overdue",IF(L262-Summary!$B$4&lt;=7,"This week","Scheduled")))</f>
        <v/>
      </c>
    </row>
    <row r="263">
      <c r="A263" s="24" t="n"/>
      <c r="B263" s="24" t="n"/>
      <c r="C263" s="24" t="n"/>
      <c r="D263" s="23">
        <f>TRIM(B263&amp;" "&amp;C263)</f>
        <v/>
      </c>
      <c r="E263" s="24" t="n"/>
      <c r="F263" s="24" t="n"/>
      <c r="G263" s="24" t="n"/>
      <c r="H263" s="24" t="n"/>
      <c r="I263" s="24" t="n"/>
      <c r="J263" s="24" t="n"/>
      <c r="K263" s="24" t="n"/>
      <c r="L263" s="10" t="n"/>
      <c r="M263" s="24" t="n"/>
      <c r="N263" s="25">
        <f>IF(D263="","",IF(_xlfn.MAXIFS(Activities!$A$5:$A$504,Activities!$D$5:$D$504,D263)=0,"",_xlfn.MAXIFS(Activities!$A$5:$A$504,Activities!$D$5:$D$504,D263)))</f>
        <v/>
      </c>
      <c r="O263" s="23">
        <f>IF(L263="","",IF(L263&lt;Summary!$B$4,"Overdue",IF(L263-Summary!$B$4&lt;=7,"This week","Scheduled")))</f>
        <v/>
      </c>
    </row>
    <row r="264">
      <c r="A264" s="24" t="n"/>
      <c r="B264" s="24" t="n"/>
      <c r="C264" s="24" t="n"/>
      <c r="D264" s="23">
        <f>TRIM(B264&amp;" "&amp;C264)</f>
        <v/>
      </c>
      <c r="E264" s="24" t="n"/>
      <c r="F264" s="24" t="n"/>
      <c r="G264" s="24" t="n"/>
      <c r="H264" s="24" t="n"/>
      <c r="I264" s="24" t="n"/>
      <c r="J264" s="24" t="n"/>
      <c r="K264" s="24" t="n"/>
      <c r="L264" s="10" t="n"/>
      <c r="M264" s="24" t="n"/>
      <c r="N264" s="25">
        <f>IF(D264="","",IF(_xlfn.MAXIFS(Activities!$A$5:$A$504,Activities!$D$5:$D$504,D264)=0,"",_xlfn.MAXIFS(Activities!$A$5:$A$504,Activities!$D$5:$D$504,D264)))</f>
        <v/>
      </c>
      <c r="O264" s="23">
        <f>IF(L264="","",IF(L264&lt;Summary!$B$4,"Overdue",IF(L264-Summary!$B$4&lt;=7,"This week","Scheduled")))</f>
        <v/>
      </c>
    </row>
    <row r="265">
      <c r="A265" s="24" t="n"/>
      <c r="B265" s="24" t="n"/>
      <c r="C265" s="24" t="n"/>
      <c r="D265" s="23">
        <f>TRIM(B265&amp;" "&amp;C265)</f>
        <v/>
      </c>
      <c r="E265" s="24" t="n"/>
      <c r="F265" s="24" t="n"/>
      <c r="G265" s="24" t="n"/>
      <c r="H265" s="24" t="n"/>
      <c r="I265" s="24" t="n"/>
      <c r="J265" s="24" t="n"/>
      <c r="K265" s="24" t="n"/>
      <c r="L265" s="10" t="n"/>
      <c r="M265" s="24" t="n"/>
      <c r="N265" s="25">
        <f>IF(D265="","",IF(_xlfn.MAXIFS(Activities!$A$5:$A$504,Activities!$D$5:$D$504,D265)=0,"",_xlfn.MAXIFS(Activities!$A$5:$A$504,Activities!$D$5:$D$504,D265)))</f>
        <v/>
      </c>
      <c r="O265" s="23">
        <f>IF(L265="","",IF(L265&lt;Summary!$B$4,"Overdue",IF(L265-Summary!$B$4&lt;=7,"This week","Scheduled")))</f>
        <v/>
      </c>
    </row>
    <row r="266">
      <c r="A266" s="24" t="n"/>
      <c r="B266" s="24" t="n"/>
      <c r="C266" s="24" t="n"/>
      <c r="D266" s="23">
        <f>TRIM(B266&amp;" "&amp;C266)</f>
        <v/>
      </c>
      <c r="E266" s="24" t="n"/>
      <c r="F266" s="24" t="n"/>
      <c r="G266" s="24" t="n"/>
      <c r="H266" s="24" t="n"/>
      <c r="I266" s="24" t="n"/>
      <c r="J266" s="24" t="n"/>
      <c r="K266" s="24" t="n"/>
      <c r="L266" s="10" t="n"/>
      <c r="M266" s="24" t="n"/>
      <c r="N266" s="25">
        <f>IF(D266="","",IF(_xlfn.MAXIFS(Activities!$A$5:$A$504,Activities!$D$5:$D$504,D266)=0,"",_xlfn.MAXIFS(Activities!$A$5:$A$504,Activities!$D$5:$D$504,D266)))</f>
        <v/>
      </c>
      <c r="O266" s="23">
        <f>IF(L266="","",IF(L266&lt;Summary!$B$4,"Overdue",IF(L266-Summary!$B$4&lt;=7,"This week","Scheduled")))</f>
        <v/>
      </c>
    </row>
    <row r="267">
      <c r="A267" s="24" t="n"/>
      <c r="B267" s="24" t="n"/>
      <c r="C267" s="24" t="n"/>
      <c r="D267" s="23">
        <f>TRIM(B267&amp;" "&amp;C267)</f>
        <v/>
      </c>
      <c r="E267" s="24" t="n"/>
      <c r="F267" s="24" t="n"/>
      <c r="G267" s="24" t="n"/>
      <c r="H267" s="24" t="n"/>
      <c r="I267" s="24" t="n"/>
      <c r="J267" s="24" t="n"/>
      <c r="K267" s="24" t="n"/>
      <c r="L267" s="10" t="n"/>
      <c r="M267" s="24" t="n"/>
      <c r="N267" s="25">
        <f>IF(D267="","",IF(_xlfn.MAXIFS(Activities!$A$5:$A$504,Activities!$D$5:$D$504,D267)=0,"",_xlfn.MAXIFS(Activities!$A$5:$A$504,Activities!$D$5:$D$504,D267)))</f>
        <v/>
      </c>
      <c r="O267" s="23">
        <f>IF(L267="","",IF(L267&lt;Summary!$B$4,"Overdue",IF(L267-Summary!$B$4&lt;=7,"This week","Scheduled")))</f>
        <v/>
      </c>
    </row>
    <row r="268">
      <c r="A268" s="24" t="n"/>
      <c r="B268" s="24" t="n"/>
      <c r="C268" s="24" t="n"/>
      <c r="D268" s="23">
        <f>TRIM(B268&amp;" "&amp;C268)</f>
        <v/>
      </c>
      <c r="E268" s="24" t="n"/>
      <c r="F268" s="24" t="n"/>
      <c r="G268" s="24" t="n"/>
      <c r="H268" s="24" t="n"/>
      <c r="I268" s="24" t="n"/>
      <c r="J268" s="24" t="n"/>
      <c r="K268" s="24" t="n"/>
      <c r="L268" s="10" t="n"/>
      <c r="M268" s="24" t="n"/>
      <c r="N268" s="25">
        <f>IF(D268="","",IF(_xlfn.MAXIFS(Activities!$A$5:$A$504,Activities!$D$5:$D$504,D268)=0,"",_xlfn.MAXIFS(Activities!$A$5:$A$504,Activities!$D$5:$D$504,D268)))</f>
        <v/>
      </c>
      <c r="O268" s="23">
        <f>IF(L268="","",IF(L268&lt;Summary!$B$4,"Overdue",IF(L268-Summary!$B$4&lt;=7,"This week","Scheduled")))</f>
        <v/>
      </c>
    </row>
    <row r="269">
      <c r="A269" s="24" t="n"/>
      <c r="B269" s="24" t="n"/>
      <c r="C269" s="24" t="n"/>
      <c r="D269" s="23">
        <f>TRIM(B269&amp;" "&amp;C269)</f>
        <v/>
      </c>
      <c r="E269" s="24" t="n"/>
      <c r="F269" s="24" t="n"/>
      <c r="G269" s="24" t="n"/>
      <c r="H269" s="24" t="n"/>
      <c r="I269" s="24" t="n"/>
      <c r="J269" s="24" t="n"/>
      <c r="K269" s="24" t="n"/>
      <c r="L269" s="10" t="n"/>
      <c r="M269" s="24" t="n"/>
      <c r="N269" s="25">
        <f>IF(D269="","",IF(_xlfn.MAXIFS(Activities!$A$5:$A$504,Activities!$D$5:$D$504,D269)=0,"",_xlfn.MAXIFS(Activities!$A$5:$A$504,Activities!$D$5:$D$504,D269)))</f>
        <v/>
      </c>
      <c r="O269" s="23">
        <f>IF(L269="","",IF(L269&lt;Summary!$B$4,"Overdue",IF(L269-Summary!$B$4&lt;=7,"This week","Scheduled")))</f>
        <v/>
      </c>
    </row>
    <row r="270">
      <c r="A270" s="24" t="n"/>
      <c r="B270" s="24" t="n"/>
      <c r="C270" s="24" t="n"/>
      <c r="D270" s="23">
        <f>TRIM(B270&amp;" "&amp;C270)</f>
        <v/>
      </c>
      <c r="E270" s="24" t="n"/>
      <c r="F270" s="24" t="n"/>
      <c r="G270" s="24" t="n"/>
      <c r="H270" s="24" t="n"/>
      <c r="I270" s="24" t="n"/>
      <c r="J270" s="24" t="n"/>
      <c r="K270" s="24" t="n"/>
      <c r="L270" s="10" t="n"/>
      <c r="M270" s="24" t="n"/>
      <c r="N270" s="25">
        <f>IF(D270="","",IF(_xlfn.MAXIFS(Activities!$A$5:$A$504,Activities!$D$5:$D$504,D270)=0,"",_xlfn.MAXIFS(Activities!$A$5:$A$504,Activities!$D$5:$D$504,D270)))</f>
        <v/>
      </c>
      <c r="O270" s="23">
        <f>IF(L270="","",IF(L270&lt;Summary!$B$4,"Overdue",IF(L270-Summary!$B$4&lt;=7,"This week","Scheduled")))</f>
        <v/>
      </c>
    </row>
    <row r="271">
      <c r="A271" s="24" t="n"/>
      <c r="B271" s="24" t="n"/>
      <c r="C271" s="24" t="n"/>
      <c r="D271" s="23">
        <f>TRIM(B271&amp;" "&amp;C271)</f>
        <v/>
      </c>
      <c r="E271" s="24" t="n"/>
      <c r="F271" s="24" t="n"/>
      <c r="G271" s="24" t="n"/>
      <c r="H271" s="24" t="n"/>
      <c r="I271" s="24" t="n"/>
      <c r="J271" s="24" t="n"/>
      <c r="K271" s="24" t="n"/>
      <c r="L271" s="10" t="n"/>
      <c r="M271" s="24" t="n"/>
      <c r="N271" s="25">
        <f>IF(D271="","",IF(_xlfn.MAXIFS(Activities!$A$5:$A$504,Activities!$D$5:$D$504,D271)=0,"",_xlfn.MAXIFS(Activities!$A$5:$A$504,Activities!$D$5:$D$504,D271)))</f>
        <v/>
      </c>
      <c r="O271" s="23">
        <f>IF(L271="","",IF(L271&lt;Summary!$B$4,"Overdue",IF(L271-Summary!$B$4&lt;=7,"This week","Scheduled")))</f>
        <v/>
      </c>
    </row>
    <row r="272">
      <c r="A272" s="24" t="n"/>
      <c r="B272" s="24" t="n"/>
      <c r="C272" s="24" t="n"/>
      <c r="D272" s="23">
        <f>TRIM(B272&amp;" "&amp;C272)</f>
        <v/>
      </c>
      <c r="E272" s="24" t="n"/>
      <c r="F272" s="24" t="n"/>
      <c r="G272" s="24" t="n"/>
      <c r="H272" s="24" t="n"/>
      <c r="I272" s="24" t="n"/>
      <c r="J272" s="24" t="n"/>
      <c r="K272" s="24" t="n"/>
      <c r="L272" s="10" t="n"/>
      <c r="M272" s="24" t="n"/>
      <c r="N272" s="25">
        <f>IF(D272="","",IF(_xlfn.MAXIFS(Activities!$A$5:$A$504,Activities!$D$5:$D$504,D272)=0,"",_xlfn.MAXIFS(Activities!$A$5:$A$504,Activities!$D$5:$D$504,D272)))</f>
        <v/>
      </c>
      <c r="O272" s="23">
        <f>IF(L272="","",IF(L272&lt;Summary!$B$4,"Overdue",IF(L272-Summary!$B$4&lt;=7,"This week","Scheduled")))</f>
        <v/>
      </c>
    </row>
    <row r="273">
      <c r="A273" s="24" t="n"/>
      <c r="B273" s="24" t="n"/>
      <c r="C273" s="24" t="n"/>
      <c r="D273" s="23">
        <f>TRIM(B273&amp;" "&amp;C273)</f>
        <v/>
      </c>
      <c r="E273" s="24" t="n"/>
      <c r="F273" s="24" t="n"/>
      <c r="G273" s="24" t="n"/>
      <c r="H273" s="24" t="n"/>
      <c r="I273" s="24" t="n"/>
      <c r="J273" s="24" t="n"/>
      <c r="K273" s="24" t="n"/>
      <c r="L273" s="10" t="n"/>
      <c r="M273" s="24" t="n"/>
      <c r="N273" s="25">
        <f>IF(D273="","",IF(_xlfn.MAXIFS(Activities!$A$5:$A$504,Activities!$D$5:$D$504,D273)=0,"",_xlfn.MAXIFS(Activities!$A$5:$A$504,Activities!$D$5:$D$504,D273)))</f>
        <v/>
      </c>
      <c r="O273" s="23">
        <f>IF(L273="","",IF(L273&lt;Summary!$B$4,"Overdue",IF(L273-Summary!$B$4&lt;=7,"This week","Scheduled")))</f>
        <v/>
      </c>
    </row>
    <row r="274">
      <c r="A274" s="24" t="n"/>
      <c r="B274" s="24" t="n"/>
      <c r="C274" s="24" t="n"/>
      <c r="D274" s="23">
        <f>TRIM(B274&amp;" "&amp;C274)</f>
        <v/>
      </c>
      <c r="E274" s="24" t="n"/>
      <c r="F274" s="24" t="n"/>
      <c r="G274" s="24" t="n"/>
      <c r="H274" s="24" t="n"/>
      <c r="I274" s="24" t="n"/>
      <c r="J274" s="24" t="n"/>
      <c r="K274" s="24" t="n"/>
      <c r="L274" s="10" t="n"/>
      <c r="M274" s="24" t="n"/>
      <c r="N274" s="25">
        <f>IF(D274="","",IF(_xlfn.MAXIFS(Activities!$A$5:$A$504,Activities!$D$5:$D$504,D274)=0,"",_xlfn.MAXIFS(Activities!$A$5:$A$504,Activities!$D$5:$D$504,D274)))</f>
        <v/>
      </c>
      <c r="O274" s="23">
        <f>IF(L274="","",IF(L274&lt;Summary!$B$4,"Overdue",IF(L274-Summary!$B$4&lt;=7,"This week","Scheduled")))</f>
        <v/>
      </c>
    </row>
    <row r="275">
      <c r="A275" s="24" t="n"/>
      <c r="B275" s="24" t="n"/>
      <c r="C275" s="24" t="n"/>
      <c r="D275" s="23">
        <f>TRIM(B275&amp;" "&amp;C275)</f>
        <v/>
      </c>
      <c r="E275" s="24" t="n"/>
      <c r="F275" s="24" t="n"/>
      <c r="G275" s="24" t="n"/>
      <c r="H275" s="24" t="n"/>
      <c r="I275" s="24" t="n"/>
      <c r="J275" s="24" t="n"/>
      <c r="K275" s="24" t="n"/>
      <c r="L275" s="10" t="n"/>
      <c r="M275" s="24" t="n"/>
      <c r="N275" s="25">
        <f>IF(D275="","",IF(_xlfn.MAXIFS(Activities!$A$5:$A$504,Activities!$D$5:$D$504,D275)=0,"",_xlfn.MAXIFS(Activities!$A$5:$A$504,Activities!$D$5:$D$504,D275)))</f>
        <v/>
      </c>
      <c r="O275" s="23">
        <f>IF(L275="","",IF(L275&lt;Summary!$B$4,"Overdue",IF(L275-Summary!$B$4&lt;=7,"This week","Scheduled")))</f>
        <v/>
      </c>
    </row>
    <row r="276">
      <c r="A276" s="24" t="n"/>
      <c r="B276" s="24" t="n"/>
      <c r="C276" s="24" t="n"/>
      <c r="D276" s="23">
        <f>TRIM(B276&amp;" "&amp;C276)</f>
        <v/>
      </c>
      <c r="E276" s="24" t="n"/>
      <c r="F276" s="24" t="n"/>
      <c r="G276" s="24" t="n"/>
      <c r="H276" s="24" t="n"/>
      <c r="I276" s="24" t="n"/>
      <c r="J276" s="24" t="n"/>
      <c r="K276" s="24" t="n"/>
      <c r="L276" s="10" t="n"/>
      <c r="M276" s="24" t="n"/>
      <c r="N276" s="25">
        <f>IF(D276="","",IF(_xlfn.MAXIFS(Activities!$A$5:$A$504,Activities!$D$5:$D$504,D276)=0,"",_xlfn.MAXIFS(Activities!$A$5:$A$504,Activities!$D$5:$D$504,D276)))</f>
        <v/>
      </c>
      <c r="O276" s="23">
        <f>IF(L276="","",IF(L276&lt;Summary!$B$4,"Overdue",IF(L276-Summary!$B$4&lt;=7,"This week","Scheduled")))</f>
        <v/>
      </c>
    </row>
    <row r="277">
      <c r="A277" s="24" t="n"/>
      <c r="B277" s="24" t="n"/>
      <c r="C277" s="24" t="n"/>
      <c r="D277" s="23">
        <f>TRIM(B277&amp;" "&amp;C277)</f>
        <v/>
      </c>
      <c r="E277" s="24" t="n"/>
      <c r="F277" s="24" t="n"/>
      <c r="G277" s="24" t="n"/>
      <c r="H277" s="24" t="n"/>
      <c r="I277" s="24" t="n"/>
      <c r="J277" s="24" t="n"/>
      <c r="K277" s="24" t="n"/>
      <c r="L277" s="10" t="n"/>
      <c r="M277" s="24" t="n"/>
      <c r="N277" s="25">
        <f>IF(D277="","",IF(_xlfn.MAXIFS(Activities!$A$5:$A$504,Activities!$D$5:$D$504,D277)=0,"",_xlfn.MAXIFS(Activities!$A$5:$A$504,Activities!$D$5:$D$504,D277)))</f>
        <v/>
      </c>
      <c r="O277" s="23">
        <f>IF(L277="","",IF(L277&lt;Summary!$B$4,"Overdue",IF(L277-Summary!$B$4&lt;=7,"This week","Scheduled")))</f>
        <v/>
      </c>
    </row>
    <row r="278">
      <c r="A278" s="24" t="n"/>
      <c r="B278" s="24" t="n"/>
      <c r="C278" s="24" t="n"/>
      <c r="D278" s="23">
        <f>TRIM(B278&amp;" "&amp;C278)</f>
        <v/>
      </c>
      <c r="E278" s="24" t="n"/>
      <c r="F278" s="24" t="n"/>
      <c r="G278" s="24" t="n"/>
      <c r="H278" s="24" t="n"/>
      <c r="I278" s="24" t="n"/>
      <c r="J278" s="24" t="n"/>
      <c r="K278" s="24" t="n"/>
      <c r="L278" s="10" t="n"/>
      <c r="M278" s="24" t="n"/>
      <c r="N278" s="25">
        <f>IF(D278="","",IF(_xlfn.MAXIFS(Activities!$A$5:$A$504,Activities!$D$5:$D$504,D278)=0,"",_xlfn.MAXIFS(Activities!$A$5:$A$504,Activities!$D$5:$D$504,D278)))</f>
        <v/>
      </c>
      <c r="O278" s="23">
        <f>IF(L278="","",IF(L278&lt;Summary!$B$4,"Overdue",IF(L278-Summary!$B$4&lt;=7,"This week","Scheduled")))</f>
        <v/>
      </c>
    </row>
    <row r="279">
      <c r="A279" s="24" t="n"/>
      <c r="B279" s="24" t="n"/>
      <c r="C279" s="24" t="n"/>
      <c r="D279" s="23">
        <f>TRIM(B279&amp;" "&amp;C279)</f>
        <v/>
      </c>
      <c r="E279" s="24" t="n"/>
      <c r="F279" s="24" t="n"/>
      <c r="G279" s="24" t="n"/>
      <c r="H279" s="24" t="n"/>
      <c r="I279" s="24" t="n"/>
      <c r="J279" s="24" t="n"/>
      <c r="K279" s="24" t="n"/>
      <c r="L279" s="10" t="n"/>
      <c r="M279" s="24" t="n"/>
      <c r="N279" s="25">
        <f>IF(D279="","",IF(_xlfn.MAXIFS(Activities!$A$5:$A$504,Activities!$D$5:$D$504,D279)=0,"",_xlfn.MAXIFS(Activities!$A$5:$A$504,Activities!$D$5:$D$504,D279)))</f>
        <v/>
      </c>
      <c r="O279" s="23">
        <f>IF(L279="","",IF(L279&lt;Summary!$B$4,"Overdue",IF(L279-Summary!$B$4&lt;=7,"This week","Scheduled")))</f>
        <v/>
      </c>
    </row>
    <row r="280">
      <c r="A280" s="24" t="n"/>
      <c r="B280" s="24" t="n"/>
      <c r="C280" s="24" t="n"/>
      <c r="D280" s="23">
        <f>TRIM(B280&amp;" "&amp;C280)</f>
        <v/>
      </c>
      <c r="E280" s="24" t="n"/>
      <c r="F280" s="24" t="n"/>
      <c r="G280" s="24" t="n"/>
      <c r="H280" s="24" t="n"/>
      <c r="I280" s="24" t="n"/>
      <c r="J280" s="24" t="n"/>
      <c r="K280" s="24" t="n"/>
      <c r="L280" s="10" t="n"/>
      <c r="M280" s="24" t="n"/>
      <c r="N280" s="25">
        <f>IF(D280="","",IF(_xlfn.MAXIFS(Activities!$A$5:$A$504,Activities!$D$5:$D$504,D280)=0,"",_xlfn.MAXIFS(Activities!$A$5:$A$504,Activities!$D$5:$D$504,D280)))</f>
        <v/>
      </c>
      <c r="O280" s="23">
        <f>IF(L280="","",IF(L280&lt;Summary!$B$4,"Overdue",IF(L280-Summary!$B$4&lt;=7,"This week","Scheduled")))</f>
        <v/>
      </c>
    </row>
    <row r="281">
      <c r="A281" s="24" t="n"/>
      <c r="B281" s="24" t="n"/>
      <c r="C281" s="24" t="n"/>
      <c r="D281" s="23">
        <f>TRIM(B281&amp;" "&amp;C281)</f>
        <v/>
      </c>
      <c r="E281" s="24" t="n"/>
      <c r="F281" s="24" t="n"/>
      <c r="G281" s="24" t="n"/>
      <c r="H281" s="24" t="n"/>
      <c r="I281" s="24" t="n"/>
      <c r="J281" s="24" t="n"/>
      <c r="K281" s="24" t="n"/>
      <c r="L281" s="10" t="n"/>
      <c r="M281" s="24" t="n"/>
      <c r="N281" s="25">
        <f>IF(D281="","",IF(_xlfn.MAXIFS(Activities!$A$5:$A$504,Activities!$D$5:$D$504,D281)=0,"",_xlfn.MAXIFS(Activities!$A$5:$A$504,Activities!$D$5:$D$504,D281)))</f>
        <v/>
      </c>
      <c r="O281" s="23">
        <f>IF(L281="","",IF(L281&lt;Summary!$B$4,"Overdue",IF(L281-Summary!$B$4&lt;=7,"This week","Scheduled")))</f>
        <v/>
      </c>
    </row>
    <row r="282">
      <c r="A282" s="24" t="n"/>
      <c r="B282" s="24" t="n"/>
      <c r="C282" s="24" t="n"/>
      <c r="D282" s="23">
        <f>TRIM(B282&amp;" "&amp;C282)</f>
        <v/>
      </c>
      <c r="E282" s="24" t="n"/>
      <c r="F282" s="24" t="n"/>
      <c r="G282" s="24" t="n"/>
      <c r="H282" s="24" t="n"/>
      <c r="I282" s="24" t="n"/>
      <c r="J282" s="24" t="n"/>
      <c r="K282" s="24" t="n"/>
      <c r="L282" s="10" t="n"/>
      <c r="M282" s="24" t="n"/>
      <c r="N282" s="25">
        <f>IF(D282="","",IF(_xlfn.MAXIFS(Activities!$A$5:$A$504,Activities!$D$5:$D$504,D282)=0,"",_xlfn.MAXIFS(Activities!$A$5:$A$504,Activities!$D$5:$D$504,D282)))</f>
        <v/>
      </c>
      <c r="O282" s="23">
        <f>IF(L282="","",IF(L282&lt;Summary!$B$4,"Overdue",IF(L282-Summary!$B$4&lt;=7,"This week","Scheduled")))</f>
        <v/>
      </c>
    </row>
    <row r="283">
      <c r="A283" s="24" t="n"/>
      <c r="B283" s="24" t="n"/>
      <c r="C283" s="24" t="n"/>
      <c r="D283" s="23">
        <f>TRIM(B283&amp;" "&amp;C283)</f>
        <v/>
      </c>
      <c r="E283" s="24" t="n"/>
      <c r="F283" s="24" t="n"/>
      <c r="G283" s="24" t="n"/>
      <c r="H283" s="24" t="n"/>
      <c r="I283" s="24" t="n"/>
      <c r="J283" s="24" t="n"/>
      <c r="K283" s="24" t="n"/>
      <c r="L283" s="10" t="n"/>
      <c r="M283" s="24" t="n"/>
      <c r="N283" s="25">
        <f>IF(D283="","",IF(_xlfn.MAXIFS(Activities!$A$5:$A$504,Activities!$D$5:$D$504,D283)=0,"",_xlfn.MAXIFS(Activities!$A$5:$A$504,Activities!$D$5:$D$504,D283)))</f>
        <v/>
      </c>
      <c r="O283" s="23">
        <f>IF(L283="","",IF(L283&lt;Summary!$B$4,"Overdue",IF(L283-Summary!$B$4&lt;=7,"This week","Scheduled")))</f>
        <v/>
      </c>
    </row>
    <row r="284">
      <c r="A284" s="24" t="n"/>
      <c r="B284" s="24" t="n"/>
      <c r="C284" s="24" t="n"/>
      <c r="D284" s="23">
        <f>TRIM(B284&amp;" "&amp;C284)</f>
        <v/>
      </c>
      <c r="E284" s="24" t="n"/>
      <c r="F284" s="24" t="n"/>
      <c r="G284" s="24" t="n"/>
      <c r="H284" s="24" t="n"/>
      <c r="I284" s="24" t="n"/>
      <c r="J284" s="24" t="n"/>
      <c r="K284" s="24" t="n"/>
      <c r="L284" s="10" t="n"/>
      <c r="M284" s="24" t="n"/>
      <c r="N284" s="25">
        <f>IF(D284="","",IF(_xlfn.MAXIFS(Activities!$A$5:$A$504,Activities!$D$5:$D$504,D284)=0,"",_xlfn.MAXIFS(Activities!$A$5:$A$504,Activities!$D$5:$D$504,D284)))</f>
        <v/>
      </c>
      <c r="O284" s="23">
        <f>IF(L284="","",IF(L284&lt;Summary!$B$4,"Overdue",IF(L284-Summary!$B$4&lt;=7,"This week","Scheduled")))</f>
        <v/>
      </c>
    </row>
    <row r="285">
      <c r="A285" s="24" t="n"/>
      <c r="B285" s="24" t="n"/>
      <c r="C285" s="24" t="n"/>
      <c r="D285" s="23">
        <f>TRIM(B285&amp;" "&amp;C285)</f>
        <v/>
      </c>
      <c r="E285" s="24" t="n"/>
      <c r="F285" s="24" t="n"/>
      <c r="G285" s="24" t="n"/>
      <c r="H285" s="24" t="n"/>
      <c r="I285" s="24" t="n"/>
      <c r="J285" s="24" t="n"/>
      <c r="K285" s="24" t="n"/>
      <c r="L285" s="10" t="n"/>
      <c r="M285" s="24" t="n"/>
      <c r="N285" s="25">
        <f>IF(D285="","",IF(_xlfn.MAXIFS(Activities!$A$5:$A$504,Activities!$D$5:$D$504,D285)=0,"",_xlfn.MAXIFS(Activities!$A$5:$A$504,Activities!$D$5:$D$504,D285)))</f>
        <v/>
      </c>
      <c r="O285" s="23">
        <f>IF(L285="","",IF(L285&lt;Summary!$B$4,"Overdue",IF(L285-Summary!$B$4&lt;=7,"This week","Scheduled")))</f>
        <v/>
      </c>
    </row>
    <row r="286">
      <c r="A286" s="24" t="n"/>
      <c r="B286" s="24" t="n"/>
      <c r="C286" s="24" t="n"/>
      <c r="D286" s="23">
        <f>TRIM(B286&amp;" "&amp;C286)</f>
        <v/>
      </c>
      <c r="E286" s="24" t="n"/>
      <c r="F286" s="24" t="n"/>
      <c r="G286" s="24" t="n"/>
      <c r="H286" s="24" t="n"/>
      <c r="I286" s="24" t="n"/>
      <c r="J286" s="24" t="n"/>
      <c r="K286" s="24" t="n"/>
      <c r="L286" s="10" t="n"/>
      <c r="M286" s="24" t="n"/>
      <c r="N286" s="25">
        <f>IF(D286="","",IF(_xlfn.MAXIFS(Activities!$A$5:$A$504,Activities!$D$5:$D$504,D286)=0,"",_xlfn.MAXIFS(Activities!$A$5:$A$504,Activities!$D$5:$D$504,D286)))</f>
        <v/>
      </c>
      <c r="O286" s="23">
        <f>IF(L286="","",IF(L286&lt;Summary!$B$4,"Overdue",IF(L286-Summary!$B$4&lt;=7,"This week","Scheduled")))</f>
        <v/>
      </c>
    </row>
    <row r="287">
      <c r="A287" s="24" t="n"/>
      <c r="B287" s="24" t="n"/>
      <c r="C287" s="24" t="n"/>
      <c r="D287" s="23">
        <f>TRIM(B287&amp;" "&amp;C287)</f>
        <v/>
      </c>
      <c r="E287" s="24" t="n"/>
      <c r="F287" s="24" t="n"/>
      <c r="G287" s="24" t="n"/>
      <c r="H287" s="24" t="n"/>
      <c r="I287" s="24" t="n"/>
      <c r="J287" s="24" t="n"/>
      <c r="K287" s="24" t="n"/>
      <c r="L287" s="10" t="n"/>
      <c r="M287" s="24" t="n"/>
      <c r="N287" s="25">
        <f>IF(D287="","",IF(_xlfn.MAXIFS(Activities!$A$5:$A$504,Activities!$D$5:$D$504,D287)=0,"",_xlfn.MAXIFS(Activities!$A$5:$A$504,Activities!$D$5:$D$504,D287)))</f>
        <v/>
      </c>
      <c r="O287" s="23">
        <f>IF(L287="","",IF(L287&lt;Summary!$B$4,"Overdue",IF(L287-Summary!$B$4&lt;=7,"This week","Scheduled")))</f>
        <v/>
      </c>
    </row>
    <row r="288">
      <c r="A288" s="24" t="n"/>
      <c r="B288" s="24" t="n"/>
      <c r="C288" s="24" t="n"/>
      <c r="D288" s="23">
        <f>TRIM(B288&amp;" "&amp;C288)</f>
        <v/>
      </c>
      <c r="E288" s="24" t="n"/>
      <c r="F288" s="24" t="n"/>
      <c r="G288" s="24" t="n"/>
      <c r="H288" s="24" t="n"/>
      <c r="I288" s="24" t="n"/>
      <c r="J288" s="24" t="n"/>
      <c r="K288" s="24" t="n"/>
      <c r="L288" s="10" t="n"/>
      <c r="M288" s="24" t="n"/>
      <c r="N288" s="25">
        <f>IF(D288="","",IF(_xlfn.MAXIFS(Activities!$A$5:$A$504,Activities!$D$5:$D$504,D288)=0,"",_xlfn.MAXIFS(Activities!$A$5:$A$504,Activities!$D$5:$D$504,D288)))</f>
        <v/>
      </c>
      <c r="O288" s="23">
        <f>IF(L288="","",IF(L288&lt;Summary!$B$4,"Overdue",IF(L288-Summary!$B$4&lt;=7,"This week","Scheduled")))</f>
        <v/>
      </c>
    </row>
    <row r="289">
      <c r="A289" s="24" t="n"/>
      <c r="B289" s="24" t="n"/>
      <c r="C289" s="24" t="n"/>
      <c r="D289" s="23">
        <f>TRIM(B289&amp;" "&amp;C289)</f>
        <v/>
      </c>
      <c r="E289" s="24" t="n"/>
      <c r="F289" s="24" t="n"/>
      <c r="G289" s="24" t="n"/>
      <c r="H289" s="24" t="n"/>
      <c r="I289" s="24" t="n"/>
      <c r="J289" s="24" t="n"/>
      <c r="K289" s="24" t="n"/>
      <c r="L289" s="10" t="n"/>
      <c r="M289" s="24" t="n"/>
      <c r="N289" s="25">
        <f>IF(D289="","",IF(_xlfn.MAXIFS(Activities!$A$5:$A$504,Activities!$D$5:$D$504,D289)=0,"",_xlfn.MAXIFS(Activities!$A$5:$A$504,Activities!$D$5:$D$504,D289)))</f>
        <v/>
      </c>
      <c r="O289" s="23">
        <f>IF(L289="","",IF(L289&lt;Summary!$B$4,"Overdue",IF(L289-Summary!$B$4&lt;=7,"This week","Scheduled")))</f>
        <v/>
      </c>
    </row>
    <row r="290">
      <c r="A290" s="24" t="n"/>
      <c r="B290" s="24" t="n"/>
      <c r="C290" s="24" t="n"/>
      <c r="D290" s="23">
        <f>TRIM(B290&amp;" "&amp;C290)</f>
        <v/>
      </c>
      <c r="E290" s="24" t="n"/>
      <c r="F290" s="24" t="n"/>
      <c r="G290" s="24" t="n"/>
      <c r="H290" s="24" t="n"/>
      <c r="I290" s="24" t="n"/>
      <c r="J290" s="24" t="n"/>
      <c r="K290" s="24" t="n"/>
      <c r="L290" s="10" t="n"/>
      <c r="M290" s="24" t="n"/>
      <c r="N290" s="25">
        <f>IF(D290="","",IF(_xlfn.MAXIFS(Activities!$A$5:$A$504,Activities!$D$5:$D$504,D290)=0,"",_xlfn.MAXIFS(Activities!$A$5:$A$504,Activities!$D$5:$D$504,D290)))</f>
        <v/>
      </c>
      <c r="O290" s="23">
        <f>IF(L290="","",IF(L290&lt;Summary!$B$4,"Overdue",IF(L290-Summary!$B$4&lt;=7,"This week","Scheduled")))</f>
        <v/>
      </c>
    </row>
    <row r="291">
      <c r="A291" s="24" t="n"/>
      <c r="B291" s="24" t="n"/>
      <c r="C291" s="24" t="n"/>
      <c r="D291" s="23">
        <f>TRIM(B291&amp;" "&amp;C291)</f>
        <v/>
      </c>
      <c r="E291" s="24" t="n"/>
      <c r="F291" s="24" t="n"/>
      <c r="G291" s="24" t="n"/>
      <c r="H291" s="24" t="n"/>
      <c r="I291" s="24" t="n"/>
      <c r="J291" s="24" t="n"/>
      <c r="K291" s="24" t="n"/>
      <c r="L291" s="10" t="n"/>
      <c r="M291" s="24" t="n"/>
      <c r="N291" s="25">
        <f>IF(D291="","",IF(_xlfn.MAXIFS(Activities!$A$5:$A$504,Activities!$D$5:$D$504,D291)=0,"",_xlfn.MAXIFS(Activities!$A$5:$A$504,Activities!$D$5:$D$504,D291)))</f>
        <v/>
      </c>
      <c r="O291" s="23">
        <f>IF(L291="","",IF(L291&lt;Summary!$B$4,"Overdue",IF(L291-Summary!$B$4&lt;=7,"This week","Scheduled")))</f>
        <v/>
      </c>
    </row>
    <row r="292">
      <c r="A292" s="24" t="n"/>
      <c r="B292" s="24" t="n"/>
      <c r="C292" s="24" t="n"/>
      <c r="D292" s="23">
        <f>TRIM(B292&amp;" "&amp;C292)</f>
        <v/>
      </c>
      <c r="E292" s="24" t="n"/>
      <c r="F292" s="24" t="n"/>
      <c r="G292" s="24" t="n"/>
      <c r="H292" s="24" t="n"/>
      <c r="I292" s="24" t="n"/>
      <c r="J292" s="24" t="n"/>
      <c r="K292" s="24" t="n"/>
      <c r="L292" s="10" t="n"/>
      <c r="M292" s="24" t="n"/>
      <c r="N292" s="25">
        <f>IF(D292="","",IF(_xlfn.MAXIFS(Activities!$A$5:$A$504,Activities!$D$5:$D$504,D292)=0,"",_xlfn.MAXIFS(Activities!$A$5:$A$504,Activities!$D$5:$D$504,D292)))</f>
        <v/>
      </c>
      <c r="O292" s="23">
        <f>IF(L292="","",IF(L292&lt;Summary!$B$4,"Overdue",IF(L292-Summary!$B$4&lt;=7,"This week","Scheduled")))</f>
        <v/>
      </c>
    </row>
    <row r="293">
      <c r="A293" s="24" t="n"/>
      <c r="B293" s="24" t="n"/>
      <c r="C293" s="24" t="n"/>
      <c r="D293" s="23">
        <f>TRIM(B293&amp;" "&amp;C293)</f>
        <v/>
      </c>
      <c r="E293" s="24" t="n"/>
      <c r="F293" s="24" t="n"/>
      <c r="G293" s="24" t="n"/>
      <c r="H293" s="24" t="n"/>
      <c r="I293" s="24" t="n"/>
      <c r="J293" s="24" t="n"/>
      <c r="K293" s="24" t="n"/>
      <c r="L293" s="10" t="n"/>
      <c r="M293" s="24" t="n"/>
      <c r="N293" s="25">
        <f>IF(D293="","",IF(_xlfn.MAXIFS(Activities!$A$5:$A$504,Activities!$D$5:$D$504,D293)=0,"",_xlfn.MAXIFS(Activities!$A$5:$A$504,Activities!$D$5:$D$504,D293)))</f>
        <v/>
      </c>
      <c r="O293" s="23">
        <f>IF(L293="","",IF(L293&lt;Summary!$B$4,"Overdue",IF(L293-Summary!$B$4&lt;=7,"This week","Scheduled")))</f>
        <v/>
      </c>
    </row>
    <row r="294">
      <c r="A294" s="24" t="n"/>
      <c r="B294" s="24" t="n"/>
      <c r="C294" s="24" t="n"/>
      <c r="D294" s="23">
        <f>TRIM(B294&amp;" "&amp;C294)</f>
        <v/>
      </c>
      <c r="E294" s="24" t="n"/>
      <c r="F294" s="24" t="n"/>
      <c r="G294" s="24" t="n"/>
      <c r="H294" s="24" t="n"/>
      <c r="I294" s="24" t="n"/>
      <c r="J294" s="24" t="n"/>
      <c r="K294" s="24" t="n"/>
      <c r="L294" s="10" t="n"/>
      <c r="M294" s="24" t="n"/>
      <c r="N294" s="25">
        <f>IF(D294="","",IF(_xlfn.MAXIFS(Activities!$A$5:$A$504,Activities!$D$5:$D$504,D294)=0,"",_xlfn.MAXIFS(Activities!$A$5:$A$504,Activities!$D$5:$D$504,D294)))</f>
        <v/>
      </c>
      <c r="O294" s="23">
        <f>IF(L294="","",IF(L294&lt;Summary!$B$4,"Overdue",IF(L294-Summary!$B$4&lt;=7,"This week","Scheduled")))</f>
        <v/>
      </c>
    </row>
    <row r="295">
      <c r="A295" s="24" t="n"/>
      <c r="B295" s="24" t="n"/>
      <c r="C295" s="24" t="n"/>
      <c r="D295" s="23">
        <f>TRIM(B295&amp;" "&amp;C295)</f>
        <v/>
      </c>
      <c r="E295" s="24" t="n"/>
      <c r="F295" s="24" t="n"/>
      <c r="G295" s="24" t="n"/>
      <c r="H295" s="24" t="n"/>
      <c r="I295" s="24" t="n"/>
      <c r="J295" s="24" t="n"/>
      <c r="K295" s="24" t="n"/>
      <c r="L295" s="10" t="n"/>
      <c r="M295" s="24" t="n"/>
      <c r="N295" s="25">
        <f>IF(D295="","",IF(_xlfn.MAXIFS(Activities!$A$5:$A$504,Activities!$D$5:$D$504,D295)=0,"",_xlfn.MAXIFS(Activities!$A$5:$A$504,Activities!$D$5:$D$504,D295)))</f>
        <v/>
      </c>
      <c r="O295" s="23">
        <f>IF(L295="","",IF(L295&lt;Summary!$B$4,"Overdue",IF(L295-Summary!$B$4&lt;=7,"This week","Scheduled")))</f>
        <v/>
      </c>
    </row>
    <row r="296">
      <c r="A296" s="24" t="n"/>
      <c r="B296" s="24" t="n"/>
      <c r="C296" s="24" t="n"/>
      <c r="D296" s="23">
        <f>TRIM(B296&amp;" "&amp;C296)</f>
        <v/>
      </c>
      <c r="E296" s="24" t="n"/>
      <c r="F296" s="24" t="n"/>
      <c r="G296" s="24" t="n"/>
      <c r="H296" s="24" t="n"/>
      <c r="I296" s="24" t="n"/>
      <c r="J296" s="24" t="n"/>
      <c r="K296" s="24" t="n"/>
      <c r="L296" s="10" t="n"/>
      <c r="M296" s="24" t="n"/>
      <c r="N296" s="25">
        <f>IF(D296="","",IF(_xlfn.MAXIFS(Activities!$A$5:$A$504,Activities!$D$5:$D$504,D296)=0,"",_xlfn.MAXIFS(Activities!$A$5:$A$504,Activities!$D$5:$D$504,D296)))</f>
        <v/>
      </c>
      <c r="O296" s="23">
        <f>IF(L296="","",IF(L296&lt;Summary!$B$4,"Overdue",IF(L296-Summary!$B$4&lt;=7,"This week","Scheduled")))</f>
        <v/>
      </c>
    </row>
    <row r="297">
      <c r="A297" s="24" t="n"/>
      <c r="B297" s="24" t="n"/>
      <c r="C297" s="24" t="n"/>
      <c r="D297" s="23">
        <f>TRIM(B297&amp;" "&amp;C297)</f>
        <v/>
      </c>
      <c r="E297" s="24" t="n"/>
      <c r="F297" s="24" t="n"/>
      <c r="G297" s="24" t="n"/>
      <c r="H297" s="24" t="n"/>
      <c r="I297" s="24" t="n"/>
      <c r="J297" s="24" t="n"/>
      <c r="K297" s="24" t="n"/>
      <c r="L297" s="10" t="n"/>
      <c r="M297" s="24" t="n"/>
      <c r="N297" s="25">
        <f>IF(D297="","",IF(_xlfn.MAXIFS(Activities!$A$5:$A$504,Activities!$D$5:$D$504,D297)=0,"",_xlfn.MAXIFS(Activities!$A$5:$A$504,Activities!$D$5:$D$504,D297)))</f>
        <v/>
      </c>
      <c r="O297" s="23">
        <f>IF(L297="","",IF(L297&lt;Summary!$B$4,"Overdue",IF(L297-Summary!$B$4&lt;=7,"This week","Scheduled")))</f>
        <v/>
      </c>
    </row>
    <row r="298">
      <c r="A298" s="24" t="n"/>
      <c r="B298" s="24" t="n"/>
      <c r="C298" s="24" t="n"/>
      <c r="D298" s="23">
        <f>TRIM(B298&amp;" "&amp;C298)</f>
        <v/>
      </c>
      <c r="E298" s="24" t="n"/>
      <c r="F298" s="24" t="n"/>
      <c r="G298" s="24" t="n"/>
      <c r="H298" s="24" t="n"/>
      <c r="I298" s="24" t="n"/>
      <c r="J298" s="24" t="n"/>
      <c r="K298" s="24" t="n"/>
      <c r="L298" s="10" t="n"/>
      <c r="M298" s="24" t="n"/>
      <c r="N298" s="25">
        <f>IF(D298="","",IF(_xlfn.MAXIFS(Activities!$A$5:$A$504,Activities!$D$5:$D$504,D298)=0,"",_xlfn.MAXIFS(Activities!$A$5:$A$504,Activities!$D$5:$D$504,D298)))</f>
        <v/>
      </c>
      <c r="O298" s="23">
        <f>IF(L298="","",IF(L298&lt;Summary!$B$4,"Overdue",IF(L298-Summary!$B$4&lt;=7,"This week","Scheduled")))</f>
        <v/>
      </c>
    </row>
    <row r="299">
      <c r="A299" s="24" t="n"/>
      <c r="B299" s="24" t="n"/>
      <c r="C299" s="24" t="n"/>
      <c r="D299" s="23">
        <f>TRIM(B299&amp;" "&amp;C299)</f>
        <v/>
      </c>
      <c r="E299" s="24" t="n"/>
      <c r="F299" s="24" t="n"/>
      <c r="G299" s="24" t="n"/>
      <c r="H299" s="24" t="n"/>
      <c r="I299" s="24" t="n"/>
      <c r="J299" s="24" t="n"/>
      <c r="K299" s="24" t="n"/>
      <c r="L299" s="10" t="n"/>
      <c r="M299" s="24" t="n"/>
      <c r="N299" s="25">
        <f>IF(D299="","",IF(_xlfn.MAXIFS(Activities!$A$5:$A$504,Activities!$D$5:$D$504,D299)=0,"",_xlfn.MAXIFS(Activities!$A$5:$A$504,Activities!$D$5:$D$504,D299)))</f>
        <v/>
      </c>
      <c r="O299" s="23">
        <f>IF(L299="","",IF(L299&lt;Summary!$B$4,"Overdue",IF(L299-Summary!$B$4&lt;=7,"This week","Scheduled")))</f>
        <v/>
      </c>
    </row>
    <row r="300">
      <c r="A300" s="24" t="n"/>
      <c r="B300" s="24" t="n"/>
      <c r="C300" s="24" t="n"/>
      <c r="D300" s="23">
        <f>TRIM(B300&amp;" "&amp;C300)</f>
        <v/>
      </c>
      <c r="E300" s="24" t="n"/>
      <c r="F300" s="24" t="n"/>
      <c r="G300" s="24" t="n"/>
      <c r="H300" s="24" t="n"/>
      <c r="I300" s="24" t="n"/>
      <c r="J300" s="24" t="n"/>
      <c r="K300" s="24" t="n"/>
      <c r="L300" s="10" t="n"/>
      <c r="M300" s="24" t="n"/>
      <c r="N300" s="25">
        <f>IF(D300="","",IF(_xlfn.MAXIFS(Activities!$A$5:$A$504,Activities!$D$5:$D$504,D300)=0,"",_xlfn.MAXIFS(Activities!$A$5:$A$504,Activities!$D$5:$D$504,D300)))</f>
        <v/>
      </c>
      <c r="O300" s="23">
        <f>IF(L300="","",IF(L300&lt;Summary!$B$4,"Overdue",IF(L300-Summary!$B$4&lt;=7,"This week","Scheduled")))</f>
        <v/>
      </c>
    </row>
    <row r="301">
      <c r="A301" s="24" t="n"/>
      <c r="B301" s="24" t="n"/>
      <c r="C301" s="24" t="n"/>
      <c r="D301" s="23">
        <f>TRIM(B301&amp;" "&amp;C301)</f>
        <v/>
      </c>
      <c r="E301" s="24" t="n"/>
      <c r="F301" s="24" t="n"/>
      <c r="G301" s="24" t="n"/>
      <c r="H301" s="24" t="n"/>
      <c r="I301" s="24" t="n"/>
      <c r="J301" s="24" t="n"/>
      <c r="K301" s="24" t="n"/>
      <c r="L301" s="10" t="n"/>
      <c r="M301" s="24" t="n"/>
      <c r="N301" s="25">
        <f>IF(D301="","",IF(_xlfn.MAXIFS(Activities!$A$5:$A$504,Activities!$D$5:$D$504,D301)=0,"",_xlfn.MAXIFS(Activities!$A$5:$A$504,Activities!$D$5:$D$504,D301)))</f>
        <v/>
      </c>
      <c r="O301" s="23">
        <f>IF(L301="","",IF(L301&lt;Summary!$B$4,"Overdue",IF(L301-Summary!$B$4&lt;=7,"This week","Scheduled")))</f>
        <v/>
      </c>
    </row>
    <row r="302">
      <c r="A302" s="24" t="n"/>
      <c r="B302" s="24" t="n"/>
      <c r="C302" s="24" t="n"/>
      <c r="D302" s="23">
        <f>TRIM(B302&amp;" "&amp;C302)</f>
        <v/>
      </c>
      <c r="E302" s="24" t="n"/>
      <c r="F302" s="24" t="n"/>
      <c r="G302" s="24" t="n"/>
      <c r="H302" s="24" t="n"/>
      <c r="I302" s="24" t="n"/>
      <c r="J302" s="24" t="n"/>
      <c r="K302" s="24" t="n"/>
      <c r="L302" s="10" t="n"/>
      <c r="M302" s="24" t="n"/>
      <c r="N302" s="25">
        <f>IF(D302="","",IF(_xlfn.MAXIFS(Activities!$A$5:$A$504,Activities!$D$5:$D$504,D302)=0,"",_xlfn.MAXIFS(Activities!$A$5:$A$504,Activities!$D$5:$D$504,D302)))</f>
        <v/>
      </c>
      <c r="O302" s="23">
        <f>IF(L302="","",IF(L302&lt;Summary!$B$4,"Overdue",IF(L302-Summary!$B$4&lt;=7,"This week","Scheduled")))</f>
        <v/>
      </c>
    </row>
    <row r="303">
      <c r="A303" s="24" t="n"/>
      <c r="B303" s="24" t="n"/>
      <c r="C303" s="24" t="n"/>
      <c r="D303" s="23">
        <f>TRIM(B303&amp;" "&amp;C303)</f>
        <v/>
      </c>
      <c r="E303" s="24" t="n"/>
      <c r="F303" s="24" t="n"/>
      <c r="G303" s="24" t="n"/>
      <c r="H303" s="24" t="n"/>
      <c r="I303" s="24" t="n"/>
      <c r="J303" s="24" t="n"/>
      <c r="K303" s="24" t="n"/>
      <c r="L303" s="10" t="n"/>
      <c r="M303" s="24" t="n"/>
      <c r="N303" s="25">
        <f>IF(D303="","",IF(_xlfn.MAXIFS(Activities!$A$5:$A$504,Activities!$D$5:$D$504,D303)=0,"",_xlfn.MAXIFS(Activities!$A$5:$A$504,Activities!$D$5:$D$504,D303)))</f>
        <v/>
      </c>
      <c r="O303" s="23">
        <f>IF(L303="","",IF(L303&lt;Summary!$B$4,"Overdue",IF(L303-Summary!$B$4&lt;=7,"This week","Scheduled")))</f>
        <v/>
      </c>
    </row>
    <row r="304">
      <c r="A304" s="24" t="n"/>
      <c r="B304" s="24" t="n"/>
      <c r="C304" s="24" t="n"/>
      <c r="D304" s="23">
        <f>TRIM(B304&amp;" "&amp;C304)</f>
        <v/>
      </c>
      <c r="E304" s="24" t="n"/>
      <c r="F304" s="24" t="n"/>
      <c r="G304" s="24" t="n"/>
      <c r="H304" s="24" t="n"/>
      <c r="I304" s="24" t="n"/>
      <c r="J304" s="24" t="n"/>
      <c r="K304" s="24" t="n"/>
      <c r="L304" s="10" t="n"/>
      <c r="M304" s="24" t="n"/>
      <c r="N304" s="25">
        <f>IF(D304="","",IF(_xlfn.MAXIFS(Activities!$A$5:$A$504,Activities!$D$5:$D$504,D304)=0,"",_xlfn.MAXIFS(Activities!$A$5:$A$504,Activities!$D$5:$D$504,D304)))</f>
        <v/>
      </c>
      <c r="O304" s="23">
        <f>IF(L304="","",IF(L304&lt;Summary!$B$4,"Overdue",IF(L304-Summary!$B$4&lt;=7,"This week","Scheduled")))</f>
        <v/>
      </c>
    </row>
  </sheetData>
  <autoFilter ref="A4:O304"/>
  <conditionalFormatting sqref="O5:O304">
    <cfRule type="cellIs" priority="1" operator="equal" dxfId="0">
      <formula>"Overdue"</formula>
    </cfRule>
  </conditionalFormatting>
  <dataValidations count="4">
    <dataValidation sqref="E5:E304" showDropDown="0" showInputMessage="0" showErrorMessage="0" allowBlank="1" type="list">
      <formula1>=Accounts!$B$5:$B$204</formula1>
    </dataValidation>
    <dataValidation sqref="G5:G304" showDropDown="0" showInputMessage="0" showErrorMessage="0" allowBlank="1" type="list">
      <formula1>=Lists!$E$5:$E$10</formula1>
    </dataValidation>
    <dataValidation sqref="J5:J304" showDropDown="0" showInputMessage="0" showErrorMessage="0" allowBlank="1" type="list">
      <formula1>=Lists!$H$5:$H$12</formula1>
    </dataValidation>
    <dataValidation sqref="K5:K304" showDropDown="0" showInputMessage="0" showErrorMessage="0" allowBlank="1" type="list">
      <formula1>=Lists!$I$5:$I$10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18" customWidth="1" min="4" max="4"/>
    <col width="9" customWidth="1" min="5" max="5"/>
    <col width="14" customWidth="1" min="6" max="6"/>
    <col width="52" customWidth="1" min="7" max="7"/>
    <col width="28" customWidth="1" min="8" max="8"/>
    <col width="12" customWidth="1" min="9" max="9"/>
    <col width="8" customWidth="1" min="10" max="10"/>
    <col width="10" customWidth="1" min="11" max="11"/>
  </cols>
  <sheetData>
    <row r="1">
      <c r="A1" s="1" t="inlineStr">
        <is>
          <t>Activities</t>
        </is>
      </c>
    </row>
    <row r="2">
      <c r="A2" s="2" t="inlineStr">
        <is>
          <t>Log every call, email, meeting and task. Account and contact names must match the other tabs.</t>
        </is>
      </c>
    </row>
    <row r="4">
      <c r="A4" s="6" t="inlineStr">
        <is>
          <t>Date</t>
        </is>
      </c>
      <c r="B4" s="6" t="inlineStr">
        <is>
          <t>Type</t>
        </is>
      </c>
      <c r="C4" s="6" t="inlineStr">
        <is>
          <t>Account</t>
        </is>
      </c>
      <c r="D4" s="6" t="inlineStr">
        <is>
          <t>Contact</t>
        </is>
      </c>
      <c r="E4" s="6" t="inlineStr">
        <is>
          <t>Deal ID</t>
        </is>
      </c>
      <c r="F4" s="6" t="inlineStr">
        <is>
          <t>Owner</t>
        </is>
      </c>
      <c r="G4" s="6" t="inlineStr">
        <is>
          <t>Summary</t>
        </is>
      </c>
      <c r="H4" s="6" t="inlineStr">
        <is>
          <t>Next step</t>
        </is>
      </c>
      <c r="I4" s="6" t="inlineStr">
        <is>
          <t>Due date</t>
        </is>
      </c>
      <c r="J4" s="6" t="inlineStr">
        <is>
          <t>Done?</t>
        </is>
      </c>
      <c r="K4" s="6" t="inlineStr">
        <is>
          <t>Status</t>
        </is>
      </c>
    </row>
    <row r="5">
      <c r="A5" s="10" t="n"/>
      <c r="B5" s="24" t="n"/>
      <c r="C5" s="24" t="n"/>
      <c r="D5" s="24" t="n"/>
      <c r="E5" s="24" t="n"/>
      <c r="F5" s="24" t="n"/>
      <c r="G5" s="24" t="n"/>
      <c r="H5" s="24" t="n"/>
      <c r="I5" s="10" t="n"/>
      <c r="J5" s="24" t="n"/>
      <c r="K5" s="23">
        <f>IF(I5="","",IF(J5="Yes","Done",IF(I5&lt;Summary!$B$4,"Overdue","Open")))</f>
        <v/>
      </c>
    </row>
    <row r="6">
      <c r="A6" s="10" t="n"/>
      <c r="B6" s="24" t="n"/>
      <c r="C6" s="24" t="n"/>
      <c r="D6" s="24" t="n"/>
      <c r="E6" s="24" t="n"/>
      <c r="F6" s="24" t="n"/>
      <c r="G6" s="24" t="n"/>
      <c r="H6" s="24" t="n"/>
      <c r="I6" s="10" t="n"/>
      <c r="J6" s="24" t="n"/>
      <c r="K6" s="23">
        <f>IF(I6="","",IF(J6="Yes","Done",IF(I6&lt;Summary!$B$4,"Overdue","Open")))</f>
        <v/>
      </c>
    </row>
    <row r="7">
      <c r="A7" s="10" t="n"/>
      <c r="B7" s="24" t="n"/>
      <c r="C7" s="24" t="n"/>
      <c r="D7" s="24" t="n"/>
      <c r="E7" s="24" t="n"/>
      <c r="F7" s="24" t="n"/>
      <c r="G7" s="24" t="n"/>
      <c r="H7" s="24" t="n"/>
      <c r="I7" s="10" t="n"/>
      <c r="J7" s="24" t="n"/>
      <c r="K7" s="23">
        <f>IF(I7="","",IF(J7="Yes","Done",IF(I7&lt;Summary!$B$4,"Overdue","Open")))</f>
        <v/>
      </c>
    </row>
    <row r="8">
      <c r="A8" s="10" t="n"/>
      <c r="B8" s="24" t="n"/>
      <c r="C8" s="24" t="n"/>
      <c r="D8" s="24" t="n"/>
      <c r="E8" s="24" t="n"/>
      <c r="F8" s="24" t="n"/>
      <c r="G8" s="24" t="n"/>
      <c r="H8" s="24" t="n"/>
      <c r="I8" s="10" t="n"/>
      <c r="J8" s="24" t="n"/>
      <c r="K8" s="23">
        <f>IF(I8="","",IF(J8="Yes","Done",IF(I8&lt;Summary!$B$4,"Overdue","Open")))</f>
        <v/>
      </c>
    </row>
    <row r="9">
      <c r="A9" s="10" t="n"/>
      <c r="B9" s="24" t="n"/>
      <c r="C9" s="24" t="n"/>
      <c r="D9" s="24" t="n"/>
      <c r="E9" s="24" t="n"/>
      <c r="F9" s="24" t="n"/>
      <c r="G9" s="24" t="n"/>
      <c r="H9" s="24" t="n"/>
      <c r="I9" s="10" t="n"/>
      <c r="J9" s="24" t="n"/>
      <c r="K9" s="23">
        <f>IF(I9="","",IF(J9="Yes","Done",IF(I9&lt;Summary!$B$4,"Overdue","Open")))</f>
        <v/>
      </c>
    </row>
    <row r="10">
      <c r="A10" s="10" t="n"/>
      <c r="B10" s="24" t="n"/>
      <c r="C10" s="24" t="n"/>
      <c r="D10" s="24" t="n"/>
      <c r="E10" s="24" t="n"/>
      <c r="F10" s="24" t="n"/>
      <c r="G10" s="24" t="n"/>
      <c r="H10" s="24" t="n"/>
      <c r="I10" s="10" t="n"/>
      <c r="J10" s="24" t="n"/>
      <c r="K10" s="23">
        <f>IF(I10="","",IF(J10="Yes","Done",IF(I10&lt;Summary!$B$4,"Overdue","Open")))</f>
        <v/>
      </c>
    </row>
    <row r="11">
      <c r="A11" s="10" t="n"/>
      <c r="B11" s="24" t="n"/>
      <c r="C11" s="24" t="n"/>
      <c r="D11" s="24" t="n"/>
      <c r="E11" s="24" t="n"/>
      <c r="F11" s="24" t="n"/>
      <c r="G11" s="24" t="n"/>
      <c r="H11" s="24" t="n"/>
      <c r="I11" s="10" t="n"/>
      <c r="J11" s="24" t="n"/>
      <c r="K11" s="23">
        <f>IF(I11="","",IF(J11="Yes","Done",IF(I11&lt;Summary!$B$4,"Overdue","Open")))</f>
        <v/>
      </c>
    </row>
    <row r="12">
      <c r="A12" s="10" t="n"/>
      <c r="B12" s="24" t="n"/>
      <c r="C12" s="24" t="n"/>
      <c r="D12" s="24" t="n"/>
      <c r="E12" s="24" t="n"/>
      <c r="F12" s="24" t="n"/>
      <c r="G12" s="24" t="n"/>
      <c r="H12" s="24" t="n"/>
      <c r="I12" s="10" t="n"/>
      <c r="J12" s="24" t="n"/>
      <c r="K12" s="23">
        <f>IF(I12="","",IF(J12="Yes","Done",IF(I12&lt;Summary!$B$4,"Overdue","Open")))</f>
        <v/>
      </c>
    </row>
    <row r="13">
      <c r="A13" s="10" t="n"/>
      <c r="B13" s="24" t="n"/>
      <c r="C13" s="24" t="n"/>
      <c r="D13" s="24" t="n"/>
      <c r="E13" s="24" t="n"/>
      <c r="F13" s="24" t="n"/>
      <c r="G13" s="24" t="n"/>
      <c r="H13" s="24" t="n"/>
      <c r="I13" s="10" t="n"/>
      <c r="J13" s="24" t="n"/>
      <c r="K13" s="23">
        <f>IF(I13="","",IF(J13="Yes","Done",IF(I13&lt;Summary!$B$4,"Overdue","Open")))</f>
        <v/>
      </c>
    </row>
    <row r="14">
      <c r="A14" s="10" t="n"/>
      <c r="B14" s="24" t="n"/>
      <c r="C14" s="24" t="n"/>
      <c r="D14" s="24" t="n"/>
      <c r="E14" s="24" t="n"/>
      <c r="F14" s="24" t="n"/>
      <c r="G14" s="24" t="n"/>
      <c r="H14" s="24" t="n"/>
      <c r="I14" s="10" t="n"/>
      <c r="J14" s="24" t="n"/>
      <c r="K14" s="23">
        <f>IF(I14="","",IF(J14="Yes","Done",IF(I14&lt;Summary!$B$4,"Overdue","Open")))</f>
        <v/>
      </c>
    </row>
    <row r="15">
      <c r="A15" s="10" t="n"/>
      <c r="B15" s="24" t="n"/>
      <c r="C15" s="24" t="n"/>
      <c r="D15" s="24" t="n"/>
      <c r="E15" s="24" t="n"/>
      <c r="F15" s="24" t="n"/>
      <c r="G15" s="24" t="n"/>
      <c r="H15" s="24" t="n"/>
      <c r="I15" s="10" t="n"/>
      <c r="J15" s="24" t="n"/>
      <c r="K15" s="23">
        <f>IF(I15="","",IF(J15="Yes","Done",IF(I15&lt;Summary!$B$4,"Overdue","Open")))</f>
        <v/>
      </c>
    </row>
    <row r="16">
      <c r="A16" s="10" t="n"/>
      <c r="B16" s="24" t="n"/>
      <c r="C16" s="24" t="n"/>
      <c r="D16" s="24" t="n"/>
      <c r="E16" s="24" t="n"/>
      <c r="F16" s="24" t="n"/>
      <c r="G16" s="24" t="n"/>
      <c r="H16" s="24" t="n"/>
      <c r="I16" s="10" t="n"/>
      <c r="J16" s="24" t="n"/>
      <c r="K16" s="23">
        <f>IF(I16="","",IF(J16="Yes","Done",IF(I16&lt;Summary!$B$4,"Overdue","Open")))</f>
        <v/>
      </c>
    </row>
    <row r="17">
      <c r="A17" s="10" t="n"/>
      <c r="B17" s="24" t="n"/>
      <c r="C17" s="24" t="n"/>
      <c r="D17" s="24" t="n"/>
      <c r="E17" s="24" t="n"/>
      <c r="F17" s="24" t="n"/>
      <c r="G17" s="24" t="n"/>
      <c r="H17" s="24" t="n"/>
      <c r="I17" s="10" t="n"/>
      <c r="J17" s="24" t="n"/>
      <c r="K17" s="23">
        <f>IF(I17="","",IF(J17="Yes","Done",IF(I17&lt;Summary!$B$4,"Overdue","Open")))</f>
        <v/>
      </c>
    </row>
    <row r="18">
      <c r="A18" s="10" t="n"/>
      <c r="B18" s="24" t="n"/>
      <c r="C18" s="24" t="n"/>
      <c r="D18" s="24" t="n"/>
      <c r="E18" s="24" t="n"/>
      <c r="F18" s="24" t="n"/>
      <c r="G18" s="24" t="n"/>
      <c r="H18" s="24" t="n"/>
      <c r="I18" s="10" t="n"/>
      <c r="J18" s="24" t="n"/>
      <c r="K18" s="23">
        <f>IF(I18="","",IF(J18="Yes","Done",IF(I18&lt;Summary!$B$4,"Overdue","Open")))</f>
        <v/>
      </c>
    </row>
    <row r="19">
      <c r="A19" s="10" t="n"/>
      <c r="B19" s="24" t="n"/>
      <c r="C19" s="24" t="n"/>
      <c r="D19" s="24" t="n"/>
      <c r="E19" s="24" t="n"/>
      <c r="F19" s="24" t="n"/>
      <c r="G19" s="24" t="n"/>
      <c r="H19" s="24" t="n"/>
      <c r="I19" s="10" t="n"/>
      <c r="J19" s="24" t="n"/>
      <c r="K19" s="23">
        <f>IF(I19="","",IF(J19="Yes","Done",IF(I19&lt;Summary!$B$4,"Overdue","Open")))</f>
        <v/>
      </c>
    </row>
    <row r="20">
      <c r="A20" s="10" t="n"/>
      <c r="B20" s="24" t="n"/>
      <c r="C20" s="24" t="n"/>
      <c r="D20" s="24" t="n"/>
      <c r="E20" s="24" t="n"/>
      <c r="F20" s="24" t="n"/>
      <c r="G20" s="24" t="n"/>
      <c r="H20" s="24" t="n"/>
      <c r="I20" s="10" t="n"/>
      <c r="J20" s="24" t="n"/>
      <c r="K20" s="23">
        <f>IF(I20="","",IF(J20="Yes","Done",IF(I20&lt;Summary!$B$4,"Overdue","Open")))</f>
        <v/>
      </c>
    </row>
    <row r="21">
      <c r="A21" s="10" t="n"/>
      <c r="B21" s="24" t="n"/>
      <c r="C21" s="24" t="n"/>
      <c r="D21" s="24" t="n"/>
      <c r="E21" s="24" t="n"/>
      <c r="F21" s="24" t="n"/>
      <c r="G21" s="24" t="n"/>
      <c r="H21" s="24" t="n"/>
      <c r="I21" s="10" t="n"/>
      <c r="J21" s="24" t="n"/>
      <c r="K21" s="23">
        <f>IF(I21="","",IF(J21="Yes","Done",IF(I21&lt;Summary!$B$4,"Overdue","Open")))</f>
        <v/>
      </c>
    </row>
    <row r="22">
      <c r="A22" s="10" t="n"/>
      <c r="B22" s="24" t="n"/>
      <c r="C22" s="24" t="n"/>
      <c r="D22" s="24" t="n"/>
      <c r="E22" s="24" t="n"/>
      <c r="F22" s="24" t="n"/>
      <c r="G22" s="24" t="n"/>
      <c r="H22" s="24" t="n"/>
      <c r="I22" s="10" t="n"/>
      <c r="J22" s="24" t="n"/>
      <c r="K22" s="23">
        <f>IF(I22="","",IF(J22="Yes","Done",IF(I22&lt;Summary!$B$4,"Overdue","Open")))</f>
        <v/>
      </c>
    </row>
    <row r="23">
      <c r="A23" s="10" t="n"/>
      <c r="B23" s="24" t="n"/>
      <c r="C23" s="24" t="n"/>
      <c r="D23" s="24" t="n"/>
      <c r="E23" s="24" t="n"/>
      <c r="F23" s="24" t="n"/>
      <c r="G23" s="24" t="n"/>
      <c r="H23" s="24" t="n"/>
      <c r="I23" s="10" t="n"/>
      <c r="J23" s="24" t="n"/>
      <c r="K23" s="23">
        <f>IF(I23="","",IF(J23="Yes","Done",IF(I23&lt;Summary!$B$4,"Overdue","Open")))</f>
        <v/>
      </c>
    </row>
    <row r="24">
      <c r="A24" s="10" t="n"/>
      <c r="B24" s="24" t="n"/>
      <c r="C24" s="24" t="n"/>
      <c r="D24" s="24" t="n"/>
      <c r="E24" s="24" t="n"/>
      <c r="F24" s="24" t="n"/>
      <c r="G24" s="24" t="n"/>
      <c r="H24" s="24" t="n"/>
      <c r="I24" s="10" t="n"/>
      <c r="J24" s="24" t="n"/>
      <c r="K24" s="23">
        <f>IF(I24="","",IF(J24="Yes","Done",IF(I24&lt;Summary!$B$4,"Overdue","Open")))</f>
        <v/>
      </c>
    </row>
    <row r="25">
      <c r="A25" s="10" t="n"/>
      <c r="B25" s="24" t="n"/>
      <c r="C25" s="24" t="n"/>
      <c r="D25" s="24" t="n"/>
      <c r="E25" s="24" t="n"/>
      <c r="F25" s="24" t="n"/>
      <c r="G25" s="24" t="n"/>
      <c r="H25" s="24" t="n"/>
      <c r="I25" s="10" t="n"/>
      <c r="J25" s="24" t="n"/>
      <c r="K25" s="23">
        <f>IF(I25="","",IF(J25="Yes","Done",IF(I25&lt;Summary!$B$4,"Overdue","Open")))</f>
        <v/>
      </c>
    </row>
    <row r="26">
      <c r="A26" s="10" t="n"/>
      <c r="B26" s="24" t="n"/>
      <c r="C26" s="24" t="n"/>
      <c r="D26" s="24" t="n"/>
      <c r="E26" s="24" t="n"/>
      <c r="F26" s="24" t="n"/>
      <c r="G26" s="24" t="n"/>
      <c r="H26" s="24" t="n"/>
      <c r="I26" s="10" t="n"/>
      <c r="J26" s="24" t="n"/>
      <c r="K26" s="23">
        <f>IF(I26="","",IF(J26="Yes","Done",IF(I26&lt;Summary!$B$4,"Overdue","Open")))</f>
        <v/>
      </c>
    </row>
    <row r="27">
      <c r="A27" s="10" t="n"/>
      <c r="B27" s="24" t="n"/>
      <c r="C27" s="24" t="n"/>
      <c r="D27" s="24" t="n"/>
      <c r="E27" s="24" t="n"/>
      <c r="F27" s="24" t="n"/>
      <c r="G27" s="24" t="n"/>
      <c r="H27" s="24" t="n"/>
      <c r="I27" s="10" t="n"/>
      <c r="J27" s="24" t="n"/>
      <c r="K27" s="23">
        <f>IF(I27="","",IF(J27="Yes","Done",IF(I27&lt;Summary!$B$4,"Overdue","Open")))</f>
        <v/>
      </c>
    </row>
    <row r="28">
      <c r="A28" s="10" t="n"/>
      <c r="B28" s="24" t="n"/>
      <c r="C28" s="24" t="n"/>
      <c r="D28" s="24" t="n"/>
      <c r="E28" s="24" t="n"/>
      <c r="F28" s="24" t="n"/>
      <c r="G28" s="24" t="n"/>
      <c r="H28" s="24" t="n"/>
      <c r="I28" s="10" t="n"/>
      <c r="J28" s="24" t="n"/>
      <c r="K28" s="23">
        <f>IF(I28="","",IF(J28="Yes","Done",IF(I28&lt;Summary!$B$4,"Overdue","Open")))</f>
        <v/>
      </c>
    </row>
    <row r="29">
      <c r="A29" s="10" t="n"/>
      <c r="B29" s="24" t="n"/>
      <c r="C29" s="24" t="n"/>
      <c r="D29" s="24" t="n"/>
      <c r="E29" s="24" t="n"/>
      <c r="F29" s="24" t="n"/>
      <c r="G29" s="24" t="n"/>
      <c r="H29" s="24" t="n"/>
      <c r="I29" s="10" t="n"/>
      <c r="J29" s="24" t="n"/>
      <c r="K29" s="23">
        <f>IF(I29="","",IF(J29="Yes","Done",IF(I29&lt;Summary!$B$4,"Overdue","Open")))</f>
        <v/>
      </c>
    </row>
    <row r="30">
      <c r="A30" s="10" t="n"/>
      <c r="B30" s="24" t="n"/>
      <c r="C30" s="24" t="n"/>
      <c r="D30" s="24" t="n"/>
      <c r="E30" s="24" t="n"/>
      <c r="F30" s="24" t="n"/>
      <c r="G30" s="24" t="n"/>
      <c r="H30" s="24" t="n"/>
      <c r="I30" s="10" t="n"/>
      <c r="J30" s="24" t="n"/>
      <c r="K30" s="23">
        <f>IF(I30="","",IF(J30="Yes","Done",IF(I30&lt;Summary!$B$4,"Overdue","Open")))</f>
        <v/>
      </c>
    </row>
    <row r="31">
      <c r="A31" s="10" t="n"/>
      <c r="B31" s="24" t="n"/>
      <c r="C31" s="24" t="n"/>
      <c r="D31" s="24" t="n"/>
      <c r="E31" s="24" t="n"/>
      <c r="F31" s="24" t="n"/>
      <c r="G31" s="24" t="n"/>
      <c r="H31" s="24" t="n"/>
      <c r="I31" s="10" t="n"/>
      <c r="J31" s="24" t="n"/>
      <c r="K31" s="23">
        <f>IF(I31="","",IF(J31="Yes","Done",IF(I31&lt;Summary!$B$4,"Overdue","Open")))</f>
        <v/>
      </c>
    </row>
    <row r="32">
      <c r="A32" s="10" t="n"/>
      <c r="B32" s="24" t="n"/>
      <c r="C32" s="24" t="n"/>
      <c r="D32" s="24" t="n"/>
      <c r="E32" s="24" t="n"/>
      <c r="F32" s="24" t="n"/>
      <c r="G32" s="24" t="n"/>
      <c r="H32" s="24" t="n"/>
      <c r="I32" s="10" t="n"/>
      <c r="J32" s="24" t="n"/>
      <c r="K32" s="23">
        <f>IF(I32="","",IF(J32="Yes","Done",IF(I32&lt;Summary!$B$4,"Overdue","Open")))</f>
        <v/>
      </c>
    </row>
    <row r="33">
      <c r="A33" s="10" t="n"/>
      <c r="B33" s="24" t="n"/>
      <c r="C33" s="24" t="n"/>
      <c r="D33" s="24" t="n"/>
      <c r="E33" s="24" t="n"/>
      <c r="F33" s="24" t="n"/>
      <c r="G33" s="24" t="n"/>
      <c r="H33" s="24" t="n"/>
      <c r="I33" s="10" t="n"/>
      <c r="J33" s="24" t="n"/>
      <c r="K33" s="23">
        <f>IF(I33="","",IF(J33="Yes","Done",IF(I33&lt;Summary!$B$4,"Overdue","Open")))</f>
        <v/>
      </c>
    </row>
    <row r="34">
      <c r="A34" s="10" t="n"/>
      <c r="B34" s="24" t="n"/>
      <c r="C34" s="24" t="n"/>
      <c r="D34" s="24" t="n"/>
      <c r="E34" s="24" t="n"/>
      <c r="F34" s="24" t="n"/>
      <c r="G34" s="24" t="n"/>
      <c r="H34" s="24" t="n"/>
      <c r="I34" s="10" t="n"/>
      <c r="J34" s="24" t="n"/>
      <c r="K34" s="23">
        <f>IF(I34="","",IF(J34="Yes","Done",IF(I34&lt;Summary!$B$4,"Overdue","Open")))</f>
        <v/>
      </c>
    </row>
    <row r="35">
      <c r="A35" s="10" t="n"/>
      <c r="B35" s="24" t="n"/>
      <c r="C35" s="24" t="n"/>
      <c r="D35" s="24" t="n"/>
      <c r="E35" s="24" t="n"/>
      <c r="F35" s="24" t="n"/>
      <c r="G35" s="24" t="n"/>
      <c r="H35" s="24" t="n"/>
      <c r="I35" s="10" t="n"/>
      <c r="J35" s="24" t="n"/>
      <c r="K35" s="23">
        <f>IF(I35="","",IF(J35="Yes","Done",IF(I35&lt;Summary!$B$4,"Overdue","Open")))</f>
        <v/>
      </c>
    </row>
    <row r="36">
      <c r="A36" s="10" t="n"/>
      <c r="B36" s="24" t="n"/>
      <c r="C36" s="24" t="n"/>
      <c r="D36" s="24" t="n"/>
      <c r="E36" s="24" t="n"/>
      <c r="F36" s="24" t="n"/>
      <c r="G36" s="24" t="n"/>
      <c r="H36" s="24" t="n"/>
      <c r="I36" s="10" t="n"/>
      <c r="J36" s="24" t="n"/>
      <c r="K36" s="23">
        <f>IF(I36="","",IF(J36="Yes","Done",IF(I36&lt;Summary!$B$4,"Overdue","Open")))</f>
        <v/>
      </c>
    </row>
    <row r="37">
      <c r="A37" s="10" t="n"/>
      <c r="B37" s="24" t="n"/>
      <c r="C37" s="24" t="n"/>
      <c r="D37" s="24" t="n"/>
      <c r="E37" s="24" t="n"/>
      <c r="F37" s="24" t="n"/>
      <c r="G37" s="24" t="n"/>
      <c r="H37" s="24" t="n"/>
      <c r="I37" s="10" t="n"/>
      <c r="J37" s="24" t="n"/>
      <c r="K37" s="23">
        <f>IF(I37="","",IF(J37="Yes","Done",IF(I37&lt;Summary!$B$4,"Overdue","Open")))</f>
        <v/>
      </c>
    </row>
    <row r="38">
      <c r="A38" s="10" t="n"/>
      <c r="B38" s="24" t="n"/>
      <c r="C38" s="24" t="n"/>
      <c r="D38" s="24" t="n"/>
      <c r="E38" s="24" t="n"/>
      <c r="F38" s="24" t="n"/>
      <c r="G38" s="24" t="n"/>
      <c r="H38" s="24" t="n"/>
      <c r="I38" s="10" t="n"/>
      <c r="J38" s="24" t="n"/>
      <c r="K38" s="23">
        <f>IF(I38="","",IF(J38="Yes","Done",IF(I38&lt;Summary!$B$4,"Overdue","Open")))</f>
        <v/>
      </c>
    </row>
    <row r="39">
      <c r="A39" s="10" t="n"/>
      <c r="B39" s="24" t="n"/>
      <c r="C39" s="24" t="n"/>
      <c r="D39" s="24" t="n"/>
      <c r="E39" s="24" t="n"/>
      <c r="F39" s="24" t="n"/>
      <c r="G39" s="24" t="n"/>
      <c r="H39" s="24" t="n"/>
      <c r="I39" s="10" t="n"/>
      <c r="J39" s="24" t="n"/>
      <c r="K39" s="23">
        <f>IF(I39="","",IF(J39="Yes","Done",IF(I39&lt;Summary!$B$4,"Overdue","Open")))</f>
        <v/>
      </c>
    </row>
    <row r="40">
      <c r="A40" s="10" t="n"/>
      <c r="B40" s="24" t="n"/>
      <c r="C40" s="24" t="n"/>
      <c r="D40" s="24" t="n"/>
      <c r="E40" s="24" t="n"/>
      <c r="F40" s="24" t="n"/>
      <c r="G40" s="24" t="n"/>
      <c r="H40" s="24" t="n"/>
      <c r="I40" s="10" t="n"/>
      <c r="J40" s="24" t="n"/>
      <c r="K40" s="23">
        <f>IF(I40="","",IF(J40="Yes","Done",IF(I40&lt;Summary!$B$4,"Overdue","Open")))</f>
        <v/>
      </c>
    </row>
    <row r="41">
      <c r="A41" s="10" t="n"/>
      <c r="B41" s="24" t="n"/>
      <c r="C41" s="24" t="n"/>
      <c r="D41" s="24" t="n"/>
      <c r="E41" s="24" t="n"/>
      <c r="F41" s="24" t="n"/>
      <c r="G41" s="24" t="n"/>
      <c r="H41" s="24" t="n"/>
      <c r="I41" s="10" t="n"/>
      <c r="J41" s="24" t="n"/>
      <c r="K41" s="23">
        <f>IF(I41="","",IF(J41="Yes","Done",IF(I41&lt;Summary!$B$4,"Overdue","Open")))</f>
        <v/>
      </c>
    </row>
    <row r="42">
      <c r="A42" s="10" t="n"/>
      <c r="B42" s="24" t="n"/>
      <c r="C42" s="24" t="n"/>
      <c r="D42" s="24" t="n"/>
      <c r="E42" s="24" t="n"/>
      <c r="F42" s="24" t="n"/>
      <c r="G42" s="24" t="n"/>
      <c r="H42" s="24" t="n"/>
      <c r="I42" s="10" t="n"/>
      <c r="J42" s="24" t="n"/>
      <c r="K42" s="23">
        <f>IF(I42="","",IF(J42="Yes","Done",IF(I42&lt;Summary!$B$4,"Overdue","Open")))</f>
        <v/>
      </c>
    </row>
    <row r="43">
      <c r="A43" s="10" t="n"/>
      <c r="B43" s="24" t="n"/>
      <c r="C43" s="24" t="n"/>
      <c r="D43" s="24" t="n"/>
      <c r="E43" s="24" t="n"/>
      <c r="F43" s="24" t="n"/>
      <c r="G43" s="24" t="n"/>
      <c r="H43" s="24" t="n"/>
      <c r="I43" s="10" t="n"/>
      <c r="J43" s="24" t="n"/>
      <c r="K43" s="23">
        <f>IF(I43="","",IF(J43="Yes","Done",IF(I43&lt;Summary!$B$4,"Overdue","Open")))</f>
        <v/>
      </c>
    </row>
    <row r="44">
      <c r="A44" s="10" t="n"/>
      <c r="B44" s="24" t="n"/>
      <c r="C44" s="24" t="n"/>
      <c r="D44" s="24" t="n"/>
      <c r="E44" s="24" t="n"/>
      <c r="F44" s="24" t="n"/>
      <c r="G44" s="24" t="n"/>
      <c r="H44" s="24" t="n"/>
      <c r="I44" s="10" t="n"/>
      <c r="J44" s="24" t="n"/>
      <c r="K44" s="23">
        <f>IF(I44="","",IF(J44="Yes","Done",IF(I44&lt;Summary!$B$4,"Overdue","Open")))</f>
        <v/>
      </c>
    </row>
    <row r="45">
      <c r="A45" s="10" t="n"/>
      <c r="B45" s="24" t="n"/>
      <c r="C45" s="24" t="n"/>
      <c r="D45" s="24" t="n"/>
      <c r="E45" s="24" t="n"/>
      <c r="F45" s="24" t="n"/>
      <c r="G45" s="24" t="n"/>
      <c r="H45" s="24" t="n"/>
      <c r="I45" s="10" t="n"/>
      <c r="J45" s="24" t="n"/>
      <c r="K45" s="23">
        <f>IF(I45="","",IF(J45="Yes","Done",IF(I45&lt;Summary!$B$4,"Overdue","Open")))</f>
        <v/>
      </c>
    </row>
    <row r="46">
      <c r="A46" s="10" t="n"/>
      <c r="B46" s="24" t="n"/>
      <c r="C46" s="24" t="n"/>
      <c r="D46" s="24" t="n"/>
      <c r="E46" s="24" t="n"/>
      <c r="F46" s="24" t="n"/>
      <c r="G46" s="24" t="n"/>
      <c r="H46" s="24" t="n"/>
      <c r="I46" s="10" t="n"/>
      <c r="J46" s="24" t="n"/>
      <c r="K46" s="23">
        <f>IF(I46="","",IF(J46="Yes","Done",IF(I46&lt;Summary!$B$4,"Overdue","Open")))</f>
        <v/>
      </c>
    </row>
    <row r="47">
      <c r="A47" s="10" t="n"/>
      <c r="B47" s="24" t="n"/>
      <c r="C47" s="24" t="n"/>
      <c r="D47" s="24" t="n"/>
      <c r="E47" s="24" t="n"/>
      <c r="F47" s="24" t="n"/>
      <c r="G47" s="24" t="n"/>
      <c r="H47" s="24" t="n"/>
      <c r="I47" s="10" t="n"/>
      <c r="J47" s="24" t="n"/>
      <c r="K47" s="23">
        <f>IF(I47="","",IF(J47="Yes","Done",IF(I47&lt;Summary!$B$4,"Overdue","Open")))</f>
        <v/>
      </c>
    </row>
    <row r="48">
      <c r="A48" s="10" t="n"/>
      <c r="B48" s="24" t="n"/>
      <c r="C48" s="24" t="n"/>
      <c r="D48" s="24" t="n"/>
      <c r="E48" s="24" t="n"/>
      <c r="F48" s="24" t="n"/>
      <c r="G48" s="24" t="n"/>
      <c r="H48" s="24" t="n"/>
      <c r="I48" s="10" t="n"/>
      <c r="J48" s="24" t="n"/>
      <c r="K48" s="23">
        <f>IF(I48="","",IF(J48="Yes","Done",IF(I48&lt;Summary!$B$4,"Overdue","Open")))</f>
        <v/>
      </c>
    </row>
    <row r="49">
      <c r="A49" s="10" t="n"/>
      <c r="B49" s="24" t="n"/>
      <c r="C49" s="24" t="n"/>
      <c r="D49" s="24" t="n"/>
      <c r="E49" s="24" t="n"/>
      <c r="F49" s="24" t="n"/>
      <c r="G49" s="24" t="n"/>
      <c r="H49" s="24" t="n"/>
      <c r="I49" s="10" t="n"/>
      <c r="J49" s="24" t="n"/>
      <c r="K49" s="23">
        <f>IF(I49="","",IF(J49="Yes","Done",IF(I49&lt;Summary!$B$4,"Overdue","Open")))</f>
        <v/>
      </c>
    </row>
    <row r="50">
      <c r="A50" s="10" t="n"/>
      <c r="B50" s="24" t="n"/>
      <c r="C50" s="24" t="n"/>
      <c r="D50" s="24" t="n"/>
      <c r="E50" s="24" t="n"/>
      <c r="F50" s="24" t="n"/>
      <c r="G50" s="24" t="n"/>
      <c r="H50" s="24" t="n"/>
      <c r="I50" s="10" t="n"/>
      <c r="J50" s="24" t="n"/>
      <c r="K50" s="23">
        <f>IF(I50="","",IF(J50="Yes","Done",IF(I50&lt;Summary!$B$4,"Overdue","Open")))</f>
        <v/>
      </c>
    </row>
    <row r="51">
      <c r="A51" s="10" t="n"/>
      <c r="B51" s="24" t="n"/>
      <c r="C51" s="24" t="n"/>
      <c r="D51" s="24" t="n"/>
      <c r="E51" s="24" t="n"/>
      <c r="F51" s="24" t="n"/>
      <c r="G51" s="24" t="n"/>
      <c r="H51" s="24" t="n"/>
      <c r="I51" s="10" t="n"/>
      <c r="J51" s="24" t="n"/>
      <c r="K51" s="23">
        <f>IF(I51="","",IF(J51="Yes","Done",IF(I51&lt;Summary!$B$4,"Overdue","Open")))</f>
        <v/>
      </c>
    </row>
    <row r="52">
      <c r="A52" s="10" t="n"/>
      <c r="B52" s="24" t="n"/>
      <c r="C52" s="24" t="n"/>
      <c r="D52" s="24" t="n"/>
      <c r="E52" s="24" t="n"/>
      <c r="F52" s="24" t="n"/>
      <c r="G52" s="24" t="n"/>
      <c r="H52" s="24" t="n"/>
      <c r="I52" s="10" t="n"/>
      <c r="J52" s="24" t="n"/>
      <c r="K52" s="23">
        <f>IF(I52="","",IF(J52="Yes","Done",IF(I52&lt;Summary!$B$4,"Overdue","Open")))</f>
        <v/>
      </c>
    </row>
    <row r="53">
      <c r="A53" s="10" t="n"/>
      <c r="B53" s="24" t="n"/>
      <c r="C53" s="24" t="n"/>
      <c r="D53" s="24" t="n"/>
      <c r="E53" s="24" t="n"/>
      <c r="F53" s="24" t="n"/>
      <c r="G53" s="24" t="n"/>
      <c r="H53" s="24" t="n"/>
      <c r="I53" s="10" t="n"/>
      <c r="J53" s="24" t="n"/>
      <c r="K53" s="23">
        <f>IF(I53="","",IF(J53="Yes","Done",IF(I53&lt;Summary!$B$4,"Overdue","Open")))</f>
        <v/>
      </c>
    </row>
    <row r="54">
      <c r="A54" s="10" t="n"/>
      <c r="B54" s="24" t="n"/>
      <c r="C54" s="24" t="n"/>
      <c r="D54" s="24" t="n"/>
      <c r="E54" s="24" t="n"/>
      <c r="F54" s="24" t="n"/>
      <c r="G54" s="24" t="n"/>
      <c r="H54" s="24" t="n"/>
      <c r="I54" s="10" t="n"/>
      <c r="J54" s="24" t="n"/>
      <c r="K54" s="23">
        <f>IF(I54="","",IF(J54="Yes","Done",IF(I54&lt;Summary!$B$4,"Overdue","Open")))</f>
        <v/>
      </c>
    </row>
    <row r="55">
      <c r="A55" s="10" t="n"/>
      <c r="B55" s="24" t="n"/>
      <c r="C55" s="24" t="n"/>
      <c r="D55" s="24" t="n"/>
      <c r="E55" s="24" t="n"/>
      <c r="F55" s="24" t="n"/>
      <c r="G55" s="24" t="n"/>
      <c r="H55" s="24" t="n"/>
      <c r="I55" s="10" t="n"/>
      <c r="J55" s="24" t="n"/>
      <c r="K55" s="23">
        <f>IF(I55="","",IF(J55="Yes","Done",IF(I55&lt;Summary!$B$4,"Overdue","Open")))</f>
        <v/>
      </c>
    </row>
    <row r="56">
      <c r="A56" s="10" t="n"/>
      <c r="B56" s="24" t="n"/>
      <c r="C56" s="24" t="n"/>
      <c r="D56" s="24" t="n"/>
      <c r="E56" s="24" t="n"/>
      <c r="F56" s="24" t="n"/>
      <c r="G56" s="24" t="n"/>
      <c r="H56" s="24" t="n"/>
      <c r="I56" s="10" t="n"/>
      <c r="J56" s="24" t="n"/>
      <c r="K56" s="23">
        <f>IF(I56="","",IF(J56="Yes","Done",IF(I56&lt;Summary!$B$4,"Overdue","Open")))</f>
        <v/>
      </c>
    </row>
    <row r="57">
      <c r="A57" s="10" t="n"/>
      <c r="B57" s="24" t="n"/>
      <c r="C57" s="24" t="n"/>
      <c r="D57" s="24" t="n"/>
      <c r="E57" s="24" t="n"/>
      <c r="F57" s="24" t="n"/>
      <c r="G57" s="24" t="n"/>
      <c r="H57" s="24" t="n"/>
      <c r="I57" s="10" t="n"/>
      <c r="J57" s="24" t="n"/>
      <c r="K57" s="23">
        <f>IF(I57="","",IF(J57="Yes","Done",IF(I57&lt;Summary!$B$4,"Overdue","Open")))</f>
        <v/>
      </c>
    </row>
    <row r="58">
      <c r="A58" s="10" t="n"/>
      <c r="B58" s="24" t="n"/>
      <c r="C58" s="24" t="n"/>
      <c r="D58" s="24" t="n"/>
      <c r="E58" s="24" t="n"/>
      <c r="F58" s="24" t="n"/>
      <c r="G58" s="24" t="n"/>
      <c r="H58" s="24" t="n"/>
      <c r="I58" s="10" t="n"/>
      <c r="J58" s="24" t="n"/>
      <c r="K58" s="23">
        <f>IF(I58="","",IF(J58="Yes","Done",IF(I58&lt;Summary!$B$4,"Overdue","Open")))</f>
        <v/>
      </c>
    </row>
    <row r="59">
      <c r="A59" s="10" t="n"/>
      <c r="B59" s="24" t="n"/>
      <c r="C59" s="24" t="n"/>
      <c r="D59" s="24" t="n"/>
      <c r="E59" s="24" t="n"/>
      <c r="F59" s="24" t="n"/>
      <c r="G59" s="24" t="n"/>
      <c r="H59" s="24" t="n"/>
      <c r="I59" s="10" t="n"/>
      <c r="J59" s="24" t="n"/>
      <c r="K59" s="23">
        <f>IF(I59="","",IF(J59="Yes","Done",IF(I59&lt;Summary!$B$4,"Overdue","Open")))</f>
        <v/>
      </c>
    </row>
    <row r="60">
      <c r="A60" s="10" t="n"/>
      <c r="B60" s="24" t="n"/>
      <c r="C60" s="24" t="n"/>
      <c r="D60" s="24" t="n"/>
      <c r="E60" s="24" t="n"/>
      <c r="F60" s="24" t="n"/>
      <c r="G60" s="24" t="n"/>
      <c r="H60" s="24" t="n"/>
      <c r="I60" s="10" t="n"/>
      <c r="J60" s="24" t="n"/>
      <c r="K60" s="23">
        <f>IF(I60="","",IF(J60="Yes","Done",IF(I60&lt;Summary!$B$4,"Overdue","Open")))</f>
        <v/>
      </c>
    </row>
    <row r="61">
      <c r="A61" s="10" t="n"/>
      <c r="B61" s="24" t="n"/>
      <c r="C61" s="24" t="n"/>
      <c r="D61" s="24" t="n"/>
      <c r="E61" s="24" t="n"/>
      <c r="F61" s="24" t="n"/>
      <c r="G61" s="24" t="n"/>
      <c r="H61" s="24" t="n"/>
      <c r="I61" s="10" t="n"/>
      <c r="J61" s="24" t="n"/>
      <c r="K61" s="23">
        <f>IF(I61="","",IF(J61="Yes","Done",IF(I61&lt;Summary!$B$4,"Overdue","Open")))</f>
        <v/>
      </c>
    </row>
    <row r="62">
      <c r="A62" s="10" t="n"/>
      <c r="B62" s="24" t="n"/>
      <c r="C62" s="24" t="n"/>
      <c r="D62" s="24" t="n"/>
      <c r="E62" s="24" t="n"/>
      <c r="F62" s="24" t="n"/>
      <c r="G62" s="24" t="n"/>
      <c r="H62" s="24" t="n"/>
      <c r="I62" s="10" t="n"/>
      <c r="J62" s="24" t="n"/>
      <c r="K62" s="23">
        <f>IF(I62="","",IF(J62="Yes","Done",IF(I62&lt;Summary!$B$4,"Overdue","Open")))</f>
        <v/>
      </c>
    </row>
    <row r="63">
      <c r="A63" s="10" t="n"/>
      <c r="B63" s="24" t="n"/>
      <c r="C63" s="24" t="n"/>
      <c r="D63" s="24" t="n"/>
      <c r="E63" s="24" t="n"/>
      <c r="F63" s="24" t="n"/>
      <c r="G63" s="24" t="n"/>
      <c r="H63" s="24" t="n"/>
      <c r="I63" s="10" t="n"/>
      <c r="J63" s="24" t="n"/>
      <c r="K63" s="23">
        <f>IF(I63="","",IF(J63="Yes","Done",IF(I63&lt;Summary!$B$4,"Overdue","Open")))</f>
        <v/>
      </c>
    </row>
    <row r="64">
      <c r="A64" s="10" t="n"/>
      <c r="B64" s="24" t="n"/>
      <c r="C64" s="24" t="n"/>
      <c r="D64" s="24" t="n"/>
      <c r="E64" s="24" t="n"/>
      <c r="F64" s="24" t="n"/>
      <c r="G64" s="24" t="n"/>
      <c r="H64" s="24" t="n"/>
      <c r="I64" s="10" t="n"/>
      <c r="J64" s="24" t="n"/>
      <c r="K64" s="23">
        <f>IF(I64="","",IF(J64="Yes","Done",IF(I64&lt;Summary!$B$4,"Overdue","Open")))</f>
        <v/>
      </c>
    </row>
    <row r="65">
      <c r="A65" s="10" t="n"/>
      <c r="B65" s="24" t="n"/>
      <c r="C65" s="24" t="n"/>
      <c r="D65" s="24" t="n"/>
      <c r="E65" s="24" t="n"/>
      <c r="F65" s="24" t="n"/>
      <c r="G65" s="24" t="n"/>
      <c r="H65" s="24" t="n"/>
      <c r="I65" s="10" t="n"/>
      <c r="J65" s="24" t="n"/>
      <c r="K65" s="23">
        <f>IF(I65="","",IF(J65="Yes","Done",IF(I65&lt;Summary!$B$4,"Overdue","Open")))</f>
        <v/>
      </c>
    </row>
    <row r="66">
      <c r="A66" s="10" t="n"/>
      <c r="B66" s="24" t="n"/>
      <c r="C66" s="24" t="n"/>
      <c r="D66" s="24" t="n"/>
      <c r="E66" s="24" t="n"/>
      <c r="F66" s="24" t="n"/>
      <c r="G66" s="24" t="n"/>
      <c r="H66" s="24" t="n"/>
      <c r="I66" s="10" t="n"/>
      <c r="J66" s="24" t="n"/>
      <c r="K66" s="23">
        <f>IF(I66="","",IF(J66="Yes","Done",IF(I66&lt;Summary!$B$4,"Overdue","Open")))</f>
        <v/>
      </c>
    </row>
    <row r="67">
      <c r="A67" s="10" t="n"/>
      <c r="B67" s="24" t="n"/>
      <c r="C67" s="24" t="n"/>
      <c r="D67" s="24" t="n"/>
      <c r="E67" s="24" t="n"/>
      <c r="F67" s="24" t="n"/>
      <c r="G67" s="24" t="n"/>
      <c r="H67" s="24" t="n"/>
      <c r="I67" s="10" t="n"/>
      <c r="J67" s="24" t="n"/>
      <c r="K67" s="23">
        <f>IF(I67="","",IF(J67="Yes","Done",IF(I67&lt;Summary!$B$4,"Overdue","Open")))</f>
        <v/>
      </c>
    </row>
    <row r="68">
      <c r="A68" s="10" t="n"/>
      <c r="B68" s="24" t="n"/>
      <c r="C68" s="24" t="n"/>
      <c r="D68" s="24" t="n"/>
      <c r="E68" s="24" t="n"/>
      <c r="F68" s="24" t="n"/>
      <c r="G68" s="24" t="n"/>
      <c r="H68" s="24" t="n"/>
      <c r="I68" s="10" t="n"/>
      <c r="J68" s="24" t="n"/>
      <c r="K68" s="23">
        <f>IF(I68="","",IF(J68="Yes","Done",IF(I68&lt;Summary!$B$4,"Overdue","Open")))</f>
        <v/>
      </c>
    </row>
    <row r="69">
      <c r="A69" s="10" t="n"/>
      <c r="B69" s="24" t="n"/>
      <c r="C69" s="24" t="n"/>
      <c r="D69" s="24" t="n"/>
      <c r="E69" s="24" t="n"/>
      <c r="F69" s="24" t="n"/>
      <c r="G69" s="24" t="n"/>
      <c r="H69" s="24" t="n"/>
      <c r="I69" s="10" t="n"/>
      <c r="J69" s="24" t="n"/>
      <c r="K69" s="23">
        <f>IF(I69="","",IF(J69="Yes","Done",IF(I69&lt;Summary!$B$4,"Overdue","Open")))</f>
        <v/>
      </c>
    </row>
    <row r="70">
      <c r="A70" s="10" t="n"/>
      <c r="B70" s="24" t="n"/>
      <c r="C70" s="24" t="n"/>
      <c r="D70" s="24" t="n"/>
      <c r="E70" s="24" t="n"/>
      <c r="F70" s="24" t="n"/>
      <c r="G70" s="24" t="n"/>
      <c r="H70" s="24" t="n"/>
      <c r="I70" s="10" t="n"/>
      <c r="J70" s="24" t="n"/>
      <c r="K70" s="23">
        <f>IF(I70="","",IF(J70="Yes","Done",IF(I70&lt;Summary!$B$4,"Overdue","Open")))</f>
        <v/>
      </c>
    </row>
    <row r="71">
      <c r="A71" s="10" t="n"/>
      <c r="B71" s="24" t="n"/>
      <c r="C71" s="24" t="n"/>
      <c r="D71" s="24" t="n"/>
      <c r="E71" s="24" t="n"/>
      <c r="F71" s="24" t="n"/>
      <c r="G71" s="24" t="n"/>
      <c r="H71" s="24" t="n"/>
      <c r="I71" s="10" t="n"/>
      <c r="J71" s="24" t="n"/>
      <c r="K71" s="23">
        <f>IF(I71="","",IF(J71="Yes","Done",IF(I71&lt;Summary!$B$4,"Overdue","Open")))</f>
        <v/>
      </c>
    </row>
    <row r="72">
      <c r="A72" s="10" t="n"/>
      <c r="B72" s="24" t="n"/>
      <c r="C72" s="24" t="n"/>
      <c r="D72" s="24" t="n"/>
      <c r="E72" s="24" t="n"/>
      <c r="F72" s="24" t="n"/>
      <c r="G72" s="24" t="n"/>
      <c r="H72" s="24" t="n"/>
      <c r="I72" s="10" t="n"/>
      <c r="J72" s="24" t="n"/>
      <c r="K72" s="23">
        <f>IF(I72="","",IF(J72="Yes","Done",IF(I72&lt;Summary!$B$4,"Overdue","Open")))</f>
        <v/>
      </c>
    </row>
    <row r="73">
      <c r="A73" s="10" t="n"/>
      <c r="B73" s="24" t="n"/>
      <c r="C73" s="24" t="n"/>
      <c r="D73" s="24" t="n"/>
      <c r="E73" s="24" t="n"/>
      <c r="F73" s="24" t="n"/>
      <c r="G73" s="24" t="n"/>
      <c r="H73" s="24" t="n"/>
      <c r="I73" s="10" t="n"/>
      <c r="J73" s="24" t="n"/>
      <c r="K73" s="23">
        <f>IF(I73="","",IF(J73="Yes","Done",IF(I73&lt;Summary!$B$4,"Overdue","Open")))</f>
        <v/>
      </c>
    </row>
    <row r="74">
      <c r="A74" s="10" t="n"/>
      <c r="B74" s="24" t="n"/>
      <c r="C74" s="24" t="n"/>
      <c r="D74" s="24" t="n"/>
      <c r="E74" s="24" t="n"/>
      <c r="F74" s="24" t="n"/>
      <c r="G74" s="24" t="n"/>
      <c r="H74" s="24" t="n"/>
      <c r="I74" s="10" t="n"/>
      <c r="J74" s="24" t="n"/>
      <c r="K74" s="23">
        <f>IF(I74="","",IF(J74="Yes","Done",IF(I74&lt;Summary!$B$4,"Overdue","Open")))</f>
        <v/>
      </c>
    </row>
    <row r="75">
      <c r="A75" s="10" t="n"/>
      <c r="B75" s="24" t="n"/>
      <c r="C75" s="24" t="n"/>
      <c r="D75" s="24" t="n"/>
      <c r="E75" s="24" t="n"/>
      <c r="F75" s="24" t="n"/>
      <c r="G75" s="24" t="n"/>
      <c r="H75" s="24" t="n"/>
      <c r="I75" s="10" t="n"/>
      <c r="J75" s="24" t="n"/>
      <c r="K75" s="23">
        <f>IF(I75="","",IF(J75="Yes","Done",IF(I75&lt;Summary!$B$4,"Overdue","Open")))</f>
        <v/>
      </c>
    </row>
    <row r="76">
      <c r="A76" s="10" t="n"/>
      <c r="B76" s="24" t="n"/>
      <c r="C76" s="24" t="n"/>
      <c r="D76" s="24" t="n"/>
      <c r="E76" s="24" t="n"/>
      <c r="F76" s="24" t="n"/>
      <c r="G76" s="24" t="n"/>
      <c r="H76" s="24" t="n"/>
      <c r="I76" s="10" t="n"/>
      <c r="J76" s="24" t="n"/>
      <c r="K76" s="23">
        <f>IF(I76="","",IF(J76="Yes","Done",IF(I76&lt;Summary!$B$4,"Overdue","Open")))</f>
        <v/>
      </c>
    </row>
    <row r="77">
      <c r="A77" s="10" t="n"/>
      <c r="B77" s="24" t="n"/>
      <c r="C77" s="24" t="n"/>
      <c r="D77" s="24" t="n"/>
      <c r="E77" s="24" t="n"/>
      <c r="F77" s="24" t="n"/>
      <c r="G77" s="24" t="n"/>
      <c r="H77" s="24" t="n"/>
      <c r="I77" s="10" t="n"/>
      <c r="J77" s="24" t="n"/>
      <c r="K77" s="23">
        <f>IF(I77="","",IF(J77="Yes","Done",IF(I77&lt;Summary!$B$4,"Overdue","Open")))</f>
        <v/>
      </c>
    </row>
    <row r="78">
      <c r="A78" s="10" t="n"/>
      <c r="B78" s="24" t="n"/>
      <c r="C78" s="24" t="n"/>
      <c r="D78" s="24" t="n"/>
      <c r="E78" s="24" t="n"/>
      <c r="F78" s="24" t="n"/>
      <c r="G78" s="24" t="n"/>
      <c r="H78" s="24" t="n"/>
      <c r="I78" s="10" t="n"/>
      <c r="J78" s="24" t="n"/>
      <c r="K78" s="23">
        <f>IF(I78="","",IF(J78="Yes","Done",IF(I78&lt;Summary!$B$4,"Overdue","Open")))</f>
        <v/>
      </c>
    </row>
    <row r="79">
      <c r="A79" s="10" t="n"/>
      <c r="B79" s="24" t="n"/>
      <c r="C79" s="24" t="n"/>
      <c r="D79" s="24" t="n"/>
      <c r="E79" s="24" t="n"/>
      <c r="F79" s="24" t="n"/>
      <c r="G79" s="24" t="n"/>
      <c r="H79" s="24" t="n"/>
      <c r="I79" s="10" t="n"/>
      <c r="J79" s="24" t="n"/>
      <c r="K79" s="23">
        <f>IF(I79="","",IF(J79="Yes","Done",IF(I79&lt;Summary!$B$4,"Overdue","Open")))</f>
        <v/>
      </c>
    </row>
    <row r="80">
      <c r="A80" s="10" t="n"/>
      <c r="B80" s="24" t="n"/>
      <c r="C80" s="24" t="n"/>
      <c r="D80" s="24" t="n"/>
      <c r="E80" s="24" t="n"/>
      <c r="F80" s="24" t="n"/>
      <c r="G80" s="24" t="n"/>
      <c r="H80" s="24" t="n"/>
      <c r="I80" s="10" t="n"/>
      <c r="J80" s="24" t="n"/>
      <c r="K80" s="23">
        <f>IF(I80="","",IF(J80="Yes","Done",IF(I80&lt;Summary!$B$4,"Overdue","Open")))</f>
        <v/>
      </c>
    </row>
    <row r="81">
      <c r="A81" s="10" t="n"/>
      <c r="B81" s="24" t="n"/>
      <c r="C81" s="24" t="n"/>
      <c r="D81" s="24" t="n"/>
      <c r="E81" s="24" t="n"/>
      <c r="F81" s="24" t="n"/>
      <c r="G81" s="24" t="n"/>
      <c r="H81" s="24" t="n"/>
      <c r="I81" s="10" t="n"/>
      <c r="J81" s="24" t="n"/>
      <c r="K81" s="23">
        <f>IF(I81="","",IF(J81="Yes","Done",IF(I81&lt;Summary!$B$4,"Overdue","Open")))</f>
        <v/>
      </c>
    </row>
    <row r="82">
      <c r="A82" s="10" t="n"/>
      <c r="B82" s="24" t="n"/>
      <c r="C82" s="24" t="n"/>
      <c r="D82" s="24" t="n"/>
      <c r="E82" s="24" t="n"/>
      <c r="F82" s="24" t="n"/>
      <c r="G82" s="24" t="n"/>
      <c r="H82" s="24" t="n"/>
      <c r="I82" s="10" t="n"/>
      <c r="J82" s="24" t="n"/>
      <c r="K82" s="23">
        <f>IF(I82="","",IF(J82="Yes","Done",IF(I82&lt;Summary!$B$4,"Overdue","Open")))</f>
        <v/>
      </c>
    </row>
    <row r="83">
      <c r="A83" s="10" t="n"/>
      <c r="B83" s="24" t="n"/>
      <c r="C83" s="24" t="n"/>
      <c r="D83" s="24" t="n"/>
      <c r="E83" s="24" t="n"/>
      <c r="F83" s="24" t="n"/>
      <c r="G83" s="24" t="n"/>
      <c r="H83" s="24" t="n"/>
      <c r="I83" s="10" t="n"/>
      <c r="J83" s="24" t="n"/>
      <c r="K83" s="23">
        <f>IF(I83="","",IF(J83="Yes","Done",IF(I83&lt;Summary!$B$4,"Overdue","Open")))</f>
        <v/>
      </c>
    </row>
    <row r="84">
      <c r="A84" s="10" t="n"/>
      <c r="B84" s="24" t="n"/>
      <c r="C84" s="24" t="n"/>
      <c r="D84" s="24" t="n"/>
      <c r="E84" s="24" t="n"/>
      <c r="F84" s="24" t="n"/>
      <c r="G84" s="24" t="n"/>
      <c r="H84" s="24" t="n"/>
      <c r="I84" s="10" t="n"/>
      <c r="J84" s="24" t="n"/>
      <c r="K84" s="23">
        <f>IF(I84="","",IF(J84="Yes","Done",IF(I84&lt;Summary!$B$4,"Overdue","Open")))</f>
        <v/>
      </c>
    </row>
    <row r="85">
      <c r="A85" s="10" t="n"/>
      <c r="B85" s="24" t="n"/>
      <c r="C85" s="24" t="n"/>
      <c r="D85" s="24" t="n"/>
      <c r="E85" s="24" t="n"/>
      <c r="F85" s="24" t="n"/>
      <c r="G85" s="24" t="n"/>
      <c r="H85" s="24" t="n"/>
      <c r="I85" s="10" t="n"/>
      <c r="J85" s="24" t="n"/>
      <c r="K85" s="23">
        <f>IF(I85="","",IF(J85="Yes","Done",IF(I85&lt;Summary!$B$4,"Overdue","Open")))</f>
        <v/>
      </c>
    </row>
    <row r="86">
      <c r="A86" s="10" t="n"/>
      <c r="B86" s="24" t="n"/>
      <c r="C86" s="24" t="n"/>
      <c r="D86" s="24" t="n"/>
      <c r="E86" s="24" t="n"/>
      <c r="F86" s="24" t="n"/>
      <c r="G86" s="24" t="n"/>
      <c r="H86" s="24" t="n"/>
      <c r="I86" s="10" t="n"/>
      <c r="J86" s="24" t="n"/>
      <c r="K86" s="23">
        <f>IF(I86="","",IF(J86="Yes","Done",IF(I86&lt;Summary!$B$4,"Overdue","Open")))</f>
        <v/>
      </c>
    </row>
    <row r="87">
      <c r="A87" s="10" t="n"/>
      <c r="B87" s="24" t="n"/>
      <c r="C87" s="24" t="n"/>
      <c r="D87" s="24" t="n"/>
      <c r="E87" s="24" t="n"/>
      <c r="F87" s="24" t="n"/>
      <c r="G87" s="24" t="n"/>
      <c r="H87" s="24" t="n"/>
      <c r="I87" s="10" t="n"/>
      <c r="J87" s="24" t="n"/>
      <c r="K87" s="23">
        <f>IF(I87="","",IF(J87="Yes","Done",IF(I87&lt;Summary!$B$4,"Overdue","Open")))</f>
        <v/>
      </c>
    </row>
    <row r="88">
      <c r="A88" s="10" t="n"/>
      <c r="B88" s="24" t="n"/>
      <c r="C88" s="24" t="n"/>
      <c r="D88" s="24" t="n"/>
      <c r="E88" s="24" t="n"/>
      <c r="F88" s="24" t="n"/>
      <c r="G88" s="24" t="n"/>
      <c r="H88" s="24" t="n"/>
      <c r="I88" s="10" t="n"/>
      <c r="J88" s="24" t="n"/>
      <c r="K88" s="23">
        <f>IF(I88="","",IF(J88="Yes","Done",IF(I88&lt;Summary!$B$4,"Overdue","Open")))</f>
        <v/>
      </c>
    </row>
    <row r="89">
      <c r="A89" s="10" t="n"/>
      <c r="B89" s="24" t="n"/>
      <c r="C89" s="24" t="n"/>
      <c r="D89" s="24" t="n"/>
      <c r="E89" s="24" t="n"/>
      <c r="F89" s="24" t="n"/>
      <c r="G89" s="24" t="n"/>
      <c r="H89" s="24" t="n"/>
      <c r="I89" s="10" t="n"/>
      <c r="J89" s="24" t="n"/>
      <c r="K89" s="23">
        <f>IF(I89="","",IF(J89="Yes","Done",IF(I89&lt;Summary!$B$4,"Overdue","Open")))</f>
        <v/>
      </c>
    </row>
    <row r="90">
      <c r="A90" s="10" t="n"/>
      <c r="B90" s="24" t="n"/>
      <c r="C90" s="24" t="n"/>
      <c r="D90" s="24" t="n"/>
      <c r="E90" s="24" t="n"/>
      <c r="F90" s="24" t="n"/>
      <c r="G90" s="24" t="n"/>
      <c r="H90" s="24" t="n"/>
      <c r="I90" s="10" t="n"/>
      <c r="J90" s="24" t="n"/>
      <c r="K90" s="23">
        <f>IF(I90="","",IF(J90="Yes","Done",IF(I90&lt;Summary!$B$4,"Overdue","Open")))</f>
        <v/>
      </c>
    </row>
    <row r="91">
      <c r="A91" s="10" t="n"/>
      <c r="B91" s="24" t="n"/>
      <c r="C91" s="24" t="n"/>
      <c r="D91" s="24" t="n"/>
      <c r="E91" s="24" t="n"/>
      <c r="F91" s="24" t="n"/>
      <c r="G91" s="24" t="n"/>
      <c r="H91" s="24" t="n"/>
      <c r="I91" s="10" t="n"/>
      <c r="J91" s="24" t="n"/>
      <c r="K91" s="23">
        <f>IF(I91="","",IF(J91="Yes","Done",IF(I91&lt;Summary!$B$4,"Overdue","Open")))</f>
        <v/>
      </c>
    </row>
    <row r="92">
      <c r="A92" s="10" t="n"/>
      <c r="B92" s="24" t="n"/>
      <c r="C92" s="24" t="n"/>
      <c r="D92" s="24" t="n"/>
      <c r="E92" s="24" t="n"/>
      <c r="F92" s="24" t="n"/>
      <c r="G92" s="24" t="n"/>
      <c r="H92" s="24" t="n"/>
      <c r="I92" s="10" t="n"/>
      <c r="J92" s="24" t="n"/>
      <c r="K92" s="23">
        <f>IF(I92="","",IF(J92="Yes","Done",IF(I92&lt;Summary!$B$4,"Overdue","Open")))</f>
        <v/>
      </c>
    </row>
    <row r="93">
      <c r="A93" s="10" t="n"/>
      <c r="B93" s="24" t="n"/>
      <c r="C93" s="24" t="n"/>
      <c r="D93" s="24" t="n"/>
      <c r="E93" s="24" t="n"/>
      <c r="F93" s="24" t="n"/>
      <c r="G93" s="24" t="n"/>
      <c r="H93" s="24" t="n"/>
      <c r="I93" s="10" t="n"/>
      <c r="J93" s="24" t="n"/>
      <c r="K93" s="23">
        <f>IF(I93="","",IF(J93="Yes","Done",IF(I93&lt;Summary!$B$4,"Overdue","Open")))</f>
        <v/>
      </c>
    </row>
    <row r="94">
      <c r="A94" s="10" t="n"/>
      <c r="B94" s="24" t="n"/>
      <c r="C94" s="24" t="n"/>
      <c r="D94" s="24" t="n"/>
      <c r="E94" s="24" t="n"/>
      <c r="F94" s="24" t="n"/>
      <c r="G94" s="24" t="n"/>
      <c r="H94" s="24" t="n"/>
      <c r="I94" s="10" t="n"/>
      <c r="J94" s="24" t="n"/>
      <c r="K94" s="23">
        <f>IF(I94="","",IF(J94="Yes","Done",IF(I94&lt;Summary!$B$4,"Overdue","Open")))</f>
        <v/>
      </c>
    </row>
    <row r="95">
      <c r="A95" s="10" t="n"/>
      <c r="B95" s="24" t="n"/>
      <c r="C95" s="24" t="n"/>
      <c r="D95" s="24" t="n"/>
      <c r="E95" s="24" t="n"/>
      <c r="F95" s="24" t="n"/>
      <c r="G95" s="24" t="n"/>
      <c r="H95" s="24" t="n"/>
      <c r="I95" s="10" t="n"/>
      <c r="J95" s="24" t="n"/>
      <c r="K95" s="23">
        <f>IF(I95="","",IF(J95="Yes","Done",IF(I95&lt;Summary!$B$4,"Overdue","Open")))</f>
        <v/>
      </c>
    </row>
    <row r="96">
      <c r="A96" s="10" t="n"/>
      <c r="B96" s="24" t="n"/>
      <c r="C96" s="24" t="n"/>
      <c r="D96" s="24" t="n"/>
      <c r="E96" s="24" t="n"/>
      <c r="F96" s="24" t="n"/>
      <c r="G96" s="24" t="n"/>
      <c r="H96" s="24" t="n"/>
      <c r="I96" s="10" t="n"/>
      <c r="J96" s="24" t="n"/>
      <c r="K96" s="23">
        <f>IF(I96="","",IF(J96="Yes","Done",IF(I96&lt;Summary!$B$4,"Overdue","Open")))</f>
        <v/>
      </c>
    </row>
    <row r="97">
      <c r="A97" s="10" t="n"/>
      <c r="B97" s="24" t="n"/>
      <c r="C97" s="24" t="n"/>
      <c r="D97" s="24" t="n"/>
      <c r="E97" s="24" t="n"/>
      <c r="F97" s="24" t="n"/>
      <c r="G97" s="24" t="n"/>
      <c r="H97" s="24" t="n"/>
      <c r="I97" s="10" t="n"/>
      <c r="J97" s="24" t="n"/>
      <c r="K97" s="23">
        <f>IF(I97="","",IF(J97="Yes","Done",IF(I97&lt;Summary!$B$4,"Overdue","Open")))</f>
        <v/>
      </c>
    </row>
    <row r="98">
      <c r="A98" s="10" t="n"/>
      <c r="B98" s="24" t="n"/>
      <c r="C98" s="24" t="n"/>
      <c r="D98" s="24" t="n"/>
      <c r="E98" s="24" t="n"/>
      <c r="F98" s="24" t="n"/>
      <c r="G98" s="24" t="n"/>
      <c r="H98" s="24" t="n"/>
      <c r="I98" s="10" t="n"/>
      <c r="J98" s="24" t="n"/>
      <c r="K98" s="23">
        <f>IF(I98="","",IF(J98="Yes","Done",IF(I98&lt;Summary!$B$4,"Overdue","Open")))</f>
        <v/>
      </c>
    </row>
    <row r="99">
      <c r="A99" s="10" t="n"/>
      <c r="B99" s="24" t="n"/>
      <c r="C99" s="24" t="n"/>
      <c r="D99" s="24" t="n"/>
      <c r="E99" s="24" t="n"/>
      <c r="F99" s="24" t="n"/>
      <c r="G99" s="24" t="n"/>
      <c r="H99" s="24" t="n"/>
      <c r="I99" s="10" t="n"/>
      <c r="J99" s="24" t="n"/>
      <c r="K99" s="23">
        <f>IF(I99="","",IF(J99="Yes","Done",IF(I99&lt;Summary!$B$4,"Overdue","Open")))</f>
        <v/>
      </c>
    </row>
    <row r="100">
      <c r="A100" s="10" t="n"/>
      <c r="B100" s="24" t="n"/>
      <c r="C100" s="24" t="n"/>
      <c r="D100" s="24" t="n"/>
      <c r="E100" s="24" t="n"/>
      <c r="F100" s="24" t="n"/>
      <c r="G100" s="24" t="n"/>
      <c r="H100" s="24" t="n"/>
      <c r="I100" s="10" t="n"/>
      <c r="J100" s="24" t="n"/>
      <c r="K100" s="23">
        <f>IF(I100="","",IF(J100="Yes","Done",IF(I100&lt;Summary!$B$4,"Overdue","Open")))</f>
        <v/>
      </c>
    </row>
    <row r="101">
      <c r="A101" s="10" t="n"/>
      <c r="B101" s="24" t="n"/>
      <c r="C101" s="24" t="n"/>
      <c r="D101" s="24" t="n"/>
      <c r="E101" s="24" t="n"/>
      <c r="F101" s="24" t="n"/>
      <c r="G101" s="24" t="n"/>
      <c r="H101" s="24" t="n"/>
      <c r="I101" s="10" t="n"/>
      <c r="J101" s="24" t="n"/>
      <c r="K101" s="23">
        <f>IF(I101="","",IF(J101="Yes","Done",IF(I101&lt;Summary!$B$4,"Overdue","Open")))</f>
        <v/>
      </c>
    </row>
    <row r="102">
      <c r="A102" s="10" t="n"/>
      <c r="B102" s="24" t="n"/>
      <c r="C102" s="24" t="n"/>
      <c r="D102" s="24" t="n"/>
      <c r="E102" s="24" t="n"/>
      <c r="F102" s="24" t="n"/>
      <c r="G102" s="24" t="n"/>
      <c r="H102" s="24" t="n"/>
      <c r="I102" s="10" t="n"/>
      <c r="J102" s="24" t="n"/>
      <c r="K102" s="23">
        <f>IF(I102="","",IF(J102="Yes","Done",IF(I102&lt;Summary!$B$4,"Overdue","Open")))</f>
        <v/>
      </c>
    </row>
    <row r="103">
      <c r="A103" s="10" t="n"/>
      <c r="B103" s="24" t="n"/>
      <c r="C103" s="24" t="n"/>
      <c r="D103" s="24" t="n"/>
      <c r="E103" s="24" t="n"/>
      <c r="F103" s="24" t="n"/>
      <c r="G103" s="24" t="n"/>
      <c r="H103" s="24" t="n"/>
      <c r="I103" s="10" t="n"/>
      <c r="J103" s="24" t="n"/>
      <c r="K103" s="23">
        <f>IF(I103="","",IF(J103="Yes","Done",IF(I103&lt;Summary!$B$4,"Overdue","Open")))</f>
        <v/>
      </c>
    </row>
    <row r="104">
      <c r="A104" s="10" t="n"/>
      <c r="B104" s="24" t="n"/>
      <c r="C104" s="24" t="n"/>
      <c r="D104" s="24" t="n"/>
      <c r="E104" s="24" t="n"/>
      <c r="F104" s="24" t="n"/>
      <c r="G104" s="24" t="n"/>
      <c r="H104" s="24" t="n"/>
      <c r="I104" s="10" t="n"/>
      <c r="J104" s="24" t="n"/>
      <c r="K104" s="23">
        <f>IF(I104="","",IF(J104="Yes","Done",IF(I104&lt;Summary!$B$4,"Overdue","Open")))</f>
        <v/>
      </c>
    </row>
    <row r="105">
      <c r="A105" s="10" t="n"/>
      <c r="B105" s="24" t="n"/>
      <c r="C105" s="24" t="n"/>
      <c r="D105" s="24" t="n"/>
      <c r="E105" s="24" t="n"/>
      <c r="F105" s="24" t="n"/>
      <c r="G105" s="24" t="n"/>
      <c r="H105" s="24" t="n"/>
      <c r="I105" s="10" t="n"/>
      <c r="J105" s="24" t="n"/>
      <c r="K105" s="23">
        <f>IF(I105="","",IF(J105="Yes","Done",IF(I105&lt;Summary!$B$4,"Overdue","Open")))</f>
        <v/>
      </c>
    </row>
    <row r="106">
      <c r="A106" s="10" t="n"/>
      <c r="B106" s="24" t="n"/>
      <c r="C106" s="24" t="n"/>
      <c r="D106" s="24" t="n"/>
      <c r="E106" s="24" t="n"/>
      <c r="F106" s="24" t="n"/>
      <c r="G106" s="24" t="n"/>
      <c r="H106" s="24" t="n"/>
      <c r="I106" s="10" t="n"/>
      <c r="J106" s="24" t="n"/>
      <c r="K106" s="23">
        <f>IF(I106="","",IF(J106="Yes","Done",IF(I106&lt;Summary!$B$4,"Overdue","Open")))</f>
        <v/>
      </c>
    </row>
    <row r="107">
      <c r="A107" s="10" t="n"/>
      <c r="B107" s="24" t="n"/>
      <c r="C107" s="24" t="n"/>
      <c r="D107" s="24" t="n"/>
      <c r="E107" s="24" t="n"/>
      <c r="F107" s="24" t="n"/>
      <c r="G107" s="24" t="n"/>
      <c r="H107" s="24" t="n"/>
      <c r="I107" s="10" t="n"/>
      <c r="J107" s="24" t="n"/>
      <c r="K107" s="23">
        <f>IF(I107="","",IF(J107="Yes","Done",IF(I107&lt;Summary!$B$4,"Overdue","Open")))</f>
        <v/>
      </c>
    </row>
    <row r="108">
      <c r="A108" s="10" t="n"/>
      <c r="B108" s="24" t="n"/>
      <c r="C108" s="24" t="n"/>
      <c r="D108" s="24" t="n"/>
      <c r="E108" s="24" t="n"/>
      <c r="F108" s="24" t="n"/>
      <c r="G108" s="24" t="n"/>
      <c r="H108" s="24" t="n"/>
      <c r="I108" s="10" t="n"/>
      <c r="J108" s="24" t="n"/>
      <c r="K108" s="23">
        <f>IF(I108="","",IF(J108="Yes","Done",IF(I108&lt;Summary!$B$4,"Overdue","Open")))</f>
        <v/>
      </c>
    </row>
    <row r="109">
      <c r="A109" s="10" t="n"/>
      <c r="B109" s="24" t="n"/>
      <c r="C109" s="24" t="n"/>
      <c r="D109" s="24" t="n"/>
      <c r="E109" s="24" t="n"/>
      <c r="F109" s="24" t="n"/>
      <c r="G109" s="24" t="n"/>
      <c r="H109" s="24" t="n"/>
      <c r="I109" s="10" t="n"/>
      <c r="J109" s="24" t="n"/>
      <c r="K109" s="23">
        <f>IF(I109="","",IF(J109="Yes","Done",IF(I109&lt;Summary!$B$4,"Overdue","Open")))</f>
        <v/>
      </c>
    </row>
    <row r="110">
      <c r="A110" s="10" t="n"/>
      <c r="B110" s="24" t="n"/>
      <c r="C110" s="24" t="n"/>
      <c r="D110" s="24" t="n"/>
      <c r="E110" s="24" t="n"/>
      <c r="F110" s="24" t="n"/>
      <c r="G110" s="24" t="n"/>
      <c r="H110" s="24" t="n"/>
      <c r="I110" s="10" t="n"/>
      <c r="J110" s="24" t="n"/>
      <c r="K110" s="23">
        <f>IF(I110="","",IF(J110="Yes","Done",IF(I110&lt;Summary!$B$4,"Overdue","Open")))</f>
        <v/>
      </c>
    </row>
    <row r="111">
      <c r="A111" s="10" t="n"/>
      <c r="B111" s="24" t="n"/>
      <c r="C111" s="24" t="n"/>
      <c r="D111" s="24" t="n"/>
      <c r="E111" s="24" t="n"/>
      <c r="F111" s="24" t="n"/>
      <c r="G111" s="24" t="n"/>
      <c r="H111" s="24" t="n"/>
      <c r="I111" s="10" t="n"/>
      <c r="J111" s="24" t="n"/>
      <c r="K111" s="23">
        <f>IF(I111="","",IF(J111="Yes","Done",IF(I111&lt;Summary!$B$4,"Overdue","Open")))</f>
        <v/>
      </c>
    </row>
    <row r="112">
      <c r="A112" s="10" t="n"/>
      <c r="B112" s="24" t="n"/>
      <c r="C112" s="24" t="n"/>
      <c r="D112" s="24" t="n"/>
      <c r="E112" s="24" t="n"/>
      <c r="F112" s="24" t="n"/>
      <c r="G112" s="24" t="n"/>
      <c r="H112" s="24" t="n"/>
      <c r="I112" s="10" t="n"/>
      <c r="J112" s="24" t="n"/>
      <c r="K112" s="23">
        <f>IF(I112="","",IF(J112="Yes","Done",IF(I112&lt;Summary!$B$4,"Overdue","Open")))</f>
        <v/>
      </c>
    </row>
    <row r="113">
      <c r="A113" s="10" t="n"/>
      <c r="B113" s="24" t="n"/>
      <c r="C113" s="24" t="n"/>
      <c r="D113" s="24" t="n"/>
      <c r="E113" s="24" t="n"/>
      <c r="F113" s="24" t="n"/>
      <c r="G113" s="24" t="n"/>
      <c r="H113" s="24" t="n"/>
      <c r="I113" s="10" t="n"/>
      <c r="J113" s="24" t="n"/>
      <c r="K113" s="23">
        <f>IF(I113="","",IF(J113="Yes","Done",IF(I113&lt;Summary!$B$4,"Overdue","Open")))</f>
        <v/>
      </c>
    </row>
    <row r="114">
      <c r="A114" s="10" t="n"/>
      <c r="B114" s="24" t="n"/>
      <c r="C114" s="24" t="n"/>
      <c r="D114" s="24" t="n"/>
      <c r="E114" s="24" t="n"/>
      <c r="F114" s="24" t="n"/>
      <c r="G114" s="24" t="n"/>
      <c r="H114" s="24" t="n"/>
      <c r="I114" s="10" t="n"/>
      <c r="J114" s="24" t="n"/>
      <c r="K114" s="23">
        <f>IF(I114="","",IF(J114="Yes","Done",IF(I114&lt;Summary!$B$4,"Overdue","Open")))</f>
        <v/>
      </c>
    </row>
    <row r="115">
      <c r="A115" s="10" t="n"/>
      <c r="B115" s="24" t="n"/>
      <c r="C115" s="24" t="n"/>
      <c r="D115" s="24" t="n"/>
      <c r="E115" s="24" t="n"/>
      <c r="F115" s="24" t="n"/>
      <c r="G115" s="24" t="n"/>
      <c r="H115" s="24" t="n"/>
      <c r="I115" s="10" t="n"/>
      <c r="J115" s="24" t="n"/>
      <c r="K115" s="23">
        <f>IF(I115="","",IF(J115="Yes","Done",IF(I115&lt;Summary!$B$4,"Overdue","Open")))</f>
        <v/>
      </c>
    </row>
    <row r="116">
      <c r="A116" s="10" t="n"/>
      <c r="B116" s="24" t="n"/>
      <c r="C116" s="24" t="n"/>
      <c r="D116" s="24" t="n"/>
      <c r="E116" s="24" t="n"/>
      <c r="F116" s="24" t="n"/>
      <c r="G116" s="24" t="n"/>
      <c r="H116" s="24" t="n"/>
      <c r="I116" s="10" t="n"/>
      <c r="J116" s="24" t="n"/>
      <c r="K116" s="23">
        <f>IF(I116="","",IF(J116="Yes","Done",IF(I116&lt;Summary!$B$4,"Overdue","Open")))</f>
        <v/>
      </c>
    </row>
    <row r="117">
      <c r="A117" s="10" t="n"/>
      <c r="B117" s="24" t="n"/>
      <c r="C117" s="24" t="n"/>
      <c r="D117" s="24" t="n"/>
      <c r="E117" s="24" t="n"/>
      <c r="F117" s="24" t="n"/>
      <c r="G117" s="24" t="n"/>
      <c r="H117" s="24" t="n"/>
      <c r="I117" s="10" t="n"/>
      <c r="J117" s="24" t="n"/>
      <c r="K117" s="23">
        <f>IF(I117="","",IF(J117="Yes","Done",IF(I117&lt;Summary!$B$4,"Overdue","Open")))</f>
        <v/>
      </c>
    </row>
    <row r="118">
      <c r="A118" s="10" t="n"/>
      <c r="B118" s="24" t="n"/>
      <c r="C118" s="24" t="n"/>
      <c r="D118" s="24" t="n"/>
      <c r="E118" s="24" t="n"/>
      <c r="F118" s="24" t="n"/>
      <c r="G118" s="24" t="n"/>
      <c r="H118" s="24" t="n"/>
      <c r="I118" s="10" t="n"/>
      <c r="J118" s="24" t="n"/>
      <c r="K118" s="23">
        <f>IF(I118="","",IF(J118="Yes","Done",IF(I118&lt;Summary!$B$4,"Overdue","Open")))</f>
        <v/>
      </c>
    </row>
    <row r="119">
      <c r="A119" s="10" t="n"/>
      <c r="B119" s="24" t="n"/>
      <c r="C119" s="24" t="n"/>
      <c r="D119" s="24" t="n"/>
      <c r="E119" s="24" t="n"/>
      <c r="F119" s="24" t="n"/>
      <c r="G119" s="24" t="n"/>
      <c r="H119" s="24" t="n"/>
      <c r="I119" s="10" t="n"/>
      <c r="J119" s="24" t="n"/>
      <c r="K119" s="23">
        <f>IF(I119="","",IF(J119="Yes","Done",IF(I119&lt;Summary!$B$4,"Overdue","Open")))</f>
        <v/>
      </c>
    </row>
    <row r="120">
      <c r="A120" s="10" t="n"/>
      <c r="B120" s="24" t="n"/>
      <c r="C120" s="24" t="n"/>
      <c r="D120" s="24" t="n"/>
      <c r="E120" s="24" t="n"/>
      <c r="F120" s="24" t="n"/>
      <c r="G120" s="24" t="n"/>
      <c r="H120" s="24" t="n"/>
      <c r="I120" s="10" t="n"/>
      <c r="J120" s="24" t="n"/>
      <c r="K120" s="23">
        <f>IF(I120="","",IF(J120="Yes","Done",IF(I120&lt;Summary!$B$4,"Overdue","Open")))</f>
        <v/>
      </c>
    </row>
    <row r="121">
      <c r="A121" s="10" t="n"/>
      <c r="B121" s="24" t="n"/>
      <c r="C121" s="24" t="n"/>
      <c r="D121" s="24" t="n"/>
      <c r="E121" s="24" t="n"/>
      <c r="F121" s="24" t="n"/>
      <c r="G121" s="24" t="n"/>
      <c r="H121" s="24" t="n"/>
      <c r="I121" s="10" t="n"/>
      <c r="J121" s="24" t="n"/>
      <c r="K121" s="23">
        <f>IF(I121="","",IF(J121="Yes","Done",IF(I121&lt;Summary!$B$4,"Overdue","Open")))</f>
        <v/>
      </c>
    </row>
    <row r="122">
      <c r="A122" s="10" t="n"/>
      <c r="B122" s="24" t="n"/>
      <c r="C122" s="24" t="n"/>
      <c r="D122" s="24" t="n"/>
      <c r="E122" s="24" t="n"/>
      <c r="F122" s="24" t="n"/>
      <c r="G122" s="24" t="n"/>
      <c r="H122" s="24" t="n"/>
      <c r="I122" s="10" t="n"/>
      <c r="J122" s="24" t="n"/>
      <c r="K122" s="23">
        <f>IF(I122="","",IF(J122="Yes","Done",IF(I122&lt;Summary!$B$4,"Overdue","Open")))</f>
        <v/>
      </c>
    </row>
    <row r="123">
      <c r="A123" s="10" t="n"/>
      <c r="B123" s="24" t="n"/>
      <c r="C123" s="24" t="n"/>
      <c r="D123" s="24" t="n"/>
      <c r="E123" s="24" t="n"/>
      <c r="F123" s="24" t="n"/>
      <c r="G123" s="24" t="n"/>
      <c r="H123" s="24" t="n"/>
      <c r="I123" s="10" t="n"/>
      <c r="J123" s="24" t="n"/>
      <c r="K123" s="23">
        <f>IF(I123="","",IF(J123="Yes","Done",IF(I123&lt;Summary!$B$4,"Overdue","Open")))</f>
        <v/>
      </c>
    </row>
    <row r="124">
      <c r="A124" s="10" t="n"/>
      <c r="B124" s="24" t="n"/>
      <c r="C124" s="24" t="n"/>
      <c r="D124" s="24" t="n"/>
      <c r="E124" s="24" t="n"/>
      <c r="F124" s="24" t="n"/>
      <c r="G124" s="24" t="n"/>
      <c r="H124" s="24" t="n"/>
      <c r="I124" s="10" t="n"/>
      <c r="J124" s="24" t="n"/>
      <c r="K124" s="23">
        <f>IF(I124="","",IF(J124="Yes","Done",IF(I124&lt;Summary!$B$4,"Overdue","Open")))</f>
        <v/>
      </c>
    </row>
    <row r="125">
      <c r="A125" s="10" t="n"/>
      <c r="B125" s="24" t="n"/>
      <c r="C125" s="24" t="n"/>
      <c r="D125" s="24" t="n"/>
      <c r="E125" s="24" t="n"/>
      <c r="F125" s="24" t="n"/>
      <c r="G125" s="24" t="n"/>
      <c r="H125" s="24" t="n"/>
      <c r="I125" s="10" t="n"/>
      <c r="J125" s="24" t="n"/>
      <c r="K125" s="23">
        <f>IF(I125="","",IF(J125="Yes","Done",IF(I125&lt;Summary!$B$4,"Overdue","Open")))</f>
        <v/>
      </c>
    </row>
    <row r="126">
      <c r="A126" s="10" t="n"/>
      <c r="B126" s="24" t="n"/>
      <c r="C126" s="24" t="n"/>
      <c r="D126" s="24" t="n"/>
      <c r="E126" s="24" t="n"/>
      <c r="F126" s="24" t="n"/>
      <c r="G126" s="24" t="n"/>
      <c r="H126" s="24" t="n"/>
      <c r="I126" s="10" t="n"/>
      <c r="J126" s="24" t="n"/>
      <c r="K126" s="23">
        <f>IF(I126="","",IF(J126="Yes","Done",IF(I126&lt;Summary!$B$4,"Overdue","Open")))</f>
        <v/>
      </c>
    </row>
    <row r="127">
      <c r="A127" s="10" t="n"/>
      <c r="B127" s="24" t="n"/>
      <c r="C127" s="24" t="n"/>
      <c r="D127" s="24" t="n"/>
      <c r="E127" s="24" t="n"/>
      <c r="F127" s="24" t="n"/>
      <c r="G127" s="24" t="n"/>
      <c r="H127" s="24" t="n"/>
      <c r="I127" s="10" t="n"/>
      <c r="J127" s="24" t="n"/>
      <c r="K127" s="23">
        <f>IF(I127="","",IF(J127="Yes","Done",IF(I127&lt;Summary!$B$4,"Overdue","Open")))</f>
        <v/>
      </c>
    </row>
    <row r="128">
      <c r="A128" s="10" t="n"/>
      <c r="B128" s="24" t="n"/>
      <c r="C128" s="24" t="n"/>
      <c r="D128" s="24" t="n"/>
      <c r="E128" s="24" t="n"/>
      <c r="F128" s="24" t="n"/>
      <c r="G128" s="24" t="n"/>
      <c r="H128" s="24" t="n"/>
      <c r="I128" s="10" t="n"/>
      <c r="J128" s="24" t="n"/>
      <c r="K128" s="23">
        <f>IF(I128="","",IF(J128="Yes","Done",IF(I128&lt;Summary!$B$4,"Overdue","Open")))</f>
        <v/>
      </c>
    </row>
    <row r="129">
      <c r="A129" s="10" t="n"/>
      <c r="B129" s="24" t="n"/>
      <c r="C129" s="24" t="n"/>
      <c r="D129" s="24" t="n"/>
      <c r="E129" s="24" t="n"/>
      <c r="F129" s="24" t="n"/>
      <c r="G129" s="24" t="n"/>
      <c r="H129" s="24" t="n"/>
      <c r="I129" s="10" t="n"/>
      <c r="J129" s="24" t="n"/>
      <c r="K129" s="23">
        <f>IF(I129="","",IF(J129="Yes","Done",IF(I129&lt;Summary!$B$4,"Overdue","Open")))</f>
        <v/>
      </c>
    </row>
    <row r="130">
      <c r="A130" s="10" t="n"/>
      <c r="B130" s="24" t="n"/>
      <c r="C130" s="24" t="n"/>
      <c r="D130" s="24" t="n"/>
      <c r="E130" s="24" t="n"/>
      <c r="F130" s="24" t="n"/>
      <c r="G130" s="24" t="n"/>
      <c r="H130" s="24" t="n"/>
      <c r="I130" s="10" t="n"/>
      <c r="J130" s="24" t="n"/>
      <c r="K130" s="23">
        <f>IF(I130="","",IF(J130="Yes","Done",IF(I130&lt;Summary!$B$4,"Overdue","Open")))</f>
        <v/>
      </c>
    </row>
    <row r="131">
      <c r="A131" s="10" t="n"/>
      <c r="B131" s="24" t="n"/>
      <c r="C131" s="24" t="n"/>
      <c r="D131" s="24" t="n"/>
      <c r="E131" s="24" t="n"/>
      <c r="F131" s="24" t="n"/>
      <c r="G131" s="24" t="n"/>
      <c r="H131" s="24" t="n"/>
      <c r="I131" s="10" t="n"/>
      <c r="J131" s="24" t="n"/>
      <c r="K131" s="23">
        <f>IF(I131="","",IF(J131="Yes","Done",IF(I131&lt;Summary!$B$4,"Overdue","Open")))</f>
        <v/>
      </c>
    </row>
    <row r="132">
      <c r="A132" s="10" t="n"/>
      <c r="B132" s="24" t="n"/>
      <c r="C132" s="24" t="n"/>
      <c r="D132" s="24" t="n"/>
      <c r="E132" s="24" t="n"/>
      <c r="F132" s="24" t="n"/>
      <c r="G132" s="24" t="n"/>
      <c r="H132" s="24" t="n"/>
      <c r="I132" s="10" t="n"/>
      <c r="J132" s="24" t="n"/>
      <c r="K132" s="23">
        <f>IF(I132="","",IF(J132="Yes","Done",IF(I132&lt;Summary!$B$4,"Overdue","Open")))</f>
        <v/>
      </c>
    </row>
    <row r="133">
      <c r="A133" s="10" t="n"/>
      <c r="B133" s="24" t="n"/>
      <c r="C133" s="24" t="n"/>
      <c r="D133" s="24" t="n"/>
      <c r="E133" s="24" t="n"/>
      <c r="F133" s="24" t="n"/>
      <c r="G133" s="24" t="n"/>
      <c r="H133" s="24" t="n"/>
      <c r="I133" s="10" t="n"/>
      <c r="J133" s="24" t="n"/>
      <c r="K133" s="23">
        <f>IF(I133="","",IF(J133="Yes","Done",IF(I133&lt;Summary!$B$4,"Overdue","Open")))</f>
        <v/>
      </c>
    </row>
    <row r="134">
      <c r="A134" s="10" t="n"/>
      <c r="B134" s="24" t="n"/>
      <c r="C134" s="24" t="n"/>
      <c r="D134" s="24" t="n"/>
      <c r="E134" s="24" t="n"/>
      <c r="F134" s="24" t="n"/>
      <c r="G134" s="24" t="n"/>
      <c r="H134" s="24" t="n"/>
      <c r="I134" s="10" t="n"/>
      <c r="J134" s="24" t="n"/>
      <c r="K134" s="23">
        <f>IF(I134="","",IF(J134="Yes","Done",IF(I134&lt;Summary!$B$4,"Overdue","Open")))</f>
        <v/>
      </c>
    </row>
    <row r="135">
      <c r="A135" s="10" t="n"/>
      <c r="B135" s="24" t="n"/>
      <c r="C135" s="24" t="n"/>
      <c r="D135" s="24" t="n"/>
      <c r="E135" s="24" t="n"/>
      <c r="F135" s="24" t="n"/>
      <c r="G135" s="24" t="n"/>
      <c r="H135" s="24" t="n"/>
      <c r="I135" s="10" t="n"/>
      <c r="J135" s="24" t="n"/>
      <c r="K135" s="23">
        <f>IF(I135="","",IF(J135="Yes","Done",IF(I135&lt;Summary!$B$4,"Overdue","Open")))</f>
        <v/>
      </c>
    </row>
    <row r="136">
      <c r="A136" s="10" t="n"/>
      <c r="B136" s="24" t="n"/>
      <c r="C136" s="24" t="n"/>
      <c r="D136" s="24" t="n"/>
      <c r="E136" s="24" t="n"/>
      <c r="F136" s="24" t="n"/>
      <c r="G136" s="24" t="n"/>
      <c r="H136" s="24" t="n"/>
      <c r="I136" s="10" t="n"/>
      <c r="J136" s="24" t="n"/>
      <c r="K136" s="23">
        <f>IF(I136="","",IF(J136="Yes","Done",IF(I136&lt;Summary!$B$4,"Overdue","Open")))</f>
        <v/>
      </c>
    </row>
    <row r="137">
      <c r="A137" s="10" t="n"/>
      <c r="B137" s="24" t="n"/>
      <c r="C137" s="24" t="n"/>
      <c r="D137" s="24" t="n"/>
      <c r="E137" s="24" t="n"/>
      <c r="F137" s="24" t="n"/>
      <c r="G137" s="24" t="n"/>
      <c r="H137" s="24" t="n"/>
      <c r="I137" s="10" t="n"/>
      <c r="J137" s="24" t="n"/>
      <c r="K137" s="23">
        <f>IF(I137="","",IF(J137="Yes","Done",IF(I137&lt;Summary!$B$4,"Overdue","Open")))</f>
        <v/>
      </c>
    </row>
    <row r="138">
      <c r="A138" s="10" t="n"/>
      <c r="B138" s="24" t="n"/>
      <c r="C138" s="24" t="n"/>
      <c r="D138" s="24" t="n"/>
      <c r="E138" s="24" t="n"/>
      <c r="F138" s="24" t="n"/>
      <c r="G138" s="24" t="n"/>
      <c r="H138" s="24" t="n"/>
      <c r="I138" s="10" t="n"/>
      <c r="J138" s="24" t="n"/>
      <c r="K138" s="23">
        <f>IF(I138="","",IF(J138="Yes","Done",IF(I138&lt;Summary!$B$4,"Overdue","Open")))</f>
        <v/>
      </c>
    </row>
    <row r="139">
      <c r="A139" s="10" t="n"/>
      <c r="B139" s="24" t="n"/>
      <c r="C139" s="24" t="n"/>
      <c r="D139" s="24" t="n"/>
      <c r="E139" s="24" t="n"/>
      <c r="F139" s="24" t="n"/>
      <c r="G139" s="24" t="n"/>
      <c r="H139" s="24" t="n"/>
      <c r="I139" s="10" t="n"/>
      <c r="J139" s="24" t="n"/>
      <c r="K139" s="23">
        <f>IF(I139="","",IF(J139="Yes","Done",IF(I139&lt;Summary!$B$4,"Overdue","Open")))</f>
        <v/>
      </c>
    </row>
    <row r="140">
      <c r="A140" s="10" t="n"/>
      <c r="B140" s="24" t="n"/>
      <c r="C140" s="24" t="n"/>
      <c r="D140" s="24" t="n"/>
      <c r="E140" s="24" t="n"/>
      <c r="F140" s="24" t="n"/>
      <c r="G140" s="24" t="n"/>
      <c r="H140" s="24" t="n"/>
      <c r="I140" s="10" t="n"/>
      <c r="J140" s="24" t="n"/>
      <c r="K140" s="23">
        <f>IF(I140="","",IF(J140="Yes","Done",IF(I140&lt;Summary!$B$4,"Overdue","Open")))</f>
        <v/>
      </c>
    </row>
    <row r="141">
      <c r="A141" s="10" t="n"/>
      <c r="B141" s="24" t="n"/>
      <c r="C141" s="24" t="n"/>
      <c r="D141" s="24" t="n"/>
      <c r="E141" s="24" t="n"/>
      <c r="F141" s="24" t="n"/>
      <c r="G141" s="24" t="n"/>
      <c r="H141" s="24" t="n"/>
      <c r="I141" s="10" t="n"/>
      <c r="J141" s="24" t="n"/>
      <c r="K141" s="23">
        <f>IF(I141="","",IF(J141="Yes","Done",IF(I141&lt;Summary!$B$4,"Overdue","Open")))</f>
        <v/>
      </c>
    </row>
    <row r="142">
      <c r="A142" s="10" t="n"/>
      <c r="B142" s="24" t="n"/>
      <c r="C142" s="24" t="n"/>
      <c r="D142" s="24" t="n"/>
      <c r="E142" s="24" t="n"/>
      <c r="F142" s="24" t="n"/>
      <c r="G142" s="24" t="n"/>
      <c r="H142" s="24" t="n"/>
      <c r="I142" s="10" t="n"/>
      <c r="J142" s="24" t="n"/>
      <c r="K142" s="23">
        <f>IF(I142="","",IF(J142="Yes","Done",IF(I142&lt;Summary!$B$4,"Overdue","Open")))</f>
        <v/>
      </c>
    </row>
    <row r="143">
      <c r="A143" s="10" t="n"/>
      <c r="B143" s="24" t="n"/>
      <c r="C143" s="24" t="n"/>
      <c r="D143" s="24" t="n"/>
      <c r="E143" s="24" t="n"/>
      <c r="F143" s="24" t="n"/>
      <c r="G143" s="24" t="n"/>
      <c r="H143" s="24" t="n"/>
      <c r="I143" s="10" t="n"/>
      <c r="J143" s="24" t="n"/>
      <c r="K143" s="23">
        <f>IF(I143="","",IF(J143="Yes","Done",IF(I143&lt;Summary!$B$4,"Overdue","Open")))</f>
        <v/>
      </c>
    </row>
    <row r="144">
      <c r="A144" s="10" t="n"/>
      <c r="B144" s="24" t="n"/>
      <c r="C144" s="24" t="n"/>
      <c r="D144" s="24" t="n"/>
      <c r="E144" s="24" t="n"/>
      <c r="F144" s="24" t="n"/>
      <c r="G144" s="24" t="n"/>
      <c r="H144" s="24" t="n"/>
      <c r="I144" s="10" t="n"/>
      <c r="J144" s="24" t="n"/>
      <c r="K144" s="23">
        <f>IF(I144="","",IF(J144="Yes","Done",IF(I144&lt;Summary!$B$4,"Overdue","Open")))</f>
        <v/>
      </c>
    </row>
    <row r="145">
      <c r="A145" s="10" t="n"/>
      <c r="B145" s="24" t="n"/>
      <c r="C145" s="24" t="n"/>
      <c r="D145" s="24" t="n"/>
      <c r="E145" s="24" t="n"/>
      <c r="F145" s="24" t="n"/>
      <c r="G145" s="24" t="n"/>
      <c r="H145" s="24" t="n"/>
      <c r="I145" s="10" t="n"/>
      <c r="J145" s="24" t="n"/>
      <c r="K145" s="23">
        <f>IF(I145="","",IF(J145="Yes","Done",IF(I145&lt;Summary!$B$4,"Overdue","Open")))</f>
        <v/>
      </c>
    </row>
    <row r="146">
      <c r="A146" s="10" t="n"/>
      <c r="B146" s="24" t="n"/>
      <c r="C146" s="24" t="n"/>
      <c r="D146" s="24" t="n"/>
      <c r="E146" s="24" t="n"/>
      <c r="F146" s="24" t="n"/>
      <c r="G146" s="24" t="n"/>
      <c r="H146" s="24" t="n"/>
      <c r="I146" s="10" t="n"/>
      <c r="J146" s="24" t="n"/>
      <c r="K146" s="23">
        <f>IF(I146="","",IF(J146="Yes","Done",IF(I146&lt;Summary!$B$4,"Overdue","Open")))</f>
        <v/>
      </c>
    </row>
    <row r="147">
      <c r="A147" s="10" t="n"/>
      <c r="B147" s="24" t="n"/>
      <c r="C147" s="24" t="n"/>
      <c r="D147" s="24" t="n"/>
      <c r="E147" s="24" t="n"/>
      <c r="F147" s="24" t="n"/>
      <c r="G147" s="24" t="n"/>
      <c r="H147" s="24" t="n"/>
      <c r="I147" s="10" t="n"/>
      <c r="J147" s="24" t="n"/>
      <c r="K147" s="23">
        <f>IF(I147="","",IF(J147="Yes","Done",IF(I147&lt;Summary!$B$4,"Overdue","Open")))</f>
        <v/>
      </c>
    </row>
    <row r="148">
      <c r="A148" s="10" t="n"/>
      <c r="B148" s="24" t="n"/>
      <c r="C148" s="24" t="n"/>
      <c r="D148" s="24" t="n"/>
      <c r="E148" s="24" t="n"/>
      <c r="F148" s="24" t="n"/>
      <c r="G148" s="24" t="n"/>
      <c r="H148" s="24" t="n"/>
      <c r="I148" s="10" t="n"/>
      <c r="J148" s="24" t="n"/>
      <c r="K148" s="23">
        <f>IF(I148="","",IF(J148="Yes","Done",IF(I148&lt;Summary!$B$4,"Overdue","Open")))</f>
        <v/>
      </c>
    </row>
    <row r="149">
      <c r="A149" s="10" t="n"/>
      <c r="B149" s="24" t="n"/>
      <c r="C149" s="24" t="n"/>
      <c r="D149" s="24" t="n"/>
      <c r="E149" s="24" t="n"/>
      <c r="F149" s="24" t="n"/>
      <c r="G149" s="24" t="n"/>
      <c r="H149" s="24" t="n"/>
      <c r="I149" s="10" t="n"/>
      <c r="J149" s="24" t="n"/>
      <c r="K149" s="23">
        <f>IF(I149="","",IF(J149="Yes","Done",IF(I149&lt;Summary!$B$4,"Overdue","Open")))</f>
        <v/>
      </c>
    </row>
    <row r="150">
      <c r="A150" s="10" t="n"/>
      <c r="B150" s="24" t="n"/>
      <c r="C150" s="24" t="n"/>
      <c r="D150" s="24" t="n"/>
      <c r="E150" s="24" t="n"/>
      <c r="F150" s="24" t="n"/>
      <c r="G150" s="24" t="n"/>
      <c r="H150" s="24" t="n"/>
      <c r="I150" s="10" t="n"/>
      <c r="J150" s="24" t="n"/>
      <c r="K150" s="23">
        <f>IF(I150="","",IF(J150="Yes","Done",IF(I150&lt;Summary!$B$4,"Overdue","Open")))</f>
        <v/>
      </c>
    </row>
    <row r="151">
      <c r="A151" s="10" t="n"/>
      <c r="B151" s="24" t="n"/>
      <c r="C151" s="24" t="n"/>
      <c r="D151" s="24" t="n"/>
      <c r="E151" s="24" t="n"/>
      <c r="F151" s="24" t="n"/>
      <c r="G151" s="24" t="n"/>
      <c r="H151" s="24" t="n"/>
      <c r="I151" s="10" t="n"/>
      <c r="J151" s="24" t="n"/>
      <c r="K151" s="23">
        <f>IF(I151="","",IF(J151="Yes","Done",IF(I151&lt;Summary!$B$4,"Overdue","Open")))</f>
        <v/>
      </c>
    </row>
    <row r="152">
      <c r="A152" s="10" t="n"/>
      <c r="B152" s="24" t="n"/>
      <c r="C152" s="24" t="n"/>
      <c r="D152" s="24" t="n"/>
      <c r="E152" s="24" t="n"/>
      <c r="F152" s="24" t="n"/>
      <c r="G152" s="24" t="n"/>
      <c r="H152" s="24" t="n"/>
      <c r="I152" s="10" t="n"/>
      <c r="J152" s="24" t="n"/>
      <c r="K152" s="23">
        <f>IF(I152="","",IF(J152="Yes","Done",IF(I152&lt;Summary!$B$4,"Overdue","Open")))</f>
        <v/>
      </c>
    </row>
    <row r="153">
      <c r="A153" s="10" t="n"/>
      <c r="B153" s="24" t="n"/>
      <c r="C153" s="24" t="n"/>
      <c r="D153" s="24" t="n"/>
      <c r="E153" s="24" t="n"/>
      <c r="F153" s="24" t="n"/>
      <c r="G153" s="24" t="n"/>
      <c r="H153" s="24" t="n"/>
      <c r="I153" s="10" t="n"/>
      <c r="J153" s="24" t="n"/>
      <c r="K153" s="23">
        <f>IF(I153="","",IF(J153="Yes","Done",IF(I153&lt;Summary!$B$4,"Overdue","Open")))</f>
        <v/>
      </c>
    </row>
    <row r="154">
      <c r="A154" s="10" t="n"/>
      <c r="B154" s="24" t="n"/>
      <c r="C154" s="24" t="n"/>
      <c r="D154" s="24" t="n"/>
      <c r="E154" s="24" t="n"/>
      <c r="F154" s="24" t="n"/>
      <c r="G154" s="24" t="n"/>
      <c r="H154" s="24" t="n"/>
      <c r="I154" s="10" t="n"/>
      <c r="J154" s="24" t="n"/>
      <c r="K154" s="23">
        <f>IF(I154="","",IF(J154="Yes","Done",IF(I154&lt;Summary!$B$4,"Overdue","Open")))</f>
        <v/>
      </c>
    </row>
    <row r="155">
      <c r="A155" s="10" t="n"/>
      <c r="B155" s="24" t="n"/>
      <c r="C155" s="24" t="n"/>
      <c r="D155" s="24" t="n"/>
      <c r="E155" s="24" t="n"/>
      <c r="F155" s="24" t="n"/>
      <c r="G155" s="24" t="n"/>
      <c r="H155" s="24" t="n"/>
      <c r="I155" s="10" t="n"/>
      <c r="J155" s="24" t="n"/>
      <c r="K155" s="23">
        <f>IF(I155="","",IF(J155="Yes","Done",IF(I155&lt;Summary!$B$4,"Overdue","Open")))</f>
        <v/>
      </c>
    </row>
    <row r="156">
      <c r="A156" s="10" t="n"/>
      <c r="B156" s="24" t="n"/>
      <c r="C156" s="24" t="n"/>
      <c r="D156" s="24" t="n"/>
      <c r="E156" s="24" t="n"/>
      <c r="F156" s="24" t="n"/>
      <c r="G156" s="24" t="n"/>
      <c r="H156" s="24" t="n"/>
      <c r="I156" s="10" t="n"/>
      <c r="J156" s="24" t="n"/>
      <c r="K156" s="23">
        <f>IF(I156="","",IF(J156="Yes","Done",IF(I156&lt;Summary!$B$4,"Overdue","Open")))</f>
        <v/>
      </c>
    </row>
    <row r="157">
      <c r="A157" s="10" t="n"/>
      <c r="B157" s="24" t="n"/>
      <c r="C157" s="24" t="n"/>
      <c r="D157" s="24" t="n"/>
      <c r="E157" s="24" t="n"/>
      <c r="F157" s="24" t="n"/>
      <c r="G157" s="24" t="n"/>
      <c r="H157" s="24" t="n"/>
      <c r="I157" s="10" t="n"/>
      <c r="J157" s="24" t="n"/>
      <c r="K157" s="23">
        <f>IF(I157="","",IF(J157="Yes","Done",IF(I157&lt;Summary!$B$4,"Overdue","Open")))</f>
        <v/>
      </c>
    </row>
    <row r="158">
      <c r="A158" s="10" t="n"/>
      <c r="B158" s="24" t="n"/>
      <c r="C158" s="24" t="n"/>
      <c r="D158" s="24" t="n"/>
      <c r="E158" s="24" t="n"/>
      <c r="F158" s="24" t="n"/>
      <c r="G158" s="24" t="n"/>
      <c r="H158" s="24" t="n"/>
      <c r="I158" s="10" t="n"/>
      <c r="J158" s="24" t="n"/>
      <c r="K158" s="23">
        <f>IF(I158="","",IF(J158="Yes","Done",IF(I158&lt;Summary!$B$4,"Overdue","Open")))</f>
        <v/>
      </c>
    </row>
    <row r="159">
      <c r="A159" s="10" t="n"/>
      <c r="B159" s="24" t="n"/>
      <c r="C159" s="24" t="n"/>
      <c r="D159" s="24" t="n"/>
      <c r="E159" s="24" t="n"/>
      <c r="F159" s="24" t="n"/>
      <c r="G159" s="24" t="n"/>
      <c r="H159" s="24" t="n"/>
      <c r="I159" s="10" t="n"/>
      <c r="J159" s="24" t="n"/>
      <c r="K159" s="23">
        <f>IF(I159="","",IF(J159="Yes","Done",IF(I159&lt;Summary!$B$4,"Overdue","Open")))</f>
        <v/>
      </c>
    </row>
    <row r="160">
      <c r="A160" s="10" t="n"/>
      <c r="B160" s="24" t="n"/>
      <c r="C160" s="24" t="n"/>
      <c r="D160" s="24" t="n"/>
      <c r="E160" s="24" t="n"/>
      <c r="F160" s="24" t="n"/>
      <c r="G160" s="24" t="n"/>
      <c r="H160" s="24" t="n"/>
      <c r="I160" s="10" t="n"/>
      <c r="J160" s="24" t="n"/>
      <c r="K160" s="23">
        <f>IF(I160="","",IF(J160="Yes","Done",IF(I160&lt;Summary!$B$4,"Overdue","Open")))</f>
        <v/>
      </c>
    </row>
    <row r="161">
      <c r="A161" s="10" t="n"/>
      <c r="B161" s="24" t="n"/>
      <c r="C161" s="24" t="n"/>
      <c r="D161" s="24" t="n"/>
      <c r="E161" s="24" t="n"/>
      <c r="F161" s="24" t="n"/>
      <c r="G161" s="24" t="n"/>
      <c r="H161" s="24" t="n"/>
      <c r="I161" s="10" t="n"/>
      <c r="J161" s="24" t="n"/>
      <c r="K161" s="23">
        <f>IF(I161="","",IF(J161="Yes","Done",IF(I161&lt;Summary!$B$4,"Overdue","Open")))</f>
        <v/>
      </c>
    </row>
    <row r="162">
      <c r="A162" s="10" t="n"/>
      <c r="B162" s="24" t="n"/>
      <c r="C162" s="24" t="n"/>
      <c r="D162" s="24" t="n"/>
      <c r="E162" s="24" t="n"/>
      <c r="F162" s="24" t="n"/>
      <c r="G162" s="24" t="n"/>
      <c r="H162" s="24" t="n"/>
      <c r="I162" s="10" t="n"/>
      <c r="J162" s="24" t="n"/>
      <c r="K162" s="23">
        <f>IF(I162="","",IF(J162="Yes","Done",IF(I162&lt;Summary!$B$4,"Overdue","Open")))</f>
        <v/>
      </c>
    </row>
    <row r="163">
      <c r="A163" s="10" t="n"/>
      <c r="B163" s="24" t="n"/>
      <c r="C163" s="24" t="n"/>
      <c r="D163" s="24" t="n"/>
      <c r="E163" s="24" t="n"/>
      <c r="F163" s="24" t="n"/>
      <c r="G163" s="24" t="n"/>
      <c r="H163" s="24" t="n"/>
      <c r="I163" s="10" t="n"/>
      <c r="J163" s="24" t="n"/>
      <c r="K163" s="23">
        <f>IF(I163="","",IF(J163="Yes","Done",IF(I163&lt;Summary!$B$4,"Overdue","Open")))</f>
        <v/>
      </c>
    </row>
    <row r="164">
      <c r="A164" s="10" t="n"/>
      <c r="B164" s="24" t="n"/>
      <c r="C164" s="24" t="n"/>
      <c r="D164" s="24" t="n"/>
      <c r="E164" s="24" t="n"/>
      <c r="F164" s="24" t="n"/>
      <c r="G164" s="24" t="n"/>
      <c r="H164" s="24" t="n"/>
      <c r="I164" s="10" t="n"/>
      <c r="J164" s="24" t="n"/>
      <c r="K164" s="23">
        <f>IF(I164="","",IF(J164="Yes","Done",IF(I164&lt;Summary!$B$4,"Overdue","Open")))</f>
        <v/>
      </c>
    </row>
    <row r="165">
      <c r="A165" s="10" t="n"/>
      <c r="B165" s="24" t="n"/>
      <c r="C165" s="24" t="n"/>
      <c r="D165" s="24" t="n"/>
      <c r="E165" s="24" t="n"/>
      <c r="F165" s="24" t="n"/>
      <c r="G165" s="24" t="n"/>
      <c r="H165" s="24" t="n"/>
      <c r="I165" s="10" t="n"/>
      <c r="J165" s="24" t="n"/>
      <c r="K165" s="23">
        <f>IF(I165="","",IF(J165="Yes","Done",IF(I165&lt;Summary!$B$4,"Overdue","Open")))</f>
        <v/>
      </c>
    </row>
    <row r="166">
      <c r="A166" s="10" t="n"/>
      <c r="B166" s="24" t="n"/>
      <c r="C166" s="24" t="n"/>
      <c r="D166" s="24" t="n"/>
      <c r="E166" s="24" t="n"/>
      <c r="F166" s="24" t="n"/>
      <c r="G166" s="24" t="n"/>
      <c r="H166" s="24" t="n"/>
      <c r="I166" s="10" t="n"/>
      <c r="J166" s="24" t="n"/>
      <c r="K166" s="23">
        <f>IF(I166="","",IF(J166="Yes","Done",IF(I166&lt;Summary!$B$4,"Overdue","Open")))</f>
        <v/>
      </c>
    </row>
    <row r="167">
      <c r="A167" s="10" t="n"/>
      <c r="B167" s="24" t="n"/>
      <c r="C167" s="24" t="n"/>
      <c r="D167" s="24" t="n"/>
      <c r="E167" s="24" t="n"/>
      <c r="F167" s="24" t="n"/>
      <c r="G167" s="24" t="n"/>
      <c r="H167" s="24" t="n"/>
      <c r="I167" s="10" t="n"/>
      <c r="J167" s="24" t="n"/>
      <c r="K167" s="23">
        <f>IF(I167="","",IF(J167="Yes","Done",IF(I167&lt;Summary!$B$4,"Overdue","Open")))</f>
        <v/>
      </c>
    </row>
    <row r="168">
      <c r="A168" s="10" t="n"/>
      <c r="B168" s="24" t="n"/>
      <c r="C168" s="24" t="n"/>
      <c r="D168" s="24" t="n"/>
      <c r="E168" s="24" t="n"/>
      <c r="F168" s="24" t="n"/>
      <c r="G168" s="24" t="n"/>
      <c r="H168" s="24" t="n"/>
      <c r="I168" s="10" t="n"/>
      <c r="J168" s="24" t="n"/>
      <c r="K168" s="23">
        <f>IF(I168="","",IF(J168="Yes","Done",IF(I168&lt;Summary!$B$4,"Overdue","Open")))</f>
        <v/>
      </c>
    </row>
    <row r="169">
      <c r="A169" s="10" t="n"/>
      <c r="B169" s="24" t="n"/>
      <c r="C169" s="24" t="n"/>
      <c r="D169" s="24" t="n"/>
      <c r="E169" s="24" t="n"/>
      <c r="F169" s="24" t="n"/>
      <c r="G169" s="24" t="n"/>
      <c r="H169" s="24" t="n"/>
      <c r="I169" s="10" t="n"/>
      <c r="J169" s="24" t="n"/>
      <c r="K169" s="23">
        <f>IF(I169="","",IF(J169="Yes","Done",IF(I169&lt;Summary!$B$4,"Overdue","Open")))</f>
        <v/>
      </c>
    </row>
    <row r="170">
      <c r="A170" s="10" t="n"/>
      <c r="B170" s="24" t="n"/>
      <c r="C170" s="24" t="n"/>
      <c r="D170" s="24" t="n"/>
      <c r="E170" s="24" t="n"/>
      <c r="F170" s="24" t="n"/>
      <c r="G170" s="24" t="n"/>
      <c r="H170" s="24" t="n"/>
      <c r="I170" s="10" t="n"/>
      <c r="J170" s="24" t="n"/>
      <c r="K170" s="23">
        <f>IF(I170="","",IF(J170="Yes","Done",IF(I170&lt;Summary!$B$4,"Overdue","Open")))</f>
        <v/>
      </c>
    </row>
    <row r="171">
      <c r="A171" s="10" t="n"/>
      <c r="B171" s="24" t="n"/>
      <c r="C171" s="24" t="n"/>
      <c r="D171" s="24" t="n"/>
      <c r="E171" s="24" t="n"/>
      <c r="F171" s="24" t="n"/>
      <c r="G171" s="24" t="n"/>
      <c r="H171" s="24" t="n"/>
      <c r="I171" s="10" t="n"/>
      <c r="J171" s="24" t="n"/>
      <c r="K171" s="23">
        <f>IF(I171="","",IF(J171="Yes","Done",IF(I171&lt;Summary!$B$4,"Overdue","Open")))</f>
        <v/>
      </c>
    </row>
    <row r="172">
      <c r="A172" s="10" t="n"/>
      <c r="B172" s="24" t="n"/>
      <c r="C172" s="24" t="n"/>
      <c r="D172" s="24" t="n"/>
      <c r="E172" s="24" t="n"/>
      <c r="F172" s="24" t="n"/>
      <c r="G172" s="24" t="n"/>
      <c r="H172" s="24" t="n"/>
      <c r="I172" s="10" t="n"/>
      <c r="J172" s="24" t="n"/>
      <c r="K172" s="23">
        <f>IF(I172="","",IF(J172="Yes","Done",IF(I172&lt;Summary!$B$4,"Overdue","Open")))</f>
        <v/>
      </c>
    </row>
    <row r="173">
      <c r="A173" s="10" t="n"/>
      <c r="B173" s="24" t="n"/>
      <c r="C173" s="24" t="n"/>
      <c r="D173" s="24" t="n"/>
      <c r="E173" s="24" t="n"/>
      <c r="F173" s="24" t="n"/>
      <c r="G173" s="24" t="n"/>
      <c r="H173" s="24" t="n"/>
      <c r="I173" s="10" t="n"/>
      <c r="J173" s="24" t="n"/>
      <c r="K173" s="23">
        <f>IF(I173="","",IF(J173="Yes","Done",IF(I173&lt;Summary!$B$4,"Overdue","Open")))</f>
        <v/>
      </c>
    </row>
    <row r="174">
      <c r="A174" s="10" t="n"/>
      <c r="B174" s="24" t="n"/>
      <c r="C174" s="24" t="n"/>
      <c r="D174" s="24" t="n"/>
      <c r="E174" s="24" t="n"/>
      <c r="F174" s="24" t="n"/>
      <c r="G174" s="24" t="n"/>
      <c r="H174" s="24" t="n"/>
      <c r="I174" s="10" t="n"/>
      <c r="J174" s="24" t="n"/>
      <c r="K174" s="23">
        <f>IF(I174="","",IF(J174="Yes","Done",IF(I174&lt;Summary!$B$4,"Overdue","Open")))</f>
        <v/>
      </c>
    </row>
    <row r="175">
      <c r="A175" s="10" t="n"/>
      <c r="B175" s="24" t="n"/>
      <c r="C175" s="24" t="n"/>
      <c r="D175" s="24" t="n"/>
      <c r="E175" s="24" t="n"/>
      <c r="F175" s="24" t="n"/>
      <c r="G175" s="24" t="n"/>
      <c r="H175" s="24" t="n"/>
      <c r="I175" s="10" t="n"/>
      <c r="J175" s="24" t="n"/>
      <c r="K175" s="23">
        <f>IF(I175="","",IF(J175="Yes","Done",IF(I175&lt;Summary!$B$4,"Overdue","Open")))</f>
        <v/>
      </c>
    </row>
    <row r="176">
      <c r="A176" s="10" t="n"/>
      <c r="B176" s="24" t="n"/>
      <c r="C176" s="24" t="n"/>
      <c r="D176" s="24" t="n"/>
      <c r="E176" s="24" t="n"/>
      <c r="F176" s="24" t="n"/>
      <c r="G176" s="24" t="n"/>
      <c r="H176" s="24" t="n"/>
      <c r="I176" s="10" t="n"/>
      <c r="J176" s="24" t="n"/>
      <c r="K176" s="23">
        <f>IF(I176="","",IF(J176="Yes","Done",IF(I176&lt;Summary!$B$4,"Overdue","Open")))</f>
        <v/>
      </c>
    </row>
    <row r="177">
      <c r="A177" s="10" t="n"/>
      <c r="B177" s="24" t="n"/>
      <c r="C177" s="24" t="n"/>
      <c r="D177" s="24" t="n"/>
      <c r="E177" s="24" t="n"/>
      <c r="F177" s="24" t="n"/>
      <c r="G177" s="24" t="n"/>
      <c r="H177" s="24" t="n"/>
      <c r="I177" s="10" t="n"/>
      <c r="J177" s="24" t="n"/>
      <c r="K177" s="23">
        <f>IF(I177="","",IF(J177="Yes","Done",IF(I177&lt;Summary!$B$4,"Overdue","Open")))</f>
        <v/>
      </c>
    </row>
    <row r="178">
      <c r="A178" s="10" t="n"/>
      <c r="B178" s="24" t="n"/>
      <c r="C178" s="24" t="n"/>
      <c r="D178" s="24" t="n"/>
      <c r="E178" s="24" t="n"/>
      <c r="F178" s="24" t="n"/>
      <c r="G178" s="24" t="n"/>
      <c r="H178" s="24" t="n"/>
      <c r="I178" s="10" t="n"/>
      <c r="J178" s="24" t="n"/>
      <c r="K178" s="23">
        <f>IF(I178="","",IF(J178="Yes","Done",IF(I178&lt;Summary!$B$4,"Overdue","Open")))</f>
        <v/>
      </c>
    </row>
    <row r="179">
      <c r="A179" s="10" t="n"/>
      <c r="B179" s="24" t="n"/>
      <c r="C179" s="24" t="n"/>
      <c r="D179" s="24" t="n"/>
      <c r="E179" s="24" t="n"/>
      <c r="F179" s="24" t="n"/>
      <c r="G179" s="24" t="n"/>
      <c r="H179" s="24" t="n"/>
      <c r="I179" s="10" t="n"/>
      <c r="J179" s="24" t="n"/>
      <c r="K179" s="23">
        <f>IF(I179="","",IF(J179="Yes","Done",IF(I179&lt;Summary!$B$4,"Overdue","Open")))</f>
        <v/>
      </c>
    </row>
    <row r="180">
      <c r="A180" s="10" t="n"/>
      <c r="B180" s="24" t="n"/>
      <c r="C180" s="24" t="n"/>
      <c r="D180" s="24" t="n"/>
      <c r="E180" s="24" t="n"/>
      <c r="F180" s="24" t="n"/>
      <c r="G180" s="24" t="n"/>
      <c r="H180" s="24" t="n"/>
      <c r="I180" s="10" t="n"/>
      <c r="J180" s="24" t="n"/>
      <c r="K180" s="23">
        <f>IF(I180="","",IF(J180="Yes","Done",IF(I180&lt;Summary!$B$4,"Overdue","Open")))</f>
        <v/>
      </c>
    </row>
    <row r="181">
      <c r="A181" s="10" t="n"/>
      <c r="B181" s="24" t="n"/>
      <c r="C181" s="24" t="n"/>
      <c r="D181" s="24" t="n"/>
      <c r="E181" s="24" t="n"/>
      <c r="F181" s="24" t="n"/>
      <c r="G181" s="24" t="n"/>
      <c r="H181" s="24" t="n"/>
      <c r="I181" s="10" t="n"/>
      <c r="J181" s="24" t="n"/>
      <c r="K181" s="23">
        <f>IF(I181="","",IF(J181="Yes","Done",IF(I181&lt;Summary!$B$4,"Overdue","Open")))</f>
        <v/>
      </c>
    </row>
    <row r="182">
      <c r="A182" s="10" t="n"/>
      <c r="B182" s="24" t="n"/>
      <c r="C182" s="24" t="n"/>
      <c r="D182" s="24" t="n"/>
      <c r="E182" s="24" t="n"/>
      <c r="F182" s="24" t="n"/>
      <c r="G182" s="24" t="n"/>
      <c r="H182" s="24" t="n"/>
      <c r="I182" s="10" t="n"/>
      <c r="J182" s="24" t="n"/>
      <c r="K182" s="23">
        <f>IF(I182="","",IF(J182="Yes","Done",IF(I182&lt;Summary!$B$4,"Overdue","Open")))</f>
        <v/>
      </c>
    </row>
    <row r="183">
      <c r="A183" s="10" t="n"/>
      <c r="B183" s="24" t="n"/>
      <c r="C183" s="24" t="n"/>
      <c r="D183" s="24" t="n"/>
      <c r="E183" s="24" t="n"/>
      <c r="F183" s="24" t="n"/>
      <c r="G183" s="24" t="n"/>
      <c r="H183" s="24" t="n"/>
      <c r="I183" s="10" t="n"/>
      <c r="J183" s="24" t="n"/>
      <c r="K183" s="23">
        <f>IF(I183="","",IF(J183="Yes","Done",IF(I183&lt;Summary!$B$4,"Overdue","Open")))</f>
        <v/>
      </c>
    </row>
    <row r="184">
      <c r="A184" s="10" t="n"/>
      <c r="B184" s="24" t="n"/>
      <c r="C184" s="24" t="n"/>
      <c r="D184" s="24" t="n"/>
      <c r="E184" s="24" t="n"/>
      <c r="F184" s="24" t="n"/>
      <c r="G184" s="24" t="n"/>
      <c r="H184" s="24" t="n"/>
      <c r="I184" s="10" t="n"/>
      <c r="J184" s="24" t="n"/>
      <c r="K184" s="23">
        <f>IF(I184="","",IF(J184="Yes","Done",IF(I184&lt;Summary!$B$4,"Overdue","Open")))</f>
        <v/>
      </c>
    </row>
    <row r="185">
      <c r="A185" s="10" t="n"/>
      <c r="B185" s="24" t="n"/>
      <c r="C185" s="24" t="n"/>
      <c r="D185" s="24" t="n"/>
      <c r="E185" s="24" t="n"/>
      <c r="F185" s="24" t="n"/>
      <c r="G185" s="24" t="n"/>
      <c r="H185" s="24" t="n"/>
      <c r="I185" s="10" t="n"/>
      <c r="J185" s="24" t="n"/>
      <c r="K185" s="23">
        <f>IF(I185="","",IF(J185="Yes","Done",IF(I185&lt;Summary!$B$4,"Overdue","Open")))</f>
        <v/>
      </c>
    </row>
    <row r="186">
      <c r="A186" s="10" t="n"/>
      <c r="B186" s="24" t="n"/>
      <c r="C186" s="24" t="n"/>
      <c r="D186" s="24" t="n"/>
      <c r="E186" s="24" t="n"/>
      <c r="F186" s="24" t="n"/>
      <c r="G186" s="24" t="n"/>
      <c r="H186" s="24" t="n"/>
      <c r="I186" s="10" t="n"/>
      <c r="J186" s="24" t="n"/>
      <c r="K186" s="23">
        <f>IF(I186="","",IF(J186="Yes","Done",IF(I186&lt;Summary!$B$4,"Overdue","Open")))</f>
        <v/>
      </c>
    </row>
    <row r="187">
      <c r="A187" s="10" t="n"/>
      <c r="B187" s="24" t="n"/>
      <c r="C187" s="24" t="n"/>
      <c r="D187" s="24" t="n"/>
      <c r="E187" s="24" t="n"/>
      <c r="F187" s="24" t="n"/>
      <c r="G187" s="24" t="n"/>
      <c r="H187" s="24" t="n"/>
      <c r="I187" s="10" t="n"/>
      <c r="J187" s="24" t="n"/>
      <c r="K187" s="23">
        <f>IF(I187="","",IF(J187="Yes","Done",IF(I187&lt;Summary!$B$4,"Overdue","Open")))</f>
        <v/>
      </c>
    </row>
    <row r="188">
      <c r="A188" s="10" t="n"/>
      <c r="B188" s="24" t="n"/>
      <c r="C188" s="24" t="n"/>
      <c r="D188" s="24" t="n"/>
      <c r="E188" s="24" t="n"/>
      <c r="F188" s="24" t="n"/>
      <c r="G188" s="24" t="n"/>
      <c r="H188" s="24" t="n"/>
      <c r="I188" s="10" t="n"/>
      <c r="J188" s="24" t="n"/>
      <c r="K188" s="23">
        <f>IF(I188="","",IF(J188="Yes","Done",IF(I188&lt;Summary!$B$4,"Overdue","Open")))</f>
        <v/>
      </c>
    </row>
    <row r="189">
      <c r="A189" s="10" t="n"/>
      <c r="B189" s="24" t="n"/>
      <c r="C189" s="24" t="n"/>
      <c r="D189" s="24" t="n"/>
      <c r="E189" s="24" t="n"/>
      <c r="F189" s="24" t="n"/>
      <c r="G189" s="24" t="n"/>
      <c r="H189" s="24" t="n"/>
      <c r="I189" s="10" t="n"/>
      <c r="J189" s="24" t="n"/>
      <c r="K189" s="23">
        <f>IF(I189="","",IF(J189="Yes","Done",IF(I189&lt;Summary!$B$4,"Overdue","Open")))</f>
        <v/>
      </c>
    </row>
    <row r="190">
      <c r="A190" s="10" t="n"/>
      <c r="B190" s="24" t="n"/>
      <c r="C190" s="24" t="n"/>
      <c r="D190" s="24" t="n"/>
      <c r="E190" s="24" t="n"/>
      <c r="F190" s="24" t="n"/>
      <c r="G190" s="24" t="n"/>
      <c r="H190" s="24" t="n"/>
      <c r="I190" s="10" t="n"/>
      <c r="J190" s="24" t="n"/>
      <c r="K190" s="23">
        <f>IF(I190="","",IF(J190="Yes","Done",IF(I190&lt;Summary!$B$4,"Overdue","Open")))</f>
        <v/>
      </c>
    </row>
    <row r="191">
      <c r="A191" s="10" t="n"/>
      <c r="B191" s="24" t="n"/>
      <c r="C191" s="24" t="n"/>
      <c r="D191" s="24" t="n"/>
      <c r="E191" s="24" t="n"/>
      <c r="F191" s="24" t="n"/>
      <c r="G191" s="24" t="n"/>
      <c r="H191" s="24" t="n"/>
      <c r="I191" s="10" t="n"/>
      <c r="J191" s="24" t="n"/>
      <c r="K191" s="23">
        <f>IF(I191="","",IF(J191="Yes","Done",IF(I191&lt;Summary!$B$4,"Overdue","Open")))</f>
        <v/>
      </c>
    </row>
    <row r="192">
      <c r="A192" s="10" t="n"/>
      <c r="B192" s="24" t="n"/>
      <c r="C192" s="24" t="n"/>
      <c r="D192" s="24" t="n"/>
      <c r="E192" s="24" t="n"/>
      <c r="F192" s="24" t="n"/>
      <c r="G192" s="24" t="n"/>
      <c r="H192" s="24" t="n"/>
      <c r="I192" s="10" t="n"/>
      <c r="J192" s="24" t="n"/>
      <c r="K192" s="23">
        <f>IF(I192="","",IF(J192="Yes","Done",IF(I192&lt;Summary!$B$4,"Overdue","Open")))</f>
        <v/>
      </c>
    </row>
    <row r="193">
      <c r="A193" s="10" t="n"/>
      <c r="B193" s="24" t="n"/>
      <c r="C193" s="24" t="n"/>
      <c r="D193" s="24" t="n"/>
      <c r="E193" s="24" t="n"/>
      <c r="F193" s="24" t="n"/>
      <c r="G193" s="24" t="n"/>
      <c r="H193" s="24" t="n"/>
      <c r="I193" s="10" t="n"/>
      <c r="J193" s="24" t="n"/>
      <c r="K193" s="23">
        <f>IF(I193="","",IF(J193="Yes","Done",IF(I193&lt;Summary!$B$4,"Overdue","Open")))</f>
        <v/>
      </c>
    </row>
    <row r="194">
      <c r="A194" s="10" t="n"/>
      <c r="B194" s="24" t="n"/>
      <c r="C194" s="24" t="n"/>
      <c r="D194" s="24" t="n"/>
      <c r="E194" s="24" t="n"/>
      <c r="F194" s="24" t="n"/>
      <c r="G194" s="24" t="n"/>
      <c r="H194" s="24" t="n"/>
      <c r="I194" s="10" t="n"/>
      <c r="J194" s="24" t="n"/>
      <c r="K194" s="23">
        <f>IF(I194="","",IF(J194="Yes","Done",IF(I194&lt;Summary!$B$4,"Overdue","Open")))</f>
        <v/>
      </c>
    </row>
    <row r="195">
      <c r="A195" s="10" t="n"/>
      <c r="B195" s="24" t="n"/>
      <c r="C195" s="24" t="n"/>
      <c r="D195" s="24" t="n"/>
      <c r="E195" s="24" t="n"/>
      <c r="F195" s="24" t="n"/>
      <c r="G195" s="24" t="n"/>
      <c r="H195" s="24" t="n"/>
      <c r="I195" s="10" t="n"/>
      <c r="J195" s="24" t="n"/>
      <c r="K195" s="23">
        <f>IF(I195="","",IF(J195="Yes","Done",IF(I195&lt;Summary!$B$4,"Overdue","Open")))</f>
        <v/>
      </c>
    </row>
    <row r="196">
      <c r="A196" s="10" t="n"/>
      <c r="B196" s="24" t="n"/>
      <c r="C196" s="24" t="n"/>
      <c r="D196" s="24" t="n"/>
      <c r="E196" s="24" t="n"/>
      <c r="F196" s="24" t="n"/>
      <c r="G196" s="24" t="n"/>
      <c r="H196" s="24" t="n"/>
      <c r="I196" s="10" t="n"/>
      <c r="J196" s="24" t="n"/>
      <c r="K196" s="23">
        <f>IF(I196="","",IF(J196="Yes","Done",IF(I196&lt;Summary!$B$4,"Overdue","Open")))</f>
        <v/>
      </c>
    </row>
    <row r="197">
      <c r="A197" s="10" t="n"/>
      <c r="B197" s="24" t="n"/>
      <c r="C197" s="24" t="n"/>
      <c r="D197" s="24" t="n"/>
      <c r="E197" s="24" t="n"/>
      <c r="F197" s="24" t="n"/>
      <c r="G197" s="24" t="n"/>
      <c r="H197" s="24" t="n"/>
      <c r="I197" s="10" t="n"/>
      <c r="J197" s="24" t="n"/>
      <c r="K197" s="23">
        <f>IF(I197="","",IF(J197="Yes","Done",IF(I197&lt;Summary!$B$4,"Overdue","Open")))</f>
        <v/>
      </c>
    </row>
    <row r="198">
      <c r="A198" s="10" t="n"/>
      <c r="B198" s="24" t="n"/>
      <c r="C198" s="24" t="n"/>
      <c r="D198" s="24" t="n"/>
      <c r="E198" s="24" t="n"/>
      <c r="F198" s="24" t="n"/>
      <c r="G198" s="24" t="n"/>
      <c r="H198" s="24" t="n"/>
      <c r="I198" s="10" t="n"/>
      <c r="J198" s="24" t="n"/>
      <c r="K198" s="23">
        <f>IF(I198="","",IF(J198="Yes","Done",IF(I198&lt;Summary!$B$4,"Overdue","Open")))</f>
        <v/>
      </c>
    </row>
    <row r="199">
      <c r="A199" s="10" t="n"/>
      <c r="B199" s="24" t="n"/>
      <c r="C199" s="24" t="n"/>
      <c r="D199" s="24" t="n"/>
      <c r="E199" s="24" t="n"/>
      <c r="F199" s="24" t="n"/>
      <c r="G199" s="24" t="n"/>
      <c r="H199" s="24" t="n"/>
      <c r="I199" s="10" t="n"/>
      <c r="J199" s="24" t="n"/>
      <c r="K199" s="23">
        <f>IF(I199="","",IF(J199="Yes","Done",IF(I199&lt;Summary!$B$4,"Overdue","Open")))</f>
        <v/>
      </c>
    </row>
    <row r="200">
      <c r="A200" s="10" t="n"/>
      <c r="B200" s="24" t="n"/>
      <c r="C200" s="24" t="n"/>
      <c r="D200" s="24" t="n"/>
      <c r="E200" s="24" t="n"/>
      <c r="F200" s="24" t="n"/>
      <c r="G200" s="24" t="n"/>
      <c r="H200" s="24" t="n"/>
      <c r="I200" s="10" t="n"/>
      <c r="J200" s="24" t="n"/>
      <c r="K200" s="23">
        <f>IF(I200="","",IF(J200="Yes","Done",IF(I200&lt;Summary!$B$4,"Overdue","Open")))</f>
        <v/>
      </c>
    </row>
    <row r="201">
      <c r="A201" s="10" t="n"/>
      <c r="B201" s="24" t="n"/>
      <c r="C201" s="24" t="n"/>
      <c r="D201" s="24" t="n"/>
      <c r="E201" s="24" t="n"/>
      <c r="F201" s="24" t="n"/>
      <c r="G201" s="24" t="n"/>
      <c r="H201" s="24" t="n"/>
      <c r="I201" s="10" t="n"/>
      <c r="J201" s="24" t="n"/>
      <c r="K201" s="23">
        <f>IF(I201="","",IF(J201="Yes","Done",IF(I201&lt;Summary!$B$4,"Overdue","Open")))</f>
        <v/>
      </c>
    </row>
    <row r="202">
      <c r="A202" s="10" t="n"/>
      <c r="B202" s="24" t="n"/>
      <c r="C202" s="24" t="n"/>
      <c r="D202" s="24" t="n"/>
      <c r="E202" s="24" t="n"/>
      <c r="F202" s="24" t="n"/>
      <c r="G202" s="24" t="n"/>
      <c r="H202" s="24" t="n"/>
      <c r="I202" s="10" t="n"/>
      <c r="J202" s="24" t="n"/>
      <c r="K202" s="23">
        <f>IF(I202="","",IF(J202="Yes","Done",IF(I202&lt;Summary!$B$4,"Overdue","Open")))</f>
        <v/>
      </c>
    </row>
    <row r="203">
      <c r="A203" s="10" t="n"/>
      <c r="B203" s="24" t="n"/>
      <c r="C203" s="24" t="n"/>
      <c r="D203" s="24" t="n"/>
      <c r="E203" s="24" t="n"/>
      <c r="F203" s="24" t="n"/>
      <c r="G203" s="24" t="n"/>
      <c r="H203" s="24" t="n"/>
      <c r="I203" s="10" t="n"/>
      <c r="J203" s="24" t="n"/>
      <c r="K203" s="23">
        <f>IF(I203="","",IF(J203="Yes","Done",IF(I203&lt;Summary!$B$4,"Overdue","Open")))</f>
        <v/>
      </c>
    </row>
    <row r="204">
      <c r="A204" s="10" t="n"/>
      <c r="B204" s="24" t="n"/>
      <c r="C204" s="24" t="n"/>
      <c r="D204" s="24" t="n"/>
      <c r="E204" s="24" t="n"/>
      <c r="F204" s="24" t="n"/>
      <c r="G204" s="24" t="n"/>
      <c r="H204" s="24" t="n"/>
      <c r="I204" s="10" t="n"/>
      <c r="J204" s="24" t="n"/>
      <c r="K204" s="23">
        <f>IF(I204="","",IF(J204="Yes","Done",IF(I204&lt;Summary!$B$4,"Overdue","Open")))</f>
        <v/>
      </c>
    </row>
    <row r="205">
      <c r="A205" s="10" t="n"/>
      <c r="B205" s="24" t="n"/>
      <c r="C205" s="24" t="n"/>
      <c r="D205" s="24" t="n"/>
      <c r="E205" s="24" t="n"/>
      <c r="F205" s="24" t="n"/>
      <c r="G205" s="24" t="n"/>
      <c r="H205" s="24" t="n"/>
      <c r="I205" s="10" t="n"/>
      <c r="J205" s="24" t="n"/>
      <c r="K205" s="23">
        <f>IF(I205="","",IF(J205="Yes","Done",IF(I205&lt;Summary!$B$4,"Overdue","Open")))</f>
        <v/>
      </c>
    </row>
    <row r="206">
      <c r="A206" s="10" t="n"/>
      <c r="B206" s="24" t="n"/>
      <c r="C206" s="24" t="n"/>
      <c r="D206" s="24" t="n"/>
      <c r="E206" s="24" t="n"/>
      <c r="F206" s="24" t="n"/>
      <c r="G206" s="24" t="n"/>
      <c r="H206" s="24" t="n"/>
      <c r="I206" s="10" t="n"/>
      <c r="J206" s="24" t="n"/>
      <c r="K206" s="23">
        <f>IF(I206="","",IF(J206="Yes","Done",IF(I206&lt;Summary!$B$4,"Overdue","Open")))</f>
        <v/>
      </c>
    </row>
    <row r="207">
      <c r="A207" s="10" t="n"/>
      <c r="B207" s="24" t="n"/>
      <c r="C207" s="24" t="n"/>
      <c r="D207" s="24" t="n"/>
      <c r="E207" s="24" t="n"/>
      <c r="F207" s="24" t="n"/>
      <c r="G207" s="24" t="n"/>
      <c r="H207" s="24" t="n"/>
      <c r="I207" s="10" t="n"/>
      <c r="J207" s="24" t="n"/>
      <c r="K207" s="23">
        <f>IF(I207="","",IF(J207="Yes","Done",IF(I207&lt;Summary!$B$4,"Overdue","Open")))</f>
        <v/>
      </c>
    </row>
    <row r="208">
      <c r="A208" s="10" t="n"/>
      <c r="B208" s="24" t="n"/>
      <c r="C208" s="24" t="n"/>
      <c r="D208" s="24" t="n"/>
      <c r="E208" s="24" t="n"/>
      <c r="F208" s="24" t="n"/>
      <c r="G208" s="24" t="n"/>
      <c r="H208" s="24" t="n"/>
      <c r="I208" s="10" t="n"/>
      <c r="J208" s="24" t="n"/>
      <c r="K208" s="23">
        <f>IF(I208="","",IF(J208="Yes","Done",IF(I208&lt;Summary!$B$4,"Overdue","Open")))</f>
        <v/>
      </c>
    </row>
    <row r="209">
      <c r="A209" s="10" t="n"/>
      <c r="B209" s="24" t="n"/>
      <c r="C209" s="24" t="n"/>
      <c r="D209" s="24" t="n"/>
      <c r="E209" s="24" t="n"/>
      <c r="F209" s="24" t="n"/>
      <c r="G209" s="24" t="n"/>
      <c r="H209" s="24" t="n"/>
      <c r="I209" s="10" t="n"/>
      <c r="J209" s="24" t="n"/>
      <c r="K209" s="23">
        <f>IF(I209="","",IF(J209="Yes","Done",IF(I209&lt;Summary!$B$4,"Overdue","Open")))</f>
        <v/>
      </c>
    </row>
    <row r="210">
      <c r="A210" s="10" t="n"/>
      <c r="B210" s="24" t="n"/>
      <c r="C210" s="24" t="n"/>
      <c r="D210" s="24" t="n"/>
      <c r="E210" s="24" t="n"/>
      <c r="F210" s="24" t="n"/>
      <c r="G210" s="24" t="n"/>
      <c r="H210" s="24" t="n"/>
      <c r="I210" s="10" t="n"/>
      <c r="J210" s="24" t="n"/>
      <c r="K210" s="23">
        <f>IF(I210="","",IF(J210="Yes","Done",IF(I210&lt;Summary!$B$4,"Overdue","Open")))</f>
        <v/>
      </c>
    </row>
    <row r="211">
      <c r="A211" s="10" t="n"/>
      <c r="B211" s="24" t="n"/>
      <c r="C211" s="24" t="n"/>
      <c r="D211" s="24" t="n"/>
      <c r="E211" s="24" t="n"/>
      <c r="F211" s="24" t="n"/>
      <c r="G211" s="24" t="n"/>
      <c r="H211" s="24" t="n"/>
      <c r="I211" s="10" t="n"/>
      <c r="J211" s="24" t="n"/>
      <c r="K211" s="23">
        <f>IF(I211="","",IF(J211="Yes","Done",IF(I211&lt;Summary!$B$4,"Overdue","Open")))</f>
        <v/>
      </c>
    </row>
    <row r="212">
      <c r="A212" s="10" t="n"/>
      <c r="B212" s="24" t="n"/>
      <c r="C212" s="24" t="n"/>
      <c r="D212" s="24" t="n"/>
      <c r="E212" s="24" t="n"/>
      <c r="F212" s="24" t="n"/>
      <c r="G212" s="24" t="n"/>
      <c r="H212" s="24" t="n"/>
      <c r="I212" s="10" t="n"/>
      <c r="J212" s="24" t="n"/>
      <c r="K212" s="23">
        <f>IF(I212="","",IF(J212="Yes","Done",IF(I212&lt;Summary!$B$4,"Overdue","Open")))</f>
        <v/>
      </c>
    </row>
    <row r="213">
      <c r="A213" s="10" t="n"/>
      <c r="B213" s="24" t="n"/>
      <c r="C213" s="24" t="n"/>
      <c r="D213" s="24" t="n"/>
      <c r="E213" s="24" t="n"/>
      <c r="F213" s="24" t="n"/>
      <c r="G213" s="24" t="n"/>
      <c r="H213" s="24" t="n"/>
      <c r="I213" s="10" t="n"/>
      <c r="J213" s="24" t="n"/>
      <c r="K213" s="23">
        <f>IF(I213="","",IF(J213="Yes","Done",IF(I213&lt;Summary!$B$4,"Overdue","Open")))</f>
        <v/>
      </c>
    </row>
    <row r="214">
      <c r="A214" s="10" t="n"/>
      <c r="B214" s="24" t="n"/>
      <c r="C214" s="24" t="n"/>
      <c r="D214" s="24" t="n"/>
      <c r="E214" s="24" t="n"/>
      <c r="F214" s="24" t="n"/>
      <c r="G214" s="24" t="n"/>
      <c r="H214" s="24" t="n"/>
      <c r="I214" s="10" t="n"/>
      <c r="J214" s="24" t="n"/>
      <c r="K214" s="23">
        <f>IF(I214="","",IF(J214="Yes","Done",IF(I214&lt;Summary!$B$4,"Overdue","Open")))</f>
        <v/>
      </c>
    </row>
    <row r="215">
      <c r="A215" s="10" t="n"/>
      <c r="B215" s="24" t="n"/>
      <c r="C215" s="24" t="n"/>
      <c r="D215" s="24" t="n"/>
      <c r="E215" s="24" t="n"/>
      <c r="F215" s="24" t="n"/>
      <c r="G215" s="24" t="n"/>
      <c r="H215" s="24" t="n"/>
      <c r="I215" s="10" t="n"/>
      <c r="J215" s="24" t="n"/>
      <c r="K215" s="23">
        <f>IF(I215="","",IF(J215="Yes","Done",IF(I215&lt;Summary!$B$4,"Overdue","Open")))</f>
        <v/>
      </c>
    </row>
    <row r="216">
      <c r="A216" s="10" t="n"/>
      <c r="B216" s="24" t="n"/>
      <c r="C216" s="24" t="n"/>
      <c r="D216" s="24" t="n"/>
      <c r="E216" s="24" t="n"/>
      <c r="F216" s="24" t="n"/>
      <c r="G216" s="24" t="n"/>
      <c r="H216" s="24" t="n"/>
      <c r="I216" s="10" t="n"/>
      <c r="J216" s="24" t="n"/>
      <c r="K216" s="23">
        <f>IF(I216="","",IF(J216="Yes","Done",IF(I216&lt;Summary!$B$4,"Overdue","Open")))</f>
        <v/>
      </c>
    </row>
    <row r="217">
      <c r="A217" s="10" t="n"/>
      <c r="B217" s="24" t="n"/>
      <c r="C217" s="24" t="n"/>
      <c r="D217" s="24" t="n"/>
      <c r="E217" s="24" t="n"/>
      <c r="F217" s="24" t="n"/>
      <c r="G217" s="24" t="n"/>
      <c r="H217" s="24" t="n"/>
      <c r="I217" s="10" t="n"/>
      <c r="J217" s="24" t="n"/>
      <c r="K217" s="23">
        <f>IF(I217="","",IF(J217="Yes","Done",IF(I217&lt;Summary!$B$4,"Overdue","Open")))</f>
        <v/>
      </c>
    </row>
    <row r="218">
      <c r="A218" s="10" t="n"/>
      <c r="B218" s="24" t="n"/>
      <c r="C218" s="24" t="n"/>
      <c r="D218" s="24" t="n"/>
      <c r="E218" s="24" t="n"/>
      <c r="F218" s="24" t="n"/>
      <c r="G218" s="24" t="n"/>
      <c r="H218" s="24" t="n"/>
      <c r="I218" s="10" t="n"/>
      <c r="J218" s="24" t="n"/>
      <c r="K218" s="23">
        <f>IF(I218="","",IF(J218="Yes","Done",IF(I218&lt;Summary!$B$4,"Overdue","Open")))</f>
        <v/>
      </c>
    </row>
    <row r="219">
      <c r="A219" s="10" t="n"/>
      <c r="B219" s="24" t="n"/>
      <c r="C219" s="24" t="n"/>
      <c r="D219" s="24" t="n"/>
      <c r="E219" s="24" t="n"/>
      <c r="F219" s="24" t="n"/>
      <c r="G219" s="24" t="n"/>
      <c r="H219" s="24" t="n"/>
      <c r="I219" s="10" t="n"/>
      <c r="J219" s="24" t="n"/>
      <c r="K219" s="23">
        <f>IF(I219="","",IF(J219="Yes","Done",IF(I219&lt;Summary!$B$4,"Overdue","Open")))</f>
        <v/>
      </c>
    </row>
    <row r="220">
      <c r="A220" s="10" t="n"/>
      <c r="B220" s="24" t="n"/>
      <c r="C220" s="24" t="n"/>
      <c r="D220" s="24" t="n"/>
      <c r="E220" s="24" t="n"/>
      <c r="F220" s="24" t="n"/>
      <c r="G220" s="24" t="n"/>
      <c r="H220" s="24" t="n"/>
      <c r="I220" s="10" t="n"/>
      <c r="J220" s="24" t="n"/>
      <c r="K220" s="23">
        <f>IF(I220="","",IF(J220="Yes","Done",IF(I220&lt;Summary!$B$4,"Overdue","Open")))</f>
        <v/>
      </c>
    </row>
    <row r="221">
      <c r="A221" s="10" t="n"/>
      <c r="B221" s="24" t="n"/>
      <c r="C221" s="24" t="n"/>
      <c r="D221" s="24" t="n"/>
      <c r="E221" s="24" t="n"/>
      <c r="F221" s="24" t="n"/>
      <c r="G221" s="24" t="n"/>
      <c r="H221" s="24" t="n"/>
      <c r="I221" s="10" t="n"/>
      <c r="J221" s="24" t="n"/>
      <c r="K221" s="23">
        <f>IF(I221="","",IF(J221="Yes","Done",IF(I221&lt;Summary!$B$4,"Overdue","Open")))</f>
        <v/>
      </c>
    </row>
    <row r="222">
      <c r="A222" s="10" t="n"/>
      <c r="B222" s="24" t="n"/>
      <c r="C222" s="24" t="n"/>
      <c r="D222" s="24" t="n"/>
      <c r="E222" s="24" t="n"/>
      <c r="F222" s="24" t="n"/>
      <c r="G222" s="24" t="n"/>
      <c r="H222" s="24" t="n"/>
      <c r="I222" s="10" t="n"/>
      <c r="J222" s="24" t="n"/>
      <c r="K222" s="23">
        <f>IF(I222="","",IF(J222="Yes","Done",IF(I222&lt;Summary!$B$4,"Overdue","Open")))</f>
        <v/>
      </c>
    </row>
    <row r="223">
      <c r="A223" s="10" t="n"/>
      <c r="B223" s="24" t="n"/>
      <c r="C223" s="24" t="n"/>
      <c r="D223" s="24" t="n"/>
      <c r="E223" s="24" t="n"/>
      <c r="F223" s="24" t="n"/>
      <c r="G223" s="24" t="n"/>
      <c r="H223" s="24" t="n"/>
      <c r="I223" s="10" t="n"/>
      <c r="J223" s="24" t="n"/>
      <c r="K223" s="23">
        <f>IF(I223="","",IF(J223="Yes","Done",IF(I223&lt;Summary!$B$4,"Overdue","Open")))</f>
        <v/>
      </c>
    </row>
    <row r="224">
      <c r="A224" s="10" t="n"/>
      <c r="B224" s="24" t="n"/>
      <c r="C224" s="24" t="n"/>
      <c r="D224" s="24" t="n"/>
      <c r="E224" s="24" t="n"/>
      <c r="F224" s="24" t="n"/>
      <c r="G224" s="24" t="n"/>
      <c r="H224" s="24" t="n"/>
      <c r="I224" s="10" t="n"/>
      <c r="J224" s="24" t="n"/>
      <c r="K224" s="23">
        <f>IF(I224="","",IF(J224="Yes","Done",IF(I224&lt;Summary!$B$4,"Overdue","Open")))</f>
        <v/>
      </c>
    </row>
    <row r="225">
      <c r="A225" s="10" t="n"/>
      <c r="B225" s="24" t="n"/>
      <c r="C225" s="24" t="n"/>
      <c r="D225" s="24" t="n"/>
      <c r="E225" s="24" t="n"/>
      <c r="F225" s="24" t="n"/>
      <c r="G225" s="24" t="n"/>
      <c r="H225" s="24" t="n"/>
      <c r="I225" s="10" t="n"/>
      <c r="J225" s="24" t="n"/>
      <c r="K225" s="23">
        <f>IF(I225="","",IF(J225="Yes","Done",IF(I225&lt;Summary!$B$4,"Overdue","Open")))</f>
        <v/>
      </c>
    </row>
    <row r="226">
      <c r="A226" s="10" t="n"/>
      <c r="B226" s="24" t="n"/>
      <c r="C226" s="24" t="n"/>
      <c r="D226" s="24" t="n"/>
      <c r="E226" s="24" t="n"/>
      <c r="F226" s="24" t="n"/>
      <c r="G226" s="24" t="n"/>
      <c r="H226" s="24" t="n"/>
      <c r="I226" s="10" t="n"/>
      <c r="J226" s="24" t="n"/>
      <c r="K226" s="23">
        <f>IF(I226="","",IF(J226="Yes","Done",IF(I226&lt;Summary!$B$4,"Overdue","Open")))</f>
        <v/>
      </c>
    </row>
    <row r="227">
      <c r="A227" s="10" t="n"/>
      <c r="B227" s="24" t="n"/>
      <c r="C227" s="24" t="n"/>
      <c r="D227" s="24" t="n"/>
      <c r="E227" s="24" t="n"/>
      <c r="F227" s="24" t="n"/>
      <c r="G227" s="24" t="n"/>
      <c r="H227" s="24" t="n"/>
      <c r="I227" s="10" t="n"/>
      <c r="J227" s="24" t="n"/>
      <c r="K227" s="23">
        <f>IF(I227="","",IF(J227="Yes","Done",IF(I227&lt;Summary!$B$4,"Overdue","Open")))</f>
        <v/>
      </c>
    </row>
    <row r="228">
      <c r="A228" s="10" t="n"/>
      <c r="B228" s="24" t="n"/>
      <c r="C228" s="24" t="n"/>
      <c r="D228" s="24" t="n"/>
      <c r="E228" s="24" t="n"/>
      <c r="F228" s="24" t="n"/>
      <c r="G228" s="24" t="n"/>
      <c r="H228" s="24" t="n"/>
      <c r="I228" s="10" t="n"/>
      <c r="J228" s="24" t="n"/>
      <c r="K228" s="23">
        <f>IF(I228="","",IF(J228="Yes","Done",IF(I228&lt;Summary!$B$4,"Overdue","Open")))</f>
        <v/>
      </c>
    </row>
    <row r="229">
      <c r="A229" s="10" t="n"/>
      <c r="B229" s="24" t="n"/>
      <c r="C229" s="24" t="n"/>
      <c r="D229" s="24" t="n"/>
      <c r="E229" s="24" t="n"/>
      <c r="F229" s="24" t="n"/>
      <c r="G229" s="24" t="n"/>
      <c r="H229" s="24" t="n"/>
      <c r="I229" s="10" t="n"/>
      <c r="J229" s="24" t="n"/>
      <c r="K229" s="23">
        <f>IF(I229="","",IF(J229="Yes","Done",IF(I229&lt;Summary!$B$4,"Overdue","Open")))</f>
        <v/>
      </c>
    </row>
    <row r="230">
      <c r="A230" s="10" t="n"/>
      <c r="B230" s="24" t="n"/>
      <c r="C230" s="24" t="n"/>
      <c r="D230" s="24" t="n"/>
      <c r="E230" s="24" t="n"/>
      <c r="F230" s="24" t="n"/>
      <c r="G230" s="24" t="n"/>
      <c r="H230" s="24" t="n"/>
      <c r="I230" s="10" t="n"/>
      <c r="J230" s="24" t="n"/>
      <c r="K230" s="23">
        <f>IF(I230="","",IF(J230="Yes","Done",IF(I230&lt;Summary!$B$4,"Overdue","Open")))</f>
        <v/>
      </c>
    </row>
    <row r="231">
      <c r="A231" s="10" t="n"/>
      <c r="B231" s="24" t="n"/>
      <c r="C231" s="24" t="n"/>
      <c r="D231" s="24" t="n"/>
      <c r="E231" s="24" t="n"/>
      <c r="F231" s="24" t="n"/>
      <c r="G231" s="24" t="n"/>
      <c r="H231" s="24" t="n"/>
      <c r="I231" s="10" t="n"/>
      <c r="J231" s="24" t="n"/>
      <c r="K231" s="23">
        <f>IF(I231="","",IF(J231="Yes","Done",IF(I231&lt;Summary!$B$4,"Overdue","Open")))</f>
        <v/>
      </c>
    </row>
    <row r="232">
      <c r="A232" s="10" t="n"/>
      <c r="B232" s="24" t="n"/>
      <c r="C232" s="24" t="n"/>
      <c r="D232" s="24" t="n"/>
      <c r="E232" s="24" t="n"/>
      <c r="F232" s="24" t="n"/>
      <c r="G232" s="24" t="n"/>
      <c r="H232" s="24" t="n"/>
      <c r="I232" s="10" t="n"/>
      <c r="J232" s="24" t="n"/>
      <c r="K232" s="23">
        <f>IF(I232="","",IF(J232="Yes","Done",IF(I232&lt;Summary!$B$4,"Overdue","Open")))</f>
        <v/>
      </c>
    </row>
    <row r="233">
      <c r="A233" s="10" t="n"/>
      <c r="B233" s="24" t="n"/>
      <c r="C233" s="24" t="n"/>
      <c r="D233" s="24" t="n"/>
      <c r="E233" s="24" t="n"/>
      <c r="F233" s="24" t="n"/>
      <c r="G233" s="24" t="n"/>
      <c r="H233" s="24" t="n"/>
      <c r="I233" s="10" t="n"/>
      <c r="J233" s="24" t="n"/>
      <c r="K233" s="23">
        <f>IF(I233="","",IF(J233="Yes","Done",IF(I233&lt;Summary!$B$4,"Overdue","Open")))</f>
        <v/>
      </c>
    </row>
    <row r="234">
      <c r="A234" s="10" t="n"/>
      <c r="B234" s="24" t="n"/>
      <c r="C234" s="24" t="n"/>
      <c r="D234" s="24" t="n"/>
      <c r="E234" s="24" t="n"/>
      <c r="F234" s="24" t="n"/>
      <c r="G234" s="24" t="n"/>
      <c r="H234" s="24" t="n"/>
      <c r="I234" s="10" t="n"/>
      <c r="J234" s="24" t="n"/>
      <c r="K234" s="23">
        <f>IF(I234="","",IF(J234="Yes","Done",IF(I234&lt;Summary!$B$4,"Overdue","Open")))</f>
        <v/>
      </c>
    </row>
    <row r="235">
      <c r="A235" s="10" t="n"/>
      <c r="B235" s="24" t="n"/>
      <c r="C235" s="24" t="n"/>
      <c r="D235" s="24" t="n"/>
      <c r="E235" s="24" t="n"/>
      <c r="F235" s="24" t="n"/>
      <c r="G235" s="24" t="n"/>
      <c r="H235" s="24" t="n"/>
      <c r="I235" s="10" t="n"/>
      <c r="J235" s="24" t="n"/>
      <c r="K235" s="23">
        <f>IF(I235="","",IF(J235="Yes","Done",IF(I235&lt;Summary!$B$4,"Overdue","Open")))</f>
        <v/>
      </c>
    </row>
    <row r="236">
      <c r="A236" s="10" t="n"/>
      <c r="B236" s="24" t="n"/>
      <c r="C236" s="24" t="n"/>
      <c r="D236" s="24" t="n"/>
      <c r="E236" s="24" t="n"/>
      <c r="F236" s="24" t="n"/>
      <c r="G236" s="24" t="n"/>
      <c r="H236" s="24" t="n"/>
      <c r="I236" s="10" t="n"/>
      <c r="J236" s="24" t="n"/>
      <c r="K236" s="23">
        <f>IF(I236="","",IF(J236="Yes","Done",IF(I236&lt;Summary!$B$4,"Overdue","Open")))</f>
        <v/>
      </c>
    </row>
    <row r="237">
      <c r="A237" s="10" t="n"/>
      <c r="B237" s="24" t="n"/>
      <c r="C237" s="24" t="n"/>
      <c r="D237" s="24" t="n"/>
      <c r="E237" s="24" t="n"/>
      <c r="F237" s="24" t="n"/>
      <c r="G237" s="24" t="n"/>
      <c r="H237" s="24" t="n"/>
      <c r="I237" s="10" t="n"/>
      <c r="J237" s="24" t="n"/>
      <c r="K237" s="23">
        <f>IF(I237="","",IF(J237="Yes","Done",IF(I237&lt;Summary!$B$4,"Overdue","Open")))</f>
        <v/>
      </c>
    </row>
    <row r="238">
      <c r="A238" s="10" t="n"/>
      <c r="B238" s="24" t="n"/>
      <c r="C238" s="24" t="n"/>
      <c r="D238" s="24" t="n"/>
      <c r="E238" s="24" t="n"/>
      <c r="F238" s="24" t="n"/>
      <c r="G238" s="24" t="n"/>
      <c r="H238" s="24" t="n"/>
      <c r="I238" s="10" t="n"/>
      <c r="J238" s="24" t="n"/>
      <c r="K238" s="23">
        <f>IF(I238="","",IF(J238="Yes","Done",IF(I238&lt;Summary!$B$4,"Overdue","Open")))</f>
        <v/>
      </c>
    </row>
    <row r="239">
      <c r="A239" s="10" t="n"/>
      <c r="B239" s="24" t="n"/>
      <c r="C239" s="24" t="n"/>
      <c r="D239" s="24" t="n"/>
      <c r="E239" s="24" t="n"/>
      <c r="F239" s="24" t="n"/>
      <c r="G239" s="24" t="n"/>
      <c r="H239" s="24" t="n"/>
      <c r="I239" s="10" t="n"/>
      <c r="J239" s="24" t="n"/>
      <c r="K239" s="23">
        <f>IF(I239="","",IF(J239="Yes","Done",IF(I239&lt;Summary!$B$4,"Overdue","Open")))</f>
        <v/>
      </c>
    </row>
    <row r="240">
      <c r="A240" s="10" t="n"/>
      <c r="B240" s="24" t="n"/>
      <c r="C240" s="24" t="n"/>
      <c r="D240" s="24" t="n"/>
      <c r="E240" s="24" t="n"/>
      <c r="F240" s="24" t="n"/>
      <c r="G240" s="24" t="n"/>
      <c r="H240" s="24" t="n"/>
      <c r="I240" s="10" t="n"/>
      <c r="J240" s="24" t="n"/>
      <c r="K240" s="23">
        <f>IF(I240="","",IF(J240="Yes","Done",IF(I240&lt;Summary!$B$4,"Overdue","Open")))</f>
        <v/>
      </c>
    </row>
    <row r="241">
      <c r="A241" s="10" t="n"/>
      <c r="B241" s="24" t="n"/>
      <c r="C241" s="24" t="n"/>
      <c r="D241" s="24" t="n"/>
      <c r="E241" s="24" t="n"/>
      <c r="F241" s="24" t="n"/>
      <c r="G241" s="24" t="n"/>
      <c r="H241" s="24" t="n"/>
      <c r="I241" s="10" t="n"/>
      <c r="J241" s="24" t="n"/>
      <c r="K241" s="23">
        <f>IF(I241="","",IF(J241="Yes","Done",IF(I241&lt;Summary!$B$4,"Overdue","Open")))</f>
        <v/>
      </c>
    </row>
    <row r="242">
      <c r="A242" s="10" t="n"/>
      <c r="B242" s="24" t="n"/>
      <c r="C242" s="24" t="n"/>
      <c r="D242" s="24" t="n"/>
      <c r="E242" s="24" t="n"/>
      <c r="F242" s="24" t="n"/>
      <c r="G242" s="24" t="n"/>
      <c r="H242" s="24" t="n"/>
      <c r="I242" s="10" t="n"/>
      <c r="J242" s="24" t="n"/>
      <c r="K242" s="23">
        <f>IF(I242="","",IF(J242="Yes","Done",IF(I242&lt;Summary!$B$4,"Overdue","Open")))</f>
        <v/>
      </c>
    </row>
    <row r="243">
      <c r="A243" s="10" t="n"/>
      <c r="B243" s="24" t="n"/>
      <c r="C243" s="24" t="n"/>
      <c r="D243" s="24" t="n"/>
      <c r="E243" s="24" t="n"/>
      <c r="F243" s="24" t="n"/>
      <c r="G243" s="24" t="n"/>
      <c r="H243" s="24" t="n"/>
      <c r="I243" s="10" t="n"/>
      <c r="J243" s="24" t="n"/>
      <c r="K243" s="23">
        <f>IF(I243="","",IF(J243="Yes","Done",IF(I243&lt;Summary!$B$4,"Overdue","Open")))</f>
        <v/>
      </c>
    </row>
    <row r="244">
      <c r="A244" s="10" t="n"/>
      <c r="B244" s="24" t="n"/>
      <c r="C244" s="24" t="n"/>
      <c r="D244" s="24" t="n"/>
      <c r="E244" s="24" t="n"/>
      <c r="F244" s="24" t="n"/>
      <c r="G244" s="24" t="n"/>
      <c r="H244" s="24" t="n"/>
      <c r="I244" s="10" t="n"/>
      <c r="J244" s="24" t="n"/>
      <c r="K244" s="23">
        <f>IF(I244="","",IF(J244="Yes","Done",IF(I244&lt;Summary!$B$4,"Overdue","Open")))</f>
        <v/>
      </c>
    </row>
    <row r="245">
      <c r="A245" s="10" t="n"/>
      <c r="B245" s="24" t="n"/>
      <c r="C245" s="24" t="n"/>
      <c r="D245" s="24" t="n"/>
      <c r="E245" s="24" t="n"/>
      <c r="F245" s="24" t="n"/>
      <c r="G245" s="24" t="n"/>
      <c r="H245" s="24" t="n"/>
      <c r="I245" s="10" t="n"/>
      <c r="J245" s="24" t="n"/>
      <c r="K245" s="23">
        <f>IF(I245="","",IF(J245="Yes","Done",IF(I245&lt;Summary!$B$4,"Overdue","Open")))</f>
        <v/>
      </c>
    </row>
    <row r="246">
      <c r="A246" s="10" t="n"/>
      <c r="B246" s="24" t="n"/>
      <c r="C246" s="24" t="n"/>
      <c r="D246" s="24" t="n"/>
      <c r="E246" s="24" t="n"/>
      <c r="F246" s="24" t="n"/>
      <c r="G246" s="24" t="n"/>
      <c r="H246" s="24" t="n"/>
      <c r="I246" s="10" t="n"/>
      <c r="J246" s="24" t="n"/>
      <c r="K246" s="23">
        <f>IF(I246="","",IF(J246="Yes","Done",IF(I246&lt;Summary!$B$4,"Overdue","Open")))</f>
        <v/>
      </c>
    </row>
    <row r="247">
      <c r="A247" s="10" t="n"/>
      <c r="B247" s="24" t="n"/>
      <c r="C247" s="24" t="n"/>
      <c r="D247" s="24" t="n"/>
      <c r="E247" s="24" t="n"/>
      <c r="F247" s="24" t="n"/>
      <c r="G247" s="24" t="n"/>
      <c r="H247" s="24" t="n"/>
      <c r="I247" s="10" t="n"/>
      <c r="J247" s="24" t="n"/>
      <c r="K247" s="23">
        <f>IF(I247="","",IF(J247="Yes","Done",IF(I247&lt;Summary!$B$4,"Overdue","Open")))</f>
        <v/>
      </c>
    </row>
    <row r="248">
      <c r="A248" s="10" t="n"/>
      <c r="B248" s="24" t="n"/>
      <c r="C248" s="24" t="n"/>
      <c r="D248" s="24" t="n"/>
      <c r="E248" s="24" t="n"/>
      <c r="F248" s="24" t="n"/>
      <c r="G248" s="24" t="n"/>
      <c r="H248" s="24" t="n"/>
      <c r="I248" s="10" t="n"/>
      <c r="J248" s="24" t="n"/>
      <c r="K248" s="23">
        <f>IF(I248="","",IF(J248="Yes","Done",IF(I248&lt;Summary!$B$4,"Overdue","Open")))</f>
        <v/>
      </c>
    </row>
    <row r="249">
      <c r="A249" s="10" t="n"/>
      <c r="B249" s="24" t="n"/>
      <c r="C249" s="24" t="n"/>
      <c r="D249" s="24" t="n"/>
      <c r="E249" s="24" t="n"/>
      <c r="F249" s="24" t="n"/>
      <c r="G249" s="24" t="n"/>
      <c r="H249" s="24" t="n"/>
      <c r="I249" s="10" t="n"/>
      <c r="J249" s="24" t="n"/>
      <c r="K249" s="23">
        <f>IF(I249="","",IF(J249="Yes","Done",IF(I249&lt;Summary!$B$4,"Overdue","Open")))</f>
        <v/>
      </c>
    </row>
    <row r="250">
      <c r="A250" s="10" t="n"/>
      <c r="B250" s="24" t="n"/>
      <c r="C250" s="24" t="n"/>
      <c r="D250" s="24" t="n"/>
      <c r="E250" s="24" t="n"/>
      <c r="F250" s="24" t="n"/>
      <c r="G250" s="24" t="n"/>
      <c r="H250" s="24" t="n"/>
      <c r="I250" s="10" t="n"/>
      <c r="J250" s="24" t="n"/>
      <c r="K250" s="23">
        <f>IF(I250="","",IF(J250="Yes","Done",IF(I250&lt;Summary!$B$4,"Overdue","Open")))</f>
        <v/>
      </c>
    </row>
    <row r="251">
      <c r="A251" s="10" t="n"/>
      <c r="B251" s="24" t="n"/>
      <c r="C251" s="24" t="n"/>
      <c r="D251" s="24" t="n"/>
      <c r="E251" s="24" t="n"/>
      <c r="F251" s="24" t="n"/>
      <c r="G251" s="24" t="n"/>
      <c r="H251" s="24" t="n"/>
      <c r="I251" s="10" t="n"/>
      <c r="J251" s="24" t="n"/>
      <c r="K251" s="23">
        <f>IF(I251="","",IF(J251="Yes","Done",IF(I251&lt;Summary!$B$4,"Overdue","Open")))</f>
        <v/>
      </c>
    </row>
    <row r="252">
      <c r="A252" s="10" t="n"/>
      <c r="B252" s="24" t="n"/>
      <c r="C252" s="24" t="n"/>
      <c r="D252" s="24" t="n"/>
      <c r="E252" s="24" t="n"/>
      <c r="F252" s="24" t="n"/>
      <c r="G252" s="24" t="n"/>
      <c r="H252" s="24" t="n"/>
      <c r="I252" s="10" t="n"/>
      <c r="J252" s="24" t="n"/>
      <c r="K252" s="23">
        <f>IF(I252="","",IF(J252="Yes","Done",IF(I252&lt;Summary!$B$4,"Overdue","Open")))</f>
        <v/>
      </c>
    </row>
    <row r="253">
      <c r="A253" s="10" t="n"/>
      <c r="B253" s="24" t="n"/>
      <c r="C253" s="24" t="n"/>
      <c r="D253" s="24" t="n"/>
      <c r="E253" s="24" t="n"/>
      <c r="F253" s="24" t="n"/>
      <c r="G253" s="24" t="n"/>
      <c r="H253" s="24" t="n"/>
      <c r="I253" s="10" t="n"/>
      <c r="J253" s="24" t="n"/>
      <c r="K253" s="23">
        <f>IF(I253="","",IF(J253="Yes","Done",IF(I253&lt;Summary!$B$4,"Overdue","Open")))</f>
        <v/>
      </c>
    </row>
    <row r="254">
      <c r="A254" s="10" t="n"/>
      <c r="B254" s="24" t="n"/>
      <c r="C254" s="24" t="n"/>
      <c r="D254" s="24" t="n"/>
      <c r="E254" s="24" t="n"/>
      <c r="F254" s="24" t="n"/>
      <c r="G254" s="24" t="n"/>
      <c r="H254" s="24" t="n"/>
      <c r="I254" s="10" t="n"/>
      <c r="J254" s="24" t="n"/>
      <c r="K254" s="23">
        <f>IF(I254="","",IF(J254="Yes","Done",IF(I254&lt;Summary!$B$4,"Overdue","Open")))</f>
        <v/>
      </c>
    </row>
    <row r="255">
      <c r="A255" s="10" t="n"/>
      <c r="B255" s="24" t="n"/>
      <c r="C255" s="24" t="n"/>
      <c r="D255" s="24" t="n"/>
      <c r="E255" s="24" t="n"/>
      <c r="F255" s="24" t="n"/>
      <c r="G255" s="24" t="n"/>
      <c r="H255" s="24" t="n"/>
      <c r="I255" s="10" t="n"/>
      <c r="J255" s="24" t="n"/>
      <c r="K255" s="23">
        <f>IF(I255="","",IF(J255="Yes","Done",IF(I255&lt;Summary!$B$4,"Overdue","Open")))</f>
        <v/>
      </c>
    </row>
    <row r="256">
      <c r="A256" s="10" t="n"/>
      <c r="B256" s="24" t="n"/>
      <c r="C256" s="24" t="n"/>
      <c r="D256" s="24" t="n"/>
      <c r="E256" s="24" t="n"/>
      <c r="F256" s="24" t="n"/>
      <c r="G256" s="24" t="n"/>
      <c r="H256" s="24" t="n"/>
      <c r="I256" s="10" t="n"/>
      <c r="J256" s="24" t="n"/>
      <c r="K256" s="23">
        <f>IF(I256="","",IF(J256="Yes","Done",IF(I256&lt;Summary!$B$4,"Overdue","Open")))</f>
        <v/>
      </c>
    </row>
    <row r="257">
      <c r="A257" s="10" t="n"/>
      <c r="B257" s="24" t="n"/>
      <c r="C257" s="24" t="n"/>
      <c r="D257" s="24" t="n"/>
      <c r="E257" s="24" t="n"/>
      <c r="F257" s="24" t="n"/>
      <c r="G257" s="24" t="n"/>
      <c r="H257" s="24" t="n"/>
      <c r="I257" s="10" t="n"/>
      <c r="J257" s="24" t="n"/>
      <c r="K257" s="23">
        <f>IF(I257="","",IF(J257="Yes","Done",IF(I257&lt;Summary!$B$4,"Overdue","Open")))</f>
        <v/>
      </c>
    </row>
    <row r="258">
      <c r="A258" s="10" t="n"/>
      <c r="B258" s="24" t="n"/>
      <c r="C258" s="24" t="n"/>
      <c r="D258" s="24" t="n"/>
      <c r="E258" s="24" t="n"/>
      <c r="F258" s="24" t="n"/>
      <c r="G258" s="24" t="n"/>
      <c r="H258" s="24" t="n"/>
      <c r="I258" s="10" t="n"/>
      <c r="J258" s="24" t="n"/>
      <c r="K258" s="23">
        <f>IF(I258="","",IF(J258="Yes","Done",IF(I258&lt;Summary!$B$4,"Overdue","Open")))</f>
        <v/>
      </c>
    </row>
    <row r="259">
      <c r="A259" s="10" t="n"/>
      <c r="B259" s="24" t="n"/>
      <c r="C259" s="24" t="n"/>
      <c r="D259" s="24" t="n"/>
      <c r="E259" s="24" t="n"/>
      <c r="F259" s="24" t="n"/>
      <c r="G259" s="24" t="n"/>
      <c r="H259" s="24" t="n"/>
      <c r="I259" s="10" t="n"/>
      <c r="J259" s="24" t="n"/>
      <c r="K259" s="23">
        <f>IF(I259="","",IF(J259="Yes","Done",IF(I259&lt;Summary!$B$4,"Overdue","Open")))</f>
        <v/>
      </c>
    </row>
    <row r="260">
      <c r="A260" s="10" t="n"/>
      <c r="B260" s="24" t="n"/>
      <c r="C260" s="24" t="n"/>
      <c r="D260" s="24" t="n"/>
      <c r="E260" s="24" t="n"/>
      <c r="F260" s="24" t="n"/>
      <c r="G260" s="24" t="n"/>
      <c r="H260" s="24" t="n"/>
      <c r="I260" s="10" t="n"/>
      <c r="J260" s="24" t="n"/>
      <c r="K260" s="23">
        <f>IF(I260="","",IF(J260="Yes","Done",IF(I260&lt;Summary!$B$4,"Overdue","Open")))</f>
        <v/>
      </c>
    </row>
    <row r="261">
      <c r="A261" s="10" t="n"/>
      <c r="B261" s="24" t="n"/>
      <c r="C261" s="24" t="n"/>
      <c r="D261" s="24" t="n"/>
      <c r="E261" s="24" t="n"/>
      <c r="F261" s="24" t="n"/>
      <c r="G261" s="24" t="n"/>
      <c r="H261" s="24" t="n"/>
      <c r="I261" s="10" t="n"/>
      <c r="J261" s="24" t="n"/>
      <c r="K261" s="23">
        <f>IF(I261="","",IF(J261="Yes","Done",IF(I261&lt;Summary!$B$4,"Overdue","Open")))</f>
        <v/>
      </c>
    </row>
    <row r="262">
      <c r="A262" s="10" t="n"/>
      <c r="B262" s="24" t="n"/>
      <c r="C262" s="24" t="n"/>
      <c r="D262" s="24" t="n"/>
      <c r="E262" s="24" t="n"/>
      <c r="F262" s="24" t="n"/>
      <c r="G262" s="24" t="n"/>
      <c r="H262" s="24" t="n"/>
      <c r="I262" s="10" t="n"/>
      <c r="J262" s="24" t="n"/>
      <c r="K262" s="23">
        <f>IF(I262="","",IF(J262="Yes","Done",IF(I262&lt;Summary!$B$4,"Overdue","Open")))</f>
        <v/>
      </c>
    </row>
    <row r="263">
      <c r="A263" s="10" t="n"/>
      <c r="B263" s="24" t="n"/>
      <c r="C263" s="24" t="n"/>
      <c r="D263" s="24" t="n"/>
      <c r="E263" s="24" t="n"/>
      <c r="F263" s="24" t="n"/>
      <c r="G263" s="24" t="n"/>
      <c r="H263" s="24" t="n"/>
      <c r="I263" s="10" t="n"/>
      <c r="J263" s="24" t="n"/>
      <c r="K263" s="23">
        <f>IF(I263="","",IF(J263="Yes","Done",IF(I263&lt;Summary!$B$4,"Overdue","Open")))</f>
        <v/>
      </c>
    </row>
    <row r="264">
      <c r="A264" s="10" t="n"/>
      <c r="B264" s="24" t="n"/>
      <c r="C264" s="24" t="n"/>
      <c r="D264" s="24" t="n"/>
      <c r="E264" s="24" t="n"/>
      <c r="F264" s="24" t="n"/>
      <c r="G264" s="24" t="n"/>
      <c r="H264" s="24" t="n"/>
      <c r="I264" s="10" t="n"/>
      <c r="J264" s="24" t="n"/>
      <c r="K264" s="23">
        <f>IF(I264="","",IF(J264="Yes","Done",IF(I264&lt;Summary!$B$4,"Overdue","Open")))</f>
        <v/>
      </c>
    </row>
    <row r="265">
      <c r="A265" s="10" t="n"/>
      <c r="B265" s="24" t="n"/>
      <c r="C265" s="24" t="n"/>
      <c r="D265" s="24" t="n"/>
      <c r="E265" s="24" t="n"/>
      <c r="F265" s="24" t="n"/>
      <c r="G265" s="24" t="n"/>
      <c r="H265" s="24" t="n"/>
      <c r="I265" s="10" t="n"/>
      <c r="J265" s="24" t="n"/>
      <c r="K265" s="23">
        <f>IF(I265="","",IF(J265="Yes","Done",IF(I265&lt;Summary!$B$4,"Overdue","Open")))</f>
        <v/>
      </c>
    </row>
    <row r="266">
      <c r="A266" s="10" t="n"/>
      <c r="B266" s="24" t="n"/>
      <c r="C266" s="24" t="n"/>
      <c r="D266" s="24" t="n"/>
      <c r="E266" s="24" t="n"/>
      <c r="F266" s="24" t="n"/>
      <c r="G266" s="24" t="n"/>
      <c r="H266" s="24" t="n"/>
      <c r="I266" s="10" t="n"/>
      <c r="J266" s="24" t="n"/>
      <c r="K266" s="23">
        <f>IF(I266="","",IF(J266="Yes","Done",IF(I266&lt;Summary!$B$4,"Overdue","Open")))</f>
        <v/>
      </c>
    </row>
    <row r="267">
      <c r="A267" s="10" t="n"/>
      <c r="B267" s="24" t="n"/>
      <c r="C267" s="24" t="n"/>
      <c r="D267" s="24" t="n"/>
      <c r="E267" s="24" t="n"/>
      <c r="F267" s="24" t="n"/>
      <c r="G267" s="24" t="n"/>
      <c r="H267" s="24" t="n"/>
      <c r="I267" s="10" t="n"/>
      <c r="J267" s="24" t="n"/>
      <c r="K267" s="23">
        <f>IF(I267="","",IF(J267="Yes","Done",IF(I267&lt;Summary!$B$4,"Overdue","Open")))</f>
        <v/>
      </c>
    </row>
    <row r="268">
      <c r="A268" s="10" t="n"/>
      <c r="B268" s="24" t="n"/>
      <c r="C268" s="24" t="n"/>
      <c r="D268" s="24" t="n"/>
      <c r="E268" s="24" t="n"/>
      <c r="F268" s="24" t="n"/>
      <c r="G268" s="24" t="n"/>
      <c r="H268" s="24" t="n"/>
      <c r="I268" s="10" t="n"/>
      <c r="J268" s="24" t="n"/>
      <c r="K268" s="23">
        <f>IF(I268="","",IF(J268="Yes","Done",IF(I268&lt;Summary!$B$4,"Overdue","Open")))</f>
        <v/>
      </c>
    </row>
    <row r="269">
      <c r="A269" s="10" t="n"/>
      <c r="B269" s="24" t="n"/>
      <c r="C269" s="24" t="n"/>
      <c r="D269" s="24" t="n"/>
      <c r="E269" s="24" t="n"/>
      <c r="F269" s="24" t="n"/>
      <c r="G269" s="24" t="n"/>
      <c r="H269" s="24" t="n"/>
      <c r="I269" s="10" t="n"/>
      <c r="J269" s="24" t="n"/>
      <c r="K269" s="23">
        <f>IF(I269="","",IF(J269="Yes","Done",IF(I269&lt;Summary!$B$4,"Overdue","Open")))</f>
        <v/>
      </c>
    </row>
    <row r="270">
      <c r="A270" s="10" t="n"/>
      <c r="B270" s="24" t="n"/>
      <c r="C270" s="24" t="n"/>
      <c r="D270" s="24" t="n"/>
      <c r="E270" s="24" t="n"/>
      <c r="F270" s="24" t="n"/>
      <c r="G270" s="24" t="n"/>
      <c r="H270" s="24" t="n"/>
      <c r="I270" s="10" t="n"/>
      <c r="J270" s="24" t="n"/>
      <c r="K270" s="23">
        <f>IF(I270="","",IF(J270="Yes","Done",IF(I270&lt;Summary!$B$4,"Overdue","Open")))</f>
        <v/>
      </c>
    </row>
    <row r="271">
      <c r="A271" s="10" t="n"/>
      <c r="B271" s="24" t="n"/>
      <c r="C271" s="24" t="n"/>
      <c r="D271" s="24" t="n"/>
      <c r="E271" s="24" t="n"/>
      <c r="F271" s="24" t="n"/>
      <c r="G271" s="24" t="n"/>
      <c r="H271" s="24" t="n"/>
      <c r="I271" s="10" t="n"/>
      <c r="J271" s="24" t="n"/>
      <c r="K271" s="23">
        <f>IF(I271="","",IF(J271="Yes","Done",IF(I271&lt;Summary!$B$4,"Overdue","Open")))</f>
        <v/>
      </c>
    </row>
    <row r="272">
      <c r="A272" s="10" t="n"/>
      <c r="B272" s="24" t="n"/>
      <c r="C272" s="24" t="n"/>
      <c r="D272" s="24" t="n"/>
      <c r="E272" s="24" t="n"/>
      <c r="F272" s="24" t="n"/>
      <c r="G272" s="24" t="n"/>
      <c r="H272" s="24" t="n"/>
      <c r="I272" s="10" t="n"/>
      <c r="J272" s="24" t="n"/>
      <c r="K272" s="23">
        <f>IF(I272="","",IF(J272="Yes","Done",IF(I272&lt;Summary!$B$4,"Overdue","Open")))</f>
        <v/>
      </c>
    </row>
    <row r="273">
      <c r="A273" s="10" t="n"/>
      <c r="B273" s="24" t="n"/>
      <c r="C273" s="24" t="n"/>
      <c r="D273" s="24" t="n"/>
      <c r="E273" s="24" t="n"/>
      <c r="F273" s="24" t="n"/>
      <c r="G273" s="24" t="n"/>
      <c r="H273" s="24" t="n"/>
      <c r="I273" s="10" t="n"/>
      <c r="J273" s="24" t="n"/>
      <c r="K273" s="23">
        <f>IF(I273="","",IF(J273="Yes","Done",IF(I273&lt;Summary!$B$4,"Overdue","Open")))</f>
        <v/>
      </c>
    </row>
    <row r="274">
      <c r="A274" s="10" t="n"/>
      <c r="B274" s="24" t="n"/>
      <c r="C274" s="24" t="n"/>
      <c r="D274" s="24" t="n"/>
      <c r="E274" s="24" t="n"/>
      <c r="F274" s="24" t="n"/>
      <c r="G274" s="24" t="n"/>
      <c r="H274" s="24" t="n"/>
      <c r="I274" s="10" t="n"/>
      <c r="J274" s="24" t="n"/>
      <c r="K274" s="23">
        <f>IF(I274="","",IF(J274="Yes","Done",IF(I274&lt;Summary!$B$4,"Overdue","Open")))</f>
        <v/>
      </c>
    </row>
    <row r="275">
      <c r="A275" s="10" t="n"/>
      <c r="B275" s="24" t="n"/>
      <c r="C275" s="24" t="n"/>
      <c r="D275" s="24" t="n"/>
      <c r="E275" s="24" t="n"/>
      <c r="F275" s="24" t="n"/>
      <c r="G275" s="24" t="n"/>
      <c r="H275" s="24" t="n"/>
      <c r="I275" s="10" t="n"/>
      <c r="J275" s="24" t="n"/>
      <c r="K275" s="23">
        <f>IF(I275="","",IF(J275="Yes","Done",IF(I275&lt;Summary!$B$4,"Overdue","Open")))</f>
        <v/>
      </c>
    </row>
    <row r="276">
      <c r="A276" s="10" t="n"/>
      <c r="B276" s="24" t="n"/>
      <c r="C276" s="24" t="n"/>
      <c r="D276" s="24" t="n"/>
      <c r="E276" s="24" t="n"/>
      <c r="F276" s="24" t="n"/>
      <c r="G276" s="24" t="n"/>
      <c r="H276" s="24" t="n"/>
      <c r="I276" s="10" t="n"/>
      <c r="J276" s="24" t="n"/>
      <c r="K276" s="23">
        <f>IF(I276="","",IF(J276="Yes","Done",IF(I276&lt;Summary!$B$4,"Overdue","Open")))</f>
        <v/>
      </c>
    </row>
    <row r="277">
      <c r="A277" s="10" t="n"/>
      <c r="B277" s="24" t="n"/>
      <c r="C277" s="24" t="n"/>
      <c r="D277" s="24" t="n"/>
      <c r="E277" s="24" t="n"/>
      <c r="F277" s="24" t="n"/>
      <c r="G277" s="24" t="n"/>
      <c r="H277" s="24" t="n"/>
      <c r="I277" s="10" t="n"/>
      <c r="J277" s="24" t="n"/>
      <c r="K277" s="23">
        <f>IF(I277="","",IF(J277="Yes","Done",IF(I277&lt;Summary!$B$4,"Overdue","Open")))</f>
        <v/>
      </c>
    </row>
    <row r="278">
      <c r="A278" s="10" t="n"/>
      <c r="B278" s="24" t="n"/>
      <c r="C278" s="24" t="n"/>
      <c r="D278" s="24" t="n"/>
      <c r="E278" s="24" t="n"/>
      <c r="F278" s="24" t="n"/>
      <c r="G278" s="24" t="n"/>
      <c r="H278" s="24" t="n"/>
      <c r="I278" s="10" t="n"/>
      <c r="J278" s="24" t="n"/>
      <c r="K278" s="23">
        <f>IF(I278="","",IF(J278="Yes","Done",IF(I278&lt;Summary!$B$4,"Overdue","Open")))</f>
        <v/>
      </c>
    </row>
    <row r="279">
      <c r="A279" s="10" t="n"/>
      <c r="B279" s="24" t="n"/>
      <c r="C279" s="24" t="n"/>
      <c r="D279" s="24" t="n"/>
      <c r="E279" s="24" t="n"/>
      <c r="F279" s="24" t="n"/>
      <c r="G279" s="24" t="n"/>
      <c r="H279" s="24" t="n"/>
      <c r="I279" s="10" t="n"/>
      <c r="J279" s="24" t="n"/>
      <c r="K279" s="23">
        <f>IF(I279="","",IF(J279="Yes","Done",IF(I279&lt;Summary!$B$4,"Overdue","Open")))</f>
        <v/>
      </c>
    </row>
    <row r="280">
      <c r="A280" s="10" t="n"/>
      <c r="B280" s="24" t="n"/>
      <c r="C280" s="24" t="n"/>
      <c r="D280" s="24" t="n"/>
      <c r="E280" s="24" t="n"/>
      <c r="F280" s="24" t="n"/>
      <c r="G280" s="24" t="n"/>
      <c r="H280" s="24" t="n"/>
      <c r="I280" s="10" t="n"/>
      <c r="J280" s="24" t="n"/>
      <c r="K280" s="23">
        <f>IF(I280="","",IF(J280="Yes","Done",IF(I280&lt;Summary!$B$4,"Overdue","Open")))</f>
        <v/>
      </c>
    </row>
    <row r="281">
      <c r="A281" s="10" t="n"/>
      <c r="B281" s="24" t="n"/>
      <c r="C281" s="24" t="n"/>
      <c r="D281" s="24" t="n"/>
      <c r="E281" s="24" t="n"/>
      <c r="F281" s="24" t="n"/>
      <c r="G281" s="24" t="n"/>
      <c r="H281" s="24" t="n"/>
      <c r="I281" s="10" t="n"/>
      <c r="J281" s="24" t="n"/>
      <c r="K281" s="23">
        <f>IF(I281="","",IF(J281="Yes","Done",IF(I281&lt;Summary!$B$4,"Overdue","Open")))</f>
        <v/>
      </c>
    </row>
    <row r="282">
      <c r="A282" s="10" t="n"/>
      <c r="B282" s="24" t="n"/>
      <c r="C282" s="24" t="n"/>
      <c r="D282" s="24" t="n"/>
      <c r="E282" s="24" t="n"/>
      <c r="F282" s="24" t="n"/>
      <c r="G282" s="24" t="n"/>
      <c r="H282" s="24" t="n"/>
      <c r="I282" s="10" t="n"/>
      <c r="J282" s="24" t="n"/>
      <c r="K282" s="23">
        <f>IF(I282="","",IF(J282="Yes","Done",IF(I282&lt;Summary!$B$4,"Overdue","Open")))</f>
        <v/>
      </c>
    </row>
    <row r="283">
      <c r="A283" s="10" t="n"/>
      <c r="B283" s="24" t="n"/>
      <c r="C283" s="24" t="n"/>
      <c r="D283" s="24" t="n"/>
      <c r="E283" s="24" t="n"/>
      <c r="F283" s="24" t="n"/>
      <c r="G283" s="24" t="n"/>
      <c r="H283" s="24" t="n"/>
      <c r="I283" s="10" t="n"/>
      <c r="J283" s="24" t="n"/>
      <c r="K283" s="23">
        <f>IF(I283="","",IF(J283="Yes","Done",IF(I283&lt;Summary!$B$4,"Overdue","Open")))</f>
        <v/>
      </c>
    </row>
    <row r="284">
      <c r="A284" s="10" t="n"/>
      <c r="B284" s="24" t="n"/>
      <c r="C284" s="24" t="n"/>
      <c r="D284" s="24" t="n"/>
      <c r="E284" s="24" t="n"/>
      <c r="F284" s="24" t="n"/>
      <c r="G284" s="24" t="n"/>
      <c r="H284" s="24" t="n"/>
      <c r="I284" s="10" t="n"/>
      <c r="J284" s="24" t="n"/>
      <c r="K284" s="23">
        <f>IF(I284="","",IF(J284="Yes","Done",IF(I284&lt;Summary!$B$4,"Overdue","Open")))</f>
        <v/>
      </c>
    </row>
    <row r="285">
      <c r="A285" s="10" t="n"/>
      <c r="B285" s="24" t="n"/>
      <c r="C285" s="24" t="n"/>
      <c r="D285" s="24" t="n"/>
      <c r="E285" s="24" t="n"/>
      <c r="F285" s="24" t="n"/>
      <c r="G285" s="24" t="n"/>
      <c r="H285" s="24" t="n"/>
      <c r="I285" s="10" t="n"/>
      <c r="J285" s="24" t="n"/>
      <c r="K285" s="23">
        <f>IF(I285="","",IF(J285="Yes","Done",IF(I285&lt;Summary!$B$4,"Overdue","Open")))</f>
        <v/>
      </c>
    </row>
    <row r="286">
      <c r="A286" s="10" t="n"/>
      <c r="B286" s="24" t="n"/>
      <c r="C286" s="24" t="n"/>
      <c r="D286" s="24" t="n"/>
      <c r="E286" s="24" t="n"/>
      <c r="F286" s="24" t="n"/>
      <c r="G286" s="24" t="n"/>
      <c r="H286" s="24" t="n"/>
      <c r="I286" s="10" t="n"/>
      <c r="J286" s="24" t="n"/>
      <c r="K286" s="23">
        <f>IF(I286="","",IF(J286="Yes","Done",IF(I286&lt;Summary!$B$4,"Overdue","Open")))</f>
        <v/>
      </c>
    </row>
    <row r="287">
      <c r="A287" s="10" t="n"/>
      <c r="B287" s="24" t="n"/>
      <c r="C287" s="24" t="n"/>
      <c r="D287" s="24" t="n"/>
      <c r="E287" s="24" t="n"/>
      <c r="F287" s="24" t="n"/>
      <c r="G287" s="24" t="n"/>
      <c r="H287" s="24" t="n"/>
      <c r="I287" s="10" t="n"/>
      <c r="J287" s="24" t="n"/>
      <c r="K287" s="23">
        <f>IF(I287="","",IF(J287="Yes","Done",IF(I287&lt;Summary!$B$4,"Overdue","Open")))</f>
        <v/>
      </c>
    </row>
    <row r="288">
      <c r="A288" s="10" t="n"/>
      <c r="B288" s="24" t="n"/>
      <c r="C288" s="24" t="n"/>
      <c r="D288" s="24" t="n"/>
      <c r="E288" s="24" t="n"/>
      <c r="F288" s="24" t="n"/>
      <c r="G288" s="24" t="n"/>
      <c r="H288" s="24" t="n"/>
      <c r="I288" s="10" t="n"/>
      <c r="J288" s="24" t="n"/>
      <c r="K288" s="23">
        <f>IF(I288="","",IF(J288="Yes","Done",IF(I288&lt;Summary!$B$4,"Overdue","Open")))</f>
        <v/>
      </c>
    </row>
    <row r="289">
      <c r="A289" s="10" t="n"/>
      <c r="B289" s="24" t="n"/>
      <c r="C289" s="24" t="n"/>
      <c r="D289" s="24" t="n"/>
      <c r="E289" s="24" t="n"/>
      <c r="F289" s="24" t="n"/>
      <c r="G289" s="24" t="n"/>
      <c r="H289" s="24" t="n"/>
      <c r="I289" s="10" t="n"/>
      <c r="J289" s="24" t="n"/>
      <c r="K289" s="23">
        <f>IF(I289="","",IF(J289="Yes","Done",IF(I289&lt;Summary!$B$4,"Overdue","Open")))</f>
        <v/>
      </c>
    </row>
    <row r="290">
      <c r="A290" s="10" t="n"/>
      <c r="B290" s="24" t="n"/>
      <c r="C290" s="24" t="n"/>
      <c r="D290" s="24" t="n"/>
      <c r="E290" s="24" t="n"/>
      <c r="F290" s="24" t="n"/>
      <c r="G290" s="24" t="n"/>
      <c r="H290" s="24" t="n"/>
      <c r="I290" s="10" t="n"/>
      <c r="J290" s="24" t="n"/>
      <c r="K290" s="23">
        <f>IF(I290="","",IF(J290="Yes","Done",IF(I290&lt;Summary!$B$4,"Overdue","Open")))</f>
        <v/>
      </c>
    </row>
    <row r="291">
      <c r="A291" s="10" t="n"/>
      <c r="B291" s="24" t="n"/>
      <c r="C291" s="24" t="n"/>
      <c r="D291" s="24" t="n"/>
      <c r="E291" s="24" t="n"/>
      <c r="F291" s="24" t="n"/>
      <c r="G291" s="24" t="n"/>
      <c r="H291" s="24" t="n"/>
      <c r="I291" s="10" t="n"/>
      <c r="J291" s="24" t="n"/>
      <c r="K291" s="23">
        <f>IF(I291="","",IF(J291="Yes","Done",IF(I291&lt;Summary!$B$4,"Overdue","Open")))</f>
        <v/>
      </c>
    </row>
    <row r="292">
      <c r="A292" s="10" t="n"/>
      <c r="B292" s="24" t="n"/>
      <c r="C292" s="24" t="n"/>
      <c r="D292" s="24" t="n"/>
      <c r="E292" s="24" t="n"/>
      <c r="F292" s="24" t="n"/>
      <c r="G292" s="24" t="n"/>
      <c r="H292" s="24" t="n"/>
      <c r="I292" s="10" t="n"/>
      <c r="J292" s="24" t="n"/>
      <c r="K292" s="23">
        <f>IF(I292="","",IF(J292="Yes","Done",IF(I292&lt;Summary!$B$4,"Overdue","Open")))</f>
        <v/>
      </c>
    </row>
    <row r="293">
      <c r="A293" s="10" t="n"/>
      <c r="B293" s="24" t="n"/>
      <c r="C293" s="24" t="n"/>
      <c r="D293" s="24" t="n"/>
      <c r="E293" s="24" t="n"/>
      <c r="F293" s="24" t="n"/>
      <c r="G293" s="24" t="n"/>
      <c r="H293" s="24" t="n"/>
      <c r="I293" s="10" t="n"/>
      <c r="J293" s="24" t="n"/>
      <c r="K293" s="23">
        <f>IF(I293="","",IF(J293="Yes","Done",IF(I293&lt;Summary!$B$4,"Overdue","Open")))</f>
        <v/>
      </c>
    </row>
    <row r="294">
      <c r="A294" s="10" t="n"/>
      <c r="B294" s="24" t="n"/>
      <c r="C294" s="24" t="n"/>
      <c r="D294" s="24" t="n"/>
      <c r="E294" s="24" t="n"/>
      <c r="F294" s="24" t="n"/>
      <c r="G294" s="24" t="n"/>
      <c r="H294" s="24" t="n"/>
      <c r="I294" s="10" t="n"/>
      <c r="J294" s="24" t="n"/>
      <c r="K294" s="23">
        <f>IF(I294="","",IF(J294="Yes","Done",IF(I294&lt;Summary!$B$4,"Overdue","Open")))</f>
        <v/>
      </c>
    </row>
    <row r="295">
      <c r="A295" s="10" t="n"/>
      <c r="B295" s="24" t="n"/>
      <c r="C295" s="24" t="n"/>
      <c r="D295" s="24" t="n"/>
      <c r="E295" s="24" t="n"/>
      <c r="F295" s="24" t="n"/>
      <c r="G295" s="24" t="n"/>
      <c r="H295" s="24" t="n"/>
      <c r="I295" s="10" t="n"/>
      <c r="J295" s="24" t="n"/>
      <c r="K295" s="23">
        <f>IF(I295="","",IF(J295="Yes","Done",IF(I295&lt;Summary!$B$4,"Overdue","Open")))</f>
        <v/>
      </c>
    </row>
    <row r="296">
      <c r="A296" s="10" t="n"/>
      <c r="B296" s="24" t="n"/>
      <c r="C296" s="24" t="n"/>
      <c r="D296" s="24" t="n"/>
      <c r="E296" s="24" t="n"/>
      <c r="F296" s="24" t="n"/>
      <c r="G296" s="24" t="n"/>
      <c r="H296" s="24" t="n"/>
      <c r="I296" s="10" t="n"/>
      <c r="J296" s="24" t="n"/>
      <c r="K296" s="23">
        <f>IF(I296="","",IF(J296="Yes","Done",IF(I296&lt;Summary!$B$4,"Overdue","Open")))</f>
        <v/>
      </c>
    </row>
    <row r="297">
      <c r="A297" s="10" t="n"/>
      <c r="B297" s="24" t="n"/>
      <c r="C297" s="24" t="n"/>
      <c r="D297" s="24" t="n"/>
      <c r="E297" s="24" t="n"/>
      <c r="F297" s="24" t="n"/>
      <c r="G297" s="24" t="n"/>
      <c r="H297" s="24" t="n"/>
      <c r="I297" s="10" t="n"/>
      <c r="J297" s="24" t="n"/>
      <c r="K297" s="23">
        <f>IF(I297="","",IF(J297="Yes","Done",IF(I297&lt;Summary!$B$4,"Overdue","Open")))</f>
        <v/>
      </c>
    </row>
    <row r="298">
      <c r="A298" s="10" t="n"/>
      <c r="B298" s="24" t="n"/>
      <c r="C298" s="24" t="n"/>
      <c r="D298" s="24" t="n"/>
      <c r="E298" s="24" t="n"/>
      <c r="F298" s="24" t="n"/>
      <c r="G298" s="24" t="n"/>
      <c r="H298" s="24" t="n"/>
      <c r="I298" s="10" t="n"/>
      <c r="J298" s="24" t="n"/>
      <c r="K298" s="23">
        <f>IF(I298="","",IF(J298="Yes","Done",IF(I298&lt;Summary!$B$4,"Overdue","Open")))</f>
        <v/>
      </c>
    </row>
    <row r="299">
      <c r="A299" s="10" t="n"/>
      <c r="B299" s="24" t="n"/>
      <c r="C299" s="24" t="n"/>
      <c r="D299" s="24" t="n"/>
      <c r="E299" s="24" t="n"/>
      <c r="F299" s="24" t="n"/>
      <c r="G299" s="24" t="n"/>
      <c r="H299" s="24" t="n"/>
      <c r="I299" s="10" t="n"/>
      <c r="J299" s="24" t="n"/>
      <c r="K299" s="23">
        <f>IF(I299="","",IF(J299="Yes","Done",IF(I299&lt;Summary!$B$4,"Overdue","Open")))</f>
        <v/>
      </c>
    </row>
    <row r="300">
      <c r="A300" s="10" t="n"/>
      <c r="B300" s="24" t="n"/>
      <c r="C300" s="24" t="n"/>
      <c r="D300" s="24" t="n"/>
      <c r="E300" s="24" t="n"/>
      <c r="F300" s="24" t="n"/>
      <c r="G300" s="24" t="n"/>
      <c r="H300" s="24" t="n"/>
      <c r="I300" s="10" t="n"/>
      <c r="J300" s="24" t="n"/>
      <c r="K300" s="23">
        <f>IF(I300="","",IF(J300="Yes","Done",IF(I300&lt;Summary!$B$4,"Overdue","Open")))</f>
        <v/>
      </c>
    </row>
    <row r="301">
      <c r="A301" s="10" t="n"/>
      <c r="B301" s="24" t="n"/>
      <c r="C301" s="24" t="n"/>
      <c r="D301" s="24" t="n"/>
      <c r="E301" s="24" t="n"/>
      <c r="F301" s="24" t="n"/>
      <c r="G301" s="24" t="n"/>
      <c r="H301" s="24" t="n"/>
      <c r="I301" s="10" t="n"/>
      <c r="J301" s="24" t="n"/>
      <c r="K301" s="23">
        <f>IF(I301="","",IF(J301="Yes","Done",IF(I301&lt;Summary!$B$4,"Overdue","Open")))</f>
        <v/>
      </c>
    </row>
    <row r="302">
      <c r="A302" s="10" t="n"/>
      <c r="B302" s="24" t="n"/>
      <c r="C302" s="24" t="n"/>
      <c r="D302" s="24" t="n"/>
      <c r="E302" s="24" t="n"/>
      <c r="F302" s="24" t="n"/>
      <c r="G302" s="24" t="n"/>
      <c r="H302" s="24" t="n"/>
      <c r="I302" s="10" t="n"/>
      <c r="J302" s="24" t="n"/>
      <c r="K302" s="23">
        <f>IF(I302="","",IF(J302="Yes","Done",IF(I302&lt;Summary!$B$4,"Overdue","Open")))</f>
        <v/>
      </c>
    </row>
    <row r="303">
      <c r="A303" s="10" t="n"/>
      <c r="B303" s="24" t="n"/>
      <c r="C303" s="24" t="n"/>
      <c r="D303" s="24" t="n"/>
      <c r="E303" s="24" t="n"/>
      <c r="F303" s="24" t="n"/>
      <c r="G303" s="24" t="n"/>
      <c r="H303" s="24" t="n"/>
      <c r="I303" s="10" t="n"/>
      <c r="J303" s="24" t="n"/>
      <c r="K303" s="23">
        <f>IF(I303="","",IF(J303="Yes","Done",IF(I303&lt;Summary!$B$4,"Overdue","Open")))</f>
        <v/>
      </c>
    </row>
    <row r="304">
      <c r="A304" s="10" t="n"/>
      <c r="B304" s="24" t="n"/>
      <c r="C304" s="24" t="n"/>
      <c r="D304" s="24" t="n"/>
      <c r="E304" s="24" t="n"/>
      <c r="F304" s="24" t="n"/>
      <c r="G304" s="24" t="n"/>
      <c r="H304" s="24" t="n"/>
      <c r="I304" s="10" t="n"/>
      <c r="J304" s="24" t="n"/>
      <c r="K304" s="23">
        <f>IF(I304="","",IF(J304="Yes","Done",IF(I304&lt;Summary!$B$4,"Overdue","Open")))</f>
        <v/>
      </c>
    </row>
    <row r="305">
      <c r="A305" s="10" t="n"/>
      <c r="B305" s="24" t="n"/>
      <c r="C305" s="24" t="n"/>
      <c r="D305" s="24" t="n"/>
      <c r="E305" s="24" t="n"/>
      <c r="F305" s="24" t="n"/>
      <c r="G305" s="24" t="n"/>
      <c r="H305" s="24" t="n"/>
      <c r="I305" s="10" t="n"/>
      <c r="J305" s="24" t="n"/>
      <c r="K305" s="23">
        <f>IF(I305="","",IF(J305="Yes","Done",IF(I305&lt;Summary!$B$4,"Overdue","Open")))</f>
        <v/>
      </c>
    </row>
    <row r="306">
      <c r="A306" s="10" t="n"/>
      <c r="B306" s="24" t="n"/>
      <c r="C306" s="24" t="n"/>
      <c r="D306" s="24" t="n"/>
      <c r="E306" s="24" t="n"/>
      <c r="F306" s="24" t="n"/>
      <c r="G306" s="24" t="n"/>
      <c r="H306" s="24" t="n"/>
      <c r="I306" s="10" t="n"/>
      <c r="J306" s="24" t="n"/>
      <c r="K306" s="23">
        <f>IF(I306="","",IF(J306="Yes","Done",IF(I306&lt;Summary!$B$4,"Overdue","Open")))</f>
        <v/>
      </c>
    </row>
    <row r="307">
      <c r="A307" s="10" t="n"/>
      <c r="B307" s="24" t="n"/>
      <c r="C307" s="24" t="n"/>
      <c r="D307" s="24" t="n"/>
      <c r="E307" s="24" t="n"/>
      <c r="F307" s="24" t="n"/>
      <c r="G307" s="24" t="n"/>
      <c r="H307" s="24" t="n"/>
      <c r="I307" s="10" t="n"/>
      <c r="J307" s="24" t="n"/>
      <c r="K307" s="23">
        <f>IF(I307="","",IF(J307="Yes","Done",IF(I307&lt;Summary!$B$4,"Overdue","Open")))</f>
        <v/>
      </c>
    </row>
    <row r="308">
      <c r="A308" s="10" t="n"/>
      <c r="B308" s="24" t="n"/>
      <c r="C308" s="24" t="n"/>
      <c r="D308" s="24" t="n"/>
      <c r="E308" s="24" t="n"/>
      <c r="F308" s="24" t="n"/>
      <c r="G308" s="24" t="n"/>
      <c r="H308" s="24" t="n"/>
      <c r="I308" s="10" t="n"/>
      <c r="J308" s="24" t="n"/>
      <c r="K308" s="23">
        <f>IF(I308="","",IF(J308="Yes","Done",IF(I308&lt;Summary!$B$4,"Overdue","Open")))</f>
        <v/>
      </c>
    </row>
    <row r="309">
      <c r="A309" s="10" t="n"/>
      <c r="B309" s="24" t="n"/>
      <c r="C309" s="24" t="n"/>
      <c r="D309" s="24" t="n"/>
      <c r="E309" s="24" t="n"/>
      <c r="F309" s="24" t="n"/>
      <c r="G309" s="24" t="n"/>
      <c r="H309" s="24" t="n"/>
      <c r="I309" s="10" t="n"/>
      <c r="J309" s="24" t="n"/>
      <c r="K309" s="23">
        <f>IF(I309="","",IF(J309="Yes","Done",IF(I309&lt;Summary!$B$4,"Overdue","Open")))</f>
        <v/>
      </c>
    </row>
    <row r="310">
      <c r="A310" s="10" t="n"/>
      <c r="B310" s="24" t="n"/>
      <c r="C310" s="24" t="n"/>
      <c r="D310" s="24" t="n"/>
      <c r="E310" s="24" t="n"/>
      <c r="F310" s="24" t="n"/>
      <c r="G310" s="24" t="n"/>
      <c r="H310" s="24" t="n"/>
      <c r="I310" s="10" t="n"/>
      <c r="J310" s="24" t="n"/>
      <c r="K310" s="23">
        <f>IF(I310="","",IF(J310="Yes","Done",IF(I310&lt;Summary!$B$4,"Overdue","Open")))</f>
        <v/>
      </c>
    </row>
    <row r="311">
      <c r="A311" s="10" t="n"/>
      <c r="B311" s="24" t="n"/>
      <c r="C311" s="24" t="n"/>
      <c r="D311" s="24" t="n"/>
      <c r="E311" s="24" t="n"/>
      <c r="F311" s="24" t="n"/>
      <c r="G311" s="24" t="n"/>
      <c r="H311" s="24" t="n"/>
      <c r="I311" s="10" t="n"/>
      <c r="J311" s="24" t="n"/>
      <c r="K311" s="23">
        <f>IF(I311="","",IF(J311="Yes","Done",IF(I311&lt;Summary!$B$4,"Overdue","Open")))</f>
        <v/>
      </c>
    </row>
    <row r="312">
      <c r="A312" s="10" t="n"/>
      <c r="B312" s="24" t="n"/>
      <c r="C312" s="24" t="n"/>
      <c r="D312" s="24" t="n"/>
      <c r="E312" s="24" t="n"/>
      <c r="F312" s="24" t="n"/>
      <c r="G312" s="24" t="n"/>
      <c r="H312" s="24" t="n"/>
      <c r="I312" s="10" t="n"/>
      <c r="J312" s="24" t="n"/>
      <c r="K312" s="23">
        <f>IF(I312="","",IF(J312="Yes","Done",IF(I312&lt;Summary!$B$4,"Overdue","Open")))</f>
        <v/>
      </c>
    </row>
    <row r="313">
      <c r="A313" s="10" t="n"/>
      <c r="B313" s="24" t="n"/>
      <c r="C313" s="24" t="n"/>
      <c r="D313" s="24" t="n"/>
      <c r="E313" s="24" t="n"/>
      <c r="F313" s="24" t="n"/>
      <c r="G313" s="24" t="n"/>
      <c r="H313" s="24" t="n"/>
      <c r="I313" s="10" t="n"/>
      <c r="J313" s="24" t="n"/>
      <c r="K313" s="23">
        <f>IF(I313="","",IF(J313="Yes","Done",IF(I313&lt;Summary!$B$4,"Overdue","Open")))</f>
        <v/>
      </c>
    </row>
    <row r="314">
      <c r="A314" s="10" t="n"/>
      <c r="B314" s="24" t="n"/>
      <c r="C314" s="24" t="n"/>
      <c r="D314" s="24" t="n"/>
      <c r="E314" s="24" t="n"/>
      <c r="F314" s="24" t="n"/>
      <c r="G314" s="24" t="n"/>
      <c r="H314" s="24" t="n"/>
      <c r="I314" s="10" t="n"/>
      <c r="J314" s="24" t="n"/>
      <c r="K314" s="23">
        <f>IF(I314="","",IF(J314="Yes","Done",IF(I314&lt;Summary!$B$4,"Overdue","Open")))</f>
        <v/>
      </c>
    </row>
    <row r="315">
      <c r="A315" s="10" t="n"/>
      <c r="B315" s="24" t="n"/>
      <c r="C315" s="24" t="n"/>
      <c r="D315" s="24" t="n"/>
      <c r="E315" s="24" t="n"/>
      <c r="F315" s="24" t="n"/>
      <c r="G315" s="24" t="n"/>
      <c r="H315" s="24" t="n"/>
      <c r="I315" s="10" t="n"/>
      <c r="J315" s="24" t="n"/>
      <c r="K315" s="23">
        <f>IF(I315="","",IF(J315="Yes","Done",IF(I315&lt;Summary!$B$4,"Overdue","Open")))</f>
        <v/>
      </c>
    </row>
    <row r="316">
      <c r="A316" s="10" t="n"/>
      <c r="B316" s="24" t="n"/>
      <c r="C316" s="24" t="n"/>
      <c r="D316" s="24" t="n"/>
      <c r="E316" s="24" t="n"/>
      <c r="F316" s="24" t="n"/>
      <c r="G316" s="24" t="n"/>
      <c r="H316" s="24" t="n"/>
      <c r="I316" s="10" t="n"/>
      <c r="J316" s="24" t="n"/>
      <c r="K316" s="23">
        <f>IF(I316="","",IF(J316="Yes","Done",IF(I316&lt;Summary!$B$4,"Overdue","Open")))</f>
        <v/>
      </c>
    </row>
    <row r="317">
      <c r="A317" s="10" t="n"/>
      <c r="B317" s="24" t="n"/>
      <c r="C317" s="24" t="n"/>
      <c r="D317" s="24" t="n"/>
      <c r="E317" s="24" t="n"/>
      <c r="F317" s="24" t="n"/>
      <c r="G317" s="24" t="n"/>
      <c r="H317" s="24" t="n"/>
      <c r="I317" s="10" t="n"/>
      <c r="J317" s="24" t="n"/>
      <c r="K317" s="23">
        <f>IF(I317="","",IF(J317="Yes","Done",IF(I317&lt;Summary!$B$4,"Overdue","Open")))</f>
        <v/>
      </c>
    </row>
    <row r="318">
      <c r="A318" s="10" t="n"/>
      <c r="B318" s="24" t="n"/>
      <c r="C318" s="24" t="n"/>
      <c r="D318" s="24" t="n"/>
      <c r="E318" s="24" t="n"/>
      <c r="F318" s="24" t="n"/>
      <c r="G318" s="24" t="n"/>
      <c r="H318" s="24" t="n"/>
      <c r="I318" s="10" t="n"/>
      <c r="J318" s="24" t="n"/>
      <c r="K318" s="23">
        <f>IF(I318="","",IF(J318="Yes","Done",IF(I318&lt;Summary!$B$4,"Overdue","Open")))</f>
        <v/>
      </c>
    </row>
    <row r="319">
      <c r="A319" s="10" t="n"/>
      <c r="B319" s="24" t="n"/>
      <c r="C319" s="24" t="n"/>
      <c r="D319" s="24" t="n"/>
      <c r="E319" s="24" t="n"/>
      <c r="F319" s="24" t="n"/>
      <c r="G319" s="24" t="n"/>
      <c r="H319" s="24" t="n"/>
      <c r="I319" s="10" t="n"/>
      <c r="J319" s="24" t="n"/>
      <c r="K319" s="23">
        <f>IF(I319="","",IF(J319="Yes","Done",IF(I319&lt;Summary!$B$4,"Overdue","Open")))</f>
        <v/>
      </c>
    </row>
    <row r="320">
      <c r="A320" s="10" t="n"/>
      <c r="B320" s="24" t="n"/>
      <c r="C320" s="24" t="n"/>
      <c r="D320" s="24" t="n"/>
      <c r="E320" s="24" t="n"/>
      <c r="F320" s="24" t="n"/>
      <c r="G320" s="24" t="n"/>
      <c r="H320" s="24" t="n"/>
      <c r="I320" s="10" t="n"/>
      <c r="J320" s="24" t="n"/>
      <c r="K320" s="23">
        <f>IF(I320="","",IF(J320="Yes","Done",IF(I320&lt;Summary!$B$4,"Overdue","Open")))</f>
        <v/>
      </c>
    </row>
    <row r="321">
      <c r="A321" s="10" t="n"/>
      <c r="B321" s="24" t="n"/>
      <c r="C321" s="24" t="n"/>
      <c r="D321" s="24" t="n"/>
      <c r="E321" s="24" t="n"/>
      <c r="F321" s="24" t="n"/>
      <c r="G321" s="24" t="n"/>
      <c r="H321" s="24" t="n"/>
      <c r="I321" s="10" t="n"/>
      <c r="J321" s="24" t="n"/>
      <c r="K321" s="23">
        <f>IF(I321="","",IF(J321="Yes","Done",IF(I321&lt;Summary!$B$4,"Overdue","Open")))</f>
        <v/>
      </c>
    </row>
    <row r="322">
      <c r="A322" s="10" t="n"/>
      <c r="B322" s="24" t="n"/>
      <c r="C322" s="24" t="n"/>
      <c r="D322" s="24" t="n"/>
      <c r="E322" s="24" t="n"/>
      <c r="F322" s="24" t="n"/>
      <c r="G322" s="24" t="n"/>
      <c r="H322" s="24" t="n"/>
      <c r="I322" s="10" t="n"/>
      <c r="J322" s="24" t="n"/>
      <c r="K322" s="23">
        <f>IF(I322="","",IF(J322="Yes","Done",IF(I322&lt;Summary!$B$4,"Overdue","Open")))</f>
        <v/>
      </c>
    </row>
    <row r="323">
      <c r="A323" s="10" t="n"/>
      <c r="B323" s="24" t="n"/>
      <c r="C323" s="24" t="n"/>
      <c r="D323" s="24" t="n"/>
      <c r="E323" s="24" t="n"/>
      <c r="F323" s="24" t="n"/>
      <c r="G323" s="24" t="n"/>
      <c r="H323" s="24" t="n"/>
      <c r="I323" s="10" t="n"/>
      <c r="J323" s="24" t="n"/>
      <c r="K323" s="23">
        <f>IF(I323="","",IF(J323="Yes","Done",IF(I323&lt;Summary!$B$4,"Overdue","Open")))</f>
        <v/>
      </c>
    </row>
    <row r="324">
      <c r="A324" s="10" t="n"/>
      <c r="B324" s="24" t="n"/>
      <c r="C324" s="24" t="n"/>
      <c r="D324" s="24" t="n"/>
      <c r="E324" s="24" t="n"/>
      <c r="F324" s="24" t="n"/>
      <c r="G324" s="24" t="n"/>
      <c r="H324" s="24" t="n"/>
      <c r="I324" s="10" t="n"/>
      <c r="J324" s="24" t="n"/>
      <c r="K324" s="23">
        <f>IF(I324="","",IF(J324="Yes","Done",IF(I324&lt;Summary!$B$4,"Overdue","Open")))</f>
        <v/>
      </c>
    </row>
    <row r="325">
      <c r="A325" s="10" t="n"/>
      <c r="B325" s="24" t="n"/>
      <c r="C325" s="24" t="n"/>
      <c r="D325" s="24" t="n"/>
      <c r="E325" s="24" t="n"/>
      <c r="F325" s="24" t="n"/>
      <c r="G325" s="24" t="n"/>
      <c r="H325" s="24" t="n"/>
      <c r="I325" s="10" t="n"/>
      <c r="J325" s="24" t="n"/>
      <c r="K325" s="23">
        <f>IF(I325="","",IF(J325="Yes","Done",IF(I325&lt;Summary!$B$4,"Overdue","Open")))</f>
        <v/>
      </c>
    </row>
    <row r="326">
      <c r="A326" s="10" t="n"/>
      <c r="B326" s="24" t="n"/>
      <c r="C326" s="24" t="n"/>
      <c r="D326" s="24" t="n"/>
      <c r="E326" s="24" t="n"/>
      <c r="F326" s="24" t="n"/>
      <c r="G326" s="24" t="n"/>
      <c r="H326" s="24" t="n"/>
      <c r="I326" s="10" t="n"/>
      <c r="J326" s="24" t="n"/>
      <c r="K326" s="23">
        <f>IF(I326="","",IF(J326="Yes","Done",IF(I326&lt;Summary!$B$4,"Overdue","Open")))</f>
        <v/>
      </c>
    </row>
    <row r="327">
      <c r="A327" s="10" t="n"/>
      <c r="B327" s="24" t="n"/>
      <c r="C327" s="24" t="n"/>
      <c r="D327" s="24" t="n"/>
      <c r="E327" s="24" t="n"/>
      <c r="F327" s="24" t="n"/>
      <c r="G327" s="24" t="n"/>
      <c r="H327" s="24" t="n"/>
      <c r="I327" s="10" t="n"/>
      <c r="J327" s="24" t="n"/>
      <c r="K327" s="23">
        <f>IF(I327="","",IF(J327="Yes","Done",IF(I327&lt;Summary!$B$4,"Overdue","Open")))</f>
        <v/>
      </c>
    </row>
    <row r="328">
      <c r="A328" s="10" t="n"/>
      <c r="B328" s="24" t="n"/>
      <c r="C328" s="24" t="n"/>
      <c r="D328" s="24" t="n"/>
      <c r="E328" s="24" t="n"/>
      <c r="F328" s="24" t="n"/>
      <c r="G328" s="24" t="n"/>
      <c r="H328" s="24" t="n"/>
      <c r="I328" s="10" t="n"/>
      <c r="J328" s="24" t="n"/>
      <c r="K328" s="23">
        <f>IF(I328="","",IF(J328="Yes","Done",IF(I328&lt;Summary!$B$4,"Overdue","Open")))</f>
        <v/>
      </c>
    </row>
    <row r="329">
      <c r="A329" s="10" t="n"/>
      <c r="B329" s="24" t="n"/>
      <c r="C329" s="24" t="n"/>
      <c r="D329" s="24" t="n"/>
      <c r="E329" s="24" t="n"/>
      <c r="F329" s="24" t="n"/>
      <c r="G329" s="24" t="n"/>
      <c r="H329" s="24" t="n"/>
      <c r="I329" s="10" t="n"/>
      <c r="J329" s="24" t="n"/>
      <c r="K329" s="23">
        <f>IF(I329="","",IF(J329="Yes","Done",IF(I329&lt;Summary!$B$4,"Overdue","Open")))</f>
        <v/>
      </c>
    </row>
    <row r="330">
      <c r="A330" s="10" t="n"/>
      <c r="B330" s="24" t="n"/>
      <c r="C330" s="24" t="n"/>
      <c r="D330" s="24" t="n"/>
      <c r="E330" s="24" t="n"/>
      <c r="F330" s="24" t="n"/>
      <c r="G330" s="24" t="n"/>
      <c r="H330" s="24" t="n"/>
      <c r="I330" s="10" t="n"/>
      <c r="J330" s="24" t="n"/>
      <c r="K330" s="23">
        <f>IF(I330="","",IF(J330="Yes","Done",IF(I330&lt;Summary!$B$4,"Overdue","Open")))</f>
        <v/>
      </c>
    </row>
    <row r="331">
      <c r="A331" s="10" t="n"/>
      <c r="B331" s="24" t="n"/>
      <c r="C331" s="24" t="n"/>
      <c r="D331" s="24" t="n"/>
      <c r="E331" s="24" t="n"/>
      <c r="F331" s="24" t="n"/>
      <c r="G331" s="24" t="n"/>
      <c r="H331" s="24" t="n"/>
      <c r="I331" s="10" t="n"/>
      <c r="J331" s="24" t="n"/>
      <c r="K331" s="23">
        <f>IF(I331="","",IF(J331="Yes","Done",IF(I331&lt;Summary!$B$4,"Overdue","Open")))</f>
        <v/>
      </c>
    </row>
    <row r="332">
      <c r="A332" s="10" t="n"/>
      <c r="B332" s="24" t="n"/>
      <c r="C332" s="24" t="n"/>
      <c r="D332" s="24" t="n"/>
      <c r="E332" s="24" t="n"/>
      <c r="F332" s="24" t="n"/>
      <c r="G332" s="24" t="n"/>
      <c r="H332" s="24" t="n"/>
      <c r="I332" s="10" t="n"/>
      <c r="J332" s="24" t="n"/>
      <c r="K332" s="23">
        <f>IF(I332="","",IF(J332="Yes","Done",IF(I332&lt;Summary!$B$4,"Overdue","Open")))</f>
        <v/>
      </c>
    </row>
    <row r="333">
      <c r="A333" s="10" t="n"/>
      <c r="B333" s="24" t="n"/>
      <c r="C333" s="24" t="n"/>
      <c r="D333" s="24" t="n"/>
      <c r="E333" s="24" t="n"/>
      <c r="F333" s="24" t="n"/>
      <c r="G333" s="24" t="n"/>
      <c r="H333" s="24" t="n"/>
      <c r="I333" s="10" t="n"/>
      <c r="J333" s="24" t="n"/>
      <c r="K333" s="23">
        <f>IF(I333="","",IF(J333="Yes","Done",IF(I333&lt;Summary!$B$4,"Overdue","Open")))</f>
        <v/>
      </c>
    </row>
    <row r="334">
      <c r="A334" s="10" t="n"/>
      <c r="B334" s="24" t="n"/>
      <c r="C334" s="24" t="n"/>
      <c r="D334" s="24" t="n"/>
      <c r="E334" s="24" t="n"/>
      <c r="F334" s="24" t="n"/>
      <c r="G334" s="24" t="n"/>
      <c r="H334" s="24" t="n"/>
      <c r="I334" s="10" t="n"/>
      <c r="J334" s="24" t="n"/>
      <c r="K334" s="23">
        <f>IF(I334="","",IF(J334="Yes","Done",IF(I334&lt;Summary!$B$4,"Overdue","Open")))</f>
        <v/>
      </c>
    </row>
    <row r="335">
      <c r="A335" s="10" t="n"/>
      <c r="B335" s="24" t="n"/>
      <c r="C335" s="24" t="n"/>
      <c r="D335" s="24" t="n"/>
      <c r="E335" s="24" t="n"/>
      <c r="F335" s="24" t="n"/>
      <c r="G335" s="24" t="n"/>
      <c r="H335" s="24" t="n"/>
      <c r="I335" s="10" t="n"/>
      <c r="J335" s="24" t="n"/>
      <c r="K335" s="23">
        <f>IF(I335="","",IF(J335="Yes","Done",IF(I335&lt;Summary!$B$4,"Overdue","Open")))</f>
        <v/>
      </c>
    </row>
    <row r="336">
      <c r="A336" s="10" t="n"/>
      <c r="B336" s="24" t="n"/>
      <c r="C336" s="24" t="n"/>
      <c r="D336" s="24" t="n"/>
      <c r="E336" s="24" t="n"/>
      <c r="F336" s="24" t="n"/>
      <c r="G336" s="24" t="n"/>
      <c r="H336" s="24" t="n"/>
      <c r="I336" s="10" t="n"/>
      <c r="J336" s="24" t="n"/>
      <c r="K336" s="23">
        <f>IF(I336="","",IF(J336="Yes","Done",IF(I336&lt;Summary!$B$4,"Overdue","Open")))</f>
        <v/>
      </c>
    </row>
    <row r="337">
      <c r="A337" s="10" t="n"/>
      <c r="B337" s="24" t="n"/>
      <c r="C337" s="24" t="n"/>
      <c r="D337" s="24" t="n"/>
      <c r="E337" s="24" t="n"/>
      <c r="F337" s="24" t="n"/>
      <c r="G337" s="24" t="n"/>
      <c r="H337" s="24" t="n"/>
      <c r="I337" s="10" t="n"/>
      <c r="J337" s="24" t="n"/>
      <c r="K337" s="23">
        <f>IF(I337="","",IF(J337="Yes","Done",IF(I337&lt;Summary!$B$4,"Overdue","Open")))</f>
        <v/>
      </c>
    </row>
    <row r="338">
      <c r="A338" s="10" t="n"/>
      <c r="B338" s="24" t="n"/>
      <c r="C338" s="24" t="n"/>
      <c r="D338" s="24" t="n"/>
      <c r="E338" s="24" t="n"/>
      <c r="F338" s="24" t="n"/>
      <c r="G338" s="24" t="n"/>
      <c r="H338" s="24" t="n"/>
      <c r="I338" s="10" t="n"/>
      <c r="J338" s="24" t="n"/>
      <c r="K338" s="23">
        <f>IF(I338="","",IF(J338="Yes","Done",IF(I338&lt;Summary!$B$4,"Overdue","Open")))</f>
        <v/>
      </c>
    </row>
    <row r="339">
      <c r="A339" s="10" t="n"/>
      <c r="B339" s="24" t="n"/>
      <c r="C339" s="24" t="n"/>
      <c r="D339" s="24" t="n"/>
      <c r="E339" s="24" t="n"/>
      <c r="F339" s="24" t="n"/>
      <c r="G339" s="24" t="n"/>
      <c r="H339" s="24" t="n"/>
      <c r="I339" s="10" t="n"/>
      <c r="J339" s="24" t="n"/>
      <c r="K339" s="23">
        <f>IF(I339="","",IF(J339="Yes","Done",IF(I339&lt;Summary!$B$4,"Overdue","Open")))</f>
        <v/>
      </c>
    </row>
    <row r="340">
      <c r="A340" s="10" t="n"/>
      <c r="B340" s="24" t="n"/>
      <c r="C340" s="24" t="n"/>
      <c r="D340" s="24" t="n"/>
      <c r="E340" s="24" t="n"/>
      <c r="F340" s="24" t="n"/>
      <c r="G340" s="24" t="n"/>
      <c r="H340" s="24" t="n"/>
      <c r="I340" s="10" t="n"/>
      <c r="J340" s="24" t="n"/>
      <c r="K340" s="23">
        <f>IF(I340="","",IF(J340="Yes","Done",IF(I340&lt;Summary!$B$4,"Overdue","Open")))</f>
        <v/>
      </c>
    </row>
    <row r="341">
      <c r="A341" s="10" t="n"/>
      <c r="B341" s="24" t="n"/>
      <c r="C341" s="24" t="n"/>
      <c r="D341" s="24" t="n"/>
      <c r="E341" s="24" t="n"/>
      <c r="F341" s="24" t="n"/>
      <c r="G341" s="24" t="n"/>
      <c r="H341" s="24" t="n"/>
      <c r="I341" s="10" t="n"/>
      <c r="J341" s="24" t="n"/>
      <c r="K341" s="23">
        <f>IF(I341="","",IF(J341="Yes","Done",IF(I341&lt;Summary!$B$4,"Overdue","Open")))</f>
        <v/>
      </c>
    </row>
    <row r="342">
      <c r="A342" s="10" t="n"/>
      <c r="B342" s="24" t="n"/>
      <c r="C342" s="24" t="n"/>
      <c r="D342" s="24" t="n"/>
      <c r="E342" s="24" t="n"/>
      <c r="F342" s="24" t="n"/>
      <c r="G342" s="24" t="n"/>
      <c r="H342" s="24" t="n"/>
      <c r="I342" s="10" t="n"/>
      <c r="J342" s="24" t="n"/>
      <c r="K342" s="23">
        <f>IF(I342="","",IF(J342="Yes","Done",IF(I342&lt;Summary!$B$4,"Overdue","Open")))</f>
        <v/>
      </c>
    </row>
    <row r="343">
      <c r="A343" s="10" t="n"/>
      <c r="B343" s="24" t="n"/>
      <c r="C343" s="24" t="n"/>
      <c r="D343" s="24" t="n"/>
      <c r="E343" s="24" t="n"/>
      <c r="F343" s="24" t="n"/>
      <c r="G343" s="24" t="n"/>
      <c r="H343" s="24" t="n"/>
      <c r="I343" s="10" t="n"/>
      <c r="J343" s="24" t="n"/>
      <c r="K343" s="23">
        <f>IF(I343="","",IF(J343="Yes","Done",IF(I343&lt;Summary!$B$4,"Overdue","Open")))</f>
        <v/>
      </c>
    </row>
    <row r="344">
      <c r="A344" s="10" t="n"/>
      <c r="B344" s="24" t="n"/>
      <c r="C344" s="24" t="n"/>
      <c r="D344" s="24" t="n"/>
      <c r="E344" s="24" t="n"/>
      <c r="F344" s="24" t="n"/>
      <c r="G344" s="24" t="n"/>
      <c r="H344" s="24" t="n"/>
      <c r="I344" s="10" t="n"/>
      <c r="J344" s="24" t="n"/>
      <c r="K344" s="23">
        <f>IF(I344="","",IF(J344="Yes","Done",IF(I344&lt;Summary!$B$4,"Overdue","Open")))</f>
        <v/>
      </c>
    </row>
    <row r="345">
      <c r="A345" s="10" t="n"/>
      <c r="B345" s="24" t="n"/>
      <c r="C345" s="24" t="n"/>
      <c r="D345" s="24" t="n"/>
      <c r="E345" s="24" t="n"/>
      <c r="F345" s="24" t="n"/>
      <c r="G345" s="24" t="n"/>
      <c r="H345" s="24" t="n"/>
      <c r="I345" s="10" t="n"/>
      <c r="J345" s="24" t="n"/>
      <c r="K345" s="23">
        <f>IF(I345="","",IF(J345="Yes","Done",IF(I345&lt;Summary!$B$4,"Overdue","Open")))</f>
        <v/>
      </c>
    </row>
    <row r="346">
      <c r="A346" s="10" t="n"/>
      <c r="B346" s="24" t="n"/>
      <c r="C346" s="24" t="n"/>
      <c r="D346" s="24" t="n"/>
      <c r="E346" s="24" t="n"/>
      <c r="F346" s="24" t="n"/>
      <c r="G346" s="24" t="n"/>
      <c r="H346" s="24" t="n"/>
      <c r="I346" s="10" t="n"/>
      <c r="J346" s="24" t="n"/>
      <c r="K346" s="23">
        <f>IF(I346="","",IF(J346="Yes","Done",IF(I346&lt;Summary!$B$4,"Overdue","Open")))</f>
        <v/>
      </c>
    </row>
    <row r="347">
      <c r="A347" s="10" t="n"/>
      <c r="B347" s="24" t="n"/>
      <c r="C347" s="24" t="n"/>
      <c r="D347" s="24" t="n"/>
      <c r="E347" s="24" t="n"/>
      <c r="F347" s="24" t="n"/>
      <c r="G347" s="24" t="n"/>
      <c r="H347" s="24" t="n"/>
      <c r="I347" s="10" t="n"/>
      <c r="J347" s="24" t="n"/>
      <c r="K347" s="23">
        <f>IF(I347="","",IF(J347="Yes","Done",IF(I347&lt;Summary!$B$4,"Overdue","Open")))</f>
        <v/>
      </c>
    </row>
    <row r="348">
      <c r="A348" s="10" t="n"/>
      <c r="B348" s="24" t="n"/>
      <c r="C348" s="24" t="n"/>
      <c r="D348" s="24" t="n"/>
      <c r="E348" s="24" t="n"/>
      <c r="F348" s="24" t="n"/>
      <c r="G348" s="24" t="n"/>
      <c r="H348" s="24" t="n"/>
      <c r="I348" s="10" t="n"/>
      <c r="J348" s="24" t="n"/>
      <c r="K348" s="23">
        <f>IF(I348="","",IF(J348="Yes","Done",IF(I348&lt;Summary!$B$4,"Overdue","Open")))</f>
        <v/>
      </c>
    </row>
    <row r="349">
      <c r="A349" s="10" t="n"/>
      <c r="B349" s="24" t="n"/>
      <c r="C349" s="24" t="n"/>
      <c r="D349" s="24" t="n"/>
      <c r="E349" s="24" t="n"/>
      <c r="F349" s="24" t="n"/>
      <c r="G349" s="24" t="n"/>
      <c r="H349" s="24" t="n"/>
      <c r="I349" s="10" t="n"/>
      <c r="J349" s="24" t="n"/>
      <c r="K349" s="23">
        <f>IF(I349="","",IF(J349="Yes","Done",IF(I349&lt;Summary!$B$4,"Overdue","Open")))</f>
        <v/>
      </c>
    </row>
    <row r="350">
      <c r="A350" s="10" t="n"/>
      <c r="B350" s="24" t="n"/>
      <c r="C350" s="24" t="n"/>
      <c r="D350" s="24" t="n"/>
      <c r="E350" s="24" t="n"/>
      <c r="F350" s="24" t="n"/>
      <c r="G350" s="24" t="n"/>
      <c r="H350" s="24" t="n"/>
      <c r="I350" s="10" t="n"/>
      <c r="J350" s="24" t="n"/>
      <c r="K350" s="23">
        <f>IF(I350="","",IF(J350="Yes","Done",IF(I350&lt;Summary!$B$4,"Overdue","Open")))</f>
        <v/>
      </c>
    </row>
    <row r="351">
      <c r="A351" s="10" t="n"/>
      <c r="B351" s="24" t="n"/>
      <c r="C351" s="24" t="n"/>
      <c r="D351" s="24" t="n"/>
      <c r="E351" s="24" t="n"/>
      <c r="F351" s="24" t="n"/>
      <c r="G351" s="24" t="n"/>
      <c r="H351" s="24" t="n"/>
      <c r="I351" s="10" t="n"/>
      <c r="J351" s="24" t="n"/>
      <c r="K351" s="23">
        <f>IF(I351="","",IF(J351="Yes","Done",IF(I351&lt;Summary!$B$4,"Overdue","Open")))</f>
        <v/>
      </c>
    </row>
    <row r="352">
      <c r="A352" s="10" t="n"/>
      <c r="B352" s="24" t="n"/>
      <c r="C352" s="24" t="n"/>
      <c r="D352" s="24" t="n"/>
      <c r="E352" s="24" t="n"/>
      <c r="F352" s="24" t="n"/>
      <c r="G352" s="24" t="n"/>
      <c r="H352" s="24" t="n"/>
      <c r="I352" s="10" t="n"/>
      <c r="J352" s="24" t="n"/>
      <c r="K352" s="23">
        <f>IF(I352="","",IF(J352="Yes","Done",IF(I352&lt;Summary!$B$4,"Overdue","Open")))</f>
        <v/>
      </c>
    </row>
    <row r="353">
      <c r="A353" s="10" t="n"/>
      <c r="B353" s="24" t="n"/>
      <c r="C353" s="24" t="n"/>
      <c r="D353" s="24" t="n"/>
      <c r="E353" s="24" t="n"/>
      <c r="F353" s="24" t="n"/>
      <c r="G353" s="24" t="n"/>
      <c r="H353" s="24" t="n"/>
      <c r="I353" s="10" t="n"/>
      <c r="J353" s="24" t="n"/>
      <c r="K353" s="23">
        <f>IF(I353="","",IF(J353="Yes","Done",IF(I353&lt;Summary!$B$4,"Overdue","Open")))</f>
        <v/>
      </c>
    </row>
    <row r="354">
      <c r="A354" s="10" t="n"/>
      <c r="B354" s="24" t="n"/>
      <c r="C354" s="24" t="n"/>
      <c r="D354" s="24" t="n"/>
      <c r="E354" s="24" t="n"/>
      <c r="F354" s="24" t="n"/>
      <c r="G354" s="24" t="n"/>
      <c r="H354" s="24" t="n"/>
      <c r="I354" s="10" t="n"/>
      <c r="J354" s="24" t="n"/>
      <c r="K354" s="23">
        <f>IF(I354="","",IF(J354="Yes","Done",IF(I354&lt;Summary!$B$4,"Overdue","Open")))</f>
        <v/>
      </c>
    </row>
    <row r="355">
      <c r="A355" s="10" t="n"/>
      <c r="B355" s="24" t="n"/>
      <c r="C355" s="24" t="n"/>
      <c r="D355" s="24" t="n"/>
      <c r="E355" s="24" t="n"/>
      <c r="F355" s="24" t="n"/>
      <c r="G355" s="24" t="n"/>
      <c r="H355" s="24" t="n"/>
      <c r="I355" s="10" t="n"/>
      <c r="J355" s="24" t="n"/>
      <c r="K355" s="23">
        <f>IF(I355="","",IF(J355="Yes","Done",IF(I355&lt;Summary!$B$4,"Overdue","Open")))</f>
        <v/>
      </c>
    </row>
    <row r="356">
      <c r="A356" s="10" t="n"/>
      <c r="B356" s="24" t="n"/>
      <c r="C356" s="24" t="n"/>
      <c r="D356" s="24" t="n"/>
      <c r="E356" s="24" t="n"/>
      <c r="F356" s="24" t="n"/>
      <c r="G356" s="24" t="n"/>
      <c r="H356" s="24" t="n"/>
      <c r="I356" s="10" t="n"/>
      <c r="J356" s="24" t="n"/>
      <c r="K356" s="23">
        <f>IF(I356="","",IF(J356="Yes","Done",IF(I356&lt;Summary!$B$4,"Overdue","Open")))</f>
        <v/>
      </c>
    </row>
    <row r="357">
      <c r="A357" s="10" t="n"/>
      <c r="B357" s="24" t="n"/>
      <c r="C357" s="24" t="n"/>
      <c r="D357" s="24" t="n"/>
      <c r="E357" s="24" t="n"/>
      <c r="F357" s="24" t="n"/>
      <c r="G357" s="24" t="n"/>
      <c r="H357" s="24" t="n"/>
      <c r="I357" s="10" t="n"/>
      <c r="J357" s="24" t="n"/>
      <c r="K357" s="23">
        <f>IF(I357="","",IF(J357="Yes","Done",IF(I357&lt;Summary!$B$4,"Overdue","Open")))</f>
        <v/>
      </c>
    </row>
    <row r="358">
      <c r="A358" s="10" t="n"/>
      <c r="B358" s="24" t="n"/>
      <c r="C358" s="24" t="n"/>
      <c r="D358" s="24" t="n"/>
      <c r="E358" s="24" t="n"/>
      <c r="F358" s="24" t="n"/>
      <c r="G358" s="24" t="n"/>
      <c r="H358" s="24" t="n"/>
      <c r="I358" s="10" t="n"/>
      <c r="J358" s="24" t="n"/>
      <c r="K358" s="23">
        <f>IF(I358="","",IF(J358="Yes","Done",IF(I358&lt;Summary!$B$4,"Overdue","Open")))</f>
        <v/>
      </c>
    </row>
    <row r="359">
      <c r="A359" s="10" t="n"/>
      <c r="B359" s="24" t="n"/>
      <c r="C359" s="24" t="n"/>
      <c r="D359" s="24" t="n"/>
      <c r="E359" s="24" t="n"/>
      <c r="F359" s="24" t="n"/>
      <c r="G359" s="24" t="n"/>
      <c r="H359" s="24" t="n"/>
      <c r="I359" s="10" t="n"/>
      <c r="J359" s="24" t="n"/>
      <c r="K359" s="23">
        <f>IF(I359="","",IF(J359="Yes","Done",IF(I359&lt;Summary!$B$4,"Overdue","Open")))</f>
        <v/>
      </c>
    </row>
    <row r="360">
      <c r="A360" s="10" t="n"/>
      <c r="B360" s="24" t="n"/>
      <c r="C360" s="24" t="n"/>
      <c r="D360" s="24" t="n"/>
      <c r="E360" s="24" t="n"/>
      <c r="F360" s="24" t="n"/>
      <c r="G360" s="24" t="n"/>
      <c r="H360" s="24" t="n"/>
      <c r="I360" s="10" t="n"/>
      <c r="J360" s="24" t="n"/>
      <c r="K360" s="23">
        <f>IF(I360="","",IF(J360="Yes","Done",IF(I360&lt;Summary!$B$4,"Overdue","Open")))</f>
        <v/>
      </c>
    </row>
    <row r="361">
      <c r="A361" s="10" t="n"/>
      <c r="B361" s="24" t="n"/>
      <c r="C361" s="24" t="n"/>
      <c r="D361" s="24" t="n"/>
      <c r="E361" s="24" t="n"/>
      <c r="F361" s="24" t="n"/>
      <c r="G361" s="24" t="n"/>
      <c r="H361" s="24" t="n"/>
      <c r="I361" s="10" t="n"/>
      <c r="J361" s="24" t="n"/>
      <c r="K361" s="23">
        <f>IF(I361="","",IF(J361="Yes","Done",IF(I361&lt;Summary!$B$4,"Overdue","Open")))</f>
        <v/>
      </c>
    </row>
    <row r="362">
      <c r="A362" s="10" t="n"/>
      <c r="B362" s="24" t="n"/>
      <c r="C362" s="24" t="n"/>
      <c r="D362" s="24" t="n"/>
      <c r="E362" s="24" t="n"/>
      <c r="F362" s="24" t="n"/>
      <c r="G362" s="24" t="n"/>
      <c r="H362" s="24" t="n"/>
      <c r="I362" s="10" t="n"/>
      <c r="J362" s="24" t="n"/>
      <c r="K362" s="23">
        <f>IF(I362="","",IF(J362="Yes","Done",IF(I362&lt;Summary!$B$4,"Overdue","Open")))</f>
        <v/>
      </c>
    </row>
    <row r="363">
      <c r="A363" s="10" t="n"/>
      <c r="B363" s="24" t="n"/>
      <c r="C363" s="24" t="n"/>
      <c r="D363" s="24" t="n"/>
      <c r="E363" s="24" t="n"/>
      <c r="F363" s="24" t="n"/>
      <c r="G363" s="24" t="n"/>
      <c r="H363" s="24" t="n"/>
      <c r="I363" s="10" t="n"/>
      <c r="J363" s="24" t="n"/>
      <c r="K363" s="23">
        <f>IF(I363="","",IF(J363="Yes","Done",IF(I363&lt;Summary!$B$4,"Overdue","Open")))</f>
        <v/>
      </c>
    </row>
    <row r="364">
      <c r="A364" s="10" t="n"/>
      <c r="B364" s="24" t="n"/>
      <c r="C364" s="24" t="n"/>
      <c r="D364" s="24" t="n"/>
      <c r="E364" s="24" t="n"/>
      <c r="F364" s="24" t="n"/>
      <c r="G364" s="24" t="n"/>
      <c r="H364" s="24" t="n"/>
      <c r="I364" s="10" t="n"/>
      <c r="J364" s="24" t="n"/>
      <c r="K364" s="23">
        <f>IF(I364="","",IF(J364="Yes","Done",IF(I364&lt;Summary!$B$4,"Overdue","Open")))</f>
        <v/>
      </c>
    </row>
    <row r="365">
      <c r="A365" s="10" t="n"/>
      <c r="B365" s="24" t="n"/>
      <c r="C365" s="24" t="n"/>
      <c r="D365" s="24" t="n"/>
      <c r="E365" s="24" t="n"/>
      <c r="F365" s="24" t="n"/>
      <c r="G365" s="24" t="n"/>
      <c r="H365" s="24" t="n"/>
      <c r="I365" s="10" t="n"/>
      <c r="J365" s="24" t="n"/>
      <c r="K365" s="23">
        <f>IF(I365="","",IF(J365="Yes","Done",IF(I365&lt;Summary!$B$4,"Overdue","Open")))</f>
        <v/>
      </c>
    </row>
    <row r="366">
      <c r="A366" s="10" t="n"/>
      <c r="B366" s="24" t="n"/>
      <c r="C366" s="24" t="n"/>
      <c r="D366" s="24" t="n"/>
      <c r="E366" s="24" t="n"/>
      <c r="F366" s="24" t="n"/>
      <c r="G366" s="24" t="n"/>
      <c r="H366" s="24" t="n"/>
      <c r="I366" s="10" t="n"/>
      <c r="J366" s="24" t="n"/>
      <c r="K366" s="23">
        <f>IF(I366="","",IF(J366="Yes","Done",IF(I366&lt;Summary!$B$4,"Overdue","Open")))</f>
        <v/>
      </c>
    </row>
    <row r="367">
      <c r="A367" s="10" t="n"/>
      <c r="B367" s="24" t="n"/>
      <c r="C367" s="24" t="n"/>
      <c r="D367" s="24" t="n"/>
      <c r="E367" s="24" t="n"/>
      <c r="F367" s="24" t="n"/>
      <c r="G367" s="24" t="n"/>
      <c r="H367" s="24" t="n"/>
      <c r="I367" s="10" t="n"/>
      <c r="J367" s="24" t="n"/>
      <c r="K367" s="23">
        <f>IF(I367="","",IF(J367="Yes","Done",IF(I367&lt;Summary!$B$4,"Overdue","Open")))</f>
        <v/>
      </c>
    </row>
    <row r="368">
      <c r="A368" s="10" t="n"/>
      <c r="B368" s="24" t="n"/>
      <c r="C368" s="24" t="n"/>
      <c r="D368" s="24" t="n"/>
      <c r="E368" s="24" t="n"/>
      <c r="F368" s="24" t="n"/>
      <c r="G368" s="24" t="n"/>
      <c r="H368" s="24" t="n"/>
      <c r="I368" s="10" t="n"/>
      <c r="J368" s="24" t="n"/>
      <c r="K368" s="23">
        <f>IF(I368="","",IF(J368="Yes","Done",IF(I368&lt;Summary!$B$4,"Overdue","Open")))</f>
        <v/>
      </c>
    </row>
    <row r="369">
      <c r="A369" s="10" t="n"/>
      <c r="B369" s="24" t="n"/>
      <c r="C369" s="24" t="n"/>
      <c r="D369" s="24" t="n"/>
      <c r="E369" s="24" t="n"/>
      <c r="F369" s="24" t="n"/>
      <c r="G369" s="24" t="n"/>
      <c r="H369" s="24" t="n"/>
      <c r="I369" s="10" t="n"/>
      <c r="J369" s="24" t="n"/>
      <c r="K369" s="23">
        <f>IF(I369="","",IF(J369="Yes","Done",IF(I369&lt;Summary!$B$4,"Overdue","Open")))</f>
        <v/>
      </c>
    </row>
    <row r="370">
      <c r="A370" s="10" t="n"/>
      <c r="B370" s="24" t="n"/>
      <c r="C370" s="24" t="n"/>
      <c r="D370" s="24" t="n"/>
      <c r="E370" s="24" t="n"/>
      <c r="F370" s="24" t="n"/>
      <c r="G370" s="24" t="n"/>
      <c r="H370" s="24" t="n"/>
      <c r="I370" s="10" t="n"/>
      <c r="J370" s="24" t="n"/>
      <c r="K370" s="23">
        <f>IF(I370="","",IF(J370="Yes","Done",IF(I370&lt;Summary!$B$4,"Overdue","Open")))</f>
        <v/>
      </c>
    </row>
    <row r="371">
      <c r="A371" s="10" t="n"/>
      <c r="B371" s="24" t="n"/>
      <c r="C371" s="24" t="n"/>
      <c r="D371" s="24" t="n"/>
      <c r="E371" s="24" t="n"/>
      <c r="F371" s="24" t="n"/>
      <c r="G371" s="24" t="n"/>
      <c r="H371" s="24" t="n"/>
      <c r="I371" s="10" t="n"/>
      <c r="J371" s="24" t="n"/>
      <c r="K371" s="23">
        <f>IF(I371="","",IF(J371="Yes","Done",IF(I371&lt;Summary!$B$4,"Overdue","Open")))</f>
        <v/>
      </c>
    </row>
    <row r="372">
      <c r="A372" s="10" t="n"/>
      <c r="B372" s="24" t="n"/>
      <c r="C372" s="24" t="n"/>
      <c r="D372" s="24" t="n"/>
      <c r="E372" s="24" t="n"/>
      <c r="F372" s="24" t="n"/>
      <c r="G372" s="24" t="n"/>
      <c r="H372" s="24" t="n"/>
      <c r="I372" s="10" t="n"/>
      <c r="J372" s="24" t="n"/>
      <c r="K372" s="23">
        <f>IF(I372="","",IF(J372="Yes","Done",IF(I372&lt;Summary!$B$4,"Overdue","Open")))</f>
        <v/>
      </c>
    </row>
    <row r="373">
      <c r="A373" s="10" t="n"/>
      <c r="B373" s="24" t="n"/>
      <c r="C373" s="24" t="n"/>
      <c r="D373" s="24" t="n"/>
      <c r="E373" s="24" t="n"/>
      <c r="F373" s="24" t="n"/>
      <c r="G373" s="24" t="n"/>
      <c r="H373" s="24" t="n"/>
      <c r="I373" s="10" t="n"/>
      <c r="J373" s="24" t="n"/>
      <c r="K373" s="23">
        <f>IF(I373="","",IF(J373="Yes","Done",IF(I373&lt;Summary!$B$4,"Overdue","Open")))</f>
        <v/>
      </c>
    </row>
    <row r="374">
      <c r="A374" s="10" t="n"/>
      <c r="B374" s="24" t="n"/>
      <c r="C374" s="24" t="n"/>
      <c r="D374" s="24" t="n"/>
      <c r="E374" s="24" t="n"/>
      <c r="F374" s="24" t="n"/>
      <c r="G374" s="24" t="n"/>
      <c r="H374" s="24" t="n"/>
      <c r="I374" s="10" t="n"/>
      <c r="J374" s="24" t="n"/>
      <c r="K374" s="23">
        <f>IF(I374="","",IF(J374="Yes","Done",IF(I374&lt;Summary!$B$4,"Overdue","Open")))</f>
        <v/>
      </c>
    </row>
    <row r="375">
      <c r="A375" s="10" t="n"/>
      <c r="B375" s="24" t="n"/>
      <c r="C375" s="24" t="n"/>
      <c r="D375" s="24" t="n"/>
      <c r="E375" s="24" t="n"/>
      <c r="F375" s="24" t="n"/>
      <c r="G375" s="24" t="n"/>
      <c r="H375" s="24" t="n"/>
      <c r="I375" s="10" t="n"/>
      <c r="J375" s="24" t="n"/>
      <c r="K375" s="23">
        <f>IF(I375="","",IF(J375="Yes","Done",IF(I375&lt;Summary!$B$4,"Overdue","Open")))</f>
        <v/>
      </c>
    </row>
    <row r="376">
      <c r="A376" s="10" t="n"/>
      <c r="B376" s="24" t="n"/>
      <c r="C376" s="24" t="n"/>
      <c r="D376" s="24" t="n"/>
      <c r="E376" s="24" t="n"/>
      <c r="F376" s="24" t="n"/>
      <c r="G376" s="24" t="n"/>
      <c r="H376" s="24" t="n"/>
      <c r="I376" s="10" t="n"/>
      <c r="J376" s="24" t="n"/>
      <c r="K376" s="23">
        <f>IF(I376="","",IF(J376="Yes","Done",IF(I376&lt;Summary!$B$4,"Overdue","Open")))</f>
        <v/>
      </c>
    </row>
    <row r="377">
      <c r="A377" s="10" t="n"/>
      <c r="B377" s="24" t="n"/>
      <c r="C377" s="24" t="n"/>
      <c r="D377" s="24" t="n"/>
      <c r="E377" s="24" t="n"/>
      <c r="F377" s="24" t="n"/>
      <c r="G377" s="24" t="n"/>
      <c r="H377" s="24" t="n"/>
      <c r="I377" s="10" t="n"/>
      <c r="J377" s="24" t="n"/>
      <c r="K377" s="23">
        <f>IF(I377="","",IF(J377="Yes","Done",IF(I377&lt;Summary!$B$4,"Overdue","Open")))</f>
        <v/>
      </c>
    </row>
    <row r="378">
      <c r="A378" s="10" t="n"/>
      <c r="B378" s="24" t="n"/>
      <c r="C378" s="24" t="n"/>
      <c r="D378" s="24" t="n"/>
      <c r="E378" s="24" t="n"/>
      <c r="F378" s="24" t="n"/>
      <c r="G378" s="24" t="n"/>
      <c r="H378" s="24" t="n"/>
      <c r="I378" s="10" t="n"/>
      <c r="J378" s="24" t="n"/>
      <c r="K378" s="23">
        <f>IF(I378="","",IF(J378="Yes","Done",IF(I378&lt;Summary!$B$4,"Overdue","Open")))</f>
        <v/>
      </c>
    </row>
    <row r="379">
      <c r="A379" s="10" t="n"/>
      <c r="B379" s="24" t="n"/>
      <c r="C379" s="24" t="n"/>
      <c r="D379" s="24" t="n"/>
      <c r="E379" s="24" t="n"/>
      <c r="F379" s="24" t="n"/>
      <c r="G379" s="24" t="n"/>
      <c r="H379" s="24" t="n"/>
      <c r="I379" s="10" t="n"/>
      <c r="J379" s="24" t="n"/>
      <c r="K379" s="23">
        <f>IF(I379="","",IF(J379="Yes","Done",IF(I379&lt;Summary!$B$4,"Overdue","Open")))</f>
        <v/>
      </c>
    </row>
    <row r="380">
      <c r="A380" s="10" t="n"/>
      <c r="B380" s="24" t="n"/>
      <c r="C380" s="24" t="n"/>
      <c r="D380" s="24" t="n"/>
      <c r="E380" s="24" t="n"/>
      <c r="F380" s="24" t="n"/>
      <c r="G380" s="24" t="n"/>
      <c r="H380" s="24" t="n"/>
      <c r="I380" s="10" t="n"/>
      <c r="J380" s="24" t="n"/>
      <c r="K380" s="23">
        <f>IF(I380="","",IF(J380="Yes","Done",IF(I380&lt;Summary!$B$4,"Overdue","Open")))</f>
        <v/>
      </c>
    </row>
    <row r="381">
      <c r="A381" s="10" t="n"/>
      <c r="B381" s="24" t="n"/>
      <c r="C381" s="24" t="n"/>
      <c r="D381" s="24" t="n"/>
      <c r="E381" s="24" t="n"/>
      <c r="F381" s="24" t="n"/>
      <c r="G381" s="24" t="n"/>
      <c r="H381" s="24" t="n"/>
      <c r="I381" s="10" t="n"/>
      <c r="J381" s="24" t="n"/>
      <c r="K381" s="23">
        <f>IF(I381="","",IF(J381="Yes","Done",IF(I381&lt;Summary!$B$4,"Overdue","Open")))</f>
        <v/>
      </c>
    </row>
    <row r="382">
      <c r="A382" s="10" t="n"/>
      <c r="B382" s="24" t="n"/>
      <c r="C382" s="24" t="n"/>
      <c r="D382" s="24" t="n"/>
      <c r="E382" s="24" t="n"/>
      <c r="F382" s="24" t="n"/>
      <c r="G382" s="24" t="n"/>
      <c r="H382" s="24" t="n"/>
      <c r="I382" s="10" t="n"/>
      <c r="J382" s="24" t="n"/>
      <c r="K382" s="23">
        <f>IF(I382="","",IF(J382="Yes","Done",IF(I382&lt;Summary!$B$4,"Overdue","Open")))</f>
        <v/>
      </c>
    </row>
    <row r="383">
      <c r="A383" s="10" t="n"/>
      <c r="B383" s="24" t="n"/>
      <c r="C383" s="24" t="n"/>
      <c r="D383" s="24" t="n"/>
      <c r="E383" s="24" t="n"/>
      <c r="F383" s="24" t="n"/>
      <c r="G383" s="24" t="n"/>
      <c r="H383" s="24" t="n"/>
      <c r="I383" s="10" t="n"/>
      <c r="J383" s="24" t="n"/>
      <c r="K383" s="23">
        <f>IF(I383="","",IF(J383="Yes","Done",IF(I383&lt;Summary!$B$4,"Overdue","Open")))</f>
        <v/>
      </c>
    </row>
    <row r="384">
      <c r="A384" s="10" t="n"/>
      <c r="B384" s="24" t="n"/>
      <c r="C384" s="24" t="n"/>
      <c r="D384" s="24" t="n"/>
      <c r="E384" s="24" t="n"/>
      <c r="F384" s="24" t="n"/>
      <c r="G384" s="24" t="n"/>
      <c r="H384" s="24" t="n"/>
      <c r="I384" s="10" t="n"/>
      <c r="J384" s="24" t="n"/>
      <c r="K384" s="23">
        <f>IF(I384="","",IF(J384="Yes","Done",IF(I384&lt;Summary!$B$4,"Overdue","Open")))</f>
        <v/>
      </c>
    </row>
    <row r="385">
      <c r="A385" s="10" t="n"/>
      <c r="B385" s="24" t="n"/>
      <c r="C385" s="24" t="n"/>
      <c r="D385" s="24" t="n"/>
      <c r="E385" s="24" t="n"/>
      <c r="F385" s="24" t="n"/>
      <c r="G385" s="24" t="n"/>
      <c r="H385" s="24" t="n"/>
      <c r="I385" s="10" t="n"/>
      <c r="J385" s="24" t="n"/>
      <c r="K385" s="23">
        <f>IF(I385="","",IF(J385="Yes","Done",IF(I385&lt;Summary!$B$4,"Overdue","Open")))</f>
        <v/>
      </c>
    </row>
    <row r="386">
      <c r="A386" s="10" t="n"/>
      <c r="B386" s="24" t="n"/>
      <c r="C386" s="24" t="n"/>
      <c r="D386" s="24" t="n"/>
      <c r="E386" s="24" t="n"/>
      <c r="F386" s="24" t="n"/>
      <c r="G386" s="24" t="n"/>
      <c r="H386" s="24" t="n"/>
      <c r="I386" s="10" t="n"/>
      <c r="J386" s="24" t="n"/>
      <c r="K386" s="23">
        <f>IF(I386="","",IF(J386="Yes","Done",IF(I386&lt;Summary!$B$4,"Overdue","Open")))</f>
        <v/>
      </c>
    </row>
    <row r="387">
      <c r="A387" s="10" t="n"/>
      <c r="B387" s="24" t="n"/>
      <c r="C387" s="24" t="n"/>
      <c r="D387" s="24" t="n"/>
      <c r="E387" s="24" t="n"/>
      <c r="F387" s="24" t="n"/>
      <c r="G387" s="24" t="n"/>
      <c r="H387" s="24" t="n"/>
      <c r="I387" s="10" t="n"/>
      <c r="J387" s="24" t="n"/>
      <c r="K387" s="23">
        <f>IF(I387="","",IF(J387="Yes","Done",IF(I387&lt;Summary!$B$4,"Overdue","Open")))</f>
        <v/>
      </c>
    </row>
    <row r="388">
      <c r="A388" s="10" t="n"/>
      <c r="B388" s="24" t="n"/>
      <c r="C388" s="24" t="n"/>
      <c r="D388" s="24" t="n"/>
      <c r="E388" s="24" t="n"/>
      <c r="F388" s="24" t="n"/>
      <c r="G388" s="24" t="n"/>
      <c r="H388" s="24" t="n"/>
      <c r="I388" s="10" t="n"/>
      <c r="J388" s="24" t="n"/>
      <c r="K388" s="23">
        <f>IF(I388="","",IF(J388="Yes","Done",IF(I388&lt;Summary!$B$4,"Overdue","Open")))</f>
        <v/>
      </c>
    </row>
    <row r="389">
      <c r="A389" s="10" t="n"/>
      <c r="B389" s="24" t="n"/>
      <c r="C389" s="24" t="n"/>
      <c r="D389" s="24" t="n"/>
      <c r="E389" s="24" t="n"/>
      <c r="F389" s="24" t="n"/>
      <c r="G389" s="24" t="n"/>
      <c r="H389" s="24" t="n"/>
      <c r="I389" s="10" t="n"/>
      <c r="J389" s="24" t="n"/>
      <c r="K389" s="23">
        <f>IF(I389="","",IF(J389="Yes","Done",IF(I389&lt;Summary!$B$4,"Overdue","Open")))</f>
        <v/>
      </c>
    </row>
    <row r="390">
      <c r="A390" s="10" t="n"/>
      <c r="B390" s="24" t="n"/>
      <c r="C390" s="24" t="n"/>
      <c r="D390" s="24" t="n"/>
      <c r="E390" s="24" t="n"/>
      <c r="F390" s="24" t="n"/>
      <c r="G390" s="24" t="n"/>
      <c r="H390" s="24" t="n"/>
      <c r="I390" s="10" t="n"/>
      <c r="J390" s="24" t="n"/>
      <c r="K390" s="23">
        <f>IF(I390="","",IF(J390="Yes","Done",IF(I390&lt;Summary!$B$4,"Overdue","Open")))</f>
        <v/>
      </c>
    </row>
    <row r="391">
      <c r="A391" s="10" t="n"/>
      <c r="B391" s="24" t="n"/>
      <c r="C391" s="24" t="n"/>
      <c r="D391" s="24" t="n"/>
      <c r="E391" s="24" t="n"/>
      <c r="F391" s="24" t="n"/>
      <c r="G391" s="24" t="n"/>
      <c r="H391" s="24" t="n"/>
      <c r="I391" s="10" t="n"/>
      <c r="J391" s="24" t="n"/>
      <c r="K391" s="23">
        <f>IF(I391="","",IF(J391="Yes","Done",IF(I391&lt;Summary!$B$4,"Overdue","Open")))</f>
        <v/>
      </c>
    </row>
    <row r="392">
      <c r="A392" s="10" t="n"/>
      <c r="B392" s="24" t="n"/>
      <c r="C392" s="24" t="n"/>
      <c r="D392" s="24" t="n"/>
      <c r="E392" s="24" t="n"/>
      <c r="F392" s="24" t="n"/>
      <c r="G392" s="24" t="n"/>
      <c r="H392" s="24" t="n"/>
      <c r="I392" s="10" t="n"/>
      <c r="J392" s="24" t="n"/>
      <c r="K392" s="23">
        <f>IF(I392="","",IF(J392="Yes","Done",IF(I392&lt;Summary!$B$4,"Overdue","Open")))</f>
        <v/>
      </c>
    </row>
    <row r="393">
      <c r="A393" s="10" t="n"/>
      <c r="B393" s="24" t="n"/>
      <c r="C393" s="24" t="n"/>
      <c r="D393" s="24" t="n"/>
      <c r="E393" s="24" t="n"/>
      <c r="F393" s="24" t="n"/>
      <c r="G393" s="24" t="n"/>
      <c r="H393" s="24" t="n"/>
      <c r="I393" s="10" t="n"/>
      <c r="J393" s="24" t="n"/>
      <c r="K393" s="23">
        <f>IF(I393="","",IF(J393="Yes","Done",IF(I393&lt;Summary!$B$4,"Overdue","Open")))</f>
        <v/>
      </c>
    </row>
    <row r="394">
      <c r="A394" s="10" t="n"/>
      <c r="B394" s="24" t="n"/>
      <c r="C394" s="24" t="n"/>
      <c r="D394" s="24" t="n"/>
      <c r="E394" s="24" t="n"/>
      <c r="F394" s="24" t="n"/>
      <c r="G394" s="24" t="n"/>
      <c r="H394" s="24" t="n"/>
      <c r="I394" s="10" t="n"/>
      <c r="J394" s="24" t="n"/>
      <c r="K394" s="23">
        <f>IF(I394="","",IF(J394="Yes","Done",IF(I394&lt;Summary!$B$4,"Overdue","Open")))</f>
        <v/>
      </c>
    </row>
    <row r="395">
      <c r="A395" s="10" t="n"/>
      <c r="B395" s="24" t="n"/>
      <c r="C395" s="24" t="n"/>
      <c r="D395" s="24" t="n"/>
      <c r="E395" s="24" t="n"/>
      <c r="F395" s="24" t="n"/>
      <c r="G395" s="24" t="n"/>
      <c r="H395" s="24" t="n"/>
      <c r="I395" s="10" t="n"/>
      <c r="J395" s="24" t="n"/>
      <c r="K395" s="23">
        <f>IF(I395="","",IF(J395="Yes","Done",IF(I395&lt;Summary!$B$4,"Overdue","Open")))</f>
        <v/>
      </c>
    </row>
    <row r="396">
      <c r="A396" s="10" t="n"/>
      <c r="B396" s="24" t="n"/>
      <c r="C396" s="24" t="n"/>
      <c r="D396" s="24" t="n"/>
      <c r="E396" s="24" t="n"/>
      <c r="F396" s="24" t="n"/>
      <c r="G396" s="24" t="n"/>
      <c r="H396" s="24" t="n"/>
      <c r="I396" s="10" t="n"/>
      <c r="J396" s="24" t="n"/>
      <c r="K396" s="23">
        <f>IF(I396="","",IF(J396="Yes","Done",IF(I396&lt;Summary!$B$4,"Overdue","Open")))</f>
        <v/>
      </c>
    </row>
    <row r="397">
      <c r="A397" s="10" t="n"/>
      <c r="B397" s="24" t="n"/>
      <c r="C397" s="24" t="n"/>
      <c r="D397" s="24" t="n"/>
      <c r="E397" s="24" t="n"/>
      <c r="F397" s="24" t="n"/>
      <c r="G397" s="24" t="n"/>
      <c r="H397" s="24" t="n"/>
      <c r="I397" s="10" t="n"/>
      <c r="J397" s="24" t="n"/>
      <c r="K397" s="23">
        <f>IF(I397="","",IF(J397="Yes","Done",IF(I397&lt;Summary!$B$4,"Overdue","Open")))</f>
        <v/>
      </c>
    </row>
    <row r="398">
      <c r="A398" s="10" t="n"/>
      <c r="B398" s="24" t="n"/>
      <c r="C398" s="24" t="n"/>
      <c r="D398" s="24" t="n"/>
      <c r="E398" s="24" t="n"/>
      <c r="F398" s="24" t="n"/>
      <c r="G398" s="24" t="n"/>
      <c r="H398" s="24" t="n"/>
      <c r="I398" s="10" t="n"/>
      <c r="J398" s="24" t="n"/>
      <c r="K398" s="23">
        <f>IF(I398="","",IF(J398="Yes","Done",IF(I398&lt;Summary!$B$4,"Overdue","Open")))</f>
        <v/>
      </c>
    </row>
    <row r="399">
      <c r="A399" s="10" t="n"/>
      <c r="B399" s="24" t="n"/>
      <c r="C399" s="24" t="n"/>
      <c r="D399" s="24" t="n"/>
      <c r="E399" s="24" t="n"/>
      <c r="F399" s="24" t="n"/>
      <c r="G399" s="24" t="n"/>
      <c r="H399" s="24" t="n"/>
      <c r="I399" s="10" t="n"/>
      <c r="J399" s="24" t="n"/>
      <c r="K399" s="23">
        <f>IF(I399="","",IF(J399="Yes","Done",IF(I399&lt;Summary!$B$4,"Overdue","Open")))</f>
        <v/>
      </c>
    </row>
    <row r="400">
      <c r="A400" s="10" t="n"/>
      <c r="B400" s="24" t="n"/>
      <c r="C400" s="24" t="n"/>
      <c r="D400" s="24" t="n"/>
      <c r="E400" s="24" t="n"/>
      <c r="F400" s="24" t="n"/>
      <c r="G400" s="24" t="n"/>
      <c r="H400" s="24" t="n"/>
      <c r="I400" s="10" t="n"/>
      <c r="J400" s="24" t="n"/>
      <c r="K400" s="23">
        <f>IF(I400="","",IF(J400="Yes","Done",IF(I400&lt;Summary!$B$4,"Overdue","Open")))</f>
        <v/>
      </c>
    </row>
    <row r="401">
      <c r="A401" s="10" t="n"/>
      <c r="B401" s="24" t="n"/>
      <c r="C401" s="24" t="n"/>
      <c r="D401" s="24" t="n"/>
      <c r="E401" s="24" t="n"/>
      <c r="F401" s="24" t="n"/>
      <c r="G401" s="24" t="n"/>
      <c r="H401" s="24" t="n"/>
      <c r="I401" s="10" t="n"/>
      <c r="J401" s="24" t="n"/>
      <c r="K401" s="23">
        <f>IF(I401="","",IF(J401="Yes","Done",IF(I401&lt;Summary!$B$4,"Overdue","Open")))</f>
        <v/>
      </c>
    </row>
    <row r="402">
      <c r="A402" s="10" t="n"/>
      <c r="B402" s="24" t="n"/>
      <c r="C402" s="24" t="n"/>
      <c r="D402" s="24" t="n"/>
      <c r="E402" s="24" t="n"/>
      <c r="F402" s="24" t="n"/>
      <c r="G402" s="24" t="n"/>
      <c r="H402" s="24" t="n"/>
      <c r="I402" s="10" t="n"/>
      <c r="J402" s="24" t="n"/>
      <c r="K402" s="23">
        <f>IF(I402="","",IF(J402="Yes","Done",IF(I402&lt;Summary!$B$4,"Overdue","Open")))</f>
        <v/>
      </c>
    </row>
    <row r="403">
      <c r="A403" s="10" t="n"/>
      <c r="B403" s="24" t="n"/>
      <c r="C403" s="24" t="n"/>
      <c r="D403" s="24" t="n"/>
      <c r="E403" s="24" t="n"/>
      <c r="F403" s="24" t="n"/>
      <c r="G403" s="24" t="n"/>
      <c r="H403" s="24" t="n"/>
      <c r="I403" s="10" t="n"/>
      <c r="J403" s="24" t="n"/>
      <c r="K403" s="23">
        <f>IF(I403="","",IF(J403="Yes","Done",IF(I403&lt;Summary!$B$4,"Overdue","Open")))</f>
        <v/>
      </c>
    </row>
    <row r="404">
      <c r="A404" s="10" t="n"/>
      <c r="B404" s="24" t="n"/>
      <c r="C404" s="24" t="n"/>
      <c r="D404" s="24" t="n"/>
      <c r="E404" s="24" t="n"/>
      <c r="F404" s="24" t="n"/>
      <c r="G404" s="24" t="n"/>
      <c r="H404" s="24" t="n"/>
      <c r="I404" s="10" t="n"/>
      <c r="J404" s="24" t="n"/>
      <c r="K404" s="23">
        <f>IF(I404="","",IF(J404="Yes","Done",IF(I404&lt;Summary!$B$4,"Overdue","Open")))</f>
        <v/>
      </c>
    </row>
    <row r="405">
      <c r="A405" s="10" t="n"/>
      <c r="B405" s="24" t="n"/>
      <c r="C405" s="24" t="n"/>
      <c r="D405" s="24" t="n"/>
      <c r="E405" s="24" t="n"/>
      <c r="F405" s="24" t="n"/>
      <c r="G405" s="24" t="n"/>
      <c r="H405" s="24" t="n"/>
      <c r="I405" s="10" t="n"/>
      <c r="J405" s="24" t="n"/>
      <c r="K405" s="23">
        <f>IF(I405="","",IF(J405="Yes","Done",IF(I405&lt;Summary!$B$4,"Overdue","Open")))</f>
        <v/>
      </c>
    </row>
    <row r="406">
      <c r="A406" s="10" t="n"/>
      <c r="B406" s="24" t="n"/>
      <c r="C406" s="24" t="n"/>
      <c r="D406" s="24" t="n"/>
      <c r="E406" s="24" t="n"/>
      <c r="F406" s="24" t="n"/>
      <c r="G406" s="24" t="n"/>
      <c r="H406" s="24" t="n"/>
      <c r="I406" s="10" t="n"/>
      <c r="J406" s="24" t="n"/>
      <c r="K406" s="23">
        <f>IF(I406="","",IF(J406="Yes","Done",IF(I406&lt;Summary!$B$4,"Overdue","Open")))</f>
        <v/>
      </c>
    </row>
    <row r="407">
      <c r="A407" s="10" t="n"/>
      <c r="B407" s="24" t="n"/>
      <c r="C407" s="24" t="n"/>
      <c r="D407" s="24" t="n"/>
      <c r="E407" s="24" t="n"/>
      <c r="F407" s="24" t="n"/>
      <c r="G407" s="24" t="n"/>
      <c r="H407" s="24" t="n"/>
      <c r="I407" s="10" t="n"/>
      <c r="J407" s="24" t="n"/>
      <c r="K407" s="23">
        <f>IF(I407="","",IF(J407="Yes","Done",IF(I407&lt;Summary!$B$4,"Overdue","Open")))</f>
        <v/>
      </c>
    </row>
    <row r="408">
      <c r="A408" s="10" t="n"/>
      <c r="B408" s="24" t="n"/>
      <c r="C408" s="24" t="n"/>
      <c r="D408" s="24" t="n"/>
      <c r="E408" s="24" t="n"/>
      <c r="F408" s="24" t="n"/>
      <c r="G408" s="24" t="n"/>
      <c r="H408" s="24" t="n"/>
      <c r="I408" s="10" t="n"/>
      <c r="J408" s="24" t="n"/>
      <c r="K408" s="23">
        <f>IF(I408="","",IF(J408="Yes","Done",IF(I408&lt;Summary!$B$4,"Overdue","Open")))</f>
        <v/>
      </c>
    </row>
    <row r="409">
      <c r="A409" s="10" t="n"/>
      <c r="B409" s="24" t="n"/>
      <c r="C409" s="24" t="n"/>
      <c r="D409" s="24" t="n"/>
      <c r="E409" s="24" t="n"/>
      <c r="F409" s="24" t="n"/>
      <c r="G409" s="24" t="n"/>
      <c r="H409" s="24" t="n"/>
      <c r="I409" s="10" t="n"/>
      <c r="J409" s="24" t="n"/>
      <c r="K409" s="23">
        <f>IF(I409="","",IF(J409="Yes","Done",IF(I409&lt;Summary!$B$4,"Overdue","Open")))</f>
        <v/>
      </c>
    </row>
    <row r="410">
      <c r="A410" s="10" t="n"/>
      <c r="B410" s="24" t="n"/>
      <c r="C410" s="24" t="n"/>
      <c r="D410" s="24" t="n"/>
      <c r="E410" s="24" t="n"/>
      <c r="F410" s="24" t="n"/>
      <c r="G410" s="24" t="n"/>
      <c r="H410" s="24" t="n"/>
      <c r="I410" s="10" t="n"/>
      <c r="J410" s="24" t="n"/>
      <c r="K410" s="23">
        <f>IF(I410="","",IF(J410="Yes","Done",IF(I410&lt;Summary!$B$4,"Overdue","Open")))</f>
        <v/>
      </c>
    </row>
    <row r="411">
      <c r="A411" s="10" t="n"/>
      <c r="B411" s="24" t="n"/>
      <c r="C411" s="24" t="n"/>
      <c r="D411" s="24" t="n"/>
      <c r="E411" s="24" t="n"/>
      <c r="F411" s="24" t="n"/>
      <c r="G411" s="24" t="n"/>
      <c r="H411" s="24" t="n"/>
      <c r="I411" s="10" t="n"/>
      <c r="J411" s="24" t="n"/>
      <c r="K411" s="23">
        <f>IF(I411="","",IF(J411="Yes","Done",IF(I411&lt;Summary!$B$4,"Overdue","Open")))</f>
        <v/>
      </c>
    </row>
    <row r="412">
      <c r="A412" s="10" t="n"/>
      <c r="B412" s="24" t="n"/>
      <c r="C412" s="24" t="n"/>
      <c r="D412" s="24" t="n"/>
      <c r="E412" s="24" t="n"/>
      <c r="F412" s="24" t="n"/>
      <c r="G412" s="24" t="n"/>
      <c r="H412" s="24" t="n"/>
      <c r="I412" s="10" t="n"/>
      <c r="J412" s="24" t="n"/>
      <c r="K412" s="23">
        <f>IF(I412="","",IF(J412="Yes","Done",IF(I412&lt;Summary!$B$4,"Overdue","Open")))</f>
        <v/>
      </c>
    </row>
    <row r="413">
      <c r="A413" s="10" t="n"/>
      <c r="B413" s="24" t="n"/>
      <c r="C413" s="24" t="n"/>
      <c r="D413" s="24" t="n"/>
      <c r="E413" s="24" t="n"/>
      <c r="F413" s="24" t="n"/>
      <c r="G413" s="24" t="n"/>
      <c r="H413" s="24" t="n"/>
      <c r="I413" s="10" t="n"/>
      <c r="J413" s="24" t="n"/>
      <c r="K413" s="23">
        <f>IF(I413="","",IF(J413="Yes","Done",IF(I413&lt;Summary!$B$4,"Overdue","Open")))</f>
        <v/>
      </c>
    </row>
    <row r="414">
      <c r="A414" s="10" t="n"/>
      <c r="B414" s="24" t="n"/>
      <c r="C414" s="24" t="n"/>
      <c r="D414" s="24" t="n"/>
      <c r="E414" s="24" t="n"/>
      <c r="F414" s="24" t="n"/>
      <c r="G414" s="24" t="n"/>
      <c r="H414" s="24" t="n"/>
      <c r="I414" s="10" t="n"/>
      <c r="J414" s="24" t="n"/>
      <c r="K414" s="23">
        <f>IF(I414="","",IF(J414="Yes","Done",IF(I414&lt;Summary!$B$4,"Overdue","Open")))</f>
        <v/>
      </c>
    </row>
    <row r="415">
      <c r="A415" s="10" t="n"/>
      <c r="B415" s="24" t="n"/>
      <c r="C415" s="24" t="n"/>
      <c r="D415" s="24" t="n"/>
      <c r="E415" s="24" t="n"/>
      <c r="F415" s="24" t="n"/>
      <c r="G415" s="24" t="n"/>
      <c r="H415" s="24" t="n"/>
      <c r="I415" s="10" t="n"/>
      <c r="J415" s="24" t="n"/>
      <c r="K415" s="23">
        <f>IF(I415="","",IF(J415="Yes","Done",IF(I415&lt;Summary!$B$4,"Overdue","Open")))</f>
        <v/>
      </c>
    </row>
    <row r="416">
      <c r="A416" s="10" t="n"/>
      <c r="B416" s="24" t="n"/>
      <c r="C416" s="24" t="n"/>
      <c r="D416" s="24" t="n"/>
      <c r="E416" s="24" t="n"/>
      <c r="F416" s="24" t="n"/>
      <c r="G416" s="24" t="n"/>
      <c r="H416" s="24" t="n"/>
      <c r="I416" s="10" t="n"/>
      <c r="J416" s="24" t="n"/>
      <c r="K416" s="23">
        <f>IF(I416="","",IF(J416="Yes","Done",IF(I416&lt;Summary!$B$4,"Overdue","Open")))</f>
        <v/>
      </c>
    </row>
    <row r="417">
      <c r="A417" s="10" t="n"/>
      <c r="B417" s="24" t="n"/>
      <c r="C417" s="24" t="n"/>
      <c r="D417" s="24" t="n"/>
      <c r="E417" s="24" t="n"/>
      <c r="F417" s="24" t="n"/>
      <c r="G417" s="24" t="n"/>
      <c r="H417" s="24" t="n"/>
      <c r="I417" s="10" t="n"/>
      <c r="J417" s="24" t="n"/>
      <c r="K417" s="23">
        <f>IF(I417="","",IF(J417="Yes","Done",IF(I417&lt;Summary!$B$4,"Overdue","Open")))</f>
        <v/>
      </c>
    </row>
    <row r="418">
      <c r="A418" s="10" t="n"/>
      <c r="B418" s="24" t="n"/>
      <c r="C418" s="24" t="n"/>
      <c r="D418" s="24" t="n"/>
      <c r="E418" s="24" t="n"/>
      <c r="F418" s="24" t="n"/>
      <c r="G418" s="24" t="n"/>
      <c r="H418" s="24" t="n"/>
      <c r="I418" s="10" t="n"/>
      <c r="J418" s="24" t="n"/>
      <c r="K418" s="23">
        <f>IF(I418="","",IF(J418="Yes","Done",IF(I418&lt;Summary!$B$4,"Overdue","Open")))</f>
        <v/>
      </c>
    </row>
    <row r="419">
      <c r="A419" s="10" t="n"/>
      <c r="B419" s="24" t="n"/>
      <c r="C419" s="24" t="n"/>
      <c r="D419" s="24" t="n"/>
      <c r="E419" s="24" t="n"/>
      <c r="F419" s="24" t="n"/>
      <c r="G419" s="24" t="n"/>
      <c r="H419" s="24" t="n"/>
      <c r="I419" s="10" t="n"/>
      <c r="J419" s="24" t="n"/>
      <c r="K419" s="23">
        <f>IF(I419="","",IF(J419="Yes","Done",IF(I419&lt;Summary!$B$4,"Overdue","Open")))</f>
        <v/>
      </c>
    </row>
    <row r="420">
      <c r="A420" s="10" t="n"/>
      <c r="B420" s="24" t="n"/>
      <c r="C420" s="24" t="n"/>
      <c r="D420" s="24" t="n"/>
      <c r="E420" s="24" t="n"/>
      <c r="F420" s="24" t="n"/>
      <c r="G420" s="24" t="n"/>
      <c r="H420" s="24" t="n"/>
      <c r="I420" s="10" t="n"/>
      <c r="J420" s="24" t="n"/>
      <c r="K420" s="23">
        <f>IF(I420="","",IF(J420="Yes","Done",IF(I420&lt;Summary!$B$4,"Overdue","Open")))</f>
        <v/>
      </c>
    </row>
    <row r="421">
      <c r="A421" s="10" t="n"/>
      <c r="B421" s="24" t="n"/>
      <c r="C421" s="24" t="n"/>
      <c r="D421" s="24" t="n"/>
      <c r="E421" s="24" t="n"/>
      <c r="F421" s="24" t="n"/>
      <c r="G421" s="24" t="n"/>
      <c r="H421" s="24" t="n"/>
      <c r="I421" s="10" t="n"/>
      <c r="J421" s="24" t="n"/>
      <c r="K421" s="23">
        <f>IF(I421="","",IF(J421="Yes","Done",IF(I421&lt;Summary!$B$4,"Overdue","Open")))</f>
        <v/>
      </c>
    </row>
    <row r="422">
      <c r="A422" s="10" t="n"/>
      <c r="B422" s="24" t="n"/>
      <c r="C422" s="24" t="n"/>
      <c r="D422" s="24" t="n"/>
      <c r="E422" s="24" t="n"/>
      <c r="F422" s="24" t="n"/>
      <c r="G422" s="24" t="n"/>
      <c r="H422" s="24" t="n"/>
      <c r="I422" s="10" t="n"/>
      <c r="J422" s="24" t="n"/>
      <c r="K422" s="23">
        <f>IF(I422="","",IF(J422="Yes","Done",IF(I422&lt;Summary!$B$4,"Overdue","Open")))</f>
        <v/>
      </c>
    </row>
    <row r="423">
      <c r="A423" s="10" t="n"/>
      <c r="B423" s="24" t="n"/>
      <c r="C423" s="24" t="n"/>
      <c r="D423" s="24" t="n"/>
      <c r="E423" s="24" t="n"/>
      <c r="F423" s="24" t="n"/>
      <c r="G423" s="24" t="n"/>
      <c r="H423" s="24" t="n"/>
      <c r="I423" s="10" t="n"/>
      <c r="J423" s="24" t="n"/>
      <c r="K423" s="23">
        <f>IF(I423="","",IF(J423="Yes","Done",IF(I423&lt;Summary!$B$4,"Overdue","Open")))</f>
        <v/>
      </c>
    </row>
    <row r="424">
      <c r="A424" s="10" t="n"/>
      <c r="B424" s="24" t="n"/>
      <c r="C424" s="24" t="n"/>
      <c r="D424" s="24" t="n"/>
      <c r="E424" s="24" t="n"/>
      <c r="F424" s="24" t="n"/>
      <c r="G424" s="24" t="n"/>
      <c r="H424" s="24" t="n"/>
      <c r="I424" s="10" t="n"/>
      <c r="J424" s="24" t="n"/>
      <c r="K424" s="23">
        <f>IF(I424="","",IF(J424="Yes","Done",IF(I424&lt;Summary!$B$4,"Overdue","Open")))</f>
        <v/>
      </c>
    </row>
    <row r="425">
      <c r="A425" s="10" t="n"/>
      <c r="B425" s="24" t="n"/>
      <c r="C425" s="24" t="n"/>
      <c r="D425" s="24" t="n"/>
      <c r="E425" s="24" t="n"/>
      <c r="F425" s="24" t="n"/>
      <c r="G425" s="24" t="n"/>
      <c r="H425" s="24" t="n"/>
      <c r="I425" s="10" t="n"/>
      <c r="J425" s="24" t="n"/>
      <c r="K425" s="23">
        <f>IF(I425="","",IF(J425="Yes","Done",IF(I425&lt;Summary!$B$4,"Overdue","Open")))</f>
        <v/>
      </c>
    </row>
    <row r="426">
      <c r="A426" s="10" t="n"/>
      <c r="B426" s="24" t="n"/>
      <c r="C426" s="24" t="n"/>
      <c r="D426" s="24" t="n"/>
      <c r="E426" s="24" t="n"/>
      <c r="F426" s="24" t="n"/>
      <c r="G426" s="24" t="n"/>
      <c r="H426" s="24" t="n"/>
      <c r="I426" s="10" t="n"/>
      <c r="J426" s="24" t="n"/>
      <c r="K426" s="23">
        <f>IF(I426="","",IF(J426="Yes","Done",IF(I426&lt;Summary!$B$4,"Overdue","Open")))</f>
        <v/>
      </c>
    </row>
    <row r="427">
      <c r="A427" s="10" t="n"/>
      <c r="B427" s="24" t="n"/>
      <c r="C427" s="24" t="n"/>
      <c r="D427" s="24" t="n"/>
      <c r="E427" s="24" t="n"/>
      <c r="F427" s="24" t="n"/>
      <c r="G427" s="24" t="n"/>
      <c r="H427" s="24" t="n"/>
      <c r="I427" s="10" t="n"/>
      <c r="J427" s="24" t="n"/>
      <c r="K427" s="23">
        <f>IF(I427="","",IF(J427="Yes","Done",IF(I427&lt;Summary!$B$4,"Overdue","Open")))</f>
        <v/>
      </c>
    </row>
    <row r="428">
      <c r="A428" s="10" t="n"/>
      <c r="B428" s="24" t="n"/>
      <c r="C428" s="24" t="n"/>
      <c r="D428" s="24" t="n"/>
      <c r="E428" s="24" t="n"/>
      <c r="F428" s="24" t="n"/>
      <c r="G428" s="24" t="n"/>
      <c r="H428" s="24" t="n"/>
      <c r="I428" s="10" t="n"/>
      <c r="J428" s="24" t="n"/>
      <c r="K428" s="23">
        <f>IF(I428="","",IF(J428="Yes","Done",IF(I428&lt;Summary!$B$4,"Overdue","Open")))</f>
        <v/>
      </c>
    </row>
    <row r="429">
      <c r="A429" s="10" t="n"/>
      <c r="B429" s="24" t="n"/>
      <c r="C429" s="24" t="n"/>
      <c r="D429" s="24" t="n"/>
      <c r="E429" s="24" t="n"/>
      <c r="F429" s="24" t="n"/>
      <c r="G429" s="24" t="n"/>
      <c r="H429" s="24" t="n"/>
      <c r="I429" s="10" t="n"/>
      <c r="J429" s="24" t="n"/>
      <c r="K429" s="23">
        <f>IF(I429="","",IF(J429="Yes","Done",IF(I429&lt;Summary!$B$4,"Overdue","Open")))</f>
        <v/>
      </c>
    </row>
    <row r="430">
      <c r="A430" s="10" t="n"/>
      <c r="B430" s="24" t="n"/>
      <c r="C430" s="24" t="n"/>
      <c r="D430" s="24" t="n"/>
      <c r="E430" s="24" t="n"/>
      <c r="F430" s="24" t="n"/>
      <c r="G430" s="24" t="n"/>
      <c r="H430" s="24" t="n"/>
      <c r="I430" s="10" t="n"/>
      <c r="J430" s="24" t="n"/>
      <c r="K430" s="23">
        <f>IF(I430="","",IF(J430="Yes","Done",IF(I430&lt;Summary!$B$4,"Overdue","Open")))</f>
        <v/>
      </c>
    </row>
    <row r="431">
      <c r="A431" s="10" t="n"/>
      <c r="B431" s="24" t="n"/>
      <c r="C431" s="24" t="n"/>
      <c r="D431" s="24" t="n"/>
      <c r="E431" s="24" t="n"/>
      <c r="F431" s="24" t="n"/>
      <c r="G431" s="24" t="n"/>
      <c r="H431" s="24" t="n"/>
      <c r="I431" s="10" t="n"/>
      <c r="J431" s="24" t="n"/>
      <c r="K431" s="23">
        <f>IF(I431="","",IF(J431="Yes","Done",IF(I431&lt;Summary!$B$4,"Overdue","Open")))</f>
        <v/>
      </c>
    </row>
    <row r="432">
      <c r="A432" s="10" t="n"/>
      <c r="B432" s="24" t="n"/>
      <c r="C432" s="24" t="n"/>
      <c r="D432" s="24" t="n"/>
      <c r="E432" s="24" t="n"/>
      <c r="F432" s="24" t="n"/>
      <c r="G432" s="24" t="n"/>
      <c r="H432" s="24" t="n"/>
      <c r="I432" s="10" t="n"/>
      <c r="J432" s="24" t="n"/>
      <c r="K432" s="23">
        <f>IF(I432="","",IF(J432="Yes","Done",IF(I432&lt;Summary!$B$4,"Overdue","Open")))</f>
        <v/>
      </c>
    </row>
    <row r="433">
      <c r="A433" s="10" t="n"/>
      <c r="B433" s="24" t="n"/>
      <c r="C433" s="24" t="n"/>
      <c r="D433" s="24" t="n"/>
      <c r="E433" s="24" t="n"/>
      <c r="F433" s="24" t="n"/>
      <c r="G433" s="24" t="n"/>
      <c r="H433" s="24" t="n"/>
      <c r="I433" s="10" t="n"/>
      <c r="J433" s="24" t="n"/>
      <c r="K433" s="23">
        <f>IF(I433="","",IF(J433="Yes","Done",IF(I433&lt;Summary!$B$4,"Overdue","Open")))</f>
        <v/>
      </c>
    </row>
    <row r="434">
      <c r="A434" s="10" t="n"/>
      <c r="B434" s="24" t="n"/>
      <c r="C434" s="24" t="n"/>
      <c r="D434" s="24" t="n"/>
      <c r="E434" s="24" t="n"/>
      <c r="F434" s="24" t="n"/>
      <c r="G434" s="24" t="n"/>
      <c r="H434" s="24" t="n"/>
      <c r="I434" s="10" t="n"/>
      <c r="J434" s="24" t="n"/>
      <c r="K434" s="23">
        <f>IF(I434="","",IF(J434="Yes","Done",IF(I434&lt;Summary!$B$4,"Overdue","Open")))</f>
        <v/>
      </c>
    </row>
    <row r="435">
      <c r="A435" s="10" t="n"/>
      <c r="B435" s="24" t="n"/>
      <c r="C435" s="24" t="n"/>
      <c r="D435" s="24" t="n"/>
      <c r="E435" s="24" t="n"/>
      <c r="F435" s="24" t="n"/>
      <c r="G435" s="24" t="n"/>
      <c r="H435" s="24" t="n"/>
      <c r="I435" s="10" t="n"/>
      <c r="J435" s="24" t="n"/>
      <c r="K435" s="23">
        <f>IF(I435="","",IF(J435="Yes","Done",IF(I435&lt;Summary!$B$4,"Overdue","Open")))</f>
        <v/>
      </c>
    </row>
    <row r="436">
      <c r="A436" s="10" t="n"/>
      <c r="B436" s="24" t="n"/>
      <c r="C436" s="24" t="n"/>
      <c r="D436" s="24" t="n"/>
      <c r="E436" s="24" t="n"/>
      <c r="F436" s="24" t="n"/>
      <c r="G436" s="24" t="n"/>
      <c r="H436" s="24" t="n"/>
      <c r="I436" s="10" t="n"/>
      <c r="J436" s="24" t="n"/>
      <c r="K436" s="23">
        <f>IF(I436="","",IF(J436="Yes","Done",IF(I436&lt;Summary!$B$4,"Overdue","Open")))</f>
        <v/>
      </c>
    </row>
    <row r="437">
      <c r="A437" s="10" t="n"/>
      <c r="B437" s="24" t="n"/>
      <c r="C437" s="24" t="n"/>
      <c r="D437" s="24" t="n"/>
      <c r="E437" s="24" t="n"/>
      <c r="F437" s="24" t="n"/>
      <c r="G437" s="24" t="n"/>
      <c r="H437" s="24" t="n"/>
      <c r="I437" s="10" t="n"/>
      <c r="J437" s="24" t="n"/>
      <c r="K437" s="23">
        <f>IF(I437="","",IF(J437="Yes","Done",IF(I437&lt;Summary!$B$4,"Overdue","Open")))</f>
        <v/>
      </c>
    </row>
    <row r="438">
      <c r="A438" s="10" t="n"/>
      <c r="B438" s="24" t="n"/>
      <c r="C438" s="24" t="n"/>
      <c r="D438" s="24" t="n"/>
      <c r="E438" s="24" t="n"/>
      <c r="F438" s="24" t="n"/>
      <c r="G438" s="24" t="n"/>
      <c r="H438" s="24" t="n"/>
      <c r="I438" s="10" t="n"/>
      <c r="J438" s="24" t="n"/>
      <c r="K438" s="23">
        <f>IF(I438="","",IF(J438="Yes","Done",IF(I438&lt;Summary!$B$4,"Overdue","Open")))</f>
        <v/>
      </c>
    </row>
    <row r="439">
      <c r="A439" s="10" t="n"/>
      <c r="B439" s="24" t="n"/>
      <c r="C439" s="24" t="n"/>
      <c r="D439" s="24" t="n"/>
      <c r="E439" s="24" t="n"/>
      <c r="F439" s="24" t="n"/>
      <c r="G439" s="24" t="n"/>
      <c r="H439" s="24" t="n"/>
      <c r="I439" s="10" t="n"/>
      <c r="J439" s="24" t="n"/>
      <c r="K439" s="23">
        <f>IF(I439="","",IF(J439="Yes","Done",IF(I439&lt;Summary!$B$4,"Overdue","Open")))</f>
        <v/>
      </c>
    </row>
    <row r="440">
      <c r="A440" s="10" t="n"/>
      <c r="B440" s="24" t="n"/>
      <c r="C440" s="24" t="n"/>
      <c r="D440" s="24" t="n"/>
      <c r="E440" s="24" t="n"/>
      <c r="F440" s="24" t="n"/>
      <c r="G440" s="24" t="n"/>
      <c r="H440" s="24" t="n"/>
      <c r="I440" s="10" t="n"/>
      <c r="J440" s="24" t="n"/>
      <c r="K440" s="23">
        <f>IF(I440="","",IF(J440="Yes","Done",IF(I440&lt;Summary!$B$4,"Overdue","Open")))</f>
        <v/>
      </c>
    </row>
    <row r="441">
      <c r="A441" s="10" t="n"/>
      <c r="B441" s="24" t="n"/>
      <c r="C441" s="24" t="n"/>
      <c r="D441" s="24" t="n"/>
      <c r="E441" s="24" t="n"/>
      <c r="F441" s="24" t="n"/>
      <c r="G441" s="24" t="n"/>
      <c r="H441" s="24" t="n"/>
      <c r="I441" s="10" t="n"/>
      <c r="J441" s="24" t="n"/>
      <c r="K441" s="23">
        <f>IF(I441="","",IF(J441="Yes","Done",IF(I441&lt;Summary!$B$4,"Overdue","Open")))</f>
        <v/>
      </c>
    </row>
    <row r="442">
      <c r="A442" s="10" t="n"/>
      <c r="B442" s="24" t="n"/>
      <c r="C442" s="24" t="n"/>
      <c r="D442" s="24" t="n"/>
      <c r="E442" s="24" t="n"/>
      <c r="F442" s="24" t="n"/>
      <c r="G442" s="24" t="n"/>
      <c r="H442" s="24" t="n"/>
      <c r="I442" s="10" t="n"/>
      <c r="J442" s="24" t="n"/>
      <c r="K442" s="23">
        <f>IF(I442="","",IF(J442="Yes","Done",IF(I442&lt;Summary!$B$4,"Overdue","Open")))</f>
        <v/>
      </c>
    </row>
    <row r="443">
      <c r="A443" s="10" t="n"/>
      <c r="B443" s="24" t="n"/>
      <c r="C443" s="24" t="n"/>
      <c r="D443" s="24" t="n"/>
      <c r="E443" s="24" t="n"/>
      <c r="F443" s="24" t="n"/>
      <c r="G443" s="24" t="n"/>
      <c r="H443" s="24" t="n"/>
      <c r="I443" s="10" t="n"/>
      <c r="J443" s="24" t="n"/>
      <c r="K443" s="23">
        <f>IF(I443="","",IF(J443="Yes","Done",IF(I443&lt;Summary!$B$4,"Overdue","Open")))</f>
        <v/>
      </c>
    </row>
    <row r="444">
      <c r="A444" s="10" t="n"/>
      <c r="B444" s="24" t="n"/>
      <c r="C444" s="24" t="n"/>
      <c r="D444" s="24" t="n"/>
      <c r="E444" s="24" t="n"/>
      <c r="F444" s="24" t="n"/>
      <c r="G444" s="24" t="n"/>
      <c r="H444" s="24" t="n"/>
      <c r="I444" s="10" t="n"/>
      <c r="J444" s="24" t="n"/>
      <c r="K444" s="23">
        <f>IF(I444="","",IF(J444="Yes","Done",IF(I444&lt;Summary!$B$4,"Overdue","Open")))</f>
        <v/>
      </c>
    </row>
    <row r="445">
      <c r="A445" s="10" t="n"/>
      <c r="B445" s="24" t="n"/>
      <c r="C445" s="24" t="n"/>
      <c r="D445" s="24" t="n"/>
      <c r="E445" s="24" t="n"/>
      <c r="F445" s="24" t="n"/>
      <c r="G445" s="24" t="n"/>
      <c r="H445" s="24" t="n"/>
      <c r="I445" s="10" t="n"/>
      <c r="J445" s="24" t="n"/>
      <c r="K445" s="23">
        <f>IF(I445="","",IF(J445="Yes","Done",IF(I445&lt;Summary!$B$4,"Overdue","Open")))</f>
        <v/>
      </c>
    </row>
    <row r="446">
      <c r="A446" s="10" t="n"/>
      <c r="B446" s="24" t="n"/>
      <c r="C446" s="24" t="n"/>
      <c r="D446" s="24" t="n"/>
      <c r="E446" s="24" t="n"/>
      <c r="F446" s="24" t="n"/>
      <c r="G446" s="24" t="n"/>
      <c r="H446" s="24" t="n"/>
      <c r="I446" s="10" t="n"/>
      <c r="J446" s="24" t="n"/>
      <c r="K446" s="23">
        <f>IF(I446="","",IF(J446="Yes","Done",IF(I446&lt;Summary!$B$4,"Overdue","Open")))</f>
        <v/>
      </c>
    </row>
    <row r="447">
      <c r="A447" s="10" t="n"/>
      <c r="B447" s="24" t="n"/>
      <c r="C447" s="24" t="n"/>
      <c r="D447" s="24" t="n"/>
      <c r="E447" s="24" t="n"/>
      <c r="F447" s="24" t="n"/>
      <c r="G447" s="24" t="n"/>
      <c r="H447" s="24" t="n"/>
      <c r="I447" s="10" t="n"/>
      <c r="J447" s="24" t="n"/>
      <c r="K447" s="23">
        <f>IF(I447="","",IF(J447="Yes","Done",IF(I447&lt;Summary!$B$4,"Overdue","Open")))</f>
        <v/>
      </c>
    </row>
    <row r="448">
      <c r="A448" s="10" t="n"/>
      <c r="B448" s="24" t="n"/>
      <c r="C448" s="24" t="n"/>
      <c r="D448" s="24" t="n"/>
      <c r="E448" s="24" t="n"/>
      <c r="F448" s="24" t="n"/>
      <c r="G448" s="24" t="n"/>
      <c r="H448" s="24" t="n"/>
      <c r="I448" s="10" t="n"/>
      <c r="J448" s="24" t="n"/>
      <c r="K448" s="23">
        <f>IF(I448="","",IF(J448="Yes","Done",IF(I448&lt;Summary!$B$4,"Overdue","Open")))</f>
        <v/>
      </c>
    </row>
    <row r="449">
      <c r="A449" s="10" t="n"/>
      <c r="B449" s="24" t="n"/>
      <c r="C449" s="24" t="n"/>
      <c r="D449" s="24" t="n"/>
      <c r="E449" s="24" t="n"/>
      <c r="F449" s="24" t="n"/>
      <c r="G449" s="24" t="n"/>
      <c r="H449" s="24" t="n"/>
      <c r="I449" s="10" t="n"/>
      <c r="J449" s="24" t="n"/>
      <c r="K449" s="23">
        <f>IF(I449="","",IF(J449="Yes","Done",IF(I449&lt;Summary!$B$4,"Overdue","Open")))</f>
        <v/>
      </c>
    </row>
    <row r="450">
      <c r="A450" s="10" t="n"/>
      <c r="B450" s="24" t="n"/>
      <c r="C450" s="24" t="n"/>
      <c r="D450" s="24" t="n"/>
      <c r="E450" s="24" t="n"/>
      <c r="F450" s="24" t="n"/>
      <c r="G450" s="24" t="n"/>
      <c r="H450" s="24" t="n"/>
      <c r="I450" s="10" t="n"/>
      <c r="J450" s="24" t="n"/>
      <c r="K450" s="23">
        <f>IF(I450="","",IF(J450="Yes","Done",IF(I450&lt;Summary!$B$4,"Overdue","Open")))</f>
        <v/>
      </c>
    </row>
    <row r="451">
      <c r="A451" s="10" t="n"/>
      <c r="B451" s="24" t="n"/>
      <c r="C451" s="24" t="n"/>
      <c r="D451" s="24" t="n"/>
      <c r="E451" s="24" t="n"/>
      <c r="F451" s="24" t="n"/>
      <c r="G451" s="24" t="n"/>
      <c r="H451" s="24" t="n"/>
      <c r="I451" s="10" t="n"/>
      <c r="J451" s="24" t="n"/>
      <c r="K451" s="23">
        <f>IF(I451="","",IF(J451="Yes","Done",IF(I451&lt;Summary!$B$4,"Overdue","Open")))</f>
        <v/>
      </c>
    </row>
    <row r="452">
      <c r="A452" s="10" t="n"/>
      <c r="B452" s="24" t="n"/>
      <c r="C452" s="24" t="n"/>
      <c r="D452" s="24" t="n"/>
      <c r="E452" s="24" t="n"/>
      <c r="F452" s="24" t="n"/>
      <c r="G452" s="24" t="n"/>
      <c r="H452" s="24" t="n"/>
      <c r="I452" s="10" t="n"/>
      <c r="J452" s="24" t="n"/>
      <c r="K452" s="23">
        <f>IF(I452="","",IF(J452="Yes","Done",IF(I452&lt;Summary!$B$4,"Overdue","Open")))</f>
        <v/>
      </c>
    </row>
    <row r="453">
      <c r="A453" s="10" t="n"/>
      <c r="B453" s="24" t="n"/>
      <c r="C453" s="24" t="n"/>
      <c r="D453" s="24" t="n"/>
      <c r="E453" s="24" t="n"/>
      <c r="F453" s="24" t="n"/>
      <c r="G453" s="24" t="n"/>
      <c r="H453" s="24" t="n"/>
      <c r="I453" s="10" t="n"/>
      <c r="J453" s="24" t="n"/>
      <c r="K453" s="23">
        <f>IF(I453="","",IF(J453="Yes","Done",IF(I453&lt;Summary!$B$4,"Overdue","Open")))</f>
        <v/>
      </c>
    </row>
    <row r="454">
      <c r="A454" s="10" t="n"/>
      <c r="B454" s="24" t="n"/>
      <c r="C454" s="24" t="n"/>
      <c r="D454" s="24" t="n"/>
      <c r="E454" s="24" t="n"/>
      <c r="F454" s="24" t="n"/>
      <c r="G454" s="24" t="n"/>
      <c r="H454" s="24" t="n"/>
      <c r="I454" s="10" t="n"/>
      <c r="J454" s="24" t="n"/>
      <c r="K454" s="23">
        <f>IF(I454="","",IF(J454="Yes","Done",IF(I454&lt;Summary!$B$4,"Overdue","Open")))</f>
        <v/>
      </c>
    </row>
    <row r="455">
      <c r="A455" s="10" t="n"/>
      <c r="B455" s="24" t="n"/>
      <c r="C455" s="24" t="n"/>
      <c r="D455" s="24" t="n"/>
      <c r="E455" s="24" t="n"/>
      <c r="F455" s="24" t="n"/>
      <c r="G455" s="24" t="n"/>
      <c r="H455" s="24" t="n"/>
      <c r="I455" s="10" t="n"/>
      <c r="J455" s="24" t="n"/>
      <c r="K455" s="23">
        <f>IF(I455="","",IF(J455="Yes","Done",IF(I455&lt;Summary!$B$4,"Overdue","Open")))</f>
        <v/>
      </c>
    </row>
    <row r="456">
      <c r="A456" s="10" t="n"/>
      <c r="B456" s="24" t="n"/>
      <c r="C456" s="24" t="n"/>
      <c r="D456" s="24" t="n"/>
      <c r="E456" s="24" t="n"/>
      <c r="F456" s="24" t="n"/>
      <c r="G456" s="24" t="n"/>
      <c r="H456" s="24" t="n"/>
      <c r="I456" s="10" t="n"/>
      <c r="J456" s="24" t="n"/>
      <c r="K456" s="23">
        <f>IF(I456="","",IF(J456="Yes","Done",IF(I456&lt;Summary!$B$4,"Overdue","Open")))</f>
        <v/>
      </c>
    </row>
    <row r="457">
      <c r="A457" s="10" t="n"/>
      <c r="B457" s="24" t="n"/>
      <c r="C457" s="24" t="n"/>
      <c r="D457" s="24" t="n"/>
      <c r="E457" s="24" t="n"/>
      <c r="F457" s="24" t="n"/>
      <c r="G457" s="24" t="n"/>
      <c r="H457" s="24" t="n"/>
      <c r="I457" s="10" t="n"/>
      <c r="J457" s="24" t="n"/>
      <c r="K457" s="23">
        <f>IF(I457="","",IF(J457="Yes","Done",IF(I457&lt;Summary!$B$4,"Overdue","Open")))</f>
        <v/>
      </c>
    </row>
    <row r="458">
      <c r="A458" s="10" t="n"/>
      <c r="B458" s="24" t="n"/>
      <c r="C458" s="24" t="n"/>
      <c r="D458" s="24" t="n"/>
      <c r="E458" s="24" t="n"/>
      <c r="F458" s="24" t="n"/>
      <c r="G458" s="24" t="n"/>
      <c r="H458" s="24" t="n"/>
      <c r="I458" s="10" t="n"/>
      <c r="J458" s="24" t="n"/>
      <c r="K458" s="23">
        <f>IF(I458="","",IF(J458="Yes","Done",IF(I458&lt;Summary!$B$4,"Overdue","Open")))</f>
        <v/>
      </c>
    </row>
    <row r="459">
      <c r="A459" s="10" t="n"/>
      <c r="B459" s="24" t="n"/>
      <c r="C459" s="24" t="n"/>
      <c r="D459" s="24" t="n"/>
      <c r="E459" s="24" t="n"/>
      <c r="F459" s="24" t="n"/>
      <c r="G459" s="24" t="n"/>
      <c r="H459" s="24" t="n"/>
      <c r="I459" s="10" t="n"/>
      <c r="J459" s="24" t="n"/>
      <c r="K459" s="23">
        <f>IF(I459="","",IF(J459="Yes","Done",IF(I459&lt;Summary!$B$4,"Overdue","Open")))</f>
        <v/>
      </c>
    </row>
    <row r="460">
      <c r="A460" s="10" t="n"/>
      <c r="B460" s="24" t="n"/>
      <c r="C460" s="24" t="n"/>
      <c r="D460" s="24" t="n"/>
      <c r="E460" s="24" t="n"/>
      <c r="F460" s="24" t="n"/>
      <c r="G460" s="24" t="n"/>
      <c r="H460" s="24" t="n"/>
      <c r="I460" s="10" t="n"/>
      <c r="J460" s="24" t="n"/>
      <c r="K460" s="23">
        <f>IF(I460="","",IF(J460="Yes","Done",IF(I460&lt;Summary!$B$4,"Overdue","Open")))</f>
        <v/>
      </c>
    </row>
    <row r="461">
      <c r="A461" s="10" t="n"/>
      <c r="B461" s="24" t="n"/>
      <c r="C461" s="24" t="n"/>
      <c r="D461" s="24" t="n"/>
      <c r="E461" s="24" t="n"/>
      <c r="F461" s="24" t="n"/>
      <c r="G461" s="24" t="n"/>
      <c r="H461" s="24" t="n"/>
      <c r="I461" s="10" t="n"/>
      <c r="J461" s="24" t="n"/>
      <c r="K461" s="23">
        <f>IF(I461="","",IF(J461="Yes","Done",IF(I461&lt;Summary!$B$4,"Overdue","Open")))</f>
        <v/>
      </c>
    </row>
    <row r="462">
      <c r="A462" s="10" t="n"/>
      <c r="B462" s="24" t="n"/>
      <c r="C462" s="24" t="n"/>
      <c r="D462" s="24" t="n"/>
      <c r="E462" s="24" t="n"/>
      <c r="F462" s="24" t="n"/>
      <c r="G462" s="24" t="n"/>
      <c r="H462" s="24" t="n"/>
      <c r="I462" s="10" t="n"/>
      <c r="J462" s="24" t="n"/>
      <c r="K462" s="23">
        <f>IF(I462="","",IF(J462="Yes","Done",IF(I462&lt;Summary!$B$4,"Overdue","Open")))</f>
        <v/>
      </c>
    </row>
    <row r="463">
      <c r="A463" s="10" t="n"/>
      <c r="B463" s="24" t="n"/>
      <c r="C463" s="24" t="n"/>
      <c r="D463" s="24" t="n"/>
      <c r="E463" s="24" t="n"/>
      <c r="F463" s="24" t="n"/>
      <c r="G463" s="24" t="n"/>
      <c r="H463" s="24" t="n"/>
      <c r="I463" s="10" t="n"/>
      <c r="J463" s="24" t="n"/>
      <c r="K463" s="23">
        <f>IF(I463="","",IF(J463="Yes","Done",IF(I463&lt;Summary!$B$4,"Overdue","Open")))</f>
        <v/>
      </c>
    </row>
    <row r="464">
      <c r="A464" s="10" t="n"/>
      <c r="B464" s="24" t="n"/>
      <c r="C464" s="24" t="n"/>
      <c r="D464" s="24" t="n"/>
      <c r="E464" s="24" t="n"/>
      <c r="F464" s="24" t="n"/>
      <c r="G464" s="24" t="n"/>
      <c r="H464" s="24" t="n"/>
      <c r="I464" s="10" t="n"/>
      <c r="J464" s="24" t="n"/>
      <c r="K464" s="23">
        <f>IF(I464="","",IF(J464="Yes","Done",IF(I464&lt;Summary!$B$4,"Overdue","Open")))</f>
        <v/>
      </c>
    </row>
    <row r="465">
      <c r="A465" s="10" t="n"/>
      <c r="B465" s="24" t="n"/>
      <c r="C465" s="24" t="n"/>
      <c r="D465" s="24" t="n"/>
      <c r="E465" s="24" t="n"/>
      <c r="F465" s="24" t="n"/>
      <c r="G465" s="24" t="n"/>
      <c r="H465" s="24" t="n"/>
      <c r="I465" s="10" t="n"/>
      <c r="J465" s="24" t="n"/>
      <c r="K465" s="23">
        <f>IF(I465="","",IF(J465="Yes","Done",IF(I465&lt;Summary!$B$4,"Overdue","Open")))</f>
        <v/>
      </c>
    </row>
    <row r="466">
      <c r="A466" s="10" t="n"/>
      <c r="B466" s="24" t="n"/>
      <c r="C466" s="24" t="n"/>
      <c r="D466" s="24" t="n"/>
      <c r="E466" s="24" t="n"/>
      <c r="F466" s="24" t="n"/>
      <c r="G466" s="24" t="n"/>
      <c r="H466" s="24" t="n"/>
      <c r="I466" s="10" t="n"/>
      <c r="J466" s="24" t="n"/>
      <c r="K466" s="23">
        <f>IF(I466="","",IF(J466="Yes","Done",IF(I466&lt;Summary!$B$4,"Overdue","Open")))</f>
        <v/>
      </c>
    </row>
    <row r="467">
      <c r="A467" s="10" t="n"/>
      <c r="B467" s="24" t="n"/>
      <c r="C467" s="24" t="n"/>
      <c r="D467" s="24" t="n"/>
      <c r="E467" s="24" t="n"/>
      <c r="F467" s="24" t="n"/>
      <c r="G467" s="24" t="n"/>
      <c r="H467" s="24" t="n"/>
      <c r="I467" s="10" t="n"/>
      <c r="J467" s="24" t="n"/>
      <c r="K467" s="23">
        <f>IF(I467="","",IF(J467="Yes","Done",IF(I467&lt;Summary!$B$4,"Overdue","Open")))</f>
        <v/>
      </c>
    </row>
    <row r="468">
      <c r="A468" s="10" t="n"/>
      <c r="B468" s="24" t="n"/>
      <c r="C468" s="24" t="n"/>
      <c r="D468" s="24" t="n"/>
      <c r="E468" s="24" t="n"/>
      <c r="F468" s="24" t="n"/>
      <c r="G468" s="24" t="n"/>
      <c r="H468" s="24" t="n"/>
      <c r="I468" s="10" t="n"/>
      <c r="J468" s="24" t="n"/>
      <c r="K468" s="23">
        <f>IF(I468="","",IF(J468="Yes","Done",IF(I468&lt;Summary!$B$4,"Overdue","Open")))</f>
        <v/>
      </c>
    </row>
    <row r="469">
      <c r="A469" s="10" t="n"/>
      <c r="B469" s="24" t="n"/>
      <c r="C469" s="24" t="n"/>
      <c r="D469" s="24" t="n"/>
      <c r="E469" s="24" t="n"/>
      <c r="F469" s="24" t="n"/>
      <c r="G469" s="24" t="n"/>
      <c r="H469" s="24" t="n"/>
      <c r="I469" s="10" t="n"/>
      <c r="J469" s="24" t="n"/>
      <c r="K469" s="23">
        <f>IF(I469="","",IF(J469="Yes","Done",IF(I469&lt;Summary!$B$4,"Overdue","Open")))</f>
        <v/>
      </c>
    </row>
    <row r="470">
      <c r="A470" s="10" t="n"/>
      <c r="B470" s="24" t="n"/>
      <c r="C470" s="24" t="n"/>
      <c r="D470" s="24" t="n"/>
      <c r="E470" s="24" t="n"/>
      <c r="F470" s="24" t="n"/>
      <c r="G470" s="24" t="n"/>
      <c r="H470" s="24" t="n"/>
      <c r="I470" s="10" t="n"/>
      <c r="J470" s="24" t="n"/>
      <c r="K470" s="23">
        <f>IF(I470="","",IF(J470="Yes","Done",IF(I470&lt;Summary!$B$4,"Overdue","Open")))</f>
        <v/>
      </c>
    </row>
    <row r="471">
      <c r="A471" s="10" t="n"/>
      <c r="B471" s="24" t="n"/>
      <c r="C471" s="24" t="n"/>
      <c r="D471" s="24" t="n"/>
      <c r="E471" s="24" t="n"/>
      <c r="F471" s="24" t="n"/>
      <c r="G471" s="24" t="n"/>
      <c r="H471" s="24" t="n"/>
      <c r="I471" s="10" t="n"/>
      <c r="J471" s="24" t="n"/>
      <c r="K471" s="23">
        <f>IF(I471="","",IF(J471="Yes","Done",IF(I471&lt;Summary!$B$4,"Overdue","Open")))</f>
        <v/>
      </c>
    </row>
    <row r="472">
      <c r="A472" s="10" t="n"/>
      <c r="B472" s="24" t="n"/>
      <c r="C472" s="24" t="n"/>
      <c r="D472" s="24" t="n"/>
      <c r="E472" s="24" t="n"/>
      <c r="F472" s="24" t="n"/>
      <c r="G472" s="24" t="n"/>
      <c r="H472" s="24" t="n"/>
      <c r="I472" s="10" t="n"/>
      <c r="J472" s="24" t="n"/>
      <c r="K472" s="23">
        <f>IF(I472="","",IF(J472="Yes","Done",IF(I472&lt;Summary!$B$4,"Overdue","Open")))</f>
        <v/>
      </c>
    </row>
    <row r="473">
      <c r="A473" s="10" t="n"/>
      <c r="B473" s="24" t="n"/>
      <c r="C473" s="24" t="n"/>
      <c r="D473" s="24" t="n"/>
      <c r="E473" s="24" t="n"/>
      <c r="F473" s="24" t="n"/>
      <c r="G473" s="24" t="n"/>
      <c r="H473" s="24" t="n"/>
      <c r="I473" s="10" t="n"/>
      <c r="J473" s="24" t="n"/>
      <c r="K473" s="23">
        <f>IF(I473="","",IF(J473="Yes","Done",IF(I473&lt;Summary!$B$4,"Overdue","Open")))</f>
        <v/>
      </c>
    </row>
    <row r="474">
      <c r="A474" s="10" t="n"/>
      <c r="B474" s="24" t="n"/>
      <c r="C474" s="24" t="n"/>
      <c r="D474" s="24" t="n"/>
      <c r="E474" s="24" t="n"/>
      <c r="F474" s="24" t="n"/>
      <c r="G474" s="24" t="n"/>
      <c r="H474" s="24" t="n"/>
      <c r="I474" s="10" t="n"/>
      <c r="J474" s="24" t="n"/>
      <c r="K474" s="23">
        <f>IF(I474="","",IF(J474="Yes","Done",IF(I474&lt;Summary!$B$4,"Overdue","Open")))</f>
        <v/>
      </c>
    </row>
    <row r="475">
      <c r="A475" s="10" t="n"/>
      <c r="B475" s="24" t="n"/>
      <c r="C475" s="24" t="n"/>
      <c r="D475" s="24" t="n"/>
      <c r="E475" s="24" t="n"/>
      <c r="F475" s="24" t="n"/>
      <c r="G475" s="24" t="n"/>
      <c r="H475" s="24" t="n"/>
      <c r="I475" s="10" t="n"/>
      <c r="J475" s="24" t="n"/>
      <c r="K475" s="23">
        <f>IF(I475="","",IF(J475="Yes","Done",IF(I475&lt;Summary!$B$4,"Overdue","Open")))</f>
        <v/>
      </c>
    </row>
    <row r="476">
      <c r="A476" s="10" t="n"/>
      <c r="B476" s="24" t="n"/>
      <c r="C476" s="24" t="n"/>
      <c r="D476" s="24" t="n"/>
      <c r="E476" s="24" t="n"/>
      <c r="F476" s="24" t="n"/>
      <c r="G476" s="24" t="n"/>
      <c r="H476" s="24" t="n"/>
      <c r="I476" s="10" t="n"/>
      <c r="J476" s="24" t="n"/>
      <c r="K476" s="23">
        <f>IF(I476="","",IF(J476="Yes","Done",IF(I476&lt;Summary!$B$4,"Overdue","Open")))</f>
        <v/>
      </c>
    </row>
    <row r="477">
      <c r="A477" s="10" t="n"/>
      <c r="B477" s="24" t="n"/>
      <c r="C477" s="24" t="n"/>
      <c r="D477" s="24" t="n"/>
      <c r="E477" s="24" t="n"/>
      <c r="F477" s="24" t="n"/>
      <c r="G477" s="24" t="n"/>
      <c r="H477" s="24" t="n"/>
      <c r="I477" s="10" t="n"/>
      <c r="J477" s="24" t="n"/>
      <c r="K477" s="23">
        <f>IF(I477="","",IF(J477="Yes","Done",IF(I477&lt;Summary!$B$4,"Overdue","Open")))</f>
        <v/>
      </c>
    </row>
    <row r="478">
      <c r="A478" s="10" t="n"/>
      <c r="B478" s="24" t="n"/>
      <c r="C478" s="24" t="n"/>
      <c r="D478" s="24" t="n"/>
      <c r="E478" s="24" t="n"/>
      <c r="F478" s="24" t="n"/>
      <c r="G478" s="24" t="n"/>
      <c r="H478" s="24" t="n"/>
      <c r="I478" s="10" t="n"/>
      <c r="J478" s="24" t="n"/>
      <c r="K478" s="23">
        <f>IF(I478="","",IF(J478="Yes","Done",IF(I478&lt;Summary!$B$4,"Overdue","Open")))</f>
        <v/>
      </c>
    </row>
    <row r="479">
      <c r="A479" s="10" t="n"/>
      <c r="B479" s="24" t="n"/>
      <c r="C479" s="24" t="n"/>
      <c r="D479" s="24" t="n"/>
      <c r="E479" s="24" t="n"/>
      <c r="F479" s="24" t="n"/>
      <c r="G479" s="24" t="n"/>
      <c r="H479" s="24" t="n"/>
      <c r="I479" s="10" t="n"/>
      <c r="J479" s="24" t="n"/>
      <c r="K479" s="23">
        <f>IF(I479="","",IF(J479="Yes","Done",IF(I479&lt;Summary!$B$4,"Overdue","Open")))</f>
        <v/>
      </c>
    </row>
    <row r="480">
      <c r="A480" s="10" t="n"/>
      <c r="B480" s="24" t="n"/>
      <c r="C480" s="24" t="n"/>
      <c r="D480" s="24" t="n"/>
      <c r="E480" s="24" t="n"/>
      <c r="F480" s="24" t="n"/>
      <c r="G480" s="24" t="n"/>
      <c r="H480" s="24" t="n"/>
      <c r="I480" s="10" t="n"/>
      <c r="J480" s="24" t="n"/>
      <c r="K480" s="23">
        <f>IF(I480="","",IF(J480="Yes","Done",IF(I480&lt;Summary!$B$4,"Overdue","Open")))</f>
        <v/>
      </c>
    </row>
    <row r="481">
      <c r="A481" s="10" t="n"/>
      <c r="B481" s="24" t="n"/>
      <c r="C481" s="24" t="n"/>
      <c r="D481" s="24" t="n"/>
      <c r="E481" s="24" t="n"/>
      <c r="F481" s="24" t="n"/>
      <c r="G481" s="24" t="n"/>
      <c r="H481" s="24" t="n"/>
      <c r="I481" s="10" t="n"/>
      <c r="J481" s="24" t="n"/>
      <c r="K481" s="23">
        <f>IF(I481="","",IF(J481="Yes","Done",IF(I481&lt;Summary!$B$4,"Overdue","Open")))</f>
        <v/>
      </c>
    </row>
    <row r="482">
      <c r="A482" s="10" t="n"/>
      <c r="B482" s="24" t="n"/>
      <c r="C482" s="24" t="n"/>
      <c r="D482" s="24" t="n"/>
      <c r="E482" s="24" t="n"/>
      <c r="F482" s="24" t="n"/>
      <c r="G482" s="24" t="n"/>
      <c r="H482" s="24" t="n"/>
      <c r="I482" s="10" t="n"/>
      <c r="J482" s="24" t="n"/>
      <c r="K482" s="23">
        <f>IF(I482="","",IF(J482="Yes","Done",IF(I482&lt;Summary!$B$4,"Overdue","Open")))</f>
        <v/>
      </c>
    </row>
    <row r="483">
      <c r="A483" s="10" t="n"/>
      <c r="B483" s="24" t="n"/>
      <c r="C483" s="24" t="n"/>
      <c r="D483" s="24" t="n"/>
      <c r="E483" s="24" t="n"/>
      <c r="F483" s="24" t="n"/>
      <c r="G483" s="24" t="n"/>
      <c r="H483" s="24" t="n"/>
      <c r="I483" s="10" t="n"/>
      <c r="J483" s="24" t="n"/>
      <c r="K483" s="23">
        <f>IF(I483="","",IF(J483="Yes","Done",IF(I483&lt;Summary!$B$4,"Overdue","Open")))</f>
        <v/>
      </c>
    </row>
    <row r="484">
      <c r="A484" s="10" t="n"/>
      <c r="B484" s="24" t="n"/>
      <c r="C484" s="24" t="n"/>
      <c r="D484" s="24" t="n"/>
      <c r="E484" s="24" t="n"/>
      <c r="F484" s="24" t="n"/>
      <c r="G484" s="24" t="n"/>
      <c r="H484" s="24" t="n"/>
      <c r="I484" s="10" t="n"/>
      <c r="J484" s="24" t="n"/>
      <c r="K484" s="23">
        <f>IF(I484="","",IF(J484="Yes","Done",IF(I484&lt;Summary!$B$4,"Overdue","Open")))</f>
        <v/>
      </c>
    </row>
    <row r="485">
      <c r="A485" s="10" t="n"/>
      <c r="B485" s="24" t="n"/>
      <c r="C485" s="24" t="n"/>
      <c r="D485" s="24" t="n"/>
      <c r="E485" s="24" t="n"/>
      <c r="F485" s="24" t="n"/>
      <c r="G485" s="24" t="n"/>
      <c r="H485" s="24" t="n"/>
      <c r="I485" s="10" t="n"/>
      <c r="J485" s="24" t="n"/>
      <c r="K485" s="23">
        <f>IF(I485="","",IF(J485="Yes","Done",IF(I485&lt;Summary!$B$4,"Overdue","Open")))</f>
        <v/>
      </c>
    </row>
    <row r="486">
      <c r="A486" s="10" t="n"/>
      <c r="B486" s="24" t="n"/>
      <c r="C486" s="24" t="n"/>
      <c r="D486" s="24" t="n"/>
      <c r="E486" s="24" t="n"/>
      <c r="F486" s="24" t="n"/>
      <c r="G486" s="24" t="n"/>
      <c r="H486" s="24" t="n"/>
      <c r="I486" s="10" t="n"/>
      <c r="J486" s="24" t="n"/>
      <c r="K486" s="23">
        <f>IF(I486="","",IF(J486="Yes","Done",IF(I486&lt;Summary!$B$4,"Overdue","Open")))</f>
        <v/>
      </c>
    </row>
    <row r="487">
      <c r="A487" s="10" t="n"/>
      <c r="B487" s="24" t="n"/>
      <c r="C487" s="24" t="n"/>
      <c r="D487" s="24" t="n"/>
      <c r="E487" s="24" t="n"/>
      <c r="F487" s="24" t="n"/>
      <c r="G487" s="24" t="n"/>
      <c r="H487" s="24" t="n"/>
      <c r="I487" s="10" t="n"/>
      <c r="J487" s="24" t="n"/>
      <c r="K487" s="23">
        <f>IF(I487="","",IF(J487="Yes","Done",IF(I487&lt;Summary!$B$4,"Overdue","Open")))</f>
        <v/>
      </c>
    </row>
    <row r="488">
      <c r="A488" s="10" t="n"/>
      <c r="B488" s="24" t="n"/>
      <c r="C488" s="24" t="n"/>
      <c r="D488" s="24" t="n"/>
      <c r="E488" s="24" t="n"/>
      <c r="F488" s="24" t="n"/>
      <c r="G488" s="24" t="n"/>
      <c r="H488" s="24" t="n"/>
      <c r="I488" s="10" t="n"/>
      <c r="J488" s="24" t="n"/>
      <c r="K488" s="23">
        <f>IF(I488="","",IF(J488="Yes","Done",IF(I488&lt;Summary!$B$4,"Overdue","Open")))</f>
        <v/>
      </c>
    </row>
    <row r="489">
      <c r="A489" s="10" t="n"/>
      <c r="B489" s="24" t="n"/>
      <c r="C489" s="24" t="n"/>
      <c r="D489" s="24" t="n"/>
      <c r="E489" s="24" t="n"/>
      <c r="F489" s="24" t="n"/>
      <c r="G489" s="24" t="n"/>
      <c r="H489" s="24" t="n"/>
      <c r="I489" s="10" t="n"/>
      <c r="J489" s="24" t="n"/>
      <c r="K489" s="23">
        <f>IF(I489="","",IF(J489="Yes","Done",IF(I489&lt;Summary!$B$4,"Overdue","Open")))</f>
        <v/>
      </c>
    </row>
    <row r="490">
      <c r="A490" s="10" t="n"/>
      <c r="B490" s="24" t="n"/>
      <c r="C490" s="24" t="n"/>
      <c r="D490" s="24" t="n"/>
      <c r="E490" s="24" t="n"/>
      <c r="F490" s="24" t="n"/>
      <c r="G490" s="24" t="n"/>
      <c r="H490" s="24" t="n"/>
      <c r="I490" s="10" t="n"/>
      <c r="J490" s="24" t="n"/>
      <c r="K490" s="23">
        <f>IF(I490="","",IF(J490="Yes","Done",IF(I490&lt;Summary!$B$4,"Overdue","Open")))</f>
        <v/>
      </c>
    </row>
    <row r="491">
      <c r="A491" s="10" t="n"/>
      <c r="B491" s="24" t="n"/>
      <c r="C491" s="24" t="n"/>
      <c r="D491" s="24" t="n"/>
      <c r="E491" s="24" t="n"/>
      <c r="F491" s="24" t="n"/>
      <c r="G491" s="24" t="n"/>
      <c r="H491" s="24" t="n"/>
      <c r="I491" s="10" t="n"/>
      <c r="J491" s="24" t="n"/>
      <c r="K491" s="23">
        <f>IF(I491="","",IF(J491="Yes","Done",IF(I491&lt;Summary!$B$4,"Overdue","Open")))</f>
        <v/>
      </c>
    </row>
    <row r="492">
      <c r="A492" s="10" t="n"/>
      <c r="B492" s="24" t="n"/>
      <c r="C492" s="24" t="n"/>
      <c r="D492" s="24" t="n"/>
      <c r="E492" s="24" t="n"/>
      <c r="F492" s="24" t="n"/>
      <c r="G492" s="24" t="n"/>
      <c r="H492" s="24" t="n"/>
      <c r="I492" s="10" t="n"/>
      <c r="J492" s="24" t="n"/>
      <c r="K492" s="23">
        <f>IF(I492="","",IF(J492="Yes","Done",IF(I492&lt;Summary!$B$4,"Overdue","Open")))</f>
        <v/>
      </c>
    </row>
    <row r="493">
      <c r="A493" s="10" t="n"/>
      <c r="B493" s="24" t="n"/>
      <c r="C493" s="24" t="n"/>
      <c r="D493" s="24" t="n"/>
      <c r="E493" s="24" t="n"/>
      <c r="F493" s="24" t="n"/>
      <c r="G493" s="24" t="n"/>
      <c r="H493" s="24" t="n"/>
      <c r="I493" s="10" t="n"/>
      <c r="J493" s="24" t="n"/>
      <c r="K493" s="23">
        <f>IF(I493="","",IF(J493="Yes","Done",IF(I493&lt;Summary!$B$4,"Overdue","Open")))</f>
        <v/>
      </c>
    </row>
    <row r="494">
      <c r="A494" s="10" t="n"/>
      <c r="B494" s="24" t="n"/>
      <c r="C494" s="24" t="n"/>
      <c r="D494" s="24" t="n"/>
      <c r="E494" s="24" t="n"/>
      <c r="F494" s="24" t="n"/>
      <c r="G494" s="24" t="n"/>
      <c r="H494" s="24" t="n"/>
      <c r="I494" s="10" t="n"/>
      <c r="J494" s="24" t="n"/>
      <c r="K494" s="23">
        <f>IF(I494="","",IF(J494="Yes","Done",IF(I494&lt;Summary!$B$4,"Overdue","Open")))</f>
        <v/>
      </c>
    </row>
    <row r="495">
      <c r="A495" s="10" t="n"/>
      <c r="B495" s="24" t="n"/>
      <c r="C495" s="24" t="n"/>
      <c r="D495" s="24" t="n"/>
      <c r="E495" s="24" t="n"/>
      <c r="F495" s="24" t="n"/>
      <c r="G495" s="24" t="n"/>
      <c r="H495" s="24" t="n"/>
      <c r="I495" s="10" t="n"/>
      <c r="J495" s="24" t="n"/>
      <c r="K495" s="23">
        <f>IF(I495="","",IF(J495="Yes","Done",IF(I495&lt;Summary!$B$4,"Overdue","Open")))</f>
        <v/>
      </c>
    </row>
    <row r="496">
      <c r="A496" s="10" t="n"/>
      <c r="B496" s="24" t="n"/>
      <c r="C496" s="24" t="n"/>
      <c r="D496" s="24" t="n"/>
      <c r="E496" s="24" t="n"/>
      <c r="F496" s="24" t="n"/>
      <c r="G496" s="24" t="n"/>
      <c r="H496" s="24" t="n"/>
      <c r="I496" s="10" t="n"/>
      <c r="J496" s="24" t="n"/>
      <c r="K496" s="23">
        <f>IF(I496="","",IF(J496="Yes","Done",IF(I496&lt;Summary!$B$4,"Overdue","Open")))</f>
        <v/>
      </c>
    </row>
    <row r="497">
      <c r="A497" s="10" t="n"/>
      <c r="B497" s="24" t="n"/>
      <c r="C497" s="24" t="n"/>
      <c r="D497" s="24" t="n"/>
      <c r="E497" s="24" t="n"/>
      <c r="F497" s="24" t="n"/>
      <c r="G497" s="24" t="n"/>
      <c r="H497" s="24" t="n"/>
      <c r="I497" s="10" t="n"/>
      <c r="J497" s="24" t="n"/>
      <c r="K497" s="23">
        <f>IF(I497="","",IF(J497="Yes","Done",IF(I497&lt;Summary!$B$4,"Overdue","Open")))</f>
        <v/>
      </c>
    </row>
    <row r="498">
      <c r="A498" s="10" t="n"/>
      <c r="B498" s="24" t="n"/>
      <c r="C498" s="24" t="n"/>
      <c r="D498" s="24" t="n"/>
      <c r="E498" s="24" t="n"/>
      <c r="F498" s="24" t="n"/>
      <c r="G498" s="24" t="n"/>
      <c r="H498" s="24" t="n"/>
      <c r="I498" s="10" t="n"/>
      <c r="J498" s="24" t="n"/>
      <c r="K498" s="23">
        <f>IF(I498="","",IF(J498="Yes","Done",IF(I498&lt;Summary!$B$4,"Overdue","Open")))</f>
        <v/>
      </c>
    </row>
    <row r="499">
      <c r="A499" s="10" t="n"/>
      <c r="B499" s="24" t="n"/>
      <c r="C499" s="24" t="n"/>
      <c r="D499" s="24" t="n"/>
      <c r="E499" s="24" t="n"/>
      <c r="F499" s="24" t="n"/>
      <c r="G499" s="24" t="n"/>
      <c r="H499" s="24" t="n"/>
      <c r="I499" s="10" t="n"/>
      <c r="J499" s="24" t="n"/>
      <c r="K499" s="23">
        <f>IF(I499="","",IF(J499="Yes","Done",IF(I499&lt;Summary!$B$4,"Overdue","Open")))</f>
        <v/>
      </c>
    </row>
    <row r="500">
      <c r="A500" s="10" t="n"/>
      <c r="B500" s="24" t="n"/>
      <c r="C500" s="24" t="n"/>
      <c r="D500" s="24" t="n"/>
      <c r="E500" s="24" t="n"/>
      <c r="F500" s="24" t="n"/>
      <c r="G500" s="24" t="n"/>
      <c r="H500" s="24" t="n"/>
      <c r="I500" s="10" t="n"/>
      <c r="J500" s="24" t="n"/>
      <c r="K500" s="23">
        <f>IF(I500="","",IF(J500="Yes","Done",IF(I500&lt;Summary!$B$4,"Overdue","Open")))</f>
        <v/>
      </c>
    </row>
    <row r="501">
      <c r="A501" s="10" t="n"/>
      <c r="B501" s="24" t="n"/>
      <c r="C501" s="24" t="n"/>
      <c r="D501" s="24" t="n"/>
      <c r="E501" s="24" t="n"/>
      <c r="F501" s="24" t="n"/>
      <c r="G501" s="24" t="n"/>
      <c r="H501" s="24" t="n"/>
      <c r="I501" s="10" t="n"/>
      <c r="J501" s="24" t="n"/>
      <c r="K501" s="23">
        <f>IF(I501="","",IF(J501="Yes","Done",IF(I501&lt;Summary!$B$4,"Overdue","Open")))</f>
        <v/>
      </c>
    </row>
    <row r="502">
      <c r="A502" s="10" t="n"/>
      <c r="B502" s="24" t="n"/>
      <c r="C502" s="24" t="n"/>
      <c r="D502" s="24" t="n"/>
      <c r="E502" s="24" t="n"/>
      <c r="F502" s="24" t="n"/>
      <c r="G502" s="24" t="n"/>
      <c r="H502" s="24" t="n"/>
      <c r="I502" s="10" t="n"/>
      <c r="J502" s="24" t="n"/>
      <c r="K502" s="23">
        <f>IF(I502="","",IF(J502="Yes","Done",IF(I502&lt;Summary!$B$4,"Overdue","Open")))</f>
        <v/>
      </c>
    </row>
    <row r="503">
      <c r="A503" s="10" t="n"/>
      <c r="B503" s="24" t="n"/>
      <c r="C503" s="24" t="n"/>
      <c r="D503" s="24" t="n"/>
      <c r="E503" s="24" t="n"/>
      <c r="F503" s="24" t="n"/>
      <c r="G503" s="24" t="n"/>
      <c r="H503" s="24" t="n"/>
      <c r="I503" s="10" t="n"/>
      <c r="J503" s="24" t="n"/>
      <c r="K503" s="23">
        <f>IF(I503="","",IF(J503="Yes","Done",IF(I503&lt;Summary!$B$4,"Overdue","Open")))</f>
        <v/>
      </c>
    </row>
    <row r="504">
      <c r="A504" s="10" t="n"/>
      <c r="B504" s="24" t="n"/>
      <c r="C504" s="24" t="n"/>
      <c r="D504" s="24" t="n"/>
      <c r="E504" s="24" t="n"/>
      <c r="F504" s="24" t="n"/>
      <c r="G504" s="24" t="n"/>
      <c r="H504" s="24" t="n"/>
      <c r="I504" s="10" t="n"/>
      <c r="J504" s="24" t="n"/>
      <c r="K504" s="23">
        <f>IF(I504="","",IF(J504="Yes","Done",IF(I504&lt;Summary!$B$4,"Overdue","Open")))</f>
        <v/>
      </c>
    </row>
  </sheetData>
  <autoFilter ref="A4:K504"/>
  <conditionalFormatting sqref="K5:K504">
    <cfRule type="cellIs" priority="1" operator="equal" dxfId="0">
      <formula>"Overdue"</formula>
    </cfRule>
  </conditionalFormatting>
  <dataValidations count="6">
    <dataValidation sqref="B5:B504" showDropDown="0" showInputMessage="0" showErrorMessage="0" allowBlank="1" type="list">
      <formula1>=Lists!$D$5:$D$10</formula1>
    </dataValidation>
    <dataValidation sqref="C5:C504" showDropDown="0" showInputMessage="0" showErrorMessage="0" allowBlank="1" type="list">
      <formula1>=Accounts!$B$5:$B$204</formula1>
    </dataValidation>
    <dataValidation sqref="D5:D504" showDropDown="0" showInputMessage="0" showErrorMessage="0" allowBlank="1" type="list">
      <formula1>=Contacts!$D$5:$D$304</formula1>
    </dataValidation>
    <dataValidation sqref="E5:E504" showDropDown="0" showInputMessage="0" showErrorMessage="0" allowBlank="1" type="list">
      <formula1>=Deals!$A$5:$A$204</formula1>
    </dataValidation>
    <dataValidation sqref="F5:F504" showDropDown="0" showInputMessage="0" showErrorMessage="0" allowBlank="1" type="list">
      <formula1>=Lists!$H$5:$H$12</formula1>
    </dataValidation>
    <dataValidation sqref="J5:J5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>
      <c r="A1" s="1" t="inlineStr">
        <is>
          <t>Lists</t>
        </is>
      </c>
    </row>
    <row r="2">
      <c r="A2" s="2" t="inlineStr">
        <is>
          <t>Dropdown values. Type your reps in Owners. Change the others only with care: the Summary looks up stage and category names exactly.</t>
        </is>
      </c>
    </row>
    <row r="4">
      <c r="A4" s="6" t="inlineStr">
        <is>
          <t>Stages</t>
        </is>
      </c>
      <c r="B4" s="6" t="inlineStr">
        <is>
          <t>Forecast categories</t>
        </is>
      </c>
      <c r="C4" s="6" t="inlineStr">
        <is>
          <t>Deal types</t>
        </is>
      </c>
      <c r="D4" s="6" t="inlineStr">
        <is>
          <t>Activity types</t>
        </is>
      </c>
      <c r="E4" s="6" t="inlineStr">
        <is>
          <t>Contact roles</t>
        </is>
      </c>
      <c r="F4" s="6" t="inlineStr">
        <is>
          <t>Segments</t>
        </is>
      </c>
      <c r="G4" s="6" t="inlineStr">
        <is>
          <t>Account status</t>
        </is>
      </c>
      <c r="H4" s="6" t="inlineStr">
        <is>
          <t>Owners</t>
        </is>
      </c>
      <c r="I4" s="6" t="inlineStr">
        <is>
          <t>Lead sources</t>
        </is>
      </c>
      <c r="J4" s="6" t="inlineStr">
        <is>
          <t>Lost reasons</t>
        </is>
      </c>
    </row>
    <row r="5">
      <c r="A5" s="7" t="inlineStr">
        <is>
          <t>Qualified</t>
        </is>
      </c>
      <c r="B5" s="7" t="inlineStr">
        <is>
          <t>Commit</t>
        </is>
      </c>
      <c r="C5" s="7" t="inlineStr">
        <is>
          <t>New business</t>
        </is>
      </c>
      <c r="D5" s="7" t="inlineStr">
        <is>
          <t>Call</t>
        </is>
      </c>
      <c r="E5" s="7" t="inlineStr">
        <is>
          <t>Economic buyer</t>
        </is>
      </c>
      <c r="F5" s="7" t="inlineStr">
        <is>
          <t>SMB</t>
        </is>
      </c>
      <c r="G5" s="7" t="inlineStr">
        <is>
          <t>Prospect</t>
        </is>
      </c>
      <c r="H5" s="24" t="n"/>
      <c r="I5" s="7" t="inlineStr">
        <is>
          <t>Inbound</t>
        </is>
      </c>
      <c r="J5" s="7" t="inlineStr">
        <is>
          <t>Chose a competitor</t>
        </is>
      </c>
    </row>
    <row r="6">
      <c r="A6" s="7" t="inlineStr">
        <is>
          <t>Discovery</t>
        </is>
      </c>
      <c r="B6" s="7" t="inlineStr">
        <is>
          <t>Best Case</t>
        </is>
      </c>
      <c r="C6" s="7" t="inlineStr">
        <is>
          <t>Expansion</t>
        </is>
      </c>
      <c r="D6" s="7" t="inlineStr">
        <is>
          <t>Email</t>
        </is>
      </c>
      <c r="E6" s="7" t="inlineStr">
        <is>
          <t>Champion</t>
        </is>
      </c>
      <c r="F6" s="7" t="inlineStr">
        <is>
          <t>Mid-market</t>
        </is>
      </c>
      <c r="G6" s="7" t="inlineStr">
        <is>
          <t>Customer</t>
        </is>
      </c>
      <c r="H6" s="24" t="n"/>
      <c r="I6" s="7" t="inlineStr">
        <is>
          <t>Outbound</t>
        </is>
      </c>
      <c r="J6" s="7" t="inlineStr">
        <is>
          <t>No decision</t>
        </is>
      </c>
    </row>
    <row r="7">
      <c r="A7" s="7" t="inlineStr">
        <is>
          <t>Validation</t>
        </is>
      </c>
      <c r="B7" s="7" t="inlineStr">
        <is>
          <t>Pipeline</t>
        </is>
      </c>
      <c r="C7" s="7" t="inlineStr">
        <is>
          <t>Renewal</t>
        </is>
      </c>
      <c r="D7" s="7" t="inlineStr">
        <is>
          <t>Meeting</t>
        </is>
      </c>
      <c r="E7" s="7" t="inlineStr">
        <is>
          <t>Technical evaluator</t>
        </is>
      </c>
      <c r="F7" s="7" t="inlineStr">
        <is>
          <t>Enterprise</t>
        </is>
      </c>
      <c r="G7" s="7" t="inlineStr">
        <is>
          <t>Former customer</t>
        </is>
      </c>
      <c r="H7" s="24" t="n"/>
      <c r="I7" s="7" t="inlineStr">
        <is>
          <t>Referral</t>
        </is>
      </c>
      <c r="J7" s="7" t="inlineStr">
        <is>
          <t>No budget</t>
        </is>
      </c>
    </row>
    <row r="8">
      <c r="A8" s="7" t="inlineStr">
        <is>
          <t>Proposal</t>
        </is>
      </c>
      <c r="B8" s="7" t="inlineStr">
        <is>
          <t>Omitted</t>
        </is>
      </c>
      <c r="D8" s="7" t="inlineStr">
        <is>
          <t>Demo</t>
        </is>
      </c>
      <c r="E8" s="7" t="inlineStr">
        <is>
          <t>User</t>
        </is>
      </c>
      <c r="G8" s="7" t="inlineStr">
        <is>
          <t>Partner</t>
        </is>
      </c>
      <c r="H8" s="24" t="n"/>
      <c r="I8" s="7" t="inlineStr">
        <is>
          <t>Partner</t>
        </is>
      </c>
      <c r="J8" s="7" t="inlineStr">
        <is>
          <t>Bad fit</t>
        </is>
      </c>
    </row>
    <row r="9">
      <c r="A9" s="7" t="inlineStr">
        <is>
          <t>Signature</t>
        </is>
      </c>
      <c r="D9" s="7" t="inlineStr">
        <is>
          <t>Note</t>
        </is>
      </c>
      <c r="E9" s="7" t="inlineStr">
        <is>
          <t>Procurement</t>
        </is>
      </c>
      <c r="H9" s="24" t="n"/>
      <c r="I9" s="7" t="inlineStr">
        <is>
          <t>Event</t>
        </is>
      </c>
      <c r="J9" s="7" t="inlineStr">
        <is>
          <t>Timing</t>
        </is>
      </c>
    </row>
    <row r="10">
      <c r="A10" s="7" t="inlineStr">
        <is>
          <t>Closed Won</t>
        </is>
      </c>
      <c r="D10" s="7" t="inlineStr">
        <is>
          <t>Task</t>
        </is>
      </c>
      <c r="E10" s="7" t="inlineStr">
        <is>
          <t>Other</t>
        </is>
      </c>
      <c r="H10" s="24" t="n"/>
      <c r="I10" s="7" t="inlineStr">
        <is>
          <t>Existing customer</t>
        </is>
      </c>
      <c r="J10" s="7" t="inlineStr">
        <is>
          <t>Other</t>
        </is>
      </c>
    </row>
    <row r="11">
      <c r="A11" s="7" t="inlineStr">
        <is>
          <t>Closed Lost</t>
        </is>
      </c>
      <c r="H11" s="24" t="n"/>
    </row>
    <row r="12">
      <c r="H12" s="2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2026-10-21T21:10:39Z</dcterms:created>
  <dcterms:modified xmlns:dcterms="http://purl.org/dc/terms/" xmlns:xsi="http://www.w3.org/2001/XMLSchema-instance" xsi:type="dcterms:W3CDTF">2026-10-21T21:10:39Z</dcterms:modified>
</cp:coreProperties>
</file>