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Assumptions" sheetId="3" state="visible" r:id="rId3"/>
    <sheet xmlns:r="http://schemas.openxmlformats.org/officeDocument/2006/relationships" name="Billings" sheetId="4" state="visible" r:id="rId4"/>
    <sheet xmlns:r="http://schemas.openxmlformats.org/officeDocument/2006/relationships" name="Payroll" sheetId="5" state="visible" r:id="rId5"/>
    <sheet xmlns:r="http://schemas.openxmlformats.org/officeDocument/2006/relationships" name="Spend" sheetId="6" state="visible" r:id="rId6"/>
    <sheet xmlns:r="http://schemas.openxmlformats.org/officeDocument/2006/relationships" name="Cash" sheetId="7" state="visible" r:id="rId7"/>
  </sheets>
  <definedNames/>
  <calcPr calcId="124519" fullCalcOnLoad="1"/>
</workbook>
</file>

<file path=xl/styles.xml><?xml version="1.0" encoding="utf-8"?>
<styleSheet xmlns="http://schemas.openxmlformats.org/spreadsheetml/2006/main">
  <numFmts count="5">
    <numFmt numFmtId="164" formatCode="yyyy-mm-dd"/>
    <numFmt numFmtId="165" formatCode="mmm yyyy"/>
    <numFmt numFmtId="166" formatCode="$#,##0;[Red]-$#,##0;&quot;-&quot;"/>
    <numFmt numFmtId="167" formatCode="0.0%"/>
    <numFmt numFmtId="168" formatCode="0.0"/>
  </numFmts>
  <fonts count="7">
    <font>
      <name val="Calibri"/>
      <family val="2"/>
      <color theme="1"/>
      <sz val="11"/>
      <scheme val="minor"/>
    </font>
    <font>
      <b val="1"/>
      <sz val="16"/>
    </font>
    <font>
      <i val="1"/>
      <color rgb="004B5563"/>
    </font>
    <font>
      <b val="1"/>
      <sz val="12"/>
    </font>
    <font>
      <b val="1"/>
      <sz val="14"/>
    </font>
    <font>
      <b val="1"/>
    </font>
    <font>
      <b val="1"/>
      <color rgb="00FFFFFF"/>
    </font>
  </fonts>
  <fills count="6">
    <fill>
      <patternFill/>
    </fill>
    <fill>
      <patternFill patternType="gray125"/>
    </fill>
    <fill>
      <patternFill patternType="solid">
        <fgColor rgb="00FFF2CC"/>
      </patternFill>
    </fill>
    <fill>
      <patternFill patternType="solid">
        <fgColor rgb="00EEF1F4"/>
      </patternFill>
    </fill>
    <fill>
      <patternFill patternType="solid">
        <fgColor rgb="001F2A37"/>
      </patternFill>
    </fill>
    <fill>
      <patternFill patternType="solid">
        <fgColor rgb="00FBE9E7"/>
      </patternFill>
    </fill>
  </fills>
  <borders count="1">
    <border>
      <left/>
      <right/>
      <top/>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65" fontId="0" fillId="0" borderId="0" pivotButton="0" quotePrefix="0" xfId="0"/>
    <xf numFmtId="166" fontId="5" fillId="0" borderId="0" applyAlignment="1" pivotButton="0" quotePrefix="0" xfId="0">
      <alignment horizontal="right"/>
    </xf>
    <xf numFmtId="165" fontId="5" fillId="0" borderId="0" applyAlignment="1" pivotButton="0" quotePrefix="0" xfId="0">
      <alignment horizontal="right"/>
    </xf>
    <xf numFmtId="168" fontId="5" fillId="0" borderId="0" applyAlignment="1" pivotButton="0" quotePrefix="0" xfId="0">
      <alignment horizontal="right"/>
    </xf>
    <xf numFmtId="0" fontId="6" fillId="4" borderId="0" pivotButton="0" quotePrefix="0" xfId="0"/>
    <xf numFmtId="166" fontId="0" fillId="0" borderId="0" pivotButton="0" quotePrefix="0" xfId="0"/>
    <xf numFmtId="0" fontId="5" fillId="0" borderId="0" pivotButton="0" quotePrefix="0" xfId="0"/>
    <xf numFmtId="0" fontId="0" fillId="2" borderId="0" pivotButton="0" quotePrefix="0" xfId="0"/>
    <xf numFmtId="165" fontId="0" fillId="2" borderId="0" pivotButton="0" quotePrefix="0" xfId="0"/>
    <xf numFmtId="166" fontId="0" fillId="2" borderId="0" pivotButton="0" quotePrefix="0" xfId="0"/>
    <xf numFmtId="0" fontId="5" fillId="3" borderId="0" pivotButton="0" quotePrefix="0" xfId="0"/>
    <xf numFmtId="0" fontId="0" fillId="3" borderId="0" pivotButton="0" quotePrefix="0" xfId="0"/>
    <xf numFmtId="167" fontId="0" fillId="2" borderId="0" pivotButton="0" quotePrefix="0" xfId="0"/>
    <xf numFmtId="167" fontId="0" fillId="0" borderId="0" pivotButton="0" quotePrefix="0" xfId="0"/>
    <xf numFmtId="1" fontId="0" fillId="0" borderId="0" pivotButton="0" quotePrefix="0" xfId="0"/>
    <xf numFmtId="1" fontId="0" fillId="2" borderId="0" pivotButton="0" quotePrefix="0" xfId="0"/>
    <xf numFmtId="0" fontId="2" fillId="0" borderId="0" applyAlignment="1" pivotButton="0" quotePrefix="0" xfId="0">
      <alignment horizontal="right"/>
    </xf>
    <xf numFmtId="0" fontId="5" fillId="4" borderId="0" pivotButton="0" quotePrefix="0" xfId="0"/>
    <xf numFmtId="165" fontId="6" fillId="4" borderId="0" applyAlignment="1" pivotButton="0" quotePrefix="0" xfId="0">
      <alignment horizontal="right"/>
    </xf>
    <xf numFmtId="0" fontId="6" fillId="4" borderId="0" applyAlignment="1" pivotButton="0" quotePrefix="0" xfId="0">
      <alignment horizontal="right"/>
    </xf>
    <xf numFmtId="166" fontId="5" fillId="0" borderId="0" pivotButton="0" quotePrefix="0" xfId="0"/>
    <xf numFmtId="166" fontId="5" fillId="5" borderId="0" pivotButton="0" quotePrefix="0" xfId="0"/>
    <xf numFmtId="165" fontId="6" fillId="4"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50" customWidth="1" min="1" max="1"/>
  </cols>
  <sheetData>
    <row r="1">
      <c r="A1" s="1" t="inlineStr">
        <is>
          <t>ORM cash flow forecast template for SaaS</t>
        </is>
      </c>
    </row>
    <row r="2">
      <c r="A2" s="2" t="inlineStr">
        <is>
          <t>A monthly, 24-month cash flow forecast built from billings and collections, not from revenue. Free from orm-tech.com/tools/cash-flow-forecast-template/</t>
        </is>
      </c>
    </row>
    <row r="3">
      <c r="A3" t="inlineStr"/>
    </row>
    <row r="4">
      <c r="A4" s="3" t="inlineStr">
        <is>
          <t>How to use it</t>
        </is>
      </c>
    </row>
    <row r="5">
      <c r="A5" t="inlineStr">
        <is>
          <t>1. Assumptions: opening cash, your minimum cash floor, how new deals are billed (annual upfront, quarterly, monthly), renewal and churn rates, existing ARR by billing term, the collection curve and commission terms.</t>
        </is>
      </c>
    </row>
    <row r="6">
      <c r="A6" t="inlineStr">
        <is>
          <t>2. Billings: type new and expansion ARR booked for each month, services fees, and the renewal schedule of your existing annual contracts (months 1 to 12).</t>
        </is>
      </c>
    </row>
    <row r="7">
      <c r="A7" t="inlineStr">
        <is>
          <t>3. Payroll: one row per person and per planned hire, with monthly salary, department, start month and end month.</t>
        </is>
      </c>
    </row>
    <row r="8">
      <c r="A8" t="inlineStr">
        <is>
          <t>4. Spend: non-payroll cash out by line, in the month you pay it. Annual prepaid contracts go in the month you pay the invoice. Add capex, taxes and any financing.</t>
        </is>
      </c>
    </row>
    <row r="9">
      <c r="A9" t="inlineStr">
        <is>
          <t>5. Read Cash and Summary: ending cash every month, the first month below your floor, the month cash runs out, and runway at the current burn.</t>
        </is>
      </c>
    </row>
    <row r="10">
      <c r="A10" t="inlineStr"/>
    </row>
    <row r="11">
      <c r="A11" s="3" t="inlineStr">
        <is>
          <t>The four numbers in this file</t>
        </is>
      </c>
    </row>
    <row r="12">
      <c r="A12" t="inlineStr">
        <is>
          <t>Bookings: ARR signed in the month. Billings: invoices sent. Cash collected: money in the bank. Revenue: earned over the contract. A $120,000 annual deal billed upfront in March is $120,000 of bookings and billings in March, cash in April or May, and $10,000 of revenue a month for a year.</t>
        </is>
      </c>
    </row>
    <row r="13">
      <c r="A13" t="inlineStr"/>
    </row>
    <row r="14">
      <c r="A14" s="3" t="inlineStr">
        <is>
          <t>Formulas in words</t>
        </is>
      </c>
    </row>
    <row r="15">
      <c r="A15" t="inlineStr">
        <is>
          <t>Annual upfront billings = ARR booked x annual share, again 12 months later x renewal rate.</t>
        </is>
      </c>
    </row>
    <row r="16">
      <c r="A16" t="inlineStr">
        <is>
          <t>Quarterly billings = one quarter of the quarterly ARR at signing and every 3 months.</t>
        </is>
      </c>
    </row>
    <row r="17">
      <c r="A17" t="inlineStr">
        <is>
          <t>Monthly billings = last month's monthly billings x (1 - monthly churn) + new monthly ARR / 12.</t>
        </is>
      </c>
    </row>
    <row r="18">
      <c r="A18" t="inlineStr">
        <is>
          <t>Cash collected = each month's billings spread over the collection curve (month 0 to month 3), plus opening receivables.</t>
        </is>
      </c>
    </row>
    <row r="19">
      <c r="A19" t="inlineStr">
        <is>
          <t>Ending cash = opening cash + cash collected - cash paid out + net financing.</t>
        </is>
      </c>
    </row>
    <row r="20">
      <c r="A20" t="inlineStr">
        <is>
          <t>Runway = ending cash / trailing 3-month average net burn.</t>
        </is>
      </c>
    </row>
    <row r="21">
      <c r="A21" t="inlineStr"/>
    </row>
    <row r="22">
      <c r="A22" s="3" t="inlineStr">
        <is>
          <t>Colors</t>
        </is>
      </c>
    </row>
    <row r="23">
      <c r="A23" t="inlineStr">
        <is>
          <t>Yellow cells are inputs. Pink rows are the key results. Everything else is a formula; change it only if you know why.</t>
        </is>
      </c>
    </row>
    <row r="24">
      <c r="A24" t="inlineStr"/>
    </row>
    <row r="25">
      <c r="A25" s="3" t="inlineStr">
        <is>
          <t>Related ORM tools</t>
        </is>
      </c>
    </row>
    <row r="26">
      <c r="A26" t="inlineStr">
        <is>
          <t>Burn rate calculator (runway and burn multiple): https://orm-tech.com/tools/burn-rate-calculator/</t>
        </is>
      </c>
    </row>
    <row r="27">
      <c r="A27" t="inlineStr">
        <is>
          <t>Financial forecast template (36-month ARR, P&amp;L and cash in three scenarios): https://orm-tech.com/tools/financial-forecast-template/</t>
        </is>
      </c>
    </row>
    <row r="28">
      <c r="A28" t="inlineStr"/>
    </row>
    <row r="29">
      <c r="A29" s="2" t="inlineStr">
        <is>
          <t>The example file uses an illustrative company. Every number in it is made up to show the mechanics.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2" customWidth="1" min="1" max="1"/>
    <col width="20" customWidth="1" min="2" max="2"/>
    <col width="20" customWidth="1" min="3" max="3"/>
  </cols>
  <sheetData>
    <row r="1">
      <c r="A1" s="4" t="inlineStr">
        <is>
          <t>Summary</t>
        </is>
      </c>
    </row>
    <row r="2">
      <c r="A2" s="2" t="inlineStr">
        <is>
          <t>Read this tab after you fill in Assumptions, Billings, Payroll and Spend. Nothing here is an input.</t>
        </is>
      </c>
    </row>
    <row r="4">
      <c r="A4" t="inlineStr">
        <is>
          <t>Company</t>
        </is>
      </c>
      <c r="B4">
        <f>Assumptions!B4</f>
        <v/>
      </c>
    </row>
    <row r="5">
      <c r="A5" t="inlineStr">
        <is>
          <t>First forecast month</t>
        </is>
      </c>
      <c r="B5" s="5">
        <f>Assumptions!B5</f>
        <v/>
      </c>
    </row>
    <row r="7">
      <c r="A7" t="inlineStr">
        <is>
          <t>Ending cash, month 12</t>
        </is>
      </c>
      <c r="B7" s="6">
        <f>Cash!M12</f>
        <v/>
      </c>
    </row>
    <row r="8">
      <c r="A8" t="inlineStr">
        <is>
          <t>Ending cash, month 24</t>
        </is>
      </c>
      <c r="B8" s="6">
        <f>Cash!Y12</f>
        <v/>
      </c>
    </row>
    <row r="9">
      <c r="A9" t="inlineStr">
        <is>
          <t>Lowest ending cash in 24 months</t>
        </is>
      </c>
      <c r="B9" s="6">
        <f>MIN(Cash!B12:Y12)</f>
        <v/>
      </c>
    </row>
    <row r="10">
      <c r="A10" t="inlineStr">
        <is>
          <t>Month of the lowest cash</t>
        </is>
      </c>
      <c r="B10" s="7">
        <f>INDEX(Cash!B5:Y5,MATCH(MIN(Cash!B12:Y12),Cash!B12:Y12,0))</f>
        <v/>
      </c>
    </row>
    <row r="11">
      <c r="A11" t="inlineStr">
        <is>
          <t>First month below the minimum cash balance</t>
        </is>
      </c>
      <c r="B11" s="7">
        <f>IFERROR(INDEX(Cash!B5:Y5,MATCH(1,Cash!B15:Y15,0)),"Not in 24 months")</f>
        <v/>
      </c>
    </row>
    <row r="12">
      <c r="A12" t="inlineStr">
        <is>
          <t>Month cash runs out</t>
        </is>
      </c>
      <c r="B12" s="7">
        <f>IFERROR(INDEX(Cash!B5:Y5,MATCH(1,Cash!B16:Y16,0)),"Not in 24 months")</f>
        <v/>
      </c>
    </row>
    <row r="13">
      <c r="A13" t="inlineStr">
        <is>
          <t>Runway after month 24, months (trailing 3-month burn)</t>
        </is>
      </c>
      <c r="B13" s="8">
        <f>Cash!Y20</f>
        <v/>
      </c>
    </row>
    <row r="15">
      <c r="A15" s="9" t="inlineStr"/>
      <c r="B15" s="9" t="inlineStr">
        <is>
          <t>Year 1</t>
        </is>
      </c>
      <c r="C15" s="9" t="inlineStr">
        <is>
          <t>Year 2</t>
        </is>
      </c>
    </row>
    <row r="16">
      <c r="A16" t="inlineStr">
        <is>
          <t>New and expansion ARR booked</t>
        </is>
      </c>
      <c r="B16" s="10">
        <f>Billings!Z8</f>
        <v/>
      </c>
      <c r="C16" s="10">
        <f>Billings!AA8</f>
        <v/>
      </c>
    </row>
    <row r="17">
      <c r="A17" t="inlineStr">
        <is>
          <t>Total billings (invoices sent)</t>
        </is>
      </c>
      <c r="B17" s="10">
        <f>Billings!Z26</f>
        <v/>
      </c>
      <c r="C17" s="10">
        <f>Billings!AA26</f>
        <v/>
      </c>
    </row>
    <row r="18">
      <c r="A18" t="inlineStr">
        <is>
          <t>Cash collected</t>
        </is>
      </c>
      <c r="B18" s="10">
        <f>Billings!Z31</f>
        <v/>
      </c>
      <c r="C18" s="10">
        <f>Billings!AA31</f>
        <v/>
      </c>
    </row>
    <row r="19">
      <c r="A19" t="inlineStr">
        <is>
          <t>Revenue recognized</t>
        </is>
      </c>
      <c r="B19" s="10">
        <f>Billings!Z43</f>
        <v/>
      </c>
      <c r="C19" s="10">
        <f>Billings!AA43</f>
        <v/>
      </c>
    </row>
    <row r="20">
      <c r="A20" t="inlineStr">
        <is>
          <t>Cash paid out</t>
        </is>
      </c>
      <c r="B20" s="10">
        <f>Spend!Z29</f>
        <v/>
      </c>
      <c r="C20" s="10">
        <f>Spend!AA29</f>
        <v/>
      </c>
    </row>
    <row r="21">
      <c r="A21" t="inlineStr">
        <is>
          <t xml:space="preserve">  of which people (salaries, load, commissions)</t>
        </is>
      </c>
      <c r="B21" s="10">
        <f>Spend!Z11</f>
        <v/>
      </c>
      <c r="C21" s="10">
        <f>Spend!AA11</f>
        <v/>
      </c>
    </row>
    <row r="22">
      <c r="A22" t="inlineStr">
        <is>
          <t>Net burn (cash out - cash collected)</t>
        </is>
      </c>
      <c r="B22" s="10">
        <f>Cash!Z18</f>
        <v/>
      </c>
      <c r="C22" s="10">
        <f>Cash!AA18</f>
        <v/>
      </c>
    </row>
    <row r="23">
      <c r="A23" t="inlineStr">
        <is>
          <t>Deferred revenue, end of year</t>
        </is>
      </c>
      <c r="B23" s="10">
        <f>Billings!Z44</f>
        <v/>
      </c>
      <c r="C23" s="10">
        <f>Billings!AA44</f>
        <v/>
      </c>
    </row>
    <row r="24">
      <c r="A24" t="inlineStr">
        <is>
          <t>Accounts receivable, end of year</t>
        </is>
      </c>
      <c r="B24" s="10">
        <f>Billings!Z33</f>
        <v/>
      </c>
      <c r="C24" s="10">
        <f>Billings!AA33</f>
        <v/>
      </c>
    </row>
    <row r="25">
      <c r="A25" t="inlineStr">
        <is>
          <t>ARR in force, end of year</t>
        </is>
      </c>
      <c r="B25" s="10">
        <f>Billings!Z46</f>
        <v/>
      </c>
      <c r="C25" s="10">
        <f>Billings!AA46</f>
        <v/>
      </c>
    </row>
    <row r="26">
      <c r="A26" t="inlineStr">
        <is>
          <t>Ending cash</t>
        </is>
      </c>
      <c r="B26" s="10">
        <f>Cash!Z12</f>
        <v/>
      </c>
      <c r="C26" s="10">
        <f>Cash!AA12</f>
        <v/>
      </c>
    </row>
    <row r="27">
      <c r="A27" t="inlineStr">
        <is>
          <t>Headcount, end of year</t>
        </is>
      </c>
      <c r="B27">
        <f>Payroll!Q93</f>
        <v/>
      </c>
      <c r="C27">
        <f>Payroll!AC93</f>
        <v/>
      </c>
    </row>
    <row r="29">
      <c r="A29" s="11" t="inlineStr">
        <is>
          <t>Checks</t>
        </is>
      </c>
    </row>
    <row r="30">
      <c r="A30" t="inlineStr">
        <is>
          <t>Billing mix</t>
        </is>
      </c>
      <c r="B30">
        <f>Assumptions!B13</f>
        <v/>
      </c>
    </row>
    <row r="31">
      <c r="A31" t="inlineStr">
        <is>
          <t>Collection curve</t>
        </is>
      </c>
      <c r="B31">
        <f>Assumptions!B33</f>
        <v/>
      </c>
    </row>
    <row r="32">
      <c r="A32" t="inlineStr">
        <is>
          <t>Payroll rows with no department</t>
        </is>
      </c>
      <c r="B32">
        <f>IF(SUM(Payroll!F94:AC94)=0,"OK","Pick a department for every salary row")</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1"/>
  <sheetViews>
    <sheetView workbookViewId="0">
      <pane ySplit="3" topLeftCell="A4" activePane="bottomLeft" state="frozen"/>
      <selection pane="bottomLeft" activeCell="A1" sqref="A1"/>
    </sheetView>
  </sheetViews>
  <sheetFormatPr baseColWidth="8" defaultRowHeight="15"/>
  <cols>
    <col width="58" customWidth="1" min="1" max="1"/>
    <col width="18" customWidth="1" min="2" max="2"/>
    <col width="90" customWidth="1" min="3" max="3"/>
  </cols>
  <sheetData>
    <row r="1">
      <c r="A1" s="4" t="inlineStr">
        <is>
          <t>Assumptions</t>
        </is>
      </c>
    </row>
    <row r="2">
      <c r="A2" s="2" t="inlineStr">
        <is>
          <t>Yellow cells are inputs. Percentages as percentages (60% = 0.6). Everything else is a formula.</t>
        </is>
      </c>
    </row>
    <row r="4">
      <c r="A4" t="inlineStr">
        <is>
          <t>Company name</t>
        </is>
      </c>
      <c r="B4" s="12" t="inlineStr">
        <is>
          <t>Example SaaS Co (illustrative)</t>
        </is>
      </c>
      <c r="C4" s="2" t="inlineStr">
        <is>
          <t>Shown on the Summary tab.</t>
        </is>
      </c>
    </row>
    <row r="5">
      <c r="A5" t="inlineStr">
        <is>
          <t>First forecast month</t>
        </is>
      </c>
      <c r="B5" s="13" t="n">
        <v>46388</v>
      </c>
      <c r="C5" s="2" t="inlineStr">
        <is>
          <t>Type the first day of the month, for example 1/1/2027. Every month column follows from it.</t>
        </is>
      </c>
    </row>
    <row r="6">
      <c r="A6" t="inlineStr">
        <is>
          <t>Opening cash balance</t>
        </is>
      </c>
      <c r="B6" s="14" t="n">
        <v>9000000</v>
      </c>
      <c r="C6" s="2" t="inlineStr">
        <is>
          <t>Bank balance at the start of the first month.</t>
        </is>
      </c>
    </row>
    <row r="7">
      <c r="A7" t="inlineStr">
        <is>
          <t>Minimum cash balance (your floor)</t>
        </is>
      </c>
      <c r="B7" s="14" t="n">
        <v>4000000</v>
      </c>
      <c r="C7" s="2" t="inlineStr">
        <is>
          <t>The lowest balance you are willing to run on. The Cash tab flags any month below it.</t>
        </is>
      </c>
    </row>
    <row r="9">
      <c r="A9" s="15" t="inlineStr">
        <is>
          <t>NEW AND EXPANSION BOOKINGS: HOW THEY ARE BILLED</t>
        </is>
      </c>
      <c r="B9" s="16" t="n"/>
      <c r="C9" s="16" t="n"/>
    </row>
    <row r="10">
      <c r="A10" t="inlineStr">
        <is>
          <t>Share billed annually upfront</t>
        </is>
      </c>
      <c r="B10" s="17" t="n">
        <v>0.6</v>
      </c>
      <c r="C10" s="2" t="inlineStr">
        <is>
          <t>One invoice for 12 months at signing, then at each renewal.</t>
        </is>
      </c>
    </row>
    <row r="11">
      <c r="A11" t="inlineStr">
        <is>
          <t>Share billed quarterly</t>
        </is>
      </c>
      <c r="B11" s="17" t="n">
        <v>0.15</v>
      </c>
      <c r="C11" s="2" t="inlineStr">
        <is>
          <t>An invoice every 3 months, starting at signing.</t>
        </is>
      </c>
    </row>
    <row r="12">
      <c r="A12" t="inlineStr">
        <is>
          <t>Share billed monthly</t>
        </is>
      </c>
      <c r="B12" s="18">
        <f>MAX(0,1-B10-B11)</f>
        <v/>
      </c>
      <c r="C12" s="2" t="inlineStr">
        <is>
          <t>The rest. Formula.</t>
        </is>
      </c>
    </row>
    <row r="13">
      <c r="A13" t="inlineStr">
        <is>
          <t>Billing mix check</t>
        </is>
      </c>
      <c r="B13">
        <f>IF(B10+B11&gt;1,"Annual plus quarterly is over 100%","OK")</f>
        <v/>
      </c>
      <c r="C13" s="2" t="inlineStr">
        <is>
          <t>Must say OK.</t>
        </is>
      </c>
    </row>
    <row r="15">
      <c r="A15" s="15" t="inlineStr">
        <is>
          <t>RETENTION</t>
        </is>
      </c>
      <c r="B15" s="16" t="n"/>
      <c r="C15" s="16" t="n"/>
    </row>
    <row r="16">
      <c r="A16" t="inlineStr">
        <is>
          <t>Renewal rate, annual and quarterly contracts</t>
        </is>
      </c>
      <c r="B16" s="17" t="n">
        <v>0.9</v>
      </c>
      <c r="C16" s="2" t="inlineStr">
        <is>
          <t>Share of renewing ARR that renews (gross, before expansion). Expansion goes in the bookings row.</t>
        </is>
      </c>
    </row>
    <row r="17">
      <c r="A17" t="inlineStr">
        <is>
          <t>Monthly churn, monthly plans</t>
        </is>
      </c>
      <c r="B17" s="17" t="n">
        <v>0.015</v>
      </c>
      <c r="C17" s="2" t="inlineStr">
        <is>
          <t>Share of monthly-plan ARR that cancels each month.</t>
        </is>
      </c>
    </row>
    <row r="19">
      <c r="A19" s="15" t="inlineStr">
        <is>
          <t>EXISTING CUSTOMERS ON DAY ONE</t>
        </is>
      </c>
      <c r="B19" s="16" t="n"/>
      <c r="C19" s="16" t="n"/>
    </row>
    <row r="20">
      <c r="A20" t="inlineStr">
        <is>
          <t>Existing ARR billed quarterly</t>
        </is>
      </c>
      <c r="B20" s="14" t="n">
        <v>600000</v>
      </c>
      <c r="C20" s="2" t="inlineStr">
        <is>
          <t>Invoiced in months 1, 4, 7 and 10, renews at month 13 at the renewal rate.</t>
        </is>
      </c>
    </row>
    <row r="21">
      <c r="A21" t="inlineStr">
        <is>
          <t>Existing ARR billed monthly</t>
        </is>
      </c>
      <c r="B21" s="14" t="n">
        <v>900000</v>
      </c>
      <c r="C21" s="2" t="inlineStr">
        <is>
          <t>Invoiced every month, shrinks at the monthly churn rate.</t>
        </is>
      </c>
    </row>
    <row r="22">
      <c r="A22" t="inlineStr">
        <is>
          <t>Existing ARR billed annually</t>
        </is>
      </c>
      <c r="B22" s="10">
        <f>SUM(Billings!B15:M15)</f>
        <v/>
      </c>
      <c r="C22" s="2" t="inlineStr">
        <is>
          <t>Formula: the renewal schedule on the Billings tab (months 1 to 12).</t>
        </is>
      </c>
    </row>
    <row r="23">
      <c r="A23" t="inlineStr">
        <is>
          <t>Total existing ARR</t>
        </is>
      </c>
      <c r="B23" s="10">
        <f>B20+B21+B22</f>
        <v/>
      </c>
      <c r="C23" s="2" t="inlineStr">
        <is>
          <t>Formula.</t>
        </is>
      </c>
    </row>
    <row r="24">
      <c r="A24" t="inlineStr">
        <is>
          <t>Opening deferred revenue (annual contracts)</t>
        </is>
      </c>
      <c r="B24" s="10">
        <f>(Billings!C15*1+Billings!D15*2+Billings!E15*3+Billings!F15*4+Billings!G15*5+Billings!H15*6+Billings!I15*7+Billings!J15*8+Billings!K15*9+Billings!L15*10+Billings!M15*11)/12</f>
        <v/>
      </c>
      <c r="C24" s="2" t="inlineStr">
        <is>
          <t>Formula: the unearned part of last year's annual invoices, from the renewal schedule.</t>
        </is>
      </c>
    </row>
    <row r="26">
      <c r="A26" s="15" t="inlineStr">
        <is>
          <t>COLLECTIONS: WHEN INVOICES TURN INTO CASH</t>
        </is>
      </c>
      <c r="B26" s="16" t="n"/>
      <c r="C26" s="16" t="n"/>
    </row>
    <row r="27">
      <c r="A27" t="inlineStr">
        <is>
          <t>Share collected in the month invoiced</t>
        </is>
      </c>
      <c r="B27" s="17" t="n">
        <v>0.05</v>
      </c>
      <c r="C27" s="2" t="inlineStr">
        <is>
          <t>Card payments and customers who pay on receipt.</t>
        </is>
      </c>
    </row>
    <row r="28">
      <c r="A28" t="inlineStr">
        <is>
          <t>Share collected 1 month later</t>
        </is>
      </c>
      <c r="B28" s="17" t="n">
        <v>0.45</v>
      </c>
      <c r="C28" s="2" t="inlineStr">
        <is>
          <t>Net 30 customers who pay on time.</t>
        </is>
      </c>
    </row>
    <row r="29">
      <c r="A29" t="inlineStr">
        <is>
          <t>Share collected 2 months later</t>
        </is>
      </c>
      <c r="B29" s="17" t="n">
        <v>0.32</v>
      </c>
      <c r="C29" s="2" t="inlineStr">
        <is>
          <t>Net 60, and net 30 customers who pay late.</t>
        </is>
      </c>
    </row>
    <row r="30">
      <c r="A30" t="inlineStr">
        <is>
          <t>Share collected 3 months later</t>
        </is>
      </c>
      <c r="B30" s="17" t="n">
        <v>0.15</v>
      </c>
      <c r="C30" s="2" t="inlineStr">
        <is>
          <t>Slow payers.</t>
        </is>
      </c>
    </row>
    <row r="31">
      <c r="A31" t="inlineStr">
        <is>
          <t>Never collected (written off)</t>
        </is>
      </c>
      <c r="B31" s="18">
        <f>MAX(0,1-SUM(B27:B30))</f>
        <v/>
      </c>
      <c r="C31" s="2" t="inlineStr">
        <is>
          <t>Formula: the rest. Written off 3 months after the invoice.</t>
        </is>
      </c>
    </row>
    <row r="32">
      <c r="A32" t="inlineStr">
        <is>
          <t>Average collection lag, days (approximate)</t>
        </is>
      </c>
      <c r="B32" s="19">
        <f>IFERROR(30*(B28+2*B29+3*B30)/SUM(B27:B30),0)</f>
        <v/>
      </c>
      <c r="C32" s="2" t="inlineStr">
        <is>
          <t>Formula. Compare it with your DSO; tune the four shares until they match your AR aging.</t>
        </is>
      </c>
    </row>
    <row r="33">
      <c r="A33" t="inlineStr">
        <is>
          <t>Collection curve check</t>
        </is>
      </c>
      <c r="B33">
        <f>IF(SUM(B27:B30)&gt;1,"Shares add up to more than 100%","OK")</f>
        <v/>
      </c>
      <c r="C33" s="2" t="inlineStr">
        <is>
          <t>Must say OK.</t>
        </is>
      </c>
    </row>
    <row r="34">
      <c r="A34" t="inlineStr">
        <is>
          <t>Opening receivables collected in month 1</t>
        </is>
      </c>
      <c r="B34" s="14" t="n">
        <v>520000</v>
      </c>
      <c r="C34" s="2" t="inlineStr">
        <is>
          <t>From your AR aging on day one: invoices already sent and not yet paid.</t>
        </is>
      </c>
    </row>
    <row r="35">
      <c r="A35" t="inlineStr">
        <is>
          <t>Opening receivables collected in month 2</t>
        </is>
      </c>
      <c r="B35" s="14" t="n">
        <v>210000</v>
      </c>
      <c r="C35" s="2" t="inlineStr"/>
    </row>
    <row r="36">
      <c r="A36" t="inlineStr">
        <is>
          <t>Opening receivables collected in month 3</t>
        </is>
      </c>
      <c r="B36" s="14" t="n">
        <v>60000</v>
      </c>
      <c r="C36" s="2" t="inlineStr"/>
    </row>
    <row r="38">
      <c r="A38" s="15" t="inlineStr">
        <is>
          <t>PEOPLE AND COMMISSIONS</t>
        </is>
      </c>
      <c r="B38" s="16" t="n"/>
      <c r="C38" s="16" t="n"/>
    </row>
    <row r="39">
      <c r="A39" t="inlineStr">
        <is>
          <t>Payroll taxes and benefits, % of salary</t>
        </is>
      </c>
      <c r="B39" s="17" t="n">
        <v>0.2</v>
      </c>
      <c r="C39" s="2" t="inlineStr">
        <is>
          <t>Employer FICA alone is 7.65% (IRS Topic 751); add health, retirement and state taxes.</t>
        </is>
      </c>
    </row>
    <row r="40">
      <c r="A40" t="inlineStr">
        <is>
          <t>Commission rate, % of new and expansion ARR booked</t>
        </is>
      </c>
      <c r="B40" s="17" t="n">
        <v>0.1</v>
      </c>
      <c r="C40" s="2" t="inlineStr">
        <is>
          <t>Paid on bookings. If your plan pays on cash collected, set the lag to your collection lag.</t>
        </is>
      </c>
    </row>
    <row r="41">
      <c r="A41" t="inlineStr">
        <is>
          <t>Commission paid, months after booking (0 to 3)</t>
        </is>
      </c>
      <c r="B41" s="20" t="n">
        <v>1</v>
      </c>
      <c r="C41" s="2" t="inlineStr">
        <is>
          <t>0 = same month, 1 = next payroll month.</t>
        </is>
      </c>
    </row>
  </sheetData>
  <dataValidations count="2">
    <dataValidation sqref="B10 B11 B16 B17 B27 B28 B29 B30 B39 B40" showDropDown="0" showInputMessage="0" showErrorMessage="0" allowBlank="1" type="decimal" operator="between">
      <formula1>0</formula1>
      <formula2>1</formula2>
    </dataValidation>
    <dataValidation sqref="B41" showDropDown="0" showInputMessage="0" showErrorMessage="0" allowBlank="1" type="whole" operator="between">
      <formula1>0</formula1>
      <formula2>3</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9"/>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 width="12.5" customWidth="1" min="16" max="16"/>
    <col width="12.5" customWidth="1" min="17" max="17"/>
    <col width="12.5" customWidth="1" min="18" max="18"/>
    <col width="12.5" customWidth="1" min="19" max="19"/>
    <col width="12.5" customWidth="1" min="20" max="20"/>
    <col width="12.5" customWidth="1" min="21" max="21"/>
    <col width="12.5" customWidth="1" min="22" max="22"/>
    <col width="12.5" customWidth="1" min="23" max="23"/>
    <col width="12.5" customWidth="1" min="24" max="24"/>
    <col width="12.5" customWidth="1" min="25" max="25"/>
    <col width="14" customWidth="1" min="26" max="26"/>
    <col width="14" customWidth="1" min="27" max="27"/>
  </cols>
  <sheetData>
    <row r="1">
      <c r="A1" s="4" t="inlineStr">
        <is>
          <t>Billings, collections and revenue</t>
        </is>
      </c>
    </row>
    <row r="2">
      <c r="A2" s="2" t="inlineStr">
        <is>
          <t>Bookings become invoices by billing term, invoices become cash on the collection curve. Revenue is shown for comparison only: it is not cash.</t>
        </is>
      </c>
    </row>
    <row r="4">
      <c r="A4" s="11" t="inlineStr">
        <is>
          <t>Month</t>
        </is>
      </c>
      <c r="B4" s="21" t="n">
        <v>1</v>
      </c>
      <c r="C4" s="21" t="n">
        <v>2</v>
      </c>
      <c r="D4" s="21" t="n">
        <v>3</v>
      </c>
      <c r="E4" s="21" t="n">
        <v>4</v>
      </c>
      <c r="F4" s="21" t="n">
        <v>5</v>
      </c>
      <c r="G4" s="21" t="n">
        <v>6</v>
      </c>
      <c r="H4" s="21" t="n">
        <v>7</v>
      </c>
      <c r="I4" s="21" t="n">
        <v>8</v>
      </c>
      <c r="J4" s="21" t="n">
        <v>9</v>
      </c>
      <c r="K4" s="21" t="n">
        <v>10</v>
      </c>
      <c r="L4" s="21" t="n">
        <v>11</v>
      </c>
      <c r="M4" s="21" t="n">
        <v>12</v>
      </c>
      <c r="N4" s="21" t="n">
        <v>13</v>
      </c>
      <c r="O4" s="21" t="n">
        <v>14</v>
      </c>
      <c r="P4" s="21" t="n">
        <v>15</v>
      </c>
      <c r="Q4" s="21" t="n">
        <v>16</v>
      </c>
      <c r="R4" s="21" t="n">
        <v>17</v>
      </c>
      <c r="S4" s="21" t="n">
        <v>18</v>
      </c>
      <c r="T4" s="21" t="n">
        <v>19</v>
      </c>
      <c r="U4" s="21" t="n">
        <v>20</v>
      </c>
      <c r="V4" s="21" t="n">
        <v>21</v>
      </c>
      <c r="W4" s="21" t="n">
        <v>22</v>
      </c>
      <c r="X4" s="21" t="n">
        <v>23</v>
      </c>
      <c r="Y4" s="21" t="n">
        <v>24</v>
      </c>
    </row>
    <row r="5">
      <c r="A5" s="22" t="inlineStr"/>
      <c r="B5" s="23">
        <f>Assumptions!$B$5</f>
        <v/>
      </c>
      <c r="C5" s="23">
        <f>EDATE(B5,1)</f>
        <v/>
      </c>
      <c r="D5" s="23">
        <f>EDATE(C5,1)</f>
        <v/>
      </c>
      <c r="E5" s="23">
        <f>EDATE(D5,1)</f>
        <v/>
      </c>
      <c r="F5" s="23">
        <f>EDATE(E5,1)</f>
        <v/>
      </c>
      <c r="G5" s="23">
        <f>EDATE(F5,1)</f>
        <v/>
      </c>
      <c r="H5" s="23">
        <f>EDATE(G5,1)</f>
        <v/>
      </c>
      <c r="I5" s="23">
        <f>EDATE(H5,1)</f>
        <v/>
      </c>
      <c r="J5" s="23">
        <f>EDATE(I5,1)</f>
        <v/>
      </c>
      <c r="K5" s="23">
        <f>EDATE(J5,1)</f>
        <v/>
      </c>
      <c r="L5" s="23">
        <f>EDATE(K5,1)</f>
        <v/>
      </c>
      <c r="M5" s="23">
        <f>EDATE(L5,1)</f>
        <v/>
      </c>
      <c r="N5" s="23">
        <f>EDATE(M5,1)</f>
        <v/>
      </c>
      <c r="O5" s="23">
        <f>EDATE(N5,1)</f>
        <v/>
      </c>
      <c r="P5" s="23">
        <f>EDATE(O5,1)</f>
        <v/>
      </c>
      <c r="Q5" s="23">
        <f>EDATE(P5,1)</f>
        <v/>
      </c>
      <c r="R5" s="23">
        <f>EDATE(Q5,1)</f>
        <v/>
      </c>
      <c r="S5" s="23">
        <f>EDATE(R5,1)</f>
        <v/>
      </c>
      <c r="T5" s="23">
        <f>EDATE(S5,1)</f>
        <v/>
      </c>
      <c r="U5" s="23">
        <f>EDATE(T5,1)</f>
        <v/>
      </c>
      <c r="V5" s="23">
        <f>EDATE(U5,1)</f>
        <v/>
      </c>
      <c r="W5" s="23">
        <f>EDATE(V5,1)</f>
        <v/>
      </c>
      <c r="X5" s="23">
        <f>EDATE(W5,1)</f>
        <v/>
      </c>
      <c r="Y5" s="23">
        <f>EDATE(X5,1)</f>
        <v/>
      </c>
      <c r="Z5" s="24" t="inlineStr">
        <is>
          <t>Year 1</t>
        </is>
      </c>
      <c r="AA5" s="24" t="inlineStr">
        <is>
          <t>Year 2</t>
        </is>
      </c>
    </row>
    <row r="7">
      <c r="A7" s="15" t="inlineStr">
        <is>
          <t>BOOKINGS (ARR SIGNED THIS MONTH)</t>
        </is>
      </c>
      <c r="B7" s="16" t="n"/>
      <c r="C7" s="16" t="n"/>
      <c r="D7" s="16"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c r="AA7" s="16" t="n"/>
    </row>
    <row r="8">
      <c r="A8" t="inlineStr">
        <is>
          <t>New and expansion ARR booked</t>
        </is>
      </c>
      <c r="B8" s="14" t="n">
        <v>120000</v>
      </c>
      <c r="C8" s="14" t="n">
        <v>150000</v>
      </c>
      <c r="D8" s="14" t="n">
        <v>240000</v>
      </c>
      <c r="E8" s="14" t="n">
        <v>180000</v>
      </c>
      <c r="F8" s="14" t="n">
        <v>210000</v>
      </c>
      <c r="G8" s="14" t="n">
        <v>330000</v>
      </c>
      <c r="H8" s="14" t="n">
        <v>150000</v>
      </c>
      <c r="I8" s="14" t="n">
        <v>180000</v>
      </c>
      <c r="J8" s="14" t="n">
        <v>270000</v>
      </c>
      <c r="K8" s="14" t="n">
        <v>240000</v>
      </c>
      <c r="L8" s="14" t="n">
        <v>300000</v>
      </c>
      <c r="M8" s="14" t="n">
        <v>630000</v>
      </c>
      <c r="N8" s="14" t="n">
        <v>156000</v>
      </c>
      <c r="O8" s="14" t="n">
        <v>195000</v>
      </c>
      <c r="P8" s="14" t="n">
        <v>312000</v>
      </c>
      <c r="Q8" s="14" t="n">
        <v>234000</v>
      </c>
      <c r="R8" s="14" t="n">
        <v>273000</v>
      </c>
      <c r="S8" s="14" t="n">
        <v>429000</v>
      </c>
      <c r="T8" s="14" t="n">
        <v>195000</v>
      </c>
      <c r="U8" s="14" t="n">
        <v>234000</v>
      </c>
      <c r="V8" s="14" t="n">
        <v>351000</v>
      </c>
      <c r="W8" s="14" t="n">
        <v>312000</v>
      </c>
      <c r="X8" s="14" t="n">
        <v>390000</v>
      </c>
      <c r="Y8" s="14" t="n">
        <v>819000</v>
      </c>
      <c r="Z8" s="25">
        <f>SUM(B8:M8)</f>
        <v/>
      </c>
      <c r="AA8" s="25">
        <f>SUM(N8:Y8)</f>
        <v/>
      </c>
    </row>
    <row r="9">
      <c r="A9" t="inlineStr">
        <is>
          <t xml:space="preserve">  of which billed annually upfront</t>
        </is>
      </c>
      <c r="B9" s="10">
        <f>B8*Assumptions!$B$10</f>
        <v/>
      </c>
      <c r="C9" s="10">
        <f>C8*Assumptions!$B$10</f>
        <v/>
      </c>
      <c r="D9" s="10">
        <f>D8*Assumptions!$B$10</f>
        <v/>
      </c>
      <c r="E9" s="10">
        <f>E8*Assumptions!$B$10</f>
        <v/>
      </c>
      <c r="F9" s="10">
        <f>F8*Assumptions!$B$10</f>
        <v/>
      </c>
      <c r="G9" s="10">
        <f>G8*Assumptions!$B$10</f>
        <v/>
      </c>
      <c r="H9" s="10">
        <f>H8*Assumptions!$B$10</f>
        <v/>
      </c>
      <c r="I9" s="10">
        <f>I8*Assumptions!$B$10</f>
        <v/>
      </c>
      <c r="J9" s="10">
        <f>J8*Assumptions!$B$10</f>
        <v/>
      </c>
      <c r="K9" s="10">
        <f>K8*Assumptions!$B$10</f>
        <v/>
      </c>
      <c r="L9" s="10">
        <f>L8*Assumptions!$B$10</f>
        <v/>
      </c>
      <c r="M9" s="10">
        <f>M8*Assumptions!$B$10</f>
        <v/>
      </c>
      <c r="N9" s="10">
        <f>N8*Assumptions!$B$10</f>
        <v/>
      </c>
      <c r="O9" s="10">
        <f>O8*Assumptions!$B$10</f>
        <v/>
      </c>
      <c r="P9" s="10">
        <f>P8*Assumptions!$B$10</f>
        <v/>
      </c>
      <c r="Q9" s="10">
        <f>Q8*Assumptions!$B$10</f>
        <v/>
      </c>
      <c r="R9" s="10">
        <f>R8*Assumptions!$B$10</f>
        <v/>
      </c>
      <c r="S9" s="10">
        <f>S8*Assumptions!$B$10</f>
        <v/>
      </c>
      <c r="T9" s="10">
        <f>T8*Assumptions!$B$10</f>
        <v/>
      </c>
      <c r="U9" s="10">
        <f>U8*Assumptions!$B$10</f>
        <v/>
      </c>
      <c r="V9" s="10">
        <f>V8*Assumptions!$B$10</f>
        <v/>
      </c>
      <c r="W9" s="10">
        <f>W8*Assumptions!$B$10</f>
        <v/>
      </c>
      <c r="X9" s="10">
        <f>X8*Assumptions!$B$10</f>
        <v/>
      </c>
      <c r="Y9" s="10">
        <f>Y8*Assumptions!$B$10</f>
        <v/>
      </c>
      <c r="Z9" s="25">
        <f>SUM(B9:M9)</f>
        <v/>
      </c>
      <c r="AA9" s="25">
        <f>SUM(N9:Y9)</f>
        <v/>
      </c>
    </row>
    <row r="10">
      <c r="A10" t="inlineStr">
        <is>
          <t xml:space="preserve">  of which billed quarterly</t>
        </is>
      </c>
      <c r="B10" s="10">
        <f>B8*Assumptions!$B$11</f>
        <v/>
      </c>
      <c r="C10" s="10">
        <f>C8*Assumptions!$B$11</f>
        <v/>
      </c>
      <c r="D10" s="10">
        <f>D8*Assumptions!$B$11</f>
        <v/>
      </c>
      <c r="E10" s="10">
        <f>E8*Assumptions!$B$11</f>
        <v/>
      </c>
      <c r="F10" s="10">
        <f>F8*Assumptions!$B$11</f>
        <v/>
      </c>
      <c r="G10" s="10">
        <f>G8*Assumptions!$B$11</f>
        <v/>
      </c>
      <c r="H10" s="10">
        <f>H8*Assumptions!$B$11</f>
        <v/>
      </c>
      <c r="I10" s="10">
        <f>I8*Assumptions!$B$11</f>
        <v/>
      </c>
      <c r="J10" s="10">
        <f>J8*Assumptions!$B$11</f>
        <v/>
      </c>
      <c r="K10" s="10">
        <f>K8*Assumptions!$B$11</f>
        <v/>
      </c>
      <c r="L10" s="10">
        <f>L8*Assumptions!$B$11</f>
        <v/>
      </c>
      <c r="M10" s="10">
        <f>M8*Assumptions!$B$11</f>
        <v/>
      </c>
      <c r="N10" s="10">
        <f>N8*Assumptions!$B$11</f>
        <v/>
      </c>
      <c r="O10" s="10">
        <f>O8*Assumptions!$B$11</f>
        <v/>
      </c>
      <c r="P10" s="10">
        <f>P8*Assumptions!$B$11</f>
        <v/>
      </c>
      <c r="Q10" s="10">
        <f>Q8*Assumptions!$B$11</f>
        <v/>
      </c>
      <c r="R10" s="10">
        <f>R8*Assumptions!$B$11</f>
        <v/>
      </c>
      <c r="S10" s="10">
        <f>S8*Assumptions!$B$11</f>
        <v/>
      </c>
      <c r="T10" s="10">
        <f>T8*Assumptions!$B$11</f>
        <v/>
      </c>
      <c r="U10" s="10">
        <f>U8*Assumptions!$B$11</f>
        <v/>
      </c>
      <c r="V10" s="10">
        <f>V8*Assumptions!$B$11</f>
        <v/>
      </c>
      <c r="W10" s="10">
        <f>W8*Assumptions!$B$11</f>
        <v/>
      </c>
      <c r="X10" s="10">
        <f>X8*Assumptions!$B$11</f>
        <v/>
      </c>
      <c r="Y10" s="10">
        <f>Y8*Assumptions!$B$11</f>
        <v/>
      </c>
      <c r="Z10" s="25">
        <f>SUM(B10:M10)</f>
        <v/>
      </c>
      <c r="AA10" s="25">
        <f>SUM(N10:Y10)</f>
        <v/>
      </c>
    </row>
    <row r="11">
      <c r="A11" t="inlineStr">
        <is>
          <t xml:space="preserve">  of which billed monthly</t>
        </is>
      </c>
      <c r="B11" s="10">
        <f>B8*Assumptions!$B$12</f>
        <v/>
      </c>
      <c r="C11" s="10">
        <f>C8*Assumptions!$B$12</f>
        <v/>
      </c>
      <c r="D11" s="10">
        <f>D8*Assumptions!$B$12</f>
        <v/>
      </c>
      <c r="E11" s="10">
        <f>E8*Assumptions!$B$12</f>
        <v/>
      </c>
      <c r="F11" s="10">
        <f>F8*Assumptions!$B$12</f>
        <v/>
      </c>
      <c r="G11" s="10">
        <f>G8*Assumptions!$B$12</f>
        <v/>
      </c>
      <c r="H11" s="10">
        <f>H8*Assumptions!$B$12</f>
        <v/>
      </c>
      <c r="I11" s="10">
        <f>I8*Assumptions!$B$12</f>
        <v/>
      </c>
      <c r="J11" s="10">
        <f>J8*Assumptions!$B$12</f>
        <v/>
      </c>
      <c r="K11" s="10">
        <f>K8*Assumptions!$B$12</f>
        <v/>
      </c>
      <c r="L11" s="10">
        <f>L8*Assumptions!$B$12</f>
        <v/>
      </c>
      <c r="M11" s="10">
        <f>M8*Assumptions!$B$12</f>
        <v/>
      </c>
      <c r="N11" s="10">
        <f>N8*Assumptions!$B$12</f>
        <v/>
      </c>
      <c r="O11" s="10">
        <f>O8*Assumptions!$B$12</f>
        <v/>
      </c>
      <c r="P11" s="10">
        <f>P8*Assumptions!$B$12</f>
        <v/>
      </c>
      <c r="Q11" s="10">
        <f>Q8*Assumptions!$B$12</f>
        <v/>
      </c>
      <c r="R11" s="10">
        <f>R8*Assumptions!$B$12</f>
        <v/>
      </c>
      <c r="S11" s="10">
        <f>S8*Assumptions!$B$12</f>
        <v/>
      </c>
      <c r="T11" s="10">
        <f>T8*Assumptions!$B$12</f>
        <v/>
      </c>
      <c r="U11" s="10">
        <f>U8*Assumptions!$B$12</f>
        <v/>
      </c>
      <c r="V11" s="10">
        <f>V8*Assumptions!$B$12</f>
        <v/>
      </c>
      <c r="W11" s="10">
        <f>W8*Assumptions!$B$12</f>
        <v/>
      </c>
      <c r="X11" s="10">
        <f>X8*Assumptions!$B$12</f>
        <v/>
      </c>
      <c r="Y11" s="10">
        <f>Y8*Assumptions!$B$12</f>
        <v/>
      </c>
      <c r="Z11" s="25">
        <f>SUM(B11:M11)</f>
        <v/>
      </c>
      <c r="AA11" s="25">
        <f>SUM(N11:Y11)</f>
        <v/>
      </c>
    </row>
    <row r="12">
      <c r="A12" t="inlineStr">
        <is>
          <t>Services and one-time fees billed</t>
        </is>
      </c>
      <c r="B12" s="14" t="n">
        <v>12000</v>
      </c>
      <c r="C12" s="14" t="n">
        <v>15000</v>
      </c>
      <c r="D12" s="14" t="n">
        <v>24000</v>
      </c>
      <c r="E12" s="14" t="n">
        <v>18000</v>
      </c>
      <c r="F12" s="14" t="n">
        <v>21000</v>
      </c>
      <c r="G12" s="14" t="n">
        <v>33000</v>
      </c>
      <c r="H12" s="14" t="n">
        <v>15000</v>
      </c>
      <c r="I12" s="14" t="n">
        <v>18000</v>
      </c>
      <c r="J12" s="14" t="n">
        <v>27000</v>
      </c>
      <c r="K12" s="14" t="n">
        <v>24000</v>
      </c>
      <c r="L12" s="14" t="n">
        <v>30000</v>
      </c>
      <c r="M12" s="14" t="n">
        <v>63000</v>
      </c>
      <c r="N12" s="14" t="n">
        <v>15600</v>
      </c>
      <c r="O12" s="14" t="n">
        <v>19500</v>
      </c>
      <c r="P12" s="14" t="n">
        <v>31200</v>
      </c>
      <c r="Q12" s="14" t="n">
        <v>23400</v>
      </c>
      <c r="R12" s="14" t="n">
        <v>27300</v>
      </c>
      <c r="S12" s="14" t="n">
        <v>42900</v>
      </c>
      <c r="T12" s="14" t="n">
        <v>19500</v>
      </c>
      <c r="U12" s="14" t="n">
        <v>23400</v>
      </c>
      <c r="V12" s="14" t="n">
        <v>35100</v>
      </c>
      <c r="W12" s="14" t="n">
        <v>31200</v>
      </c>
      <c r="X12" s="14" t="n">
        <v>39000</v>
      </c>
      <c r="Y12" s="14" t="n">
        <v>81900</v>
      </c>
      <c r="Z12" s="25">
        <f>SUM(B12:M12)</f>
        <v/>
      </c>
      <c r="AA12" s="25">
        <f>SUM(N12:Y12)</f>
        <v/>
      </c>
    </row>
    <row r="14">
      <c r="A14" s="15" t="inlineStr">
        <is>
          <t>EXISTING ANNUAL CONTRACTS</t>
        </is>
      </c>
      <c r="B14" s="16" t="n"/>
      <c r="C14" s="16" t="n"/>
      <c r="D14" s="16" t="n"/>
      <c r="E14" s="16" t="n"/>
      <c r="F14" s="16" t="n"/>
      <c r="G14" s="16" t="n"/>
      <c r="H14" s="16" t="n"/>
      <c r="I14" s="16" t="n"/>
      <c r="J14" s="16" t="n"/>
      <c r="K14" s="16" t="n"/>
      <c r="L14" s="16" t="n"/>
      <c r="M14" s="16" t="n"/>
      <c r="N14" s="16" t="n"/>
      <c r="O14" s="16" t="n"/>
      <c r="P14" s="16" t="n"/>
      <c r="Q14" s="16" t="n"/>
      <c r="R14" s="16" t="n"/>
      <c r="S14" s="16" t="n"/>
      <c r="T14" s="16" t="n"/>
      <c r="U14" s="16" t="n"/>
      <c r="V14" s="16" t="n"/>
      <c r="W14" s="16" t="n"/>
      <c r="X14" s="16" t="n"/>
      <c r="Y14" s="16" t="n"/>
      <c r="Z14" s="16" t="n"/>
      <c r="AA14" s="16" t="n"/>
    </row>
    <row r="15">
      <c r="A15" t="inlineStr">
        <is>
          <t>ARR up for renewal (months 1 to 12: type your renewal schedule)</t>
        </is>
      </c>
      <c r="B15" s="14" t="n">
        <v>180000</v>
      </c>
      <c r="C15" s="14" t="n">
        <v>225000</v>
      </c>
      <c r="D15" s="14" t="n">
        <v>360000</v>
      </c>
      <c r="E15" s="14" t="n">
        <v>270000</v>
      </c>
      <c r="F15" s="14" t="n">
        <v>315000</v>
      </c>
      <c r="G15" s="14" t="n">
        <v>495000</v>
      </c>
      <c r="H15" s="14" t="n">
        <v>225000</v>
      </c>
      <c r="I15" s="14" t="n">
        <v>270000</v>
      </c>
      <c r="J15" s="14" t="n">
        <v>405000</v>
      </c>
      <c r="K15" s="14" t="n">
        <v>360000</v>
      </c>
      <c r="L15" s="14" t="n">
        <v>450000</v>
      </c>
      <c r="M15" s="14" t="n">
        <v>945000</v>
      </c>
      <c r="N15" s="10">
        <f>B15*Assumptions!$B$16</f>
        <v/>
      </c>
      <c r="O15" s="10">
        <f>C15*Assumptions!$B$16</f>
        <v/>
      </c>
      <c r="P15" s="10">
        <f>D15*Assumptions!$B$16</f>
        <v/>
      </c>
      <c r="Q15" s="10">
        <f>E15*Assumptions!$B$16</f>
        <v/>
      </c>
      <c r="R15" s="10">
        <f>F15*Assumptions!$B$16</f>
        <v/>
      </c>
      <c r="S15" s="10">
        <f>G15*Assumptions!$B$16</f>
        <v/>
      </c>
      <c r="T15" s="10">
        <f>H15*Assumptions!$B$16</f>
        <v/>
      </c>
      <c r="U15" s="10">
        <f>I15*Assumptions!$B$16</f>
        <v/>
      </c>
      <c r="V15" s="10">
        <f>J15*Assumptions!$B$16</f>
        <v/>
      </c>
      <c r="W15" s="10">
        <f>K15*Assumptions!$B$16</f>
        <v/>
      </c>
      <c r="X15" s="10">
        <f>L15*Assumptions!$B$16</f>
        <v/>
      </c>
      <c r="Y15" s="10">
        <f>M15*Assumptions!$B$16</f>
        <v/>
      </c>
      <c r="Z15" s="25">
        <f>SUM(B15:M15)</f>
        <v/>
      </c>
      <c r="AA15" s="25">
        <f>SUM(N15:Y15)</f>
        <v/>
      </c>
    </row>
    <row r="17">
      <c r="A17" s="15" t="inlineStr">
        <is>
          <t>SUBSCRIPTION BILLINGS (INVOICES SENT)</t>
        </is>
      </c>
      <c r="B17" s="16" t="n"/>
      <c r="C17" s="16" t="n"/>
      <c r="D17" s="16" t="n"/>
      <c r="E17" s="16" t="n"/>
      <c r="F17" s="16" t="n"/>
      <c r="G17" s="16" t="n"/>
      <c r="H17" s="16" t="n"/>
      <c r="I17" s="16" t="n"/>
      <c r="J17" s="16" t="n"/>
      <c r="K17" s="16" t="n"/>
      <c r="L17" s="16" t="n"/>
      <c r="M17" s="16" t="n"/>
      <c r="N17" s="16" t="n"/>
      <c r="O17" s="16" t="n"/>
      <c r="P17" s="16" t="n"/>
      <c r="Q17" s="16" t="n"/>
      <c r="R17" s="16" t="n"/>
      <c r="S17" s="16" t="n"/>
      <c r="T17" s="16" t="n"/>
      <c r="U17" s="16" t="n"/>
      <c r="V17" s="16" t="n"/>
      <c r="W17" s="16" t="n"/>
      <c r="X17" s="16" t="n"/>
      <c r="Y17" s="16" t="n"/>
      <c r="Z17" s="16" t="n"/>
      <c r="AA17" s="16" t="n"/>
    </row>
    <row r="18">
      <c r="A18" t="inlineStr">
        <is>
          <t>Existing annual contracts, renewal invoices</t>
        </is>
      </c>
      <c r="B18" s="10">
        <f>B15*Assumptions!$B$16</f>
        <v/>
      </c>
      <c r="C18" s="10">
        <f>C15*Assumptions!$B$16</f>
        <v/>
      </c>
      <c r="D18" s="10">
        <f>D15*Assumptions!$B$16</f>
        <v/>
      </c>
      <c r="E18" s="10">
        <f>E15*Assumptions!$B$16</f>
        <v/>
      </c>
      <c r="F18" s="10">
        <f>F15*Assumptions!$B$16</f>
        <v/>
      </c>
      <c r="G18" s="10">
        <f>G15*Assumptions!$B$16</f>
        <v/>
      </c>
      <c r="H18" s="10">
        <f>H15*Assumptions!$B$16</f>
        <v/>
      </c>
      <c r="I18" s="10">
        <f>I15*Assumptions!$B$16</f>
        <v/>
      </c>
      <c r="J18" s="10">
        <f>J15*Assumptions!$B$16</f>
        <v/>
      </c>
      <c r="K18" s="10">
        <f>K15*Assumptions!$B$16</f>
        <v/>
      </c>
      <c r="L18" s="10">
        <f>L15*Assumptions!$B$16</f>
        <v/>
      </c>
      <c r="M18" s="10">
        <f>M15*Assumptions!$B$16</f>
        <v/>
      </c>
      <c r="N18" s="10">
        <f>N15*Assumptions!$B$16</f>
        <v/>
      </c>
      <c r="O18" s="10">
        <f>O15*Assumptions!$B$16</f>
        <v/>
      </c>
      <c r="P18" s="10">
        <f>P15*Assumptions!$B$16</f>
        <v/>
      </c>
      <c r="Q18" s="10">
        <f>Q15*Assumptions!$B$16</f>
        <v/>
      </c>
      <c r="R18" s="10">
        <f>R15*Assumptions!$B$16</f>
        <v/>
      </c>
      <c r="S18" s="10">
        <f>S15*Assumptions!$B$16</f>
        <v/>
      </c>
      <c r="T18" s="10">
        <f>T15*Assumptions!$B$16</f>
        <v/>
      </c>
      <c r="U18" s="10">
        <f>U15*Assumptions!$B$16</f>
        <v/>
      </c>
      <c r="V18" s="10">
        <f>V15*Assumptions!$B$16</f>
        <v/>
      </c>
      <c r="W18" s="10">
        <f>W15*Assumptions!$B$16</f>
        <v/>
      </c>
      <c r="X18" s="10">
        <f>X15*Assumptions!$B$16</f>
        <v/>
      </c>
      <c r="Y18" s="10">
        <f>Y15*Assumptions!$B$16</f>
        <v/>
      </c>
      <c r="Z18" s="25">
        <f>SUM(B18:M18)</f>
        <v/>
      </c>
      <c r="AA18" s="25">
        <f>SUM(N18:Y18)</f>
        <v/>
      </c>
    </row>
    <row r="19">
      <c r="A19" t="inlineStr">
        <is>
          <t>Existing quarterly contracts</t>
        </is>
      </c>
      <c r="B19" s="10">
        <f>IF(MOD(B$4-1,3)=0,Assumptions!$B$20/4*Assumptions!$B$16^INT((B$4-1)/12),0)</f>
        <v/>
      </c>
      <c r="C19" s="10">
        <f>IF(MOD(C$4-1,3)=0,Assumptions!$B$20/4*Assumptions!$B$16^INT((C$4-1)/12),0)</f>
        <v/>
      </c>
      <c r="D19" s="10">
        <f>IF(MOD(D$4-1,3)=0,Assumptions!$B$20/4*Assumptions!$B$16^INT((D$4-1)/12),0)</f>
        <v/>
      </c>
      <c r="E19" s="10">
        <f>IF(MOD(E$4-1,3)=0,Assumptions!$B$20/4*Assumptions!$B$16^INT((E$4-1)/12),0)</f>
        <v/>
      </c>
      <c r="F19" s="10">
        <f>IF(MOD(F$4-1,3)=0,Assumptions!$B$20/4*Assumptions!$B$16^INT((F$4-1)/12),0)</f>
        <v/>
      </c>
      <c r="G19" s="10">
        <f>IF(MOD(G$4-1,3)=0,Assumptions!$B$20/4*Assumptions!$B$16^INT((G$4-1)/12),0)</f>
        <v/>
      </c>
      <c r="H19" s="10">
        <f>IF(MOD(H$4-1,3)=0,Assumptions!$B$20/4*Assumptions!$B$16^INT((H$4-1)/12),0)</f>
        <v/>
      </c>
      <c r="I19" s="10">
        <f>IF(MOD(I$4-1,3)=0,Assumptions!$B$20/4*Assumptions!$B$16^INT((I$4-1)/12),0)</f>
        <v/>
      </c>
      <c r="J19" s="10">
        <f>IF(MOD(J$4-1,3)=0,Assumptions!$B$20/4*Assumptions!$B$16^INT((J$4-1)/12),0)</f>
        <v/>
      </c>
      <c r="K19" s="10">
        <f>IF(MOD(K$4-1,3)=0,Assumptions!$B$20/4*Assumptions!$B$16^INT((K$4-1)/12),0)</f>
        <v/>
      </c>
      <c r="L19" s="10">
        <f>IF(MOD(L$4-1,3)=0,Assumptions!$B$20/4*Assumptions!$B$16^INT((L$4-1)/12),0)</f>
        <v/>
      </c>
      <c r="M19" s="10">
        <f>IF(MOD(M$4-1,3)=0,Assumptions!$B$20/4*Assumptions!$B$16^INT((M$4-1)/12),0)</f>
        <v/>
      </c>
      <c r="N19" s="10">
        <f>IF(MOD(N$4-1,3)=0,Assumptions!$B$20/4*Assumptions!$B$16^INT((N$4-1)/12),0)</f>
        <v/>
      </c>
      <c r="O19" s="10">
        <f>IF(MOD(O$4-1,3)=0,Assumptions!$B$20/4*Assumptions!$B$16^INT((O$4-1)/12),0)</f>
        <v/>
      </c>
      <c r="P19" s="10">
        <f>IF(MOD(P$4-1,3)=0,Assumptions!$B$20/4*Assumptions!$B$16^INT((P$4-1)/12),0)</f>
        <v/>
      </c>
      <c r="Q19" s="10">
        <f>IF(MOD(Q$4-1,3)=0,Assumptions!$B$20/4*Assumptions!$B$16^INT((Q$4-1)/12),0)</f>
        <v/>
      </c>
      <c r="R19" s="10">
        <f>IF(MOD(R$4-1,3)=0,Assumptions!$B$20/4*Assumptions!$B$16^INT((R$4-1)/12),0)</f>
        <v/>
      </c>
      <c r="S19" s="10">
        <f>IF(MOD(S$4-1,3)=0,Assumptions!$B$20/4*Assumptions!$B$16^INT((S$4-1)/12),0)</f>
        <v/>
      </c>
      <c r="T19" s="10">
        <f>IF(MOD(T$4-1,3)=0,Assumptions!$B$20/4*Assumptions!$B$16^INT((T$4-1)/12),0)</f>
        <v/>
      </c>
      <c r="U19" s="10">
        <f>IF(MOD(U$4-1,3)=0,Assumptions!$B$20/4*Assumptions!$B$16^INT((U$4-1)/12),0)</f>
        <v/>
      </c>
      <c r="V19" s="10">
        <f>IF(MOD(V$4-1,3)=0,Assumptions!$B$20/4*Assumptions!$B$16^INT((V$4-1)/12),0)</f>
        <v/>
      </c>
      <c r="W19" s="10">
        <f>IF(MOD(W$4-1,3)=0,Assumptions!$B$20/4*Assumptions!$B$16^INT((W$4-1)/12),0)</f>
        <v/>
      </c>
      <c r="X19" s="10">
        <f>IF(MOD(X$4-1,3)=0,Assumptions!$B$20/4*Assumptions!$B$16^INT((X$4-1)/12),0)</f>
        <v/>
      </c>
      <c r="Y19" s="10">
        <f>IF(MOD(Y$4-1,3)=0,Assumptions!$B$20/4*Assumptions!$B$16^INT((Y$4-1)/12),0)</f>
        <v/>
      </c>
      <c r="Z19" s="25">
        <f>SUM(B19:M19)</f>
        <v/>
      </c>
      <c r="AA19" s="25">
        <f>SUM(N19:Y19)</f>
        <v/>
      </c>
    </row>
    <row r="20">
      <c r="A20" t="inlineStr">
        <is>
          <t>Existing monthly plans</t>
        </is>
      </c>
      <c r="B20" s="10">
        <f>Assumptions!$B$21/12*(1-Assumptions!$B$17)^(B$4-1)</f>
        <v/>
      </c>
      <c r="C20" s="10">
        <f>Assumptions!$B$21/12*(1-Assumptions!$B$17)^(C$4-1)</f>
        <v/>
      </c>
      <c r="D20" s="10">
        <f>Assumptions!$B$21/12*(1-Assumptions!$B$17)^(D$4-1)</f>
        <v/>
      </c>
      <c r="E20" s="10">
        <f>Assumptions!$B$21/12*(1-Assumptions!$B$17)^(E$4-1)</f>
        <v/>
      </c>
      <c r="F20" s="10">
        <f>Assumptions!$B$21/12*(1-Assumptions!$B$17)^(F$4-1)</f>
        <v/>
      </c>
      <c r="G20" s="10">
        <f>Assumptions!$B$21/12*(1-Assumptions!$B$17)^(G$4-1)</f>
        <v/>
      </c>
      <c r="H20" s="10">
        <f>Assumptions!$B$21/12*(1-Assumptions!$B$17)^(H$4-1)</f>
        <v/>
      </c>
      <c r="I20" s="10">
        <f>Assumptions!$B$21/12*(1-Assumptions!$B$17)^(I$4-1)</f>
        <v/>
      </c>
      <c r="J20" s="10">
        <f>Assumptions!$B$21/12*(1-Assumptions!$B$17)^(J$4-1)</f>
        <v/>
      </c>
      <c r="K20" s="10">
        <f>Assumptions!$B$21/12*(1-Assumptions!$B$17)^(K$4-1)</f>
        <v/>
      </c>
      <c r="L20" s="10">
        <f>Assumptions!$B$21/12*(1-Assumptions!$B$17)^(L$4-1)</f>
        <v/>
      </c>
      <c r="M20" s="10">
        <f>Assumptions!$B$21/12*(1-Assumptions!$B$17)^(M$4-1)</f>
        <v/>
      </c>
      <c r="N20" s="10">
        <f>Assumptions!$B$21/12*(1-Assumptions!$B$17)^(N$4-1)</f>
        <v/>
      </c>
      <c r="O20" s="10">
        <f>Assumptions!$B$21/12*(1-Assumptions!$B$17)^(O$4-1)</f>
        <v/>
      </c>
      <c r="P20" s="10">
        <f>Assumptions!$B$21/12*(1-Assumptions!$B$17)^(P$4-1)</f>
        <v/>
      </c>
      <c r="Q20" s="10">
        <f>Assumptions!$B$21/12*(1-Assumptions!$B$17)^(Q$4-1)</f>
        <v/>
      </c>
      <c r="R20" s="10">
        <f>Assumptions!$B$21/12*(1-Assumptions!$B$17)^(R$4-1)</f>
        <v/>
      </c>
      <c r="S20" s="10">
        <f>Assumptions!$B$21/12*(1-Assumptions!$B$17)^(S$4-1)</f>
        <v/>
      </c>
      <c r="T20" s="10">
        <f>Assumptions!$B$21/12*(1-Assumptions!$B$17)^(T$4-1)</f>
        <v/>
      </c>
      <c r="U20" s="10">
        <f>Assumptions!$B$21/12*(1-Assumptions!$B$17)^(U$4-1)</f>
        <v/>
      </c>
      <c r="V20" s="10">
        <f>Assumptions!$B$21/12*(1-Assumptions!$B$17)^(V$4-1)</f>
        <v/>
      </c>
      <c r="W20" s="10">
        <f>Assumptions!$B$21/12*(1-Assumptions!$B$17)^(W$4-1)</f>
        <v/>
      </c>
      <c r="X20" s="10">
        <f>Assumptions!$B$21/12*(1-Assumptions!$B$17)^(X$4-1)</f>
        <v/>
      </c>
      <c r="Y20" s="10">
        <f>Assumptions!$B$21/12*(1-Assumptions!$B$17)^(Y$4-1)</f>
        <v/>
      </c>
      <c r="Z20" s="25">
        <f>SUM(B20:M20)</f>
        <v/>
      </c>
      <c r="AA20" s="25">
        <f>SUM(N20:Y20)</f>
        <v/>
      </c>
    </row>
    <row r="21">
      <c r="A21" t="inlineStr">
        <is>
          <t>New annual upfront contracts (first year and renewal)</t>
        </is>
      </c>
      <c r="B21" s="10">
        <f>B9</f>
        <v/>
      </c>
      <c r="C21" s="10">
        <f>C9</f>
        <v/>
      </c>
      <c r="D21" s="10">
        <f>D9</f>
        <v/>
      </c>
      <c r="E21" s="10">
        <f>E9</f>
        <v/>
      </c>
      <c r="F21" s="10">
        <f>F9</f>
        <v/>
      </c>
      <c r="G21" s="10">
        <f>G9</f>
        <v/>
      </c>
      <c r="H21" s="10">
        <f>H9</f>
        <v/>
      </c>
      <c r="I21" s="10">
        <f>I9</f>
        <v/>
      </c>
      <c r="J21" s="10">
        <f>J9</f>
        <v/>
      </c>
      <c r="K21" s="10">
        <f>K9</f>
        <v/>
      </c>
      <c r="L21" s="10">
        <f>L9</f>
        <v/>
      </c>
      <c r="M21" s="10">
        <f>M9</f>
        <v/>
      </c>
      <c r="N21" s="10">
        <f>N9+B9*Assumptions!$B$16</f>
        <v/>
      </c>
      <c r="O21" s="10">
        <f>O9+C9*Assumptions!$B$16</f>
        <v/>
      </c>
      <c r="P21" s="10">
        <f>P9+D9*Assumptions!$B$16</f>
        <v/>
      </c>
      <c r="Q21" s="10">
        <f>Q9+E9*Assumptions!$B$16</f>
        <v/>
      </c>
      <c r="R21" s="10">
        <f>R9+F9*Assumptions!$B$16</f>
        <v/>
      </c>
      <c r="S21" s="10">
        <f>S9+G9*Assumptions!$B$16</f>
        <v/>
      </c>
      <c r="T21" s="10">
        <f>T9+H9*Assumptions!$B$16</f>
        <v/>
      </c>
      <c r="U21" s="10">
        <f>U9+I9*Assumptions!$B$16</f>
        <v/>
      </c>
      <c r="V21" s="10">
        <f>V9+J9*Assumptions!$B$16</f>
        <v/>
      </c>
      <c r="W21" s="10">
        <f>W9+K9*Assumptions!$B$16</f>
        <v/>
      </c>
      <c r="X21" s="10">
        <f>X9+L9*Assumptions!$B$16</f>
        <v/>
      </c>
      <c r="Y21" s="10">
        <f>Y9+M9*Assumptions!$B$16</f>
        <v/>
      </c>
      <c r="Z21" s="25">
        <f>SUM(B21:M21)</f>
        <v/>
      </c>
      <c r="AA21" s="25">
        <f>SUM(N21:Y21)</f>
        <v/>
      </c>
    </row>
    <row r="22">
      <c r="A22" t="inlineStr">
        <is>
          <t>New quarterly contracts</t>
        </is>
      </c>
      <c r="B22" s="10">
        <f>(B10)/4</f>
        <v/>
      </c>
      <c r="C22" s="10">
        <f>(C10)/4</f>
        <v/>
      </c>
      <c r="D22" s="10">
        <f>(D10)/4</f>
        <v/>
      </c>
      <c r="E22" s="10">
        <f>(E10+B10)/4</f>
        <v/>
      </c>
      <c r="F22" s="10">
        <f>(F10+C10)/4</f>
        <v/>
      </c>
      <c r="G22" s="10">
        <f>(G10+D10)/4</f>
        <v/>
      </c>
      <c r="H22" s="10">
        <f>(H10+E10+B10)/4</f>
        <v/>
      </c>
      <c r="I22" s="10">
        <f>(I10+F10+C10)/4</f>
        <v/>
      </c>
      <c r="J22" s="10">
        <f>(J10+G10+D10)/4</f>
        <v/>
      </c>
      <c r="K22" s="10">
        <f>(K10+H10+E10+B10)/4</f>
        <v/>
      </c>
      <c r="L22" s="10">
        <f>(L10+I10+F10+C10)/4</f>
        <v/>
      </c>
      <c r="M22" s="10">
        <f>(M10+J10+G10+D10)/4</f>
        <v/>
      </c>
      <c r="N22" s="10">
        <f>(N10+K10+H10+E10)/4+(B10)/4*Assumptions!$B$16</f>
        <v/>
      </c>
      <c r="O22" s="10">
        <f>(O10+L10+I10+F10)/4+(C10)/4*Assumptions!$B$16</f>
        <v/>
      </c>
      <c r="P22" s="10">
        <f>(P10+M10+J10+G10)/4+(D10)/4*Assumptions!$B$16</f>
        <v/>
      </c>
      <c r="Q22" s="10">
        <f>(Q10+N10+K10+H10)/4+(E10+B10)/4*Assumptions!$B$16</f>
        <v/>
      </c>
      <c r="R22" s="10">
        <f>(R10+O10+L10+I10)/4+(F10+C10)/4*Assumptions!$B$16</f>
        <v/>
      </c>
      <c r="S22" s="10">
        <f>(S10+P10+M10+J10)/4+(G10+D10)/4*Assumptions!$B$16</f>
        <v/>
      </c>
      <c r="T22" s="10">
        <f>(T10+Q10+N10+K10)/4+(H10+E10+B10)/4*Assumptions!$B$16</f>
        <v/>
      </c>
      <c r="U22" s="10">
        <f>(U10+R10+O10+L10)/4+(I10+F10+C10)/4*Assumptions!$B$16</f>
        <v/>
      </c>
      <c r="V22" s="10">
        <f>(V10+S10+P10+M10)/4+(J10+G10+D10)/4*Assumptions!$B$16</f>
        <v/>
      </c>
      <c r="W22" s="10">
        <f>(W10+T10+Q10+N10)/4+(K10+H10+E10+B10)/4*Assumptions!$B$16</f>
        <v/>
      </c>
      <c r="X22" s="10">
        <f>(X10+U10+R10+O10)/4+(L10+I10+F10+C10)/4*Assumptions!$B$16</f>
        <v/>
      </c>
      <c r="Y22" s="10">
        <f>(Y10+V10+S10+P10)/4+(M10+J10+G10+D10)/4*Assumptions!$B$16</f>
        <v/>
      </c>
      <c r="Z22" s="25">
        <f>SUM(B22:M22)</f>
        <v/>
      </c>
      <c r="AA22" s="25">
        <f>SUM(N22:Y22)</f>
        <v/>
      </c>
    </row>
    <row r="23">
      <c r="A23" t="inlineStr">
        <is>
          <t>New monthly plans</t>
        </is>
      </c>
      <c r="B23" s="10">
        <f>B11/12</f>
        <v/>
      </c>
      <c r="C23" s="10">
        <f>B23*(1-Assumptions!$B$17)+C11/12</f>
        <v/>
      </c>
      <c r="D23" s="10">
        <f>C23*(1-Assumptions!$B$17)+D11/12</f>
        <v/>
      </c>
      <c r="E23" s="10">
        <f>D23*(1-Assumptions!$B$17)+E11/12</f>
        <v/>
      </c>
      <c r="F23" s="10">
        <f>E23*(1-Assumptions!$B$17)+F11/12</f>
        <v/>
      </c>
      <c r="G23" s="10">
        <f>F23*(1-Assumptions!$B$17)+G11/12</f>
        <v/>
      </c>
      <c r="H23" s="10">
        <f>G23*(1-Assumptions!$B$17)+H11/12</f>
        <v/>
      </c>
      <c r="I23" s="10">
        <f>H23*(1-Assumptions!$B$17)+I11/12</f>
        <v/>
      </c>
      <c r="J23" s="10">
        <f>I23*(1-Assumptions!$B$17)+J11/12</f>
        <v/>
      </c>
      <c r="K23" s="10">
        <f>J23*(1-Assumptions!$B$17)+K11/12</f>
        <v/>
      </c>
      <c r="L23" s="10">
        <f>K23*(1-Assumptions!$B$17)+L11/12</f>
        <v/>
      </c>
      <c r="M23" s="10">
        <f>L23*(1-Assumptions!$B$17)+M11/12</f>
        <v/>
      </c>
      <c r="N23" s="10">
        <f>M23*(1-Assumptions!$B$17)+N11/12</f>
        <v/>
      </c>
      <c r="O23" s="10">
        <f>N23*(1-Assumptions!$B$17)+O11/12</f>
        <v/>
      </c>
      <c r="P23" s="10">
        <f>O23*(1-Assumptions!$B$17)+P11/12</f>
        <v/>
      </c>
      <c r="Q23" s="10">
        <f>P23*(1-Assumptions!$B$17)+Q11/12</f>
        <v/>
      </c>
      <c r="R23" s="10">
        <f>Q23*(1-Assumptions!$B$17)+R11/12</f>
        <v/>
      </c>
      <c r="S23" s="10">
        <f>R23*(1-Assumptions!$B$17)+S11/12</f>
        <v/>
      </c>
      <c r="T23" s="10">
        <f>S23*(1-Assumptions!$B$17)+T11/12</f>
        <v/>
      </c>
      <c r="U23" s="10">
        <f>T23*(1-Assumptions!$B$17)+U11/12</f>
        <v/>
      </c>
      <c r="V23" s="10">
        <f>U23*(1-Assumptions!$B$17)+V11/12</f>
        <v/>
      </c>
      <c r="W23" s="10">
        <f>V23*(1-Assumptions!$B$17)+W11/12</f>
        <v/>
      </c>
      <c r="X23" s="10">
        <f>W23*(1-Assumptions!$B$17)+X11/12</f>
        <v/>
      </c>
      <c r="Y23" s="10">
        <f>X23*(1-Assumptions!$B$17)+Y11/12</f>
        <v/>
      </c>
      <c r="Z23" s="25">
        <f>SUM(B23:M23)</f>
        <v/>
      </c>
      <c r="AA23" s="25">
        <f>SUM(N23:Y23)</f>
        <v/>
      </c>
    </row>
    <row r="24">
      <c r="A24" s="11" t="inlineStr">
        <is>
          <t>Subscription billings</t>
        </is>
      </c>
      <c r="B24" s="25">
        <f>SUM(B18:B23)</f>
        <v/>
      </c>
      <c r="C24" s="25">
        <f>SUM(C18:C23)</f>
        <v/>
      </c>
      <c r="D24" s="25">
        <f>SUM(D18:D23)</f>
        <v/>
      </c>
      <c r="E24" s="25">
        <f>SUM(E18:E23)</f>
        <v/>
      </c>
      <c r="F24" s="25">
        <f>SUM(F18:F23)</f>
        <v/>
      </c>
      <c r="G24" s="25">
        <f>SUM(G18:G23)</f>
        <v/>
      </c>
      <c r="H24" s="25">
        <f>SUM(H18:H23)</f>
        <v/>
      </c>
      <c r="I24" s="25">
        <f>SUM(I18:I23)</f>
        <v/>
      </c>
      <c r="J24" s="25">
        <f>SUM(J18:J23)</f>
        <v/>
      </c>
      <c r="K24" s="25">
        <f>SUM(K18:K23)</f>
        <v/>
      </c>
      <c r="L24" s="25">
        <f>SUM(L18:L23)</f>
        <v/>
      </c>
      <c r="M24" s="25">
        <f>SUM(M18:M23)</f>
        <v/>
      </c>
      <c r="N24" s="25">
        <f>SUM(N18:N23)</f>
        <v/>
      </c>
      <c r="O24" s="25">
        <f>SUM(O18:O23)</f>
        <v/>
      </c>
      <c r="P24" s="25">
        <f>SUM(P18:P23)</f>
        <v/>
      </c>
      <c r="Q24" s="25">
        <f>SUM(Q18:Q23)</f>
        <v/>
      </c>
      <c r="R24" s="25">
        <f>SUM(R18:R23)</f>
        <v/>
      </c>
      <c r="S24" s="25">
        <f>SUM(S18:S23)</f>
        <v/>
      </c>
      <c r="T24" s="25">
        <f>SUM(T18:T23)</f>
        <v/>
      </c>
      <c r="U24" s="25">
        <f>SUM(U18:U23)</f>
        <v/>
      </c>
      <c r="V24" s="25">
        <f>SUM(V18:V23)</f>
        <v/>
      </c>
      <c r="W24" s="25">
        <f>SUM(W18:W23)</f>
        <v/>
      </c>
      <c r="X24" s="25">
        <f>SUM(X18:X23)</f>
        <v/>
      </c>
      <c r="Y24" s="25">
        <f>SUM(Y18:Y23)</f>
        <v/>
      </c>
      <c r="Z24" s="25">
        <f>SUM(B24:M24)</f>
        <v/>
      </c>
      <c r="AA24" s="25">
        <f>SUM(N24:Y24)</f>
        <v/>
      </c>
    </row>
    <row r="25">
      <c r="A25" t="inlineStr">
        <is>
          <t>Services billings</t>
        </is>
      </c>
      <c r="B25" s="10">
        <f>B12</f>
        <v/>
      </c>
      <c r="C25" s="10">
        <f>C12</f>
        <v/>
      </c>
      <c r="D25" s="10">
        <f>D12</f>
        <v/>
      </c>
      <c r="E25" s="10">
        <f>E12</f>
        <v/>
      </c>
      <c r="F25" s="10">
        <f>F12</f>
        <v/>
      </c>
      <c r="G25" s="10">
        <f>G12</f>
        <v/>
      </c>
      <c r="H25" s="10">
        <f>H12</f>
        <v/>
      </c>
      <c r="I25" s="10">
        <f>I12</f>
        <v/>
      </c>
      <c r="J25" s="10">
        <f>J12</f>
        <v/>
      </c>
      <c r="K25" s="10">
        <f>K12</f>
        <v/>
      </c>
      <c r="L25" s="10">
        <f>L12</f>
        <v/>
      </c>
      <c r="M25" s="10">
        <f>M12</f>
        <v/>
      </c>
      <c r="N25" s="10">
        <f>N12</f>
        <v/>
      </c>
      <c r="O25" s="10">
        <f>O12</f>
        <v/>
      </c>
      <c r="P25" s="10">
        <f>P12</f>
        <v/>
      </c>
      <c r="Q25" s="10">
        <f>Q12</f>
        <v/>
      </c>
      <c r="R25" s="10">
        <f>R12</f>
        <v/>
      </c>
      <c r="S25" s="10">
        <f>S12</f>
        <v/>
      </c>
      <c r="T25" s="10">
        <f>T12</f>
        <v/>
      </c>
      <c r="U25" s="10">
        <f>U12</f>
        <v/>
      </c>
      <c r="V25" s="10">
        <f>V12</f>
        <v/>
      </c>
      <c r="W25" s="10">
        <f>W12</f>
        <v/>
      </c>
      <c r="X25" s="10">
        <f>X12</f>
        <v/>
      </c>
      <c r="Y25" s="10">
        <f>Y12</f>
        <v/>
      </c>
      <c r="Z25" s="25">
        <f>SUM(B25:M25)</f>
        <v/>
      </c>
      <c r="AA25" s="25">
        <f>SUM(N25:Y25)</f>
        <v/>
      </c>
    </row>
    <row r="26">
      <c r="A26" s="11" t="inlineStr">
        <is>
          <t>Total billings</t>
        </is>
      </c>
      <c r="B26" s="26">
        <f>B24+B25</f>
        <v/>
      </c>
      <c r="C26" s="26">
        <f>C24+C25</f>
        <v/>
      </c>
      <c r="D26" s="26">
        <f>D24+D25</f>
        <v/>
      </c>
      <c r="E26" s="26">
        <f>E24+E25</f>
        <v/>
      </c>
      <c r="F26" s="26">
        <f>F24+F25</f>
        <v/>
      </c>
      <c r="G26" s="26">
        <f>G24+G25</f>
        <v/>
      </c>
      <c r="H26" s="26">
        <f>H24+H25</f>
        <v/>
      </c>
      <c r="I26" s="26">
        <f>I24+I25</f>
        <v/>
      </c>
      <c r="J26" s="26">
        <f>J24+J25</f>
        <v/>
      </c>
      <c r="K26" s="26">
        <f>K24+K25</f>
        <v/>
      </c>
      <c r="L26" s="26">
        <f>L24+L25</f>
        <v/>
      </c>
      <c r="M26" s="26">
        <f>M24+M25</f>
        <v/>
      </c>
      <c r="N26" s="26">
        <f>N24+N25</f>
        <v/>
      </c>
      <c r="O26" s="26">
        <f>O24+O25</f>
        <v/>
      </c>
      <c r="P26" s="26">
        <f>P24+P25</f>
        <v/>
      </c>
      <c r="Q26" s="26">
        <f>Q24+Q25</f>
        <v/>
      </c>
      <c r="R26" s="26">
        <f>R24+R25</f>
        <v/>
      </c>
      <c r="S26" s="26">
        <f>S24+S25</f>
        <v/>
      </c>
      <c r="T26" s="26">
        <f>T24+T25</f>
        <v/>
      </c>
      <c r="U26" s="26">
        <f>U24+U25</f>
        <v/>
      </c>
      <c r="V26" s="26">
        <f>V24+V25</f>
        <v/>
      </c>
      <c r="W26" s="26">
        <f>W24+W25</f>
        <v/>
      </c>
      <c r="X26" s="26">
        <f>X24+X25</f>
        <v/>
      </c>
      <c r="Y26" s="26">
        <f>Y24+Y25</f>
        <v/>
      </c>
      <c r="Z26" s="25">
        <f>SUM(B26:M26)</f>
        <v/>
      </c>
      <c r="AA26" s="25">
        <f>SUM(N26:Y26)</f>
        <v/>
      </c>
    </row>
    <row r="28">
      <c r="A28" s="15" t="inlineStr">
        <is>
          <t>CASH COLLECTED</t>
        </is>
      </c>
      <c r="B28" s="16" t="n"/>
      <c r="C28" s="16" t="n"/>
      <c r="D28" s="16" t="n"/>
      <c r="E28" s="16" t="n"/>
      <c r="F28" s="16" t="n"/>
      <c r="G28" s="16" t="n"/>
      <c r="H28" s="16" t="n"/>
      <c r="I28" s="16" t="n"/>
      <c r="J28" s="16" t="n"/>
      <c r="K28" s="16" t="n"/>
      <c r="L28" s="16" t="n"/>
      <c r="M28" s="16" t="n"/>
      <c r="N28" s="16" t="n"/>
      <c r="O28" s="16" t="n"/>
      <c r="P28" s="16" t="n"/>
      <c r="Q28" s="16" t="n"/>
      <c r="R28" s="16" t="n"/>
      <c r="S28" s="16" t="n"/>
      <c r="T28" s="16" t="n"/>
      <c r="U28" s="16" t="n"/>
      <c r="V28" s="16" t="n"/>
      <c r="W28" s="16" t="n"/>
      <c r="X28" s="16" t="n"/>
      <c r="Y28" s="16" t="n"/>
      <c r="Z28" s="16" t="n"/>
      <c r="AA28" s="16" t="n"/>
    </row>
    <row r="29">
      <c r="A29" t="inlineStr">
        <is>
          <t>Collected from invoices sent in the forecast</t>
        </is>
      </c>
      <c r="B29" s="10">
        <f>Assumptions!$B$27*B26</f>
        <v/>
      </c>
      <c r="C29" s="10">
        <f>Assumptions!$B$27*C26+Assumptions!$B$28*B26</f>
        <v/>
      </c>
      <c r="D29" s="10">
        <f>Assumptions!$B$27*D26+Assumptions!$B$28*C26+Assumptions!$B$29*B26</f>
        <v/>
      </c>
      <c r="E29" s="10">
        <f>Assumptions!$B$27*E26+Assumptions!$B$28*D26+Assumptions!$B$29*C26+Assumptions!$B$30*B26</f>
        <v/>
      </c>
      <c r="F29" s="10">
        <f>Assumptions!$B$27*F26+Assumptions!$B$28*E26+Assumptions!$B$29*D26+Assumptions!$B$30*C26</f>
        <v/>
      </c>
      <c r="G29" s="10">
        <f>Assumptions!$B$27*G26+Assumptions!$B$28*F26+Assumptions!$B$29*E26+Assumptions!$B$30*D26</f>
        <v/>
      </c>
      <c r="H29" s="10">
        <f>Assumptions!$B$27*H26+Assumptions!$B$28*G26+Assumptions!$B$29*F26+Assumptions!$B$30*E26</f>
        <v/>
      </c>
      <c r="I29" s="10">
        <f>Assumptions!$B$27*I26+Assumptions!$B$28*H26+Assumptions!$B$29*G26+Assumptions!$B$30*F26</f>
        <v/>
      </c>
      <c r="J29" s="10">
        <f>Assumptions!$B$27*J26+Assumptions!$B$28*I26+Assumptions!$B$29*H26+Assumptions!$B$30*G26</f>
        <v/>
      </c>
      <c r="K29" s="10">
        <f>Assumptions!$B$27*K26+Assumptions!$B$28*J26+Assumptions!$B$29*I26+Assumptions!$B$30*H26</f>
        <v/>
      </c>
      <c r="L29" s="10">
        <f>Assumptions!$B$27*L26+Assumptions!$B$28*K26+Assumptions!$B$29*J26+Assumptions!$B$30*I26</f>
        <v/>
      </c>
      <c r="M29" s="10">
        <f>Assumptions!$B$27*M26+Assumptions!$B$28*L26+Assumptions!$B$29*K26+Assumptions!$B$30*J26</f>
        <v/>
      </c>
      <c r="N29" s="10">
        <f>Assumptions!$B$27*N26+Assumptions!$B$28*M26+Assumptions!$B$29*L26+Assumptions!$B$30*K26</f>
        <v/>
      </c>
      <c r="O29" s="10">
        <f>Assumptions!$B$27*O26+Assumptions!$B$28*N26+Assumptions!$B$29*M26+Assumptions!$B$30*L26</f>
        <v/>
      </c>
      <c r="P29" s="10">
        <f>Assumptions!$B$27*P26+Assumptions!$B$28*O26+Assumptions!$B$29*N26+Assumptions!$B$30*M26</f>
        <v/>
      </c>
      <c r="Q29" s="10">
        <f>Assumptions!$B$27*Q26+Assumptions!$B$28*P26+Assumptions!$B$29*O26+Assumptions!$B$30*N26</f>
        <v/>
      </c>
      <c r="R29" s="10">
        <f>Assumptions!$B$27*R26+Assumptions!$B$28*Q26+Assumptions!$B$29*P26+Assumptions!$B$30*O26</f>
        <v/>
      </c>
      <c r="S29" s="10">
        <f>Assumptions!$B$27*S26+Assumptions!$B$28*R26+Assumptions!$B$29*Q26+Assumptions!$B$30*P26</f>
        <v/>
      </c>
      <c r="T29" s="10">
        <f>Assumptions!$B$27*T26+Assumptions!$B$28*S26+Assumptions!$B$29*R26+Assumptions!$B$30*Q26</f>
        <v/>
      </c>
      <c r="U29" s="10">
        <f>Assumptions!$B$27*U26+Assumptions!$B$28*T26+Assumptions!$B$29*S26+Assumptions!$B$30*R26</f>
        <v/>
      </c>
      <c r="V29" s="10">
        <f>Assumptions!$B$27*V26+Assumptions!$B$28*U26+Assumptions!$B$29*T26+Assumptions!$B$30*S26</f>
        <v/>
      </c>
      <c r="W29" s="10">
        <f>Assumptions!$B$27*W26+Assumptions!$B$28*V26+Assumptions!$B$29*U26+Assumptions!$B$30*T26</f>
        <v/>
      </c>
      <c r="X29" s="10">
        <f>Assumptions!$B$27*X26+Assumptions!$B$28*W26+Assumptions!$B$29*V26+Assumptions!$B$30*U26</f>
        <v/>
      </c>
      <c r="Y29" s="10">
        <f>Assumptions!$B$27*Y26+Assumptions!$B$28*X26+Assumptions!$B$29*W26+Assumptions!$B$30*V26</f>
        <v/>
      </c>
      <c r="Z29" s="25">
        <f>SUM(B29:M29)</f>
        <v/>
      </c>
      <c r="AA29" s="25">
        <f>SUM(N29:Y29)</f>
        <v/>
      </c>
    </row>
    <row r="30">
      <c r="A30" t="inlineStr">
        <is>
          <t>Collected from opening receivables</t>
        </is>
      </c>
      <c r="B30" s="10">
        <f>Assumptions!$B$34</f>
        <v/>
      </c>
      <c r="C30" s="10">
        <f>Assumptions!$B$35</f>
        <v/>
      </c>
      <c r="D30" s="10">
        <f>Assumptions!$B$36</f>
        <v/>
      </c>
      <c r="E30" s="10" t="n">
        <v>0</v>
      </c>
      <c r="F30" s="10" t="n">
        <v>0</v>
      </c>
      <c r="G30" s="10" t="n">
        <v>0</v>
      </c>
      <c r="H30" s="10" t="n">
        <v>0</v>
      </c>
      <c r="I30" s="10" t="n">
        <v>0</v>
      </c>
      <c r="J30" s="10" t="n">
        <v>0</v>
      </c>
      <c r="K30" s="10" t="n">
        <v>0</v>
      </c>
      <c r="L30" s="10" t="n">
        <v>0</v>
      </c>
      <c r="M30" s="10" t="n">
        <v>0</v>
      </c>
      <c r="N30" s="10" t="n">
        <v>0</v>
      </c>
      <c r="O30" s="10" t="n">
        <v>0</v>
      </c>
      <c r="P30" s="10" t="n">
        <v>0</v>
      </c>
      <c r="Q30" s="10" t="n">
        <v>0</v>
      </c>
      <c r="R30" s="10" t="n">
        <v>0</v>
      </c>
      <c r="S30" s="10" t="n">
        <v>0</v>
      </c>
      <c r="T30" s="10" t="n">
        <v>0</v>
      </c>
      <c r="U30" s="10" t="n">
        <v>0</v>
      </c>
      <c r="V30" s="10" t="n">
        <v>0</v>
      </c>
      <c r="W30" s="10" t="n">
        <v>0</v>
      </c>
      <c r="X30" s="10" t="n">
        <v>0</v>
      </c>
      <c r="Y30" s="10" t="n">
        <v>0</v>
      </c>
      <c r="Z30" s="25">
        <f>SUM(B30:M30)</f>
        <v/>
      </c>
      <c r="AA30" s="25">
        <f>SUM(N30:Y30)</f>
        <v/>
      </c>
    </row>
    <row r="31">
      <c r="A31" s="11" t="inlineStr">
        <is>
          <t>Total cash collected</t>
        </is>
      </c>
      <c r="B31" s="26">
        <f>B29+B30</f>
        <v/>
      </c>
      <c r="C31" s="26">
        <f>C29+C30</f>
        <v/>
      </c>
      <c r="D31" s="26">
        <f>D29+D30</f>
        <v/>
      </c>
      <c r="E31" s="26">
        <f>E29+E30</f>
        <v/>
      </c>
      <c r="F31" s="26">
        <f>F29+F30</f>
        <v/>
      </c>
      <c r="G31" s="26">
        <f>G29+G30</f>
        <v/>
      </c>
      <c r="H31" s="26">
        <f>H29+H30</f>
        <v/>
      </c>
      <c r="I31" s="26">
        <f>I29+I30</f>
        <v/>
      </c>
      <c r="J31" s="26">
        <f>J29+J30</f>
        <v/>
      </c>
      <c r="K31" s="26">
        <f>K29+K30</f>
        <v/>
      </c>
      <c r="L31" s="26">
        <f>L29+L30</f>
        <v/>
      </c>
      <c r="M31" s="26">
        <f>M29+M30</f>
        <v/>
      </c>
      <c r="N31" s="26">
        <f>N29+N30</f>
        <v/>
      </c>
      <c r="O31" s="26">
        <f>O29+O30</f>
        <v/>
      </c>
      <c r="P31" s="26">
        <f>P29+P30</f>
        <v/>
      </c>
      <c r="Q31" s="26">
        <f>Q29+Q30</f>
        <v/>
      </c>
      <c r="R31" s="26">
        <f>R29+R30</f>
        <v/>
      </c>
      <c r="S31" s="26">
        <f>S29+S30</f>
        <v/>
      </c>
      <c r="T31" s="26">
        <f>T29+T30</f>
        <v/>
      </c>
      <c r="U31" s="26">
        <f>U29+U30</f>
        <v/>
      </c>
      <c r="V31" s="26">
        <f>V29+V30</f>
        <v/>
      </c>
      <c r="W31" s="26">
        <f>W29+W30</f>
        <v/>
      </c>
      <c r="X31" s="26">
        <f>X29+X30</f>
        <v/>
      </c>
      <c r="Y31" s="26">
        <f>Y29+Y30</f>
        <v/>
      </c>
      <c r="Z31" s="25">
        <f>SUM(B31:M31)</f>
        <v/>
      </c>
      <c r="AA31" s="25">
        <f>SUM(N31:Y31)</f>
        <v/>
      </c>
    </row>
    <row r="32">
      <c r="A32" t="inlineStr">
        <is>
          <t>Written off (never collected)</t>
        </is>
      </c>
      <c r="B32" s="10" t="n">
        <v>0</v>
      </c>
      <c r="C32" s="10" t="n">
        <v>0</v>
      </c>
      <c r="D32" s="10" t="n">
        <v>0</v>
      </c>
      <c r="E32" s="10">
        <f>Assumptions!$B$31*B26</f>
        <v/>
      </c>
      <c r="F32" s="10">
        <f>Assumptions!$B$31*C26</f>
        <v/>
      </c>
      <c r="G32" s="10">
        <f>Assumptions!$B$31*D26</f>
        <v/>
      </c>
      <c r="H32" s="10">
        <f>Assumptions!$B$31*E26</f>
        <v/>
      </c>
      <c r="I32" s="10">
        <f>Assumptions!$B$31*F26</f>
        <v/>
      </c>
      <c r="J32" s="10">
        <f>Assumptions!$B$31*G26</f>
        <v/>
      </c>
      <c r="K32" s="10">
        <f>Assumptions!$B$31*H26</f>
        <v/>
      </c>
      <c r="L32" s="10">
        <f>Assumptions!$B$31*I26</f>
        <v/>
      </c>
      <c r="M32" s="10">
        <f>Assumptions!$B$31*J26</f>
        <v/>
      </c>
      <c r="N32" s="10">
        <f>Assumptions!$B$31*K26</f>
        <v/>
      </c>
      <c r="O32" s="10">
        <f>Assumptions!$B$31*L26</f>
        <v/>
      </c>
      <c r="P32" s="10">
        <f>Assumptions!$B$31*M26</f>
        <v/>
      </c>
      <c r="Q32" s="10">
        <f>Assumptions!$B$31*N26</f>
        <v/>
      </c>
      <c r="R32" s="10">
        <f>Assumptions!$B$31*O26</f>
        <v/>
      </c>
      <c r="S32" s="10">
        <f>Assumptions!$B$31*P26</f>
        <v/>
      </c>
      <c r="T32" s="10">
        <f>Assumptions!$B$31*Q26</f>
        <v/>
      </c>
      <c r="U32" s="10">
        <f>Assumptions!$B$31*R26</f>
        <v/>
      </c>
      <c r="V32" s="10">
        <f>Assumptions!$B$31*S26</f>
        <v/>
      </c>
      <c r="W32" s="10">
        <f>Assumptions!$B$31*T26</f>
        <v/>
      </c>
      <c r="X32" s="10">
        <f>Assumptions!$B$31*U26</f>
        <v/>
      </c>
      <c r="Y32" s="10">
        <f>Assumptions!$B$31*V26</f>
        <v/>
      </c>
      <c r="Z32" s="25">
        <f>SUM(B32:M32)</f>
        <v/>
      </c>
      <c r="AA32" s="25">
        <f>SUM(N32:Y32)</f>
        <v/>
      </c>
    </row>
    <row r="33">
      <c r="A33" t="inlineStr">
        <is>
          <t>Accounts receivable, end of month</t>
        </is>
      </c>
      <c r="B33" s="10">
        <f>(Assumptions!$B$34+Assumptions!$B$35+Assumptions!$B$36)+B26-B31-B32</f>
        <v/>
      </c>
      <c r="C33" s="10">
        <f>B33+C26-C31-C32</f>
        <v/>
      </c>
      <c r="D33" s="10">
        <f>C33+D26-D31-D32</f>
        <v/>
      </c>
      <c r="E33" s="10">
        <f>D33+E26-E31-E32</f>
        <v/>
      </c>
      <c r="F33" s="10">
        <f>E33+F26-F31-F32</f>
        <v/>
      </c>
      <c r="G33" s="10">
        <f>F33+G26-G31-G32</f>
        <v/>
      </c>
      <c r="H33" s="10">
        <f>G33+H26-H31-H32</f>
        <v/>
      </c>
      <c r="I33" s="10">
        <f>H33+I26-I31-I32</f>
        <v/>
      </c>
      <c r="J33" s="10">
        <f>I33+J26-J31-J32</f>
        <v/>
      </c>
      <c r="K33" s="10">
        <f>J33+K26-K31-K32</f>
        <v/>
      </c>
      <c r="L33" s="10">
        <f>K33+L26-L31-L32</f>
        <v/>
      </c>
      <c r="M33" s="10">
        <f>L33+M26-M31-M32</f>
        <v/>
      </c>
      <c r="N33" s="10">
        <f>M33+N26-N31-N32</f>
        <v/>
      </c>
      <c r="O33" s="10">
        <f>N33+O26-O31-O32</f>
        <v/>
      </c>
      <c r="P33" s="10">
        <f>O33+P26-P31-P32</f>
        <v/>
      </c>
      <c r="Q33" s="10">
        <f>P33+Q26-Q31-Q32</f>
        <v/>
      </c>
      <c r="R33" s="10">
        <f>Q33+R26-R31-R32</f>
        <v/>
      </c>
      <c r="S33" s="10">
        <f>R33+S26-S31-S32</f>
        <v/>
      </c>
      <c r="T33" s="10">
        <f>S33+T26-T31-T32</f>
        <v/>
      </c>
      <c r="U33" s="10">
        <f>T33+U26-U31-U32</f>
        <v/>
      </c>
      <c r="V33" s="10">
        <f>U33+V26-V31-V32</f>
        <v/>
      </c>
      <c r="W33" s="10">
        <f>V33+W26-W31-W32</f>
        <v/>
      </c>
      <c r="X33" s="10">
        <f>W33+X26-X31-X32</f>
        <v/>
      </c>
      <c r="Y33" s="10">
        <f>X33+Y26-Y31-Y32</f>
        <v/>
      </c>
      <c r="Z33" s="25">
        <f>M33</f>
        <v/>
      </c>
      <c r="AA33" s="25">
        <f>Y33</f>
        <v/>
      </c>
    </row>
    <row r="35">
      <c r="A35" s="15" t="inlineStr">
        <is>
          <t>REVENUE RECOGNIZED (FOR COMPARISON, NOT CASH)</t>
        </is>
      </c>
      <c r="B35" s="16" t="n"/>
      <c r="C35" s="16" t="n"/>
      <c r="D35" s="16" t="n"/>
      <c r="E35" s="16" t="n"/>
      <c r="F35" s="16" t="n"/>
      <c r="G35" s="16" t="n"/>
      <c r="H35" s="16" t="n"/>
      <c r="I35" s="16" t="n"/>
      <c r="J35" s="16" t="n"/>
      <c r="K35" s="16" t="n"/>
      <c r="L35" s="16" t="n"/>
      <c r="M35" s="16" t="n"/>
      <c r="N35" s="16" t="n"/>
      <c r="O35" s="16" t="n"/>
      <c r="P35" s="16" t="n"/>
      <c r="Q35" s="16" t="n"/>
      <c r="R35" s="16" t="n"/>
      <c r="S35" s="16" t="n"/>
      <c r="T35" s="16" t="n"/>
      <c r="U35" s="16" t="n"/>
      <c r="V35" s="16" t="n"/>
      <c r="W35" s="16" t="n"/>
      <c r="X35" s="16" t="n"/>
      <c r="Y35" s="16" t="n"/>
      <c r="Z35" s="16" t="n"/>
      <c r="AA35" s="16" t="n"/>
    </row>
    <row r="36">
      <c r="A36" t="inlineStr">
        <is>
          <t>Existing annual contracts</t>
        </is>
      </c>
      <c r="B36" s="10">
        <f>(SUM(B15:B15)*Assumptions!$B$16+SUM(C15:M15))/12</f>
        <v/>
      </c>
      <c r="C36" s="10">
        <f>(SUM(B15:C15)*Assumptions!$B$16+SUM(D15:M15))/12</f>
        <v/>
      </c>
      <c r="D36" s="10">
        <f>(SUM(B15:D15)*Assumptions!$B$16+SUM(E15:M15))/12</f>
        <v/>
      </c>
      <c r="E36" s="10">
        <f>(SUM(B15:E15)*Assumptions!$B$16+SUM(F15:M15))/12</f>
        <v/>
      </c>
      <c r="F36" s="10">
        <f>(SUM(B15:F15)*Assumptions!$B$16+SUM(G15:M15))/12</f>
        <v/>
      </c>
      <c r="G36" s="10">
        <f>(SUM(B15:G15)*Assumptions!$B$16+SUM(H15:M15))/12</f>
        <v/>
      </c>
      <c r="H36" s="10">
        <f>(SUM(B15:H15)*Assumptions!$B$16+SUM(I15:M15))/12</f>
        <v/>
      </c>
      <c r="I36" s="10">
        <f>(SUM(B15:I15)*Assumptions!$B$16+SUM(J15:M15))/12</f>
        <v/>
      </c>
      <c r="J36" s="10">
        <f>(SUM(B15:J15)*Assumptions!$B$16+SUM(K15:M15))/12</f>
        <v/>
      </c>
      <c r="K36" s="10">
        <f>(SUM(B15:K15)*Assumptions!$B$16+SUM(L15:M15))/12</f>
        <v/>
      </c>
      <c r="L36" s="10">
        <f>(SUM(B15:L15)*Assumptions!$B$16+SUM(M15:M15))/12</f>
        <v/>
      </c>
      <c r="M36" s="10">
        <f>(SUM(B15:M15)*Assumptions!$B$16)/12</f>
        <v/>
      </c>
      <c r="N36" s="10">
        <f>(SUM(C15:N15)*Assumptions!$B$16)/12</f>
        <v/>
      </c>
      <c r="O36" s="10">
        <f>(SUM(D15:O15)*Assumptions!$B$16)/12</f>
        <v/>
      </c>
      <c r="P36" s="10">
        <f>(SUM(E15:P15)*Assumptions!$B$16)/12</f>
        <v/>
      </c>
      <c r="Q36" s="10">
        <f>(SUM(F15:Q15)*Assumptions!$B$16)/12</f>
        <v/>
      </c>
      <c r="R36" s="10">
        <f>(SUM(G15:R15)*Assumptions!$B$16)/12</f>
        <v/>
      </c>
      <c r="S36" s="10">
        <f>(SUM(H15:S15)*Assumptions!$B$16)/12</f>
        <v/>
      </c>
      <c r="T36" s="10">
        <f>(SUM(I15:T15)*Assumptions!$B$16)/12</f>
        <v/>
      </c>
      <c r="U36" s="10">
        <f>(SUM(J15:U15)*Assumptions!$B$16)/12</f>
        <v/>
      </c>
      <c r="V36" s="10">
        <f>(SUM(K15:V15)*Assumptions!$B$16)/12</f>
        <v/>
      </c>
      <c r="W36" s="10">
        <f>(SUM(L15:W15)*Assumptions!$B$16)/12</f>
        <v/>
      </c>
      <c r="X36" s="10">
        <f>(SUM(M15:X15)*Assumptions!$B$16)/12</f>
        <v/>
      </c>
      <c r="Y36" s="10">
        <f>(SUM(N15:Y15)*Assumptions!$B$16)/12</f>
        <v/>
      </c>
      <c r="Z36" s="25">
        <f>SUM(B36:M36)</f>
        <v/>
      </c>
      <c r="AA36" s="25">
        <f>SUM(N36:Y36)</f>
        <v/>
      </c>
    </row>
    <row r="37">
      <c r="A37" t="inlineStr">
        <is>
          <t>Existing quarterly contracts</t>
        </is>
      </c>
      <c r="B37" s="10">
        <f>Assumptions!$B$20*Assumptions!$B$16^INT((B$4-1)/12)/12</f>
        <v/>
      </c>
      <c r="C37" s="10">
        <f>Assumptions!$B$20*Assumptions!$B$16^INT((C$4-1)/12)/12</f>
        <v/>
      </c>
      <c r="D37" s="10">
        <f>Assumptions!$B$20*Assumptions!$B$16^INT((D$4-1)/12)/12</f>
        <v/>
      </c>
      <c r="E37" s="10">
        <f>Assumptions!$B$20*Assumptions!$B$16^INT((E$4-1)/12)/12</f>
        <v/>
      </c>
      <c r="F37" s="10">
        <f>Assumptions!$B$20*Assumptions!$B$16^INT((F$4-1)/12)/12</f>
        <v/>
      </c>
      <c r="G37" s="10">
        <f>Assumptions!$B$20*Assumptions!$B$16^INT((G$4-1)/12)/12</f>
        <v/>
      </c>
      <c r="H37" s="10">
        <f>Assumptions!$B$20*Assumptions!$B$16^INT((H$4-1)/12)/12</f>
        <v/>
      </c>
      <c r="I37" s="10">
        <f>Assumptions!$B$20*Assumptions!$B$16^INT((I$4-1)/12)/12</f>
        <v/>
      </c>
      <c r="J37" s="10">
        <f>Assumptions!$B$20*Assumptions!$B$16^INT((J$4-1)/12)/12</f>
        <v/>
      </c>
      <c r="K37" s="10">
        <f>Assumptions!$B$20*Assumptions!$B$16^INT((K$4-1)/12)/12</f>
        <v/>
      </c>
      <c r="L37" s="10">
        <f>Assumptions!$B$20*Assumptions!$B$16^INT((L$4-1)/12)/12</f>
        <v/>
      </c>
      <c r="M37" s="10">
        <f>Assumptions!$B$20*Assumptions!$B$16^INT((M$4-1)/12)/12</f>
        <v/>
      </c>
      <c r="N37" s="10">
        <f>Assumptions!$B$20*Assumptions!$B$16^INT((N$4-1)/12)/12</f>
        <v/>
      </c>
      <c r="O37" s="10">
        <f>Assumptions!$B$20*Assumptions!$B$16^INT((O$4-1)/12)/12</f>
        <v/>
      </c>
      <c r="P37" s="10">
        <f>Assumptions!$B$20*Assumptions!$B$16^INT((P$4-1)/12)/12</f>
        <v/>
      </c>
      <c r="Q37" s="10">
        <f>Assumptions!$B$20*Assumptions!$B$16^INT((Q$4-1)/12)/12</f>
        <v/>
      </c>
      <c r="R37" s="10">
        <f>Assumptions!$B$20*Assumptions!$B$16^INT((R$4-1)/12)/12</f>
        <v/>
      </c>
      <c r="S37" s="10">
        <f>Assumptions!$B$20*Assumptions!$B$16^INT((S$4-1)/12)/12</f>
        <v/>
      </c>
      <c r="T37" s="10">
        <f>Assumptions!$B$20*Assumptions!$B$16^INT((T$4-1)/12)/12</f>
        <v/>
      </c>
      <c r="U37" s="10">
        <f>Assumptions!$B$20*Assumptions!$B$16^INT((U$4-1)/12)/12</f>
        <v/>
      </c>
      <c r="V37" s="10">
        <f>Assumptions!$B$20*Assumptions!$B$16^INT((V$4-1)/12)/12</f>
        <v/>
      </c>
      <c r="W37" s="10">
        <f>Assumptions!$B$20*Assumptions!$B$16^INT((W$4-1)/12)/12</f>
        <v/>
      </c>
      <c r="X37" s="10">
        <f>Assumptions!$B$20*Assumptions!$B$16^INT((X$4-1)/12)/12</f>
        <v/>
      </c>
      <c r="Y37" s="10">
        <f>Assumptions!$B$20*Assumptions!$B$16^INT((Y$4-1)/12)/12</f>
        <v/>
      </c>
      <c r="Z37" s="25">
        <f>SUM(B37:M37)</f>
        <v/>
      </c>
      <c r="AA37" s="25">
        <f>SUM(N37:Y37)</f>
        <v/>
      </c>
    </row>
    <row r="38">
      <c r="A38" t="inlineStr">
        <is>
          <t>Existing monthly plans</t>
        </is>
      </c>
      <c r="B38" s="10">
        <f>B20</f>
        <v/>
      </c>
      <c r="C38" s="10">
        <f>C20</f>
        <v/>
      </c>
      <c r="D38" s="10">
        <f>D20</f>
        <v/>
      </c>
      <c r="E38" s="10">
        <f>E20</f>
        <v/>
      </c>
      <c r="F38" s="10">
        <f>F20</f>
        <v/>
      </c>
      <c r="G38" s="10">
        <f>G20</f>
        <v/>
      </c>
      <c r="H38" s="10">
        <f>H20</f>
        <v/>
      </c>
      <c r="I38" s="10">
        <f>I20</f>
        <v/>
      </c>
      <c r="J38" s="10">
        <f>J20</f>
        <v/>
      </c>
      <c r="K38" s="10">
        <f>K20</f>
        <v/>
      </c>
      <c r="L38" s="10">
        <f>L20</f>
        <v/>
      </c>
      <c r="M38" s="10">
        <f>M20</f>
        <v/>
      </c>
      <c r="N38" s="10">
        <f>N20</f>
        <v/>
      </c>
      <c r="O38" s="10">
        <f>O20</f>
        <v/>
      </c>
      <c r="P38" s="10">
        <f>P20</f>
        <v/>
      </c>
      <c r="Q38" s="10">
        <f>Q20</f>
        <v/>
      </c>
      <c r="R38" s="10">
        <f>R20</f>
        <v/>
      </c>
      <c r="S38" s="10">
        <f>S20</f>
        <v/>
      </c>
      <c r="T38" s="10">
        <f>T20</f>
        <v/>
      </c>
      <c r="U38" s="10">
        <f>U20</f>
        <v/>
      </c>
      <c r="V38" s="10">
        <f>V20</f>
        <v/>
      </c>
      <c r="W38" s="10">
        <f>W20</f>
        <v/>
      </c>
      <c r="X38" s="10">
        <f>X20</f>
        <v/>
      </c>
      <c r="Y38" s="10">
        <f>Y20</f>
        <v/>
      </c>
      <c r="Z38" s="25">
        <f>SUM(B38:M38)</f>
        <v/>
      </c>
      <c r="AA38" s="25">
        <f>SUM(N38:Y38)</f>
        <v/>
      </c>
    </row>
    <row r="39">
      <c r="A39" t="inlineStr">
        <is>
          <t>New annual and quarterly contracts</t>
        </is>
      </c>
      <c r="B39" s="10">
        <f>(SUM($B$9:B10))/12</f>
        <v/>
      </c>
      <c r="C39" s="10">
        <f>(SUM($B$9:C10))/12</f>
        <v/>
      </c>
      <c r="D39" s="10">
        <f>(SUM($B$9:D10))/12</f>
        <v/>
      </c>
      <c r="E39" s="10">
        <f>(SUM($B$9:E10))/12</f>
        <v/>
      </c>
      <c r="F39" s="10">
        <f>(SUM($B$9:F10))/12</f>
        <v/>
      </c>
      <c r="G39" s="10">
        <f>(SUM($B$9:G10))/12</f>
        <v/>
      </c>
      <c r="H39" s="10">
        <f>(SUM($B$9:H10))/12</f>
        <v/>
      </c>
      <c r="I39" s="10">
        <f>(SUM($B$9:I10))/12</f>
        <v/>
      </c>
      <c r="J39" s="10">
        <f>(SUM($B$9:J10))/12</f>
        <v/>
      </c>
      <c r="K39" s="10">
        <f>(SUM($B$9:K10))/12</f>
        <v/>
      </c>
      <c r="L39" s="10">
        <f>(SUM($B$9:L10))/12</f>
        <v/>
      </c>
      <c r="M39" s="10">
        <f>(SUM($B$9:M10))/12</f>
        <v/>
      </c>
      <c r="N39" s="10">
        <f>(SUM($B$9:N10)-(1-Assumptions!$B$16)*SUM($B$9:B10))/12</f>
        <v/>
      </c>
      <c r="O39" s="10">
        <f>(SUM($B$9:O10)-(1-Assumptions!$B$16)*SUM($B$9:C10))/12</f>
        <v/>
      </c>
      <c r="P39" s="10">
        <f>(SUM($B$9:P10)-(1-Assumptions!$B$16)*SUM($B$9:D10))/12</f>
        <v/>
      </c>
      <c r="Q39" s="10">
        <f>(SUM($B$9:Q10)-(1-Assumptions!$B$16)*SUM($B$9:E10))/12</f>
        <v/>
      </c>
      <c r="R39" s="10">
        <f>(SUM($B$9:R10)-(1-Assumptions!$B$16)*SUM($B$9:F10))/12</f>
        <v/>
      </c>
      <c r="S39" s="10">
        <f>(SUM($B$9:S10)-(1-Assumptions!$B$16)*SUM($B$9:G10))/12</f>
        <v/>
      </c>
      <c r="T39" s="10">
        <f>(SUM($B$9:T10)-(1-Assumptions!$B$16)*SUM($B$9:H10))/12</f>
        <v/>
      </c>
      <c r="U39" s="10">
        <f>(SUM($B$9:U10)-(1-Assumptions!$B$16)*SUM($B$9:I10))/12</f>
        <v/>
      </c>
      <c r="V39" s="10">
        <f>(SUM($B$9:V10)-(1-Assumptions!$B$16)*SUM($B$9:J10))/12</f>
        <v/>
      </c>
      <c r="W39" s="10">
        <f>(SUM($B$9:W10)-(1-Assumptions!$B$16)*SUM($B$9:K10))/12</f>
        <v/>
      </c>
      <c r="X39" s="10">
        <f>(SUM($B$9:X10)-(1-Assumptions!$B$16)*SUM($B$9:L10))/12</f>
        <v/>
      </c>
      <c r="Y39" s="10">
        <f>(SUM($B$9:Y10)-(1-Assumptions!$B$16)*SUM($B$9:M10))/12</f>
        <v/>
      </c>
      <c r="Z39" s="25">
        <f>SUM(B39:M39)</f>
        <v/>
      </c>
      <c r="AA39" s="25">
        <f>SUM(N39:Y39)</f>
        <v/>
      </c>
    </row>
    <row r="40">
      <c r="A40" t="inlineStr">
        <is>
          <t>New monthly plans</t>
        </is>
      </c>
      <c r="B40" s="10">
        <f>B23</f>
        <v/>
      </c>
      <c r="C40" s="10">
        <f>C23</f>
        <v/>
      </c>
      <c r="D40" s="10">
        <f>D23</f>
        <v/>
      </c>
      <c r="E40" s="10">
        <f>E23</f>
        <v/>
      </c>
      <c r="F40" s="10">
        <f>F23</f>
        <v/>
      </c>
      <c r="G40" s="10">
        <f>G23</f>
        <v/>
      </c>
      <c r="H40" s="10">
        <f>H23</f>
        <v/>
      </c>
      <c r="I40" s="10">
        <f>I23</f>
        <v/>
      </c>
      <c r="J40" s="10">
        <f>J23</f>
        <v/>
      </c>
      <c r="K40" s="10">
        <f>K23</f>
        <v/>
      </c>
      <c r="L40" s="10">
        <f>L23</f>
        <v/>
      </c>
      <c r="M40" s="10">
        <f>M23</f>
        <v/>
      </c>
      <c r="N40" s="10">
        <f>N23</f>
        <v/>
      </c>
      <c r="O40" s="10">
        <f>O23</f>
        <v/>
      </c>
      <c r="P40" s="10">
        <f>P23</f>
        <v/>
      </c>
      <c r="Q40" s="10">
        <f>Q23</f>
        <v/>
      </c>
      <c r="R40" s="10">
        <f>R23</f>
        <v/>
      </c>
      <c r="S40" s="10">
        <f>S23</f>
        <v/>
      </c>
      <c r="T40" s="10">
        <f>T23</f>
        <v/>
      </c>
      <c r="U40" s="10">
        <f>U23</f>
        <v/>
      </c>
      <c r="V40" s="10">
        <f>V23</f>
        <v/>
      </c>
      <c r="W40" s="10">
        <f>W23</f>
        <v/>
      </c>
      <c r="X40" s="10">
        <f>X23</f>
        <v/>
      </c>
      <c r="Y40" s="10">
        <f>Y23</f>
        <v/>
      </c>
      <c r="Z40" s="25">
        <f>SUM(B40:M40)</f>
        <v/>
      </c>
      <c r="AA40" s="25">
        <f>SUM(N40:Y40)</f>
        <v/>
      </c>
    </row>
    <row r="41">
      <c r="A41" s="11" t="inlineStr">
        <is>
          <t>Subscription revenue</t>
        </is>
      </c>
      <c r="B41" s="25">
        <f>SUM(B36:B40)</f>
        <v/>
      </c>
      <c r="C41" s="25">
        <f>SUM(C36:C40)</f>
        <v/>
      </c>
      <c r="D41" s="25">
        <f>SUM(D36:D40)</f>
        <v/>
      </c>
      <c r="E41" s="25">
        <f>SUM(E36:E40)</f>
        <v/>
      </c>
      <c r="F41" s="25">
        <f>SUM(F36:F40)</f>
        <v/>
      </c>
      <c r="G41" s="25">
        <f>SUM(G36:G40)</f>
        <v/>
      </c>
      <c r="H41" s="25">
        <f>SUM(H36:H40)</f>
        <v/>
      </c>
      <c r="I41" s="25">
        <f>SUM(I36:I40)</f>
        <v/>
      </c>
      <c r="J41" s="25">
        <f>SUM(J36:J40)</f>
        <v/>
      </c>
      <c r="K41" s="25">
        <f>SUM(K36:K40)</f>
        <v/>
      </c>
      <c r="L41" s="25">
        <f>SUM(L36:L40)</f>
        <v/>
      </c>
      <c r="M41" s="25">
        <f>SUM(M36:M40)</f>
        <v/>
      </c>
      <c r="N41" s="25">
        <f>SUM(N36:N40)</f>
        <v/>
      </c>
      <c r="O41" s="25">
        <f>SUM(O36:O40)</f>
        <v/>
      </c>
      <c r="P41" s="25">
        <f>SUM(P36:P40)</f>
        <v/>
      </c>
      <c r="Q41" s="25">
        <f>SUM(Q36:Q40)</f>
        <v/>
      </c>
      <c r="R41" s="25">
        <f>SUM(R36:R40)</f>
        <v/>
      </c>
      <c r="S41" s="25">
        <f>SUM(S36:S40)</f>
        <v/>
      </c>
      <c r="T41" s="25">
        <f>SUM(T36:T40)</f>
        <v/>
      </c>
      <c r="U41" s="25">
        <f>SUM(U36:U40)</f>
        <v/>
      </c>
      <c r="V41" s="25">
        <f>SUM(V36:V40)</f>
        <v/>
      </c>
      <c r="W41" s="25">
        <f>SUM(W36:W40)</f>
        <v/>
      </c>
      <c r="X41" s="25">
        <f>SUM(X36:X40)</f>
        <v/>
      </c>
      <c r="Y41" s="25">
        <f>SUM(Y36:Y40)</f>
        <v/>
      </c>
      <c r="Z41" s="25">
        <f>SUM(B41:M41)</f>
        <v/>
      </c>
      <c r="AA41" s="25">
        <f>SUM(N41:Y41)</f>
        <v/>
      </c>
    </row>
    <row r="42">
      <c r="A42" t="inlineStr">
        <is>
          <t>Services revenue (recognized when billed)</t>
        </is>
      </c>
      <c r="B42" s="10">
        <f>B12</f>
        <v/>
      </c>
      <c r="C42" s="10">
        <f>C12</f>
        <v/>
      </c>
      <c r="D42" s="10">
        <f>D12</f>
        <v/>
      </c>
      <c r="E42" s="10">
        <f>E12</f>
        <v/>
      </c>
      <c r="F42" s="10">
        <f>F12</f>
        <v/>
      </c>
      <c r="G42" s="10">
        <f>G12</f>
        <v/>
      </c>
      <c r="H42" s="10">
        <f>H12</f>
        <v/>
      </c>
      <c r="I42" s="10">
        <f>I12</f>
        <v/>
      </c>
      <c r="J42" s="10">
        <f>J12</f>
        <v/>
      </c>
      <c r="K42" s="10">
        <f>K12</f>
        <v/>
      </c>
      <c r="L42" s="10">
        <f>L12</f>
        <v/>
      </c>
      <c r="M42" s="10">
        <f>M12</f>
        <v/>
      </c>
      <c r="N42" s="10">
        <f>N12</f>
        <v/>
      </c>
      <c r="O42" s="10">
        <f>O12</f>
        <v/>
      </c>
      <c r="P42" s="10">
        <f>P12</f>
        <v/>
      </c>
      <c r="Q42" s="10">
        <f>Q12</f>
        <v/>
      </c>
      <c r="R42" s="10">
        <f>R12</f>
        <v/>
      </c>
      <c r="S42" s="10">
        <f>S12</f>
        <v/>
      </c>
      <c r="T42" s="10">
        <f>T12</f>
        <v/>
      </c>
      <c r="U42" s="10">
        <f>U12</f>
        <v/>
      </c>
      <c r="V42" s="10">
        <f>V12</f>
        <v/>
      </c>
      <c r="W42" s="10">
        <f>W12</f>
        <v/>
      </c>
      <c r="X42" s="10">
        <f>X12</f>
        <v/>
      </c>
      <c r="Y42" s="10">
        <f>Y12</f>
        <v/>
      </c>
      <c r="Z42" s="25">
        <f>SUM(B42:M42)</f>
        <v/>
      </c>
      <c r="AA42" s="25">
        <f>SUM(N42:Y42)</f>
        <v/>
      </c>
    </row>
    <row r="43">
      <c r="A43" s="11" t="inlineStr">
        <is>
          <t>Total revenue</t>
        </is>
      </c>
      <c r="B43" s="25">
        <f>B41+B42</f>
        <v/>
      </c>
      <c r="C43" s="25">
        <f>C41+C42</f>
        <v/>
      </c>
      <c r="D43" s="25">
        <f>D41+D42</f>
        <v/>
      </c>
      <c r="E43" s="25">
        <f>E41+E42</f>
        <v/>
      </c>
      <c r="F43" s="25">
        <f>F41+F42</f>
        <v/>
      </c>
      <c r="G43" s="25">
        <f>G41+G42</f>
        <v/>
      </c>
      <c r="H43" s="25">
        <f>H41+H42</f>
        <v/>
      </c>
      <c r="I43" s="25">
        <f>I41+I42</f>
        <v/>
      </c>
      <c r="J43" s="25">
        <f>J41+J42</f>
        <v/>
      </c>
      <c r="K43" s="25">
        <f>K41+K42</f>
        <v/>
      </c>
      <c r="L43" s="25">
        <f>L41+L42</f>
        <v/>
      </c>
      <c r="M43" s="25">
        <f>M41+M42</f>
        <v/>
      </c>
      <c r="N43" s="25">
        <f>N41+N42</f>
        <v/>
      </c>
      <c r="O43" s="25">
        <f>O41+O42</f>
        <v/>
      </c>
      <c r="P43" s="25">
        <f>P41+P42</f>
        <v/>
      </c>
      <c r="Q43" s="25">
        <f>Q41+Q42</f>
        <v/>
      </c>
      <c r="R43" s="25">
        <f>R41+R42</f>
        <v/>
      </c>
      <c r="S43" s="25">
        <f>S41+S42</f>
        <v/>
      </c>
      <c r="T43" s="25">
        <f>T41+T42</f>
        <v/>
      </c>
      <c r="U43" s="25">
        <f>U41+U42</f>
        <v/>
      </c>
      <c r="V43" s="25">
        <f>V41+V42</f>
        <v/>
      </c>
      <c r="W43" s="25">
        <f>W41+W42</f>
        <v/>
      </c>
      <c r="X43" s="25">
        <f>X41+X42</f>
        <v/>
      </c>
      <c r="Y43" s="25">
        <f>Y41+Y42</f>
        <v/>
      </c>
      <c r="Z43" s="25">
        <f>SUM(B43:M43)</f>
        <v/>
      </c>
      <c r="AA43" s="25">
        <f>SUM(N43:Y43)</f>
        <v/>
      </c>
    </row>
    <row r="44">
      <c r="A44" t="inlineStr">
        <is>
          <t>Deferred revenue, end of month</t>
        </is>
      </c>
      <c r="B44" s="10">
        <f>Assumptions!$B$24+B24-B41</f>
        <v/>
      </c>
      <c r="C44" s="10">
        <f>B44+C24-C41</f>
        <v/>
      </c>
      <c r="D44" s="10">
        <f>C44+D24-D41</f>
        <v/>
      </c>
      <c r="E44" s="10">
        <f>D44+E24-E41</f>
        <v/>
      </c>
      <c r="F44" s="10">
        <f>E44+F24-F41</f>
        <v/>
      </c>
      <c r="G44" s="10">
        <f>F44+G24-G41</f>
        <v/>
      </c>
      <c r="H44" s="10">
        <f>G44+H24-H41</f>
        <v/>
      </c>
      <c r="I44" s="10">
        <f>H44+I24-I41</f>
        <v/>
      </c>
      <c r="J44" s="10">
        <f>I44+J24-J41</f>
        <v/>
      </c>
      <c r="K44" s="10">
        <f>J44+K24-K41</f>
        <v/>
      </c>
      <c r="L44" s="10">
        <f>K44+L24-L41</f>
        <v/>
      </c>
      <c r="M44" s="10">
        <f>L44+M24-M41</f>
        <v/>
      </c>
      <c r="N44" s="10">
        <f>M44+N24-N41</f>
        <v/>
      </c>
      <c r="O44" s="10">
        <f>N44+O24-O41</f>
        <v/>
      </c>
      <c r="P44" s="10">
        <f>O44+P24-P41</f>
        <v/>
      </c>
      <c r="Q44" s="10">
        <f>P44+Q24-Q41</f>
        <v/>
      </c>
      <c r="R44" s="10">
        <f>Q44+R24-R41</f>
        <v/>
      </c>
      <c r="S44" s="10">
        <f>R44+S24-S41</f>
        <v/>
      </c>
      <c r="T44" s="10">
        <f>S44+T24-T41</f>
        <v/>
      </c>
      <c r="U44" s="10">
        <f>T44+U24-U41</f>
        <v/>
      </c>
      <c r="V44" s="10">
        <f>U44+V24-V41</f>
        <v/>
      </c>
      <c r="W44" s="10">
        <f>V44+W24-W41</f>
        <v/>
      </c>
      <c r="X44" s="10">
        <f>W44+X24-X41</f>
        <v/>
      </c>
      <c r="Y44" s="10">
        <f>X44+Y24-Y41</f>
        <v/>
      </c>
      <c r="Z44" s="25">
        <f>M44</f>
        <v/>
      </c>
      <c r="AA44" s="25">
        <f>Y44</f>
        <v/>
      </c>
    </row>
    <row r="45">
      <c r="A45" t="inlineStr">
        <is>
          <t>Billings minus revenue</t>
        </is>
      </c>
      <c r="B45" s="10">
        <f>B26-B43</f>
        <v/>
      </c>
      <c r="C45" s="10">
        <f>C26-C43</f>
        <v/>
      </c>
      <c r="D45" s="10">
        <f>D26-D43</f>
        <v/>
      </c>
      <c r="E45" s="10">
        <f>E26-E43</f>
        <v/>
      </c>
      <c r="F45" s="10">
        <f>F26-F43</f>
        <v/>
      </c>
      <c r="G45" s="10">
        <f>G26-G43</f>
        <v/>
      </c>
      <c r="H45" s="10">
        <f>H26-H43</f>
        <v/>
      </c>
      <c r="I45" s="10">
        <f>I26-I43</f>
        <v/>
      </c>
      <c r="J45" s="10">
        <f>J26-J43</f>
        <v/>
      </c>
      <c r="K45" s="10">
        <f>K26-K43</f>
        <v/>
      </c>
      <c r="L45" s="10">
        <f>L26-L43</f>
        <v/>
      </c>
      <c r="M45" s="10">
        <f>M26-M43</f>
        <v/>
      </c>
      <c r="N45" s="10">
        <f>N26-N43</f>
        <v/>
      </c>
      <c r="O45" s="10">
        <f>O26-O43</f>
        <v/>
      </c>
      <c r="P45" s="10">
        <f>P26-P43</f>
        <v/>
      </c>
      <c r="Q45" s="10">
        <f>Q26-Q43</f>
        <v/>
      </c>
      <c r="R45" s="10">
        <f>R26-R43</f>
        <v/>
      </c>
      <c r="S45" s="10">
        <f>S26-S43</f>
        <v/>
      </c>
      <c r="T45" s="10">
        <f>T26-T43</f>
        <v/>
      </c>
      <c r="U45" s="10">
        <f>U26-U43</f>
        <v/>
      </c>
      <c r="V45" s="10">
        <f>V26-V43</f>
        <v/>
      </c>
      <c r="W45" s="10">
        <f>W26-W43</f>
        <v/>
      </c>
      <c r="X45" s="10">
        <f>X26-X43</f>
        <v/>
      </c>
      <c r="Y45" s="10">
        <f>Y26-Y43</f>
        <v/>
      </c>
      <c r="Z45" s="25">
        <f>SUM(B45:M45)</f>
        <v/>
      </c>
      <c r="AA45" s="25">
        <f>SUM(N45:Y45)</f>
        <v/>
      </c>
    </row>
    <row r="46">
      <c r="A46" t="inlineStr">
        <is>
          <t>ARR in force, end of month (subscription revenue x 12)</t>
        </is>
      </c>
      <c r="B46" s="10">
        <f>B41*12</f>
        <v/>
      </c>
      <c r="C46" s="10">
        <f>C41*12</f>
        <v/>
      </c>
      <c r="D46" s="10">
        <f>D41*12</f>
        <v/>
      </c>
      <c r="E46" s="10">
        <f>E41*12</f>
        <v/>
      </c>
      <c r="F46" s="10">
        <f>F41*12</f>
        <v/>
      </c>
      <c r="G46" s="10">
        <f>G41*12</f>
        <v/>
      </c>
      <c r="H46" s="10">
        <f>H41*12</f>
        <v/>
      </c>
      <c r="I46" s="10">
        <f>I41*12</f>
        <v/>
      </c>
      <c r="J46" s="10">
        <f>J41*12</f>
        <v/>
      </c>
      <c r="K46" s="10">
        <f>K41*12</f>
        <v/>
      </c>
      <c r="L46" s="10">
        <f>L41*12</f>
        <v/>
      </c>
      <c r="M46" s="10">
        <f>M41*12</f>
        <v/>
      </c>
      <c r="N46" s="10">
        <f>N41*12</f>
        <v/>
      </c>
      <c r="O46" s="10">
        <f>O41*12</f>
        <v/>
      </c>
      <c r="P46" s="10">
        <f>P41*12</f>
        <v/>
      </c>
      <c r="Q46" s="10">
        <f>Q41*12</f>
        <v/>
      </c>
      <c r="R46" s="10">
        <f>R41*12</f>
        <v/>
      </c>
      <c r="S46" s="10">
        <f>S41*12</f>
        <v/>
      </c>
      <c r="T46" s="10">
        <f>T41*12</f>
        <v/>
      </c>
      <c r="U46" s="10">
        <f>U41*12</f>
        <v/>
      </c>
      <c r="V46" s="10">
        <f>V41*12</f>
        <v/>
      </c>
      <c r="W46" s="10">
        <f>W41*12</f>
        <v/>
      </c>
      <c r="X46" s="10">
        <f>X41*12</f>
        <v/>
      </c>
      <c r="Y46" s="10">
        <f>Y41*12</f>
        <v/>
      </c>
      <c r="Z46" s="25">
        <f>M46</f>
        <v/>
      </c>
      <c r="AA46" s="25">
        <f>Y46</f>
        <v/>
      </c>
    </row>
    <row r="48">
      <c r="A48" s="2" t="inlineStr">
        <is>
          <t>Notes: an invoice is sent on the first day of its month. Annual and quarterly contracts renew 12 months after they start, at the renewal rate. Revenue is spread evenly over each contract month.</t>
        </is>
      </c>
    </row>
    <row r="49">
      <c r="A49" s="2" t="inlineStr">
        <is>
          <t>Bookings are ARR signed in the month (new logos plus expansion). Billings are invoices sent. Cash collected is money in the bank. Revenue is earned over time and does not pay bills.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94"/>
  <sheetViews>
    <sheetView workbookViewId="0">
      <pane xSplit="5" ySplit="5" topLeftCell="F6" activePane="bottomRight" state="frozen"/>
      <selection pane="topRight"/>
      <selection pane="bottomLeft"/>
      <selection pane="bottomRight" activeCell="A1" sqref="A1"/>
    </sheetView>
  </sheetViews>
  <sheetFormatPr baseColWidth="8" defaultRowHeight="15"/>
  <cols>
    <col width="34" customWidth="1" min="1" max="1"/>
    <col width="26" customWidth="1" min="2" max="2"/>
    <col width="14" customWidth="1" min="3" max="3"/>
    <col width="11" customWidth="1" min="4" max="4"/>
    <col width="12"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s>
  <sheetData>
    <row r="1">
      <c r="A1" s="4" t="inlineStr">
        <is>
          <t>Payroll</t>
        </is>
      </c>
    </row>
    <row r="2">
      <c r="A2" s="2" t="inlineStr">
        <is>
          <t>One row per person or planned hire. Salary is monthly base pay. Start and end are month numbers (1 to 24); end 0 means the person stays.</t>
        </is>
      </c>
    </row>
    <row r="4">
      <c r="A4" s="11" t="inlineStr">
        <is>
          <t>Month</t>
        </is>
      </c>
      <c r="F4" s="2" t="n">
        <v>1</v>
      </c>
      <c r="G4" s="2" t="n">
        <v>2</v>
      </c>
      <c r="H4" s="2" t="n">
        <v>3</v>
      </c>
      <c r="I4" s="2" t="n">
        <v>4</v>
      </c>
      <c r="J4" s="2" t="n">
        <v>5</v>
      </c>
      <c r="K4" s="2" t="n">
        <v>6</v>
      </c>
      <c r="L4" s="2" t="n">
        <v>7</v>
      </c>
      <c r="M4" s="2" t="n">
        <v>8</v>
      </c>
      <c r="N4" s="2" t="n">
        <v>9</v>
      </c>
      <c r="O4" s="2" t="n">
        <v>10</v>
      </c>
      <c r="P4" s="2" t="n">
        <v>11</v>
      </c>
      <c r="Q4" s="2" t="n">
        <v>12</v>
      </c>
      <c r="R4" s="2" t="n">
        <v>13</v>
      </c>
      <c r="S4" s="2" t="n">
        <v>14</v>
      </c>
      <c r="T4" s="2" t="n">
        <v>15</v>
      </c>
      <c r="U4" s="2" t="n">
        <v>16</v>
      </c>
      <c r="V4" s="2" t="n">
        <v>17</v>
      </c>
      <c r="W4" s="2" t="n">
        <v>18</v>
      </c>
      <c r="X4" s="2" t="n">
        <v>19</v>
      </c>
      <c r="Y4" s="2" t="n">
        <v>20</v>
      </c>
      <c r="Z4" s="2" t="n">
        <v>21</v>
      </c>
      <c r="AA4" s="2" t="n">
        <v>22</v>
      </c>
      <c r="AB4" s="2" t="n">
        <v>23</v>
      </c>
      <c r="AC4" s="2" t="n">
        <v>24</v>
      </c>
    </row>
    <row r="5">
      <c r="A5" s="9" t="inlineStr">
        <is>
          <t>Role</t>
        </is>
      </c>
      <c r="B5" s="9" t="inlineStr">
        <is>
          <t>Department</t>
        </is>
      </c>
      <c r="C5" s="9" t="inlineStr">
        <is>
          <t>Monthly salary</t>
        </is>
      </c>
      <c r="D5" s="9" t="inlineStr">
        <is>
          <t>Start month</t>
        </is>
      </c>
      <c r="E5" s="9" t="inlineStr">
        <is>
          <t>End month (0 = stays)</t>
        </is>
      </c>
      <c r="F5" s="27">
        <f>Assumptions!$B$5</f>
        <v/>
      </c>
      <c r="G5" s="27">
        <f>EDATE(F5,1)</f>
        <v/>
      </c>
      <c r="H5" s="27">
        <f>EDATE(G5,1)</f>
        <v/>
      </c>
      <c r="I5" s="27">
        <f>EDATE(H5,1)</f>
        <v/>
      </c>
      <c r="J5" s="27">
        <f>EDATE(I5,1)</f>
        <v/>
      </c>
      <c r="K5" s="27">
        <f>EDATE(J5,1)</f>
        <v/>
      </c>
      <c r="L5" s="27">
        <f>EDATE(K5,1)</f>
        <v/>
      </c>
      <c r="M5" s="27">
        <f>EDATE(L5,1)</f>
        <v/>
      </c>
      <c r="N5" s="27">
        <f>EDATE(M5,1)</f>
        <v/>
      </c>
      <c r="O5" s="27">
        <f>EDATE(N5,1)</f>
        <v/>
      </c>
      <c r="P5" s="27">
        <f>EDATE(O5,1)</f>
        <v/>
      </c>
      <c r="Q5" s="27">
        <f>EDATE(P5,1)</f>
        <v/>
      </c>
      <c r="R5" s="27">
        <f>EDATE(Q5,1)</f>
        <v/>
      </c>
      <c r="S5" s="27">
        <f>EDATE(R5,1)</f>
        <v/>
      </c>
      <c r="T5" s="27">
        <f>EDATE(S5,1)</f>
        <v/>
      </c>
      <c r="U5" s="27">
        <f>EDATE(T5,1)</f>
        <v/>
      </c>
      <c r="V5" s="27">
        <f>EDATE(U5,1)</f>
        <v/>
      </c>
      <c r="W5" s="27">
        <f>EDATE(V5,1)</f>
        <v/>
      </c>
      <c r="X5" s="27">
        <f>EDATE(W5,1)</f>
        <v/>
      </c>
      <c r="Y5" s="27">
        <f>EDATE(X5,1)</f>
        <v/>
      </c>
      <c r="Z5" s="27">
        <f>EDATE(Y5,1)</f>
        <v/>
      </c>
      <c r="AA5" s="27">
        <f>EDATE(Z5,1)</f>
        <v/>
      </c>
      <c r="AB5" s="27">
        <f>EDATE(AA5,1)</f>
        <v/>
      </c>
      <c r="AC5" s="27">
        <f>EDATE(AB5,1)</f>
        <v/>
      </c>
    </row>
    <row r="6">
      <c r="A6" s="12" t="inlineStr">
        <is>
          <t>Account executive</t>
        </is>
      </c>
      <c r="B6" s="12" t="inlineStr">
        <is>
          <t>Sales and marketing</t>
        </is>
      </c>
      <c r="C6" s="14" t="n">
        <v>11250</v>
      </c>
      <c r="D6" s="12" t="n">
        <v>1</v>
      </c>
      <c r="E6" s="12" t="n">
        <v>8</v>
      </c>
      <c r="F6" s="10">
        <f>IF(AND($C6&gt;0,$D6&lt;=F$4,OR($E6=0,$E6&gt;=F$4)),$C6,0)</f>
        <v/>
      </c>
      <c r="G6" s="10">
        <f>IF(AND($C6&gt;0,$D6&lt;=G$4,OR($E6=0,$E6&gt;=G$4)),$C6,0)</f>
        <v/>
      </c>
      <c r="H6" s="10">
        <f>IF(AND($C6&gt;0,$D6&lt;=H$4,OR($E6=0,$E6&gt;=H$4)),$C6,0)</f>
        <v/>
      </c>
      <c r="I6" s="10">
        <f>IF(AND($C6&gt;0,$D6&lt;=I$4,OR($E6=0,$E6&gt;=I$4)),$C6,0)</f>
        <v/>
      </c>
      <c r="J6" s="10">
        <f>IF(AND($C6&gt;0,$D6&lt;=J$4,OR($E6=0,$E6&gt;=J$4)),$C6,0)</f>
        <v/>
      </c>
      <c r="K6" s="10">
        <f>IF(AND($C6&gt;0,$D6&lt;=K$4,OR($E6=0,$E6&gt;=K$4)),$C6,0)</f>
        <v/>
      </c>
      <c r="L6" s="10">
        <f>IF(AND($C6&gt;0,$D6&lt;=L$4,OR($E6=0,$E6&gt;=L$4)),$C6,0)</f>
        <v/>
      </c>
      <c r="M6" s="10">
        <f>IF(AND($C6&gt;0,$D6&lt;=M$4,OR($E6=0,$E6&gt;=M$4)),$C6,0)</f>
        <v/>
      </c>
      <c r="N6" s="10">
        <f>IF(AND($C6&gt;0,$D6&lt;=N$4,OR($E6=0,$E6&gt;=N$4)),$C6,0)</f>
        <v/>
      </c>
      <c r="O6" s="10">
        <f>IF(AND($C6&gt;0,$D6&lt;=O$4,OR($E6=0,$E6&gt;=O$4)),$C6,0)</f>
        <v/>
      </c>
      <c r="P6" s="10">
        <f>IF(AND($C6&gt;0,$D6&lt;=P$4,OR($E6=0,$E6&gt;=P$4)),$C6,0)</f>
        <v/>
      </c>
      <c r="Q6" s="10">
        <f>IF(AND($C6&gt;0,$D6&lt;=Q$4,OR($E6=0,$E6&gt;=Q$4)),$C6,0)</f>
        <v/>
      </c>
      <c r="R6" s="10">
        <f>IF(AND($C6&gt;0,$D6&lt;=R$4,OR($E6=0,$E6&gt;=R$4)),$C6,0)</f>
        <v/>
      </c>
      <c r="S6" s="10">
        <f>IF(AND($C6&gt;0,$D6&lt;=S$4,OR($E6=0,$E6&gt;=S$4)),$C6,0)</f>
        <v/>
      </c>
      <c r="T6" s="10">
        <f>IF(AND($C6&gt;0,$D6&lt;=T$4,OR($E6=0,$E6&gt;=T$4)),$C6,0)</f>
        <v/>
      </c>
      <c r="U6" s="10">
        <f>IF(AND($C6&gt;0,$D6&lt;=U$4,OR($E6=0,$E6&gt;=U$4)),$C6,0)</f>
        <v/>
      </c>
      <c r="V6" s="10">
        <f>IF(AND($C6&gt;0,$D6&lt;=V$4,OR($E6=0,$E6&gt;=V$4)),$C6,0)</f>
        <v/>
      </c>
      <c r="W6" s="10">
        <f>IF(AND($C6&gt;0,$D6&lt;=W$4,OR($E6=0,$E6&gt;=W$4)),$C6,0)</f>
        <v/>
      </c>
      <c r="X6" s="10">
        <f>IF(AND($C6&gt;0,$D6&lt;=X$4,OR($E6=0,$E6&gt;=X$4)),$C6,0)</f>
        <v/>
      </c>
      <c r="Y6" s="10">
        <f>IF(AND($C6&gt;0,$D6&lt;=Y$4,OR($E6=0,$E6&gt;=Y$4)),$C6,0)</f>
        <v/>
      </c>
      <c r="Z6" s="10">
        <f>IF(AND($C6&gt;0,$D6&lt;=Z$4,OR($E6=0,$E6&gt;=Z$4)),$C6,0)</f>
        <v/>
      </c>
      <c r="AA6" s="10">
        <f>IF(AND($C6&gt;0,$D6&lt;=AA$4,OR($E6=0,$E6&gt;=AA$4)),$C6,0)</f>
        <v/>
      </c>
      <c r="AB6" s="10">
        <f>IF(AND($C6&gt;0,$D6&lt;=AB$4,OR($E6=0,$E6&gt;=AB$4)),$C6,0)</f>
        <v/>
      </c>
      <c r="AC6" s="10">
        <f>IF(AND($C6&gt;0,$D6&lt;=AC$4,OR($E6=0,$E6&gt;=AC$4)),$C6,0)</f>
        <v/>
      </c>
    </row>
    <row r="7">
      <c r="A7" s="12" t="inlineStr">
        <is>
          <t>Account executive</t>
        </is>
      </c>
      <c r="B7" s="12" t="inlineStr">
        <is>
          <t>Sales and marketing</t>
        </is>
      </c>
      <c r="C7" s="14" t="n">
        <v>11250</v>
      </c>
      <c r="D7" s="12" t="n">
        <v>1</v>
      </c>
      <c r="E7" s="12" t="n">
        <v>0</v>
      </c>
      <c r="F7" s="10">
        <f>IF(AND($C7&gt;0,$D7&lt;=F$4,OR($E7=0,$E7&gt;=F$4)),$C7,0)</f>
        <v/>
      </c>
      <c r="G7" s="10">
        <f>IF(AND($C7&gt;0,$D7&lt;=G$4,OR($E7=0,$E7&gt;=G$4)),$C7,0)</f>
        <v/>
      </c>
      <c r="H7" s="10">
        <f>IF(AND($C7&gt;0,$D7&lt;=H$4,OR($E7=0,$E7&gt;=H$4)),$C7,0)</f>
        <v/>
      </c>
      <c r="I7" s="10">
        <f>IF(AND($C7&gt;0,$D7&lt;=I$4,OR($E7=0,$E7&gt;=I$4)),$C7,0)</f>
        <v/>
      </c>
      <c r="J7" s="10">
        <f>IF(AND($C7&gt;0,$D7&lt;=J$4,OR($E7=0,$E7&gt;=J$4)),$C7,0)</f>
        <v/>
      </c>
      <c r="K7" s="10">
        <f>IF(AND($C7&gt;0,$D7&lt;=K$4,OR($E7=0,$E7&gt;=K$4)),$C7,0)</f>
        <v/>
      </c>
      <c r="L7" s="10">
        <f>IF(AND($C7&gt;0,$D7&lt;=L$4,OR($E7=0,$E7&gt;=L$4)),$C7,0)</f>
        <v/>
      </c>
      <c r="M7" s="10">
        <f>IF(AND($C7&gt;0,$D7&lt;=M$4,OR($E7=0,$E7&gt;=M$4)),$C7,0)</f>
        <v/>
      </c>
      <c r="N7" s="10">
        <f>IF(AND($C7&gt;0,$D7&lt;=N$4,OR($E7=0,$E7&gt;=N$4)),$C7,0)</f>
        <v/>
      </c>
      <c r="O7" s="10">
        <f>IF(AND($C7&gt;0,$D7&lt;=O$4,OR($E7=0,$E7&gt;=O$4)),$C7,0)</f>
        <v/>
      </c>
      <c r="P7" s="10">
        <f>IF(AND($C7&gt;0,$D7&lt;=P$4,OR($E7=0,$E7&gt;=P$4)),$C7,0)</f>
        <v/>
      </c>
      <c r="Q7" s="10">
        <f>IF(AND($C7&gt;0,$D7&lt;=Q$4,OR($E7=0,$E7&gt;=Q$4)),$C7,0)</f>
        <v/>
      </c>
      <c r="R7" s="10">
        <f>IF(AND($C7&gt;0,$D7&lt;=R$4,OR($E7=0,$E7&gt;=R$4)),$C7,0)</f>
        <v/>
      </c>
      <c r="S7" s="10">
        <f>IF(AND($C7&gt;0,$D7&lt;=S$4,OR($E7=0,$E7&gt;=S$4)),$C7,0)</f>
        <v/>
      </c>
      <c r="T7" s="10">
        <f>IF(AND($C7&gt;0,$D7&lt;=T$4,OR($E7=0,$E7&gt;=T$4)),$C7,0)</f>
        <v/>
      </c>
      <c r="U7" s="10">
        <f>IF(AND($C7&gt;0,$D7&lt;=U$4,OR($E7=0,$E7&gt;=U$4)),$C7,0)</f>
        <v/>
      </c>
      <c r="V7" s="10">
        <f>IF(AND($C7&gt;0,$D7&lt;=V$4,OR($E7=0,$E7&gt;=V$4)),$C7,0)</f>
        <v/>
      </c>
      <c r="W7" s="10">
        <f>IF(AND($C7&gt;0,$D7&lt;=W$4,OR($E7=0,$E7&gt;=W$4)),$C7,0)</f>
        <v/>
      </c>
      <c r="X7" s="10">
        <f>IF(AND($C7&gt;0,$D7&lt;=X$4,OR($E7=0,$E7&gt;=X$4)),$C7,0)</f>
        <v/>
      </c>
      <c r="Y7" s="10">
        <f>IF(AND($C7&gt;0,$D7&lt;=Y$4,OR($E7=0,$E7&gt;=Y$4)),$C7,0)</f>
        <v/>
      </c>
      <c r="Z7" s="10">
        <f>IF(AND($C7&gt;0,$D7&lt;=Z$4,OR($E7=0,$E7&gt;=Z$4)),$C7,0)</f>
        <v/>
      </c>
      <c r="AA7" s="10">
        <f>IF(AND($C7&gt;0,$D7&lt;=AA$4,OR($E7=0,$E7&gt;=AA$4)),$C7,0)</f>
        <v/>
      </c>
      <c r="AB7" s="10">
        <f>IF(AND($C7&gt;0,$D7&lt;=AB$4,OR($E7=0,$E7&gt;=AB$4)),$C7,0)</f>
        <v/>
      </c>
      <c r="AC7" s="10">
        <f>IF(AND($C7&gt;0,$D7&lt;=AC$4,OR($E7=0,$E7&gt;=AC$4)),$C7,0)</f>
        <v/>
      </c>
    </row>
    <row r="8">
      <c r="A8" s="12" t="inlineStr">
        <is>
          <t>Account executive</t>
        </is>
      </c>
      <c r="B8" s="12" t="inlineStr">
        <is>
          <t>Sales and marketing</t>
        </is>
      </c>
      <c r="C8" s="14" t="n">
        <v>11250</v>
      </c>
      <c r="D8" s="12" t="n">
        <v>1</v>
      </c>
      <c r="E8" s="12" t="n">
        <v>0</v>
      </c>
      <c r="F8" s="10">
        <f>IF(AND($C8&gt;0,$D8&lt;=F$4,OR($E8=0,$E8&gt;=F$4)),$C8,0)</f>
        <v/>
      </c>
      <c r="G8" s="10">
        <f>IF(AND($C8&gt;0,$D8&lt;=G$4,OR($E8=0,$E8&gt;=G$4)),$C8,0)</f>
        <v/>
      </c>
      <c r="H8" s="10">
        <f>IF(AND($C8&gt;0,$D8&lt;=H$4,OR($E8=0,$E8&gt;=H$4)),$C8,0)</f>
        <v/>
      </c>
      <c r="I8" s="10">
        <f>IF(AND($C8&gt;0,$D8&lt;=I$4,OR($E8=0,$E8&gt;=I$4)),$C8,0)</f>
        <v/>
      </c>
      <c r="J8" s="10">
        <f>IF(AND($C8&gt;0,$D8&lt;=J$4,OR($E8=0,$E8&gt;=J$4)),$C8,0)</f>
        <v/>
      </c>
      <c r="K8" s="10">
        <f>IF(AND($C8&gt;0,$D8&lt;=K$4,OR($E8=0,$E8&gt;=K$4)),$C8,0)</f>
        <v/>
      </c>
      <c r="L8" s="10">
        <f>IF(AND($C8&gt;0,$D8&lt;=L$4,OR($E8=0,$E8&gt;=L$4)),$C8,0)</f>
        <v/>
      </c>
      <c r="M8" s="10">
        <f>IF(AND($C8&gt;0,$D8&lt;=M$4,OR($E8=0,$E8&gt;=M$4)),$C8,0)</f>
        <v/>
      </c>
      <c r="N8" s="10">
        <f>IF(AND($C8&gt;0,$D8&lt;=N$4,OR($E8=0,$E8&gt;=N$4)),$C8,0)</f>
        <v/>
      </c>
      <c r="O8" s="10">
        <f>IF(AND($C8&gt;0,$D8&lt;=O$4,OR($E8=0,$E8&gt;=O$4)),$C8,0)</f>
        <v/>
      </c>
      <c r="P8" s="10">
        <f>IF(AND($C8&gt;0,$D8&lt;=P$4,OR($E8=0,$E8&gt;=P$4)),$C8,0)</f>
        <v/>
      </c>
      <c r="Q8" s="10">
        <f>IF(AND($C8&gt;0,$D8&lt;=Q$4,OR($E8=0,$E8&gt;=Q$4)),$C8,0)</f>
        <v/>
      </c>
      <c r="R8" s="10">
        <f>IF(AND($C8&gt;0,$D8&lt;=R$4,OR($E8=0,$E8&gt;=R$4)),$C8,0)</f>
        <v/>
      </c>
      <c r="S8" s="10">
        <f>IF(AND($C8&gt;0,$D8&lt;=S$4,OR($E8=0,$E8&gt;=S$4)),$C8,0)</f>
        <v/>
      </c>
      <c r="T8" s="10">
        <f>IF(AND($C8&gt;0,$D8&lt;=T$4,OR($E8=0,$E8&gt;=T$4)),$C8,0)</f>
        <v/>
      </c>
      <c r="U8" s="10">
        <f>IF(AND($C8&gt;0,$D8&lt;=U$4,OR($E8=0,$E8&gt;=U$4)),$C8,0)</f>
        <v/>
      </c>
      <c r="V8" s="10">
        <f>IF(AND($C8&gt;0,$D8&lt;=V$4,OR($E8=0,$E8&gt;=V$4)),$C8,0)</f>
        <v/>
      </c>
      <c r="W8" s="10">
        <f>IF(AND($C8&gt;0,$D8&lt;=W$4,OR($E8=0,$E8&gt;=W$4)),$C8,0)</f>
        <v/>
      </c>
      <c r="X8" s="10">
        <f>IF(AND($C8&gt;0,$D8&lt;=X$4,OR($E8=0,$E8&gt;=X$4)),$C8,0)</f>
        <v/>
      </c>
      <c r="Y8" s="10">
        <f>IF(AND($C8&gt;0,$D8&lt;=Y$4,OR($E8=0,$E8&gt;=Y$4)),$C8,0)</f>
        <v/>
      </c>
      <c r="Z8" s="10">
        <f>IF(AND($C8&gt;0,$D8&lt;=Z$4,OR($E8=0,$E8&gt;=Z$4)),$C8,0)</f>
        <v/>
      </c>
      <c r="AA8" s="10">
        <f>IF(AND($C8&gt;0,$D8&lt;=AA$4,OR($E8=0,$E8&gt;=AA$4)),$C8,0)</f>
        <v/>
      </c>
      <c r="AB8" s="10">
        <f>IF(AND($C8&gt;0,$D8&lt;=AB$4,OR($E8=0,$E8&gt;=AB$4)),$C8,0)</f>
        <v/>
      </c>
      <c r="AC8" s="10">
        <f>IF(AND($C8&gt;0,$D8&lt;=AC$4,OR($E8=0,$E8&gt;=AC$4)),$C8,0)</f>
        <v/>
      </c>
    </row>
    <row r="9">
      <c r="A9" s="12" t="inlineStr">
        <is>
          <t>Account executive</t>
        </is>
      </c>
      <c r="B9" s="12" t="inlineStr">
        <is>
          <t>Sales and marketing</t>
        </is>
      </c>
      <c r="C9" s="14" t="n">
        <v>11250</v>
      </c>
      <c r="D9" s="12" t="n">
        <v>1</v>
      </c>
      <c r="E9" s="12" t="n">
        <v>0</v>
      </c>
      <c r="F9" s="10">
        <f>IF(AND($C9&gt;0,$D9&lt;=F$4,OR($E9=0,$E9&gt;=F$4)),$C9,0)</f>
        <v/>
      </c>
      <c r="G9" s="10">
        <f>IF(AND($C9&gt;0,$D9&lt;=G$4,OR($E9=0,$E9&gt;=G$4)),$C9,0)</f>
        <v/>
      </c>
      <c r="H9" s="10">
        <f>IF(AND($C9&gt;0,$D9&lt;=H$4,OR($E9=0,$E9&gt;=H$4)),$C9,0)</f>
        <v/>
      </c>
      <c r="I9" s="10">
        <f>IF(AND($C9&gt;0,$D9&lt;=I$4,OR($E9=0,$E9&gt;=I$4)),$C9,0)</f>
        <v/>
      </c>
      <c r="J9" s="10">
        <f>IF(AND($C9&gt;0,$D9&lt;=J$4,OR($E9=0,$E9&gt;=J$4)),$C9,0)</f>
        <v/>
      </c>
      <c r="K9" s="10">
        <f>IF(AND($C9&gt;0,$D9&lt;=K$4,OR($E9=0,$E9&gt;=K$4)),$C9,0)</f>
        <v/>
      </c>
      <c r="L9" s="10">
        <f>IF(AND($C9&gt;0,$D9&lt;=L$4,OR($E9=0,$E9&gt;=L$4)),$C9,0)</f>
        <v/>
      </c>
      <c r="M9" s="10">
        <f>IF(AND($C9&gt;0,$D9&lt;=M$4,OR($E9=0,$E9&gt;=M$4)),$C9,0)</f>
        <v/>
      </c>
      <c r="N9" s="10">
        <f>IF(AND($C9&gt;0,$D9&lt;=N$4,OR($E9=0,$E9&gt;=N$4)),$C9,0)</f>
        <v/>
      </c>
      <c r="O9" s="10">
        <f>IF(AND($C9&gt;0,$D9&lt;=O$4,OR($E9=0,$E9&gt;=O$4)),$C9,0)</f>
        <v/>
      </c>
      <c r="P9" s="10">
        <f>IF(AND($C9&gt;0,$D9&lt;=P$4,OR($E9=0,$E9&gt;=P$4)),$C9,0)</f>
        <v/>
      </c>
      <c r="Q9" s="10">
        <f>IF(AND($C9&gt;0,$D9&lt;=Q$4,OR($E9=0,$E9&gt;=Q$4)),$C9,0)</f>
        <v/>
      </c>
      <c r="R9" s="10">
        <f>IF(AND($C9&gt;0,$D9&lt;=R$4,OR($E9=0,$E9&gt;=R$4)),$C9,0)</f>
        <v/>
      </c>
      <c r="S9" s="10">
        <f>IF(AND($C9&gt;0,$D9&lt;=S$4,OR($E9=0,$E9&gt;=S$4)),$C9,0)</f>
        <v/>
      </c>
      <c r="T9" s="10">
        <f>IF(AND($C9&gt;0,$D9&lt;=T$4,OR($E9=0,$E9&gt;=T$4)),$C9,0)</f>
        <v/>
      </c>
      <c r="U9" s="10">
        <f>IF(AND($C9&gt;0,$D9&lt;=U$4,OR($E9=0,$E9&gt;=U$4)),$C9,0)</f>
        <v/>
      </c>
      <c r="V9" s="10">
        <f>IF(AND($C9&gt;0,$D9&lt;=V$4,OR($E9=0,$E9&gt;=V$4)),$C9,0)</f>
        <v/>
      </c>
      <c r="W9" s="10">
        <f>IF(AND($C9&gt;0,$D9&lt;=W$4,OR($E9=0,$E9&gt;=W$4)),$C9,0)</f>
        <v/>
      </c>
      <c r="X9" s="10">
        <f>IF(AND($C9&gt;0,$D9&lt;=X$4,OR($E9=0,$E9&gt;=X$4)),$C9,0)</f>
        <v/>
      </c>
      <c r="Y9" s="10">
        <f>IF(AND($C9&gt;0,$D9&lt;=Y$4,OR($E9=0,$E9&gt;=Y$4)),$C9,0)</f>
        <v/>
      </c>
      <c r="Z9" s="10">
        <f>IF(AND($C9&gt;0,$D9&lt;=Z$4,OR($E9=0,$E9&gt;=Z$4)),$C9,0)</f>
        <v/>
      </c>
      <c r="AA9" s="10">
        <f>IF(AND($C9&gt;0,$D9&lt;=AA$4,OR($E9=0,$E9&gt;=AA$4)),$C9,0)</f>
        <v/>
      </c>
      <c r="AB9" s="10">
        <f>IF(AND($C9&gt;0,$D9&lt;=AB$4,OR($E9=0,$E9&gt;=AB$4)),$C9,0)</f>
        <v/>
      </c>
      <c r="AC9" s="10">
        <f>IF(AND($C9&gt;0,$D9&lt;=AC$4,OR($E9=0,$E9&gt;=AC$4)),$C9,0)</f>
        <v/>
      </c>
    </row>
    <row r="10">
      <c r="A10" s="12" t="inlineStr">
        <is>
          <t>Account executive</t>
        </is>
      </c>
      <c r="B10" s="12" t="inlineStr">
        <is>
          <t>Sales and marketing</t>
        </is>
      </c>
      <c r="C10" s="14" t="n">
        <v>11250</v>
      </c>
      <c r="D10" s="12" t="n">
        <v>1</v>
      </c>
      <c r="E10" s="12" t="n">
        <v>0</v>
      </c>
      <c r="F10" s="10">
        <f>IF(AND($C10&gt;0,$D10&lt;=F$4,OR($E10=0,$E10&gt;=F$4)),$C10,0)</f>
        <v/>
      </c>
      <c r="G10" s="10">
        <f>IF(AND($C10&gt;0,$D10&lt;=G$4,OR($E10=0,$E10&gt;=G$4)),$C10,0)</f>
        <v/>
      </c>
      <c r="H10" s="10">
        <f>IF(AND($C10&gt;0,$D10&lt;=H$4,OR($E10=0,$E10&gt;=H$4)),$C10,0)</f>
        <v/>
      </c>
      <c r="I10" s="10">
        <f>IF(AND($C10&gt;0,$D10&lt;=I$4,OR($E10=0,$E10&gt;=I$4)),$C10,0)</f>
        <v/>
      </c>
      <c r="J10" s="10">
        <f>IF(AND($C10&gt;0,$D10&lt;=J$4,OR($E10=0,$E10&gt;=J$4)),$C10,0)</f>
        <v/>
      </c>
      <c r="K10" s="10">
        <f>IF(AND($C10&gt;0,$D10&lt;=K$4,OR($E10=0,$E10&gt;=K$4)),$C10,0)</f>
        <v/>
      </c>
      <c r="L10" s="10">
        <f>IF(AND($C10&gt;0,$D10&lt;=L$4,OR($E10=0,$E10&gt;=L$4)),$C10,0)</f>
        <v/>
      </c>
      <c r="M10" s="10">
        <f>IF(AND($C10&gt;0,$D10&lt;=M$4,OR($E10=0,$E10&gt;=M$4)),$C10,0)</f>
        <v/>
      </c>
      <c r="N10" s="10">
        <f>IF(AND($C10&gt;0,$D10&lt;=N$4,OR($E10=0,$E10&gt;=N$4)),$C10,0)</f>
        <v/>
      </c>
      <c r="O10" s="10">
        <f>IF(AND($C10&gt;0,$D10&lt;=O$4,OR($E10=0,$E10&gt;=O$4)),$C10,0)</f>
        <v/>
      </c>
      <c r="P10" s="10">
        <f>IF(AND($C10&gt;0,$D10&lt;=P$4,OR($E10=0,$E10&gt;=P$4)),$C10,0)</f>
        <v/>
      </c>
      <c r="Q10" s="10">
        <f>IF(AND($C10&gt;0,$D10&lt;=Q$4,OR($E10=0,$E10&gt;=Q$4)),$C10,0)</f>
        <v/>
      </c>
      <c r="R10" s="10">
        <f>IF(AND($C10&gt;0,$D10&lt;=R$4,OR($E10=0,$E10&gt;=R$4)),$C10,0)</f>
        <v/>
      </c>
      <c r="S10" s="10">
        <f>IF(AND($C10&gt;0,$D10&lt;=S$4,OR($E10=0,$E10&gt;=S$4)),$C10,0)</f>
        <v/>
      </c>
      <c r="T10" s="10">
        <f>IF(AND($C10&gt;0,$D10&lt;=T$4,OR($E10=0,$E10&gt;=T$4)),$C10,0)</f>
        <v/>
      </c>
      <c r="U10" s="10">
        <f>IF(AND($C10&gt;0,$D10&lt;=U$4,OR($E10=0,$E10&gt;=U$4)),$C10,0)</f>
        <v/>
      </c>
      <c r="V10" s="10">
        <f>IF(AND($C10&gt;0,$D10&lt;=V$4,OR($E10=0,$E10&gt;=V$4)),$C10,0)</f>
        <v/>
      </c>
      <c r="W10" s="10">
        <f>IF(AND($C10&gt;0,$D10&lt;=W$4,OR($E10=0,$E10&gt;=W$4)),$C10,0)</f>
        <v/>
      </c>
      <c r="X10" s="10">
        <f>IF(AND($C10&gt;0,$D10&lt;=X$4,OR($E10=0,$E10&gt;=X$4)),$C10,0)</f>
        <v/>
      </c>
      <c r="Y10" s="10">
        <f>IF(AND($C10&gt;0,$D10&lt;=Y$4,OR($E10=0,$E10&gt;=Y$4)),$C10,0)</f>
        <v/>
      </c>
      <c r="Z10" s="10">
        <f>IF(AND($C10&gt;0,$D10&lt;=Z$4,OR($E10=0,$E10&gt;=Z$4)),$C10,0)</f>
        <v/>
      </c>
      <c r="AA10" s="10">
        <f>IF(AND($C10&gt;0,$D10&lt;=AA$4,OR($E10=0,$E10&gt;=AA$4)),$C10,0)</f>
        <v/>
      </c>
      <c r="AB10" s="10">
        <f>IF(AND($C10&gt;0,$D10&lt;=AB$4,OR($E10=0,$E10&gt;=AB$4)),$C10,0)</f>
        <v/>
      </c>
      <c r="AC10" s="10">
        <f>IF(AND($C10&gt;0,$D10&lt;=AC$4,OR($E10=0,$E10&gt;=AC$4)),$C10,0)</f>
        <v/>
      </c>
    </row>
    <row r="11">
      <c r="A11" s="12" t="inlineStr">
        <is>
          <t>Account executive</t>
        </is>
      </c>
      <c r="B11" s="12" t="inlineStr">
        <is>
          <t>Sales and marketing</t>
        </is>
      </c>
      <c r="C11" s="14" t="n">
        <v>11250</v>
      </c>
      <c r="D11" s="12" t="n">
        <v>1</v>
      </c>
      <c r="E11" s="12" t="n">
        <v>0</v>
      </c>
      <c r="F11" s="10">
        <f>IF(AND($C11&gt;0,$D11&lt;=F$4,OR($E11=0,$E11&gt;=F$4)),$C11,0)</f>
        <v/>
      </c>
      <c r="G11" s="10">
        <f>IF(AND($C11&gt;0,$D11&lt;=G$4,OR($E11=0,$E11&gt;=G$4)),$C11,0)</f>
        <v/>
      </c>
      <c r="H11" s="10">
        <f>IF(AND($C11&gt;0,$D11&lt;=H$4,OR($E11=0,$E11&gt;=H$4)),$C11,0)</f>
        <v/>
      </c>
      <c r="I11" s="10">
        <f>IF(AND($C11&gt;0,$D11&lt;=I$4,OR($E11=0,$E11&gt;=I$4)),$C11,0)</f>
        <v/>
      </c>
      <c r="J11" s="10">
        <f>IF(AND($C11&gt;0,$D11&lt;=J$4,OR($E11=0,$E11&gt;=J$4)),$C11,0)</f>
        <v/>
      </c>
      <c r="K11" s="10">
        <f>IF(AND($C11&gt;0,$D11&lt;=K$4,OR($E11=0,$E11&gt;=K$4)),$C11,0)</f>
        <v/>
      </c>
      <c r="L11" s="10">
        <f>IF(AND($C11&gt;0,$D11&lt;=L$4,OR($E11=0,$E11&gt;=L$4)),$C11,0)</f>
        <v/>
      </c>
      <c r="M11" s="10">
        <f>IF(AND($C11&gt;0,$D11&lt;=M$4,OR($E11=0,$E11&gt;=M$4)),$C11,0)</f>
        <v/>
      </c>
      <c r="N11" s="10">
        <f>IF(AND($C11&gt;0,$D11&lt;=N$4,OR($E11=0,$E11&gt;=N$4)),$C11,0)</f>
        <v/>
      </c>
      <c r="O11" s="10">
        <f>IF(AND($C11&gt;0,$D11&lt;=O$4,OR($E11=0,$E11&gt;=O$4)),$C11,0)</f>
        <v/>
      </c>
      <c r="P11" s="10">
        <f>IF(AND($C11&gt;0,$D11&lt;=P$4,OR($E11=0,$E11&gt;=P$4)),$C11,0)</f>
        <v/>
      </c>
      <c r="Q11" s="10">
        <f>IF(AND($C11&gt;0,$D11&lt;=Q$4,OR($E11=0,$E11&gt;=Q$4)),$C11,0)</f>
        <v/>
      </c>
      <c r="R11" s="10">
        <f>IF(AND($C11&gt;0,$D11&lt;=R$4,OR($E11=0,$E11&gt;=R$4)),$C11,0)</f>
        <v/>
      </c>
      <c r="S11" s="10">
        <f>IF(AND($C11&gt;0,$D11&lt;=S$4,OR($E11=0,$E11&gt;=S$4)),$C11,0)</f>
        <v/>
      </c>
      <c r="T11" s="10">
        <f>IF(AND($C11&gt;0,$D11&lt;=T$4,OR($E11=0,$E11&gt;=T$4)),$C11,0)</f>
        <v/>
      </c>
      <c r="U11" s="10">
        <f>IF(AND($C11&gt;0,$D11&lt;=U$4,OR($E11=0,$E11&gt;=U$4)),$C11,0)</f>
        <v/>
      </c>
      <c r="V11" s="10">
        <f>IF(AND($C11&gt;0,$D11&lt;=V$4,OR($E11=0,$E11&gt;=V$4)),$C11,0)</f>
        <v/>
      </c>
      <c r="W11" s="10">
        <f>IF(AND($C11&gt;0,$D11&lt;=W$4,OR($E11=0,$E11&gt;=W$4)),$C11,0)</f>
        <v/>
      </c>
      <c r="X11" s="10">
        <f>IF(AND($C11&gt;0,$D11&lt;=X$4,OR($E11=0,$E11&gt;=X$4)),$C11,0)</f>
        <v/>
      </c>
      <c r="Y11" s="10">
        <f>IF(AND($C11&gt;0,$D11&lt;=Y$4,OR($E11=0,$E11&gt;=Y$4)),$C11,0)</f>
        <v/>
      </c>
      <c r="Z11" s="10">
        <f>IF(AND($C11&gt;0,$D11&lt;=Z$4,OR($E11=0,$E11&gt;=Z$4)),$C11,0)</f>
        <v/>
      </c>
      <c r="AA11" s="10">
        <f>IF(AND($C11&gt;0,$D11&lt;=AA$4,OR($E11=0,$E11&gt;=AA$4)),$C11,0)</f>
        <v/>
      </c>
      <c r="AB11" s="10">
        <f>IF(AND($C11&gt;0,$D11&lt;=AB$4,OR($E11=0,$E11&gt;=AB$4)),$C11,0)</f>
        <v/>
      </c>
      <c r="AC11" s="10">
        <f>IF(AND($C11&gt;0,$D11&lt;=AC$4,OR($E11=0,$E11&gt;=AC$4)),$C11,0)</f>
        <v/>
      </c>
    </row>
    <row r="12">
      <c r="A12" s="12" t="inlineStr">
        <is>
          <t>Sales development rep</t>
        </is>
      </c>
      <c r="B12" s="12" t="inlineStr">
        <is>
          <t>Sales and marketing</t>
        </is>
      </c>
      <c r="C12" s="14" t="n">
        <v>6250</v>
      </c>
      <c r="D12" s="12" t="n">
        <v>1</v>
      </c>
      <c r="E12" s="12" t="n">
        <v>0</v>
      </c>
      <c r="F12" s="10">
        <f>IF(AND($C12&gt;0,$D12&lt;=F$4,OR($E12=0,$E12&gt;=F$4)),$C12,0)</f>
        <v/>
      </c>
      <c r="G12" s="10">
        <f>IF(AND($C12&gt;0,$D12&lt;=G$4,OR($E12=0,$E12&gt;=G$4)),$C12,0)</f>
        <v/>
      </c>
      <c r="H12" s="10">
        <f>IF(AND($C12&gt;0,$D12&lt;=H$4,OR($E12=0,$E12&gt;=H$4)),$C12,0)</f>
        <v/>
      </c>
      <c r="I12" s="10">
        <f>IF(AND($C12&gt;0,$D12&lt;=I$4,OR($E12=0,$E12&gt;=I$4)),$C12,0)</f>
        <v/>
      </c>
      <c r="J12" s="10">
        <f>IF(AND($C12&gt;0,$D12&lt;=J$4,OR($E12=0,$E12&gt;=J$4)),$C12,0)</f>
        <v/>
      </c>
      <c r="K12" s="10">
        <f>IF(AND($C12&gt;0,$D12&lt;=K$4,OR($E12=0,$E12&gt;=K$4)),$C12,0)</f>
        <v/>
      </c>
      <c r="L12" s="10">
        <f>IF(AND($C12&gt;0,$D12&lt;=L$4,OR($E12=0,$E12&gt;=L$4)),$C12,0)</f>
        <v/>
      </c>
      <c r="M12" s="10">
        <f>IF(AND($C12&gt;0,$D12&lt;=M$4,OR($E12=0,$E12&gt;=M$4)),$C12,0)</f>
        <v/>
      </c>
      <c r="N12" s="10">
        <f>IF(AND($C12&gt;0,$D12&lt;=N$4,OR($E12=0,$E12&gt;=N$4)),$C12,0)</f>
        <v/>
      </c>
      <c r="O12" s="10">
        <f>IF(AND($C12&gt;0,$D12&lt;=O$4,OR($E12=0,$E12&gt;=O$4)),$C12,0)</f>
        <v/>
      </c>
      <c r="P12" s="10">
        <f>IF(AND($C12&gt;0,$D12&lt;=P$4,OR($E12=0,$E12&gt;=P$4)),$C12,0)</f>
        <v/>
      </c>
      <c r="Q12" s="10">
        <f>IF(AND($C12&gt;0,$D12&lt;=Q$4,OR($E12=0,$E12&gt;=Q$4)),$C12,0)</f>
        <v/>
      </c>
      <c r="R12" s="10">
        <f>IF(AND($C12&gt;0,$D12&lt;=R$4,OR($E12=0,$E12&gt;=R$4)),$C12,0)</f>
        <v/>
      </c>
      <c r="S12" s="10">
        <f>IF(AND($C12&gt;0,$D12&lt;=S$4,OR($E12=0,$E12&gt;=S$4)),$C12,0)</f>
        <v/>
      </c>
      <c r="T12" s="10">
        <f>IF(AND($C12&gt;0,$D12&lt;=T$4,OR($E12=0,$E12&gt;=T$4)),$C12,0)</f>
        <v/>
      </c>
      <c r="U12" s="10">
        <f>IF(AND($C12&gt;0,$D12&lt;=U$4,OR($E12=0,$E12&gt;=U$4)),$C12,0)</f>
        <v/>
      </c>
      <c r="V12" s="10">
        <f>IF(AND($C12&gt;0,$D12&lt;=V$4,OR($E12=0,$E12&gt;=V$4)),$C12,0)</f>
        <v/>
      </c>
      <c r="W12" s="10">
        <f>IF(AND($C12&gt;0,$D12&lt;=W$4,OR($E12=0,$E12&gt;=W$4)),$C12,0)</f>
        <v/>
      </c>
      <c r="X12" s="10">
        <f>IF(AND($C12&gt;0,$D12&lt;=X$4,OR($E12=0,$E12&gt;=X$4)),$C12,0)</f>
        <v/>
      </c>
      <c r="Y12" s="10">
        <f>IF(AND($C12&gt;0,$D12&lt;=Y$4,OR($E12=0,$E12&gt;=Y$4)),$C12,0)</f>
        <v/>
      </c>
      <c r="Z12" s="10">
        <f>IF(AND($C12&gt;0,$D12&lt;=Z$4,OR($E12=0,$E12&gt;=Z$4)),$C12,0)</f>
        <v/>
      </c>
      <c r="AA12" s="10">
        <f>IF(AND($C12&gt;0,$D12&lt;=AA$4,OR($E12=0,$E12&gt;=AA$4)),$C12,0)</f>
        <v/>
      </c>
      <c r="AB12" s="10">
        <f>IF(AND($C12&gt;0,$D12&lt;=AB$4,OR($E12=0,$E12&gt;=AB$4)),$C12,0)</f>
        <v/>
      </c>
      <c r="AC12" s="10">
        <f>IF(AND($C12&gt;0,$D12&lt;=AC$4,OR($E12=0,$E12&gt;=AC$4)),$C12,0)</f>
        <v/>
      </c>
    </row>
    <row r="13">
      <c r="A13" s="12" t="inlineStr">
        <is>
          <t>Sales development rep</t>
        </is>
      </c>
      <c r="B13" s="12" t="inlineStr">
        <is>
          <t>Sales and marketing</t>
        </is>
      </c>
      <c r="C13" s="14" t="n">
        <v>6250</v>
      </c>
      <c r="D13" s="12" t="n">
        <v>1</v>
      </c>
      <c r="E13" s="12" t="n">
        <v>0</v>
      </c>
      <c r="F13" s="10">
        <f>IF(AND($C13&gt;0,$D13&lt;=F$4,OR($E13=0,$E13&gt;=F$4)),$C13,0)</f>
        <v/>
      </c>
      <c r="G13" s="10">
        <f>IF(AND($C13&gt;0,$D13&lt;=G$4,OR($E13=0,$E13&gt;=G$4)),$C13,0)</f>
        <v/>
      </c>
      <c r="H13" s="10">
        <f>IF(AND($C13&gt;0,$D13&lt;=H$4,OR($E13=0,$E13&gt;=H$4)),$C13,0)</f>
        <v/>
      </c>
      <c r="I13" s="10">
        <f>IF(AND($C13&gt;0,$D13&lt;=I$4,OR($E13=0,$E13&gt;=I$4)),$C13,0)</f>
        <v/>
      </c>
      <c r="J13" s="10">
        <f>IF(AND($C13&gt;0,$D13&lt;=J$4,OR($E13=0,$E13&gt;=J$4)),$C13,0)</f>
        <v/>
      </c>
      <c r="K13" s="10">
        <f>IF(AND($C13&gt;0,$D13&lt;=K$4,OR($E13=0,$E13&gt;=K$4)),$C13,0)</f>
        <v/>
      </c>
      <c r="L13" s="10">
        <f>IF(AND($C13&gt;0,$D13&lt;=L$4,OR($E13=0,$E13&gt;=L$4)),$C13,0)</f>
        <v/>
      </c>
      <c r="M13" s="10">
        <f>IF(AND($C13&gt;0,$D13&lt;=M$4,OR($E13=0,$E13&gt;=M$4)),$C13,0)</f>
        <v/>
      </c>
      <c r="N13" s="10">
        <f>IF(AND($C13&gt;0,$D13&lt;=N$4,OR($E13=0,$E13&gt;=N$4)),$C13,0)</f>
        <v/>
      </c>
      <c r="O13" s="10">
        <f>IF(AND($C13&gt;0,$D13&lt;=O$4,OR($E13=0,$E13&gt;=O$4)),$C13,0)</f>
        <v/>
      </c>
      <c r="P13" s="10">
        <f>IF(AND($C13&gt;0,$D13&lt;=P$4,OR($E13=0,$E13&gt;=P$4)),$C13,0)</f>
        <v/>
      </c>
      <c r="Q13" s="10">
        <f>IF(AND($C13&gt;0,$D13&lt;=Q$4,OR($E13=0,$E13&gt;=Q$4)),$C13,0)</f>
        <v/>
      </c>
      <c r="R13" s="10">
        <f>IF(AND($C13&gt;0,$D13&lt;=R$4,OR($E13=0,$E13&gt;=R$4)),$C13,0)</f>
        <v/>
      </c>
      <c r="S13" s="10">
        <f>IF(AND($C13&gt;0,$D13&lt;=S$4,OR($E13=0,$E13&gt;=S$4)),$C13,0)</f>
        <v/>
      </c>
      <c r="T13" s="10">
        <f>IF(AND($C13&gt;0,$D13&lt;=T$4,OR($E13=0,$E13&gt;=T$4)),$C13,0)</f>
        <v/>
      </c>
      <c r="U13" s="10">
        <f>IF(AND($C13&gt;0,$D13&lt;=U$4,OR($E13=0,$E13&gt;=U$4)),$C13,0)</f>
        <v/>
      </c>
      <c r="V13" s="10">
        <f>IF(AND($C13&gt;0,$D13&lt;=V$4,OR($E13=0,$E13&gt;=V$4)),$C13,0)</f>
        <v/>
      </c>
      <c r="W13" s="10">
        <f>IF(AND($C13&gt;0,$D13&lt;=W$4,OR($E13=0,$E13&gt;=W$4)),$C13,0)</f>
        <v/>
      </c>
      <c r="X13" s="10">
        <f>IF(AND($C13&gt;0,$D13&lt;=X$4,OR($E13=0,$E13&gt;=X$4)),$C13,0)</f>
        <v/>
      </c>
      <c r="Y13" s="10">
        <f>IF(AND($C13&gt;0,$D13&lt;=Y$4,OR($E13=0,$E13&gt;=Y$4)),$C13,0)</f>
        <v/>
      </c>
      <c r="Z13" s="10">
        <f>IF(AND($C13&gt;0,$D13&lt;=Z$4,OR($E13=0,$E13&gt;=Z$4)),$C13,0)</f>
        <v/>
      </c>
      <c r="AA13" s="10">
        <f>IF(AND($C13&gt;0,$D13&lt;=AA$4,OR($E13=0,$E13&gt;=AA$4)),$C13,0)</f>
        <v/>
      </c>
      <c r="AB13" s="10">
        <f>IF(AND($C13&gt;0,$D13&lt;=AB$4,OR($E13=0,$E13&gt;=AB$4)),$C13,0)</f>
        <v/>
      </c>
      <c r="AC13" s="10">
        <f>IF(AND($C13&gt;0,$D13&lt;=AC$4,OR($E13=0,$E13&gt;=AC$4)),$C13,0)</f>
        <v/>
      </c>
    </row>
    <row r="14">
      <c r="A14" s="12" t="inlineStr">
        <is>
          <t>Sales development rep</t>
        </is>
      </c>
      <c r="B14" s="12" t="inlineStr">
        <is>
          <t>Sales and marketing</t>
        </is>
      </c>
      <c r="C14" s="14" t="n">
        <v>6250</v>
      </c>
      <c r="D14" s="12" t="n">
        <v>1</v>
      </c>
      <c r="E14" s="12" t="n">
        <v>0</v>
      </c>
      <c r="F14" s="10">
        <f>IF(AND($C14&gt;0,$D14&lt;=F$4,OR($E14=0,$E14&gt;=F$4)),$C14,0)</f>
        <v/>
      </c>
      <c r="G14" s="10">
        <f>IF(AND($C14&gt;0,$D14&lt;=G$4,OR($E14=0,$E14&gt;=G$4)),$C14,0)</f>
        <v/>
      </c>
      <c r="H14" s="10">
        <f>IF(AND($C14&gt;0,$D14&lt;=H$4,OR($E14=0,$E14&gt;=H$4)),$C14,0)</f>
        <v/>
      </c>
      <c r="I14" s="10">
        <f>IF(AND($C14&gt;0,$D14&lt;=I$4,OR($E14=0,$E14&gt;=I$4)),$C14,0)</f>
        <v/>
      </c>
      <c r="J14" s="10">
        <f>IF(AND($C14&gt;0,$D14&lt;=J$4,OR($E14=0,$E14&gt;=J$4)),$C14,0)</f>
        <v/>
      </c>
      <c r="K14" s="10">
        <f>IF(AND($C14&gt;0,$D14&lt;=K$4,OR($E14=0,$E14&gt;=K$4)),$C14,0)</f>
        <v/>
      </c>
      <c r="L14" s="10">
        <f>IF(AND($C14&gt;0,$D14&lt;=L$4,OR($E14=0,$E14&gt;=L$4)),$C14,0)</f>
        <v/>
      </c>
      <c r="M14" s="10">
        <f>IF(AND($C14&gt;0,$D14&lt;=M$4,OR($E14=0,$E14&gt;=M$4)),$C14,0)</f>
        <v/>
      </c>
      <c r="N14" s="10">
        <f>IF(AND($C14&gt;0,$D14&lt;=N$4,OR($E14=0,$E14&gt;=N$4)),$C14,0)</f>
        <v/>
      </c>
      <c r="O14" s="10">
        <f>IF(AND($C14&gt;0,$D14&lt;=O$4,OR($E14=0,$E14&gt;=O$4)),$C14,0)</f>
        <v/>
      </c>
      <c r="P14" s="10">
        <f>IF(AND($C14&gt;0,$D14&lt;=P$4,OR($E14=0,$E14&gt;=P$4)),$C14,0)</f>
        <v/>
      </c>
      <c r="Q14" s="10">
        <f>IF(AND($C14&gt;0,$D14&lt;=Q$4,OR($E14=0,$E14&gt;=Q$4)),$C14,0)</f>
        <v/>
      </c>
      <c r="R14" s="10">
        <f>IF(AND($C14&gt;0,$D14&lt;=R$4,OR($E14=0,$E14&gt;=R$4)),$C14,0)</f>
        <v/>
      </c>
      <c r="S14" s="10">
        <f>IF(AND($C14&gt;0,$D14&lt;=S$4,OR($E14=0,$E14&gt;=S$4)),$C14,0)</f>
        <v/>
      </c>
      <c r="T14" s="10">
        <f>IF(AND($C14&gt;0,$D14&lt;=T$4,OR($E14=0,$E14&gt;=T$4)),$C14,0)</f>
        <v/>
      </c>
      <c r="U14" s="10">
        <f>IF(AND($C14&gt;0,$D14&lt;=U$4,OR($E14=0,$E14&gt;=U$4)),$C14,0)</f>
        <v/>
      </c>
      <c r="V14" s="10">
        <f>IF(AND($C14&gt;0,$D14&lt;=V$4,OR($E14=0,$E14&gt;=V$4)),$C14,0)</f>
        <v/>
      </c>
      <c r="W14" s="10">
        <f>IF(AND($C14&gt;0,$D14&lt;=W$4,OR($E14=0,$E14&gt;=W$4)),$C14,0)</f>
        <v/>
      </c>
      <c r="X14" s="10">
        <f>IF(AND($C14&gt;0,$D14&lt;=X$4,OR($E14=0,$E14&gt;=X$4)),$C14,0)</f>
        <v/>
      </c>
      <c r="Y14" s="10">
        <f>IF(AND($C14&gt;0,$D14&lt;=Y$4,OR($E14=0,$E14&gt;=Y$4)),$C14,0)</f>
        <v/>
      </c>
      <c r="Z14" s="10">
        <f>IF(AND($C14&gt;0,$D14&lt;=Z$4,OR($E14=0,$E14&gt;=Z$4)),$C14,0)</f>
        <v/>
      </c>
      <c r="AA14" s="10">
        <f>IF(AND($C14&gt;0,$D14&lt;=AA$4,OR($E14=0,$E14&gt;=AA$4)),$C14,0)</f>
        <v/>
      </c>
      <c r="AB14" s="10">
        <f>IF(AND($C14&gt;0,$D14&lt;=AB$4,OR($E14=0,$E14&gt;=AB$4)),$C14,0)</f>
        <v/>
      </c>
      <c r="AC14" s="10">
        <f>IF(AND($C14&gt;0,$D14&lt;=AC$4,OR($E14=0,$E14&gt;=AC$4)),$C14,0)</f>
        <v/>
      </c>
    </row>
    <row r="15">
      <c r="A15" s="12" t="inlineStr">
        <is>
          <t>Sales development rep</t>
        </is>
      </c>
      <c r="B15" s="12" t="inlineStr">
        <is>
          <t>Sales and marketing</t>
        </is>
      </c>
      <c r="C15" s="14" t="n">
        <v>6250</v>
      </c>
      <c r="D15" s="12" t="n">
        <v>1</v>
      </c>
      <c r="E15" s="12" t="n">
        <v>0</v>
      </c>
      <c r="F15" s="10">
        <f>IF(AND($C15&gt;0,$D15&lt;=F$4,OR($E15=0,$E15&gt;=F$4)),$C15,0)</f>
        <v/>
      </c>
      <c r="G15" s="10">
        <f>IF(AND($C15&gt;0,$D15&lt;=G$4,OR($E15=0,$E15&gt;=G$4)),$C15,0)</f>
        <v/>
      </c>
      <c r="H15" s="10">
        <f>IF(AND($C15&gt;0,$D15&lt;=H$4,OR($E15=0,$E15&gt;=H$4)),$C15,0)</f>
        <v/>
      </c>
      <c r="I15" s="10">
        <f>IF(AND($C15&gt;0,$D15&lt;=I$4,OR($E15=0,$E15&gt;=I$4)),$C15,0)</f>
        <v/>
      </c>
      <c r="J15" s="10">
        <f>IF(AND($C15&gt;0,$D15&lt;=J$4,OR($E15=0,$E15&gt;=J$4)),$C15,0)</f>
        <v/>
      </c>
      <c r="K15" s="10">
        <f>IF(AND($C15&gt;0,$D15&lt;=K$4,OR($E15=0,$E15&gt;=K$4)),$C15,0)</f>
        <v/>
      </c>
      <c r="L15" s="10">
        <f>IF(AND($C15&gt;0,$D15&lt;=L$4,OR($E15=0,$E15&gt;=L$4)),$C15,0)</f>
        <v/>
      </c>
      <c r="M15" s="10">
        <f>IF(AND($C15&gt;0,$D15&lt;=M$4,OR($E15=0,$E15&gt;=M$4)),$C15,0)</f>
        <v/>
      </c>
      <c r="N15" s="10">
        <f>IF(AND($C15&gt;0,$D15&lt;=N$4,OR($E15=0,$E15&gt;=N$4)),$C15,0)</f>
        <v/>
      </c>
      <c r="O15" s="10">
        <f>IF(AND($C15&gt;0,$D15&lt;=O$4,OR($E15=0,$E15&gt;=O$4)),$C15,0)</f>
        <v/>
      </c>
      <c r="P15" s="10">
        <f>IF(AND($C15&gt;0,$D15&lt;=P$4,OR($E15=0,$E15&gt;=P$4)),$C15,0)</f>
        <v/>
      </c>
      <c r="Q15" s="10">
        <f>IF(AND($C15&gt;0,$D15&lt;=Q$4,OR($E15=0,$E15&gt;=Q$4)),$C15,0)</f>
        <v/>
      </c>
      <c r="R15" s="10">
        <f>IF(AND($C15&gt;0,$D15&lt;=R$4,OR($E15=0,$E15&gt;=R$4)),$C15,0)</f>
        <v/>
      </c>
      <c r="S15" s="10">
        <f>IF(AND($C15&gt;0,$D15&lt;=S$4,OR($E15=0,$E15&gt;=S$4)),$C15,0)</f>
        <v/>
      </c>
      <c r="T15" s="10">
        <f>IF(AND($C15&gt;0,$D15&lt;=T$4,OR($E15=0,$E15&gt;=T$4)),$C15,0)</f>
        <v/>
      </c>
      <c r="U15" s="10">
        <f>IF(AND($C15&gt;0,$D15&lt;=U$4,OR($E15=0,$E15&gt;=U$4)),$C15,0)</f>
        <v/>
      </c>
      <c r="V15" s="10">
        <f>IF(AND($C15&gt;0,$D15&lt;=V$4,OR($E15=0,$E15&gt;=V$4)),$C15,0)</f>
        <v/>
      </c>
      <c r="W15" s="10">
        <f>IF(AND($C15&gt;0,$D15&lt;=W$4,OR($E15=0,$E15&gt;=W$4)),$C15,0)</f>
        <v/>
      </c>
      <c r="X15" s="10">
        <f>IF(AND($C15&gt;0,$D15&lt;=X$4,OR($E15=0,$E15&gt;=X$4)),$C15,0)</f>
        <v/>
      </c>
      <c r="Y15" s="10">
        <f>IF(AND($C15&gt;0,$D15&lt;=Y$4,OR($E15=0,$E15&gt;=Y$4)),$C15,0)</f>
        <v/>
      </c>
      <c r="Z15" s="10">
        <f>IF(AND($C15&gt;0,$D15&lt;=Z$4,OR($E15=0,$E15&gt;=Z$4)),$C15,0)</f>
        <v/>
      </c>
      <c r="AA15" s="10">
        <f>IF(AND($C15&gt;0,$D15&lt;=AA$4,OR($E15=0,$E15&gt;=AA$4)),$C15,0)</f>
        <v/>
      </c>
      <c r="AB15" s="10">
        <f>IF(AND($C15&gt;0,$D15&lt;=AB$4,OR($E15=0,$E15&gt;=AB$4)),$C15,0)</f>
        <v/>
      </c>
      <c r="AC15" s="10">
        <f>IF(AND($C15&gt;0,$D15&lt;=AC$4,OR($E15=0,$E15&gt;=AC$4)),$C15,0)</f>
        <v/>
      </c>
    </row>
    <row r="16">
      <c r="A16" s="12" t="inlineStr">
        <is>
          <t>Marketing manager</t>
        </is>
      </c>
      <c r="B16" s="12" t="inlineStr">
        <is>
          <t>Sales and marketing</t>
        </is>
      </c>
      <c r="C16" s="14" t="n">
        <v>10000</v>
      </c>
      <c r="D16" s="12" t="n">
        <v>1</v>
      </c>
      <c r="E16" s="12" t="n">
        <v>0</v>
      </c>
      <c r="F16" s="10">
        <f>IF(AND($C16&gt;0,$D16&lt;=F$4,OR($E16=0,$E16&gt;=F$4)),$C16,0)</f>
        <v/>
      </c>
      <c r="G16" s="10">
        <f>IF(AND($C16&gt;0,$D16&lt;=G$4,OR($E16=0,$E16&gt;=G$4)),$C16,0)</f>
        <v/>
      </c>
      <c r="H16" s="10">
        <f>IF(AND($C16&gt;0,$D16&lt;=H$4,OR($E16=0,$E16&gt;=H$4)),$C16,0)</f>
        <v/>
      </c>
      <c r="I16" s="10">
        <f>IF(AND($C16&gt;0,$D16&lt;=I$4,OR($E16=0,$E16&gt;=I$4)),$C16,0)</f>
        <v/>
      </c>
      <c r="J16" s="10">
        <f>IF(AND($C16&gt;0,$D16&lt;=J$4,OR($E16=0,$E16&gt;=J$4)),$C16,0)</f>
        <v/>
      </c>
      <c r="K16" s="10">
        <f>IF(AND($C16&gt;0,$D16&lt;=K$4,OR($E16=0,$E16&gt;=K$4)),$C16,0)</f>
        <v/>
      </c>
      <c r="L16" s="10">
        <f>IF(AND($C16&gt;0,$D16&lt;=L$4,OR($E16=0,$E16&gt;=L$4)),$C16,0)</f>
        <v/>
      </c>
      <c r="M16" s="10">
        <f>IF(AND($C16&gt;0,$D16&lt;=M$4,OR($E16=0,$E16&gt;=M$4)),$C16,0)</f>
        <v/>
      </c>
      <c r="N16" s="10">
        <f>IF(AND($C16&gt;0,$D16&lt;=N$4,OR($E16=0,$E16&gt;=N$4)),$C16,0)</f>
        <v/>
      </c>
      <c r="O16" s="10">
        <f>IF(AND($C16&gt;0,$D16&lt;=O$4,OR($E16=0,$E16&gt;=O$4)),$C16,0)</f>
        <v/>
      </c>
      <c r="P16" s="10">
        <f>IF(AND($C16&gt;0,$D16&lt;=P$4,OR($E16=0,$E16&gt;=P$4)),$C16,0)</f>
        <v/>
      </c>
      <c r="Q16" s="10">
        <f>IF(AND($C16&gt;0,$D16&lt;=Q$4,OR($E16=0,$E16&gt;=Q$4)),$C16,0)</f>
        <v/>
      </c>
      <c r="R16" s="10">
        <f>IF(AND($C16&gt;0,$D16&lt;=R$4,OR($E16=0,$E16&gt;=R$4)),$C16,0)</f>
        <v/>
      </c>
      <c r="S16" s="10">
        <f>IF(AND($C16&gt;0,$D16&lt;=S$4,OR($E16=0,$E16&gt;=S$4)),$C16,0)</f>
        <v/>
      </c>
      <c r="T16" s="10">
        <f>IF(AND($C16&gt;0,$D16&lt;=T$4,OR($E16=0,$E16&gt;=T$4)),$C16,0)</f>
        <v/>
      </c>
      <c r="U16" s="10">
        <f>IF(AND($C16&gt;0,$D16&lt;=U$4,OR($E16=0,$E16&gt;=U$4)),$C16,0)</f>
        <v/>
      </c>
      <c r="V16" s="10">
        <f>IF(AND($C16&gt;0,$D16&lt;=V$4,OR($E16=0,$E16&gt;=V$4)),$C16,0)</f>
        <v/>
      </c>
      <c r="W16" s="10">
        <f>IF(AND($C16&gt;0,$D16&lt;=W$4,OR($E16=0,$E16&gt;=W$4)),$C16,0)</f>
        <v/>
      </c>
      <c r="X16" s="10">
        <f>IF(AND($C16&gt;0,$D16&lt;=X$4,OR($E16=0,$E16&gt;=X$4)),$C16,0)</f>
        <v/>
      </c>
      <c r="Y16" s="10">
        <f>IF(AND($C16&gt;0,$D16&lt;=Y$4,OR($E16=0,$E16&gt;=Y$4)),$C16,0)</f>
        <v/>
      </c>
      <c r="Z16" s="10">
        <f>IF(AND($C16&gt;0,$D16&lt;=Z$4,OR($E16=0,$E16&gt;=Z$4)),$C16,0)</f>
        <v/>
      </c>
      <c r="AA16" s="10">
        <f>IF(AND($C16&gt;0,$D16&lt;=AA$4,OR($E16=0,$E16&gt;=AA$4)),$C16,0)</f>
        <v/>
      </c>
      <c r="AB16" s="10">
        <f>IF(AND($C16&gt;0,$D16&lt;=AB$4,OR($E16=0,$E16&gt;=AB$4)),$C16,0)</f>
        <v/>
      </c>
      <c r="AC16" s="10">
        <f>IF(AND($C16&gt;0,$D16&lt;=AC$4,OR($E16=0,$E16&gt;=AC$4)),$C16,0)</f>
        <v/>
      </c>
    </row>
    <row r="17">
      <c r="A17" s="12" t="inlineStr">
        <is>
          <t>Marketing manager</t>
        </is>
      </c>
      <c r="B17" s="12" t="inlineStr">
        <is>
          <t>Sales and marketing</t>
        </is>
      </c>
      <c r="C17" s="14" t="n">
        <v>10000</v>
      </c>
      <c r="D17" s="12" t="n">
        <v>1</v>
      </c>
      <c r="E17" s="12" t="n">
        <v>0</v>
      </c>
      <c r="F17" s="10">
        <f>IF(AND($C17&gt;0,$D17&lt;=F$4,OR($E17=0,$E17&gt;=F$4)),$C17,0)</f>
        <v/>
      </c>
      <c r="G17" s="10">
        <f>IF(AND($C17&gt;0,$D17&lt;=G$4,OR($E17=0,$E17&gt;=G$4)),$C17,0)</f>
        <v/>
      </c>
      <c r="H17" s="10">
        <f>IF(AND($C17&gt;0,$D17&lt;=H$4,OR($E17=0,$E17&gt;=H$4)),$C17,0)</f>
        <v/>
      </c>
      <c r="I17" s="10">
        <f>IF(AND($C17&gt;0,$D17&lt;=I$4,OR($E17=0,$E17&gt;=I$4)),$C17,0)</f>
        <v/>
      </c>
      <c r="J17" s="10">
        <f>IF(AND($C17&gt;0,$D17&lt;=J$4,OR($E17=0,$E17&gt;=J$4)),$C17,0)</f>
        <v/>
      </c>
      <c r="K17" s="10">
        <f>IF(AND($C17&gt;0,$D17&lt;=K$4,OR($E17=0,$E17&gt;=K$4)),$C17,0)</f>
        <v/>
      </c>
      <c r="L17" s="10">
        <f>IF(AND($C17&gt;0,$D17&lt;=L$4,OR($E17=0,$E17&gt;=L$4)),$C17,0)</f>
        <v/>
      </c>
      <c r="M17" s="10">
        <f>IF(AND($C17&gt;0,$D17&lt;=M$4,OR($E17=0,$E17&gt;=M$4)),$C17,0)</f>
        <v/>
      </c>
      <c r="N17" s="10">
        <f>IF(AND($C17&gt;0,$D17&lt;=N$4,OR($E17=0,$E17&gt;=N$4)),$C17,0)</f>
        <v/>
      </c>
      <c r="O17" s="10">
        <f>IF(AND($C17&gt;0,$D17&lt;=O$4,OR($E17=0,$E17&gt;=O$4)),$C17,0)</f>
        <v/>
      </c>
      <c r="P17" s="10">
        <f>IF(AND($C17&gt;0,$D17&lt;=P$4,OR($E17=0,$E17&gt;=P$4)),$C17,0)</f>
        <v/>
      </c>
      <c r="Q17" s="10">
        <f>IF(AND($C17&gt;0,$D17&lt;=Q$4,OR($E17=0,$E17&gt;=Q$4)),$C17,0)</f>
        <v/>
      </c>
      <c r="R17" s="10">
        <f>IF(AND($C17&gt;0,$D17&lt;=R$4,OR($E17=0,$E17&gt;=R$4)),$C17,0)</f>
        <v/>
      </c>
      <c r="S17" s="10">
        <f>IF(AND($C17&gt;0,$D17&lt;=S$4,OR($E17=0,$E17&gt;=S$4)),$C17,0)</f>
        <v/>
      </c>
      <c r="T17" s="10">
        <f>IF(AND($C17&gt;0,$D17&lt;=T$4,OR($E17=0,$E17&gt;=T$4)),$C17,0)</f>
        <v/>
      </c>
      <c r="U17" s="10">
        <f>IF(AND($C17&gt;0,$D17&lt;=U$4,OR($E17=0,$E17&gt;=U$4)),$C17,0)</f>
        <v/>
      </c>
      <c r="V17" s="10">
        <f>IF(AND($C17&gt;0,$D17&lt;=V$4,OR($E17=0,$E17&gt;=V$4)),$C17,0)</f>
        <v/>
      </c>
      <c r="W17" s="10">
        <f>IF(AND($C17&gt;0,$D17&lt;=W$4,OR($E17=0,$E17&gt;=W$4)),$C17,0)</f>
        <v/>
      </c>
      <c r="X17" s="10">
        <f>IF(AND($C17&gt;0,$D17&lt;=X$4,OR($E17=0,$E17&gt;=X$4)),$C17,0)</f>
        <v/>
      </c>
      <c r="Y17" s="10">
        <f>IF(AND($C17&gt;0,$D17&lt;=Y$4,OR($E17=0,$E17&gt;=Y$4)),$C17,0)</f>
        <v/>
      </c>
      <c r="Z17" s="10">
        <f>IF(AND($C17&gt;0,$D17&lt;=Z$4,OR($E17=0,$E17&gt;=Z$4)),$C17,0)</f>
        <v/>
      </c>
      <c r="AA17" s="10">
        <f>IF(AND($C17&gt;0,$D17&lt;=AA$4,OR($E17=0,$E17&gt;=AA$4)),$C17,0)</f>
        <v/>
      </c>
      <c r="AB17" s="10">
        <f>IF(AND($C17&gt;0,$D17&lt;=AB$4,OR($E17=0,$E17&gt;=AB$4)),$C17,0)</f>
        <v/>
      </c>
      <c r="AC17" s="10">
        <f>IF(AND($C17&gt;0,$D17&lt;=AC$4,OR($E17=0,$E17&gt;=AC$4)),$C17,0)</f>
        <v/>
      </c>
    </row>
    <row r="18">
      <c r="A18" s="12" t="inlineStr">
        <is>
          <t>Marketing manager</t>
        </is>
      </c>
      <c r="B18" s="12" t="inlineStr">
        <is>
          <t>Sales and marketing</t>
        </is>
      </c>
      <c r="C18" s="14" t="n">
        <v>10000</v>
      </c>
      <c r="D18" s="12" t="n">
        <v>1</v>
      </c>
      <c r="E18" s="12" t="n">
        <v>0</v>
      </c>
      <c r="F18" s="10">
        <f>IF(AND($C18&gt;0,$D18&lt;=F$4,OR($E18=0,$E18&gt;=F$4)),$C18,0)</f>
        <v/>
      </c>
      <c r="G18" s="10">
        <f>IF(AND($C18&gt;0,$D18&lt;=G$4,OR($E18=0,$E18&gt;=G$4)),$C18,0)</f>
        <v/>
      </c>
      <c r="H18" s="10">
        <f>IF(AND($C18&gt;0,$D18&lt;=H$4,OR($E18=0,$E18&gt;=H$4)),$C18,0)</f>
        <v/>
      </c>
      <c r="I18" s="10">
        <f>IF(AND($C18&gt;0,$D18&lt;=I$4,OR($E18=0,$E18&gt;=I$4)),$C18,0)</f>
        <v/>
      </c>
      <c r="J18" s="10">
        <f>IF(AND($C18&gt;0,$D18&lt;=J$4,OR($E18=0,$E18&gt;=J$4)),$C18,0)</f>
        <v/>
      </c>
      <c r="K18" s="10">
        <f>IF(AND($C18&gt;0,$D18&lt;=K$4,OR($E18=0,$E18&gt;=K$4)),$C18,0)</f>
        <v/>
      </c>
      <c r="L18" s="10">
        <f>IF(AND($C18&gt;0,$D18&lt;=L$4,OR($E18=0,$E18&gt;=L$4)),$C18,0)</f>
        <v/>
      </c>
      <c r="M18" s="10">
        <f>IF(AND($C18&gt;0,$D18&lt;=M$4,OR($E18=0,$E18&gt;=M$4)),$C18,0)</f>
        <v/>
      </c>
      <c r="N18" s="10">
        <f>IF(AND($C18&gt;0,$D18&lt;=N$4,OR($E18=0,$E18&gt;=N$4)),$C18,0)</f>
        <v/>
      </c>
      <c r="O18" s="10">
        <f>IF(AND($C18&gt;0,$D18&lt;=O$4,OR($E18=0,$E18&gt;=O$4)),$C18,0)</f>
        <v/>
      </c>
      <c r="P18" s="10">
        <f>IF(AND($C18&gt;0,$D18&lt;=P$4,OR($E18=0,$E18&gt;=P$4)),$C18,0)</f>
        <v/>
      </c>
      <c r="Q18" s="10">
        <f>IF(AND($C18&gt;0,$D18&lt;=Q$4,OR($E18=0,$E18&gt;=Q$4)),$C18,0)</f>
        <v/>
      </c>
      <c r="R18" s="10">
        <f>IF(AND($C18&gt;0,$D18&lt;=R$4,OR($E18=0,$E18&gt;=R$4)),$C18,0)</f>
        <v/>
      </c>
      <c r="S18" s="10">
        <f>IF(AND($C18&gt;0,$D18&lt;=S$4,OR($E18=0,$E18&gt;=S$4)),$C18,0)</f>
        <v/>
      </c>
      <c r="T18" s="10">
        <f>IF(AND($C18&gt;0,$D18&lt;=T$4,OR($E18=0,$E18&gt;=T$4)),$C18,0)</f>
        <v/>
      </c>
      <c r="U18" s="10">
        <f>IF(AND($C18&gt;0,$D18&lt;=U$4,OR($E18=0,$E18&gt;=U$4)),$C18,0)</f>
        <v/>
      </c>
      <c r="V18" s="10">
        <f>IF(AND($C18&gt;0,$D18&lt;=V$4,OR($E18=0,$E18&gt;=V$4)),$C18,0)</f>
        <v/>
      </c>
      <c r="W18" s="10">
        <f>IF(AND($C18&gt;0,$D18&lt;=W$4,OR($E18=0,$E18&gt;=W$4)),$C18,0)</f>
        <v/>
      </c>
      <c r="X18" s="10">
        <f>IF(AND($C18&gt;0,$D18&lt;=X$4,OR($E18=0,$E18&gt;=X$4)),$C18,0)</f>
        <v/>
      </c>
      <c r="Y18" s="10">
        <f>IF(AND($C18&gt;0,$D18&lt;=Y$4,OR($E18=0,$E18&gt;=Y$4)),$C18,0)</f>
        <v/>
      </c>
      <c r="Z18" s="10">
        <f>IF(AND($C18&gt;0,$D18&lt;=Z$4,OR($E18=0,$E18&gt;=Z$4)),$C18,0)</f>
        <v/>
      </c>
      <c r="AA18" s="10">
        <f>IF(AND($C18&gt;0,$D18&lt;=AA$4,OR($E18=0,$E18&gt;=AA$4)),$C18,0)</f>
        <v/>
      </c>
      <c r="AB18" s="10">
        <f>IF(AND($C18&gt;0,$D18&lt;=AB$4,OR($E18=0,$E18&gt;=AB$4)),$C18,0)</f>
        <v/>
      </c>
      <c r="AC18" s="10">
        <f>IF(AND($C18&gt;0,$D18&lt;=AC$4,OR($E18=0,$E18&gt;=AC$4)),$C18,0)</f>
        <v/>
      </c>
    </row>
    <row r="19">
      <c r="A19" s="12" t="inlineStr">
        <is>
          <t>VP of sales</t>
        </is>
      </c>
      <c r="B19" s="12" t="inlineStr">
        <is>
          <t>Sales and marketing</t>
        </is>
      </c>
      <c r="C19" s="14" t="n">
        <v>18750</v>
      </c>
      <c r="D19" s="12" t="n">
        <v>1</v>
      </c>
      <c r="E19" s="12" t="n">
        <v>0</v>
      </c>
      <c r="F19" s="10">
        <f>IF(AND($C19&gt;0,$D19&lt;=F$4,OR($E19=0,$E19&gt;=F$4)),$C19,0)</f>
        <v/>
      </c>
      <c r="G19" s="10">
        <f>IF(AND($C19&gt;0,$D19&lt;=G$4,OR($E19=0,$E19&gt;=G$4)),$C19,0)</f>
        <v/>
      </c>
      <c r="H19" s="10">
        <f>IF(AND($C19&gt;0,$D19&lt;=H$4,OR($E19=0,$E19&gt;=H$4)),$C19,0)</f>
        <v/>
      </c>
      <c r="I19" s="10">
        <f>IF(AND($C19&gt;0,$D19&lt;=I$4,OR($E19=0,$E19&gt;=I$4)),$C19,0)</f>
        <v/>
      </c>
      <c r="J19" s="10">
        <f>IF(AND($C19&gt;0,$D19&lt;=J$4,OR($E19=0,$E19&gt;=J$4)),$C19,0)</f>
        <v/>
      </c>
      <c r="K19" s="10">
        <f>IF(AND($C19&gt;0,$D19&lt;=K$4,OR($E19=0,$E19&gt;=K$4)),$C19,0)</f>
        <v/>
      </c>
      <c r="L19" s="10">
        <f>IF(AND($C19&gt;0,$D19&lt;=L$4,OR($E19=0,$E19&gt;=L$4)),$C19,0)</f>
        <v/>
      </c>
      <c r="M19" s="10">
        <f>IF(AND($C19&gt;0,$D19&lt;=M$4,OR($E19=0,$E19&gt;=M$4)),$C19,0)</f>
        <v/>
      </c>
      <c r="N19" s="10">
        <f>IF(AND($C19&gt;0,$D19&lt;=N$4,OR($E19=0,$E19&gt;=N$4)),$C19,0)</f>
        <v/>
      </c>
      <c r="O19" s="10">
        <f>IF(AND($C19&gt;0,$D19&lt;=O$4,OR($E19=0,$E19&gt;=O$4)),$C19,0)</f>
        <v/>
      </c>
      <c r="P19" s="10">
        <f>IF(AND($C19&gt;0,$D19&lt;=P$4,OR($E19=0,$E19&gt;=P$4)),$C19,0)</f>
        <v/>
      </c>
      <c r="Q19" s="10">
        <f>IF(AND($C19&gt;0,$D19&lt;=Q$4,OR($E19=0,$E19&gt;=Q$4)),$C19,0)</f>
        <v/>
      </c>
      <c r="R19" s="10">
        <f>IF(AND($C19&gt;0,$D19&lt;=R$4,OR($E19=0,$E19&gt;=R$4)),$C19,0)</f>
        <v/>
      </c>
      <c r="S19" s="10">
        <f>IF(AND($C19&gt;0,$D19&lt;=S$4,OR($E19=0,$E19&gt;=S$4)),$C19,0)</f>
        <v/>
      </c>
      <c r="T19" s="10">
        <f>IF(AND($C19&gt;0,$D19&lt;=T$4,OR($E19=0,$E19&gt;=T$4)),$C19,0)</f>
        <v/>
      </c>
      <c r="U19" s="10">
        <f>IF(AND($C19&gt;0,$D19&lt;=U$4,OR($E19=0,$E19&gt;=U$4)),$C19,0)</f>
        <v/>
      </c>
      <c r="V19" s="10">
        <f>IF(AND($C19&gt;0,$D19&lt;=V$4,OR($E19=0,$E19&gt;=V$4)),$C19,0)</f>
        <v/>
      </c>
      <c r="W19" s="10">
        <f>IF(AND($C19&gt;0,$D19&lt;=W$4,OR($E19=0,$E19&gt;=W$4)),$C19,0)</f>
        <v/>
      </c>
      <c r="X19" s="10">
        <f>IF(AND($C19&gt;0,$D19&lt;=X$4,OR($E19=0,$E19&gt;=X$4)),$C19,0)</f>
        <v/>
      </c>
      <c r="Y19" s="10">
        <f>IF(AND($C19&gt;0,$D19&lt;=Y$4,OR($E19=0,$E19&gt;=Y$4)),$C19,0)</f>
        <v/>
      </c>
      <c r="Z19" s="10">
        <f>IF(AND($C19&gt;0,$D19&lt;=Z$4,OR($E19=0,$E19&gt;=Z$4)),$C19,0)</f>
        <v/>
      </c>
      <c r="AA19" s="10">
        <f>IF(AND($C19&gt;0,$D19&lt;=AA$4,OR($E19=0,$E19&gt;=AA$4)),$C19,0)</f>
        <v/>
      </c>
      <c r="AB19" s="10">
        <f>IF(AND($C19&gt;0,$D19&lt;=AB$4,OR($E19=0,$E19&gt;=AB$4)),$C19,0)</f>
        <v/>
      </c>
      <c r="AC19" s="10">
        <f>IF(AND($C19&gt;0,$D19&lt;=AC$4,OR($E19=0,$E19&gt;=AC$4)),$C19,0)</f>
        <v/>
      </c>
    </row>
    <row r="20">
      <c r="A20" s="12" t="inlineStr">
        <is>
          <t>Software engineer</t>
        </is>
      </c>
      <c r="B20" s="12" t="inlineStr">
        <is>
          <t>Research and development</t>
        </is>
      </c>
      <c r="C20" s="14" t="n">
        <v>13750</v>
      </c>
      <c r="D20" s="12" t="n">
        <v>1</v>
      </c>
      <c r="E20" s="12" t="n">
        <v>11</v>
      </c>
      <c r="F20" s="10">
        <f>IF(AND($C20&gt;0,$D20&lt;=F$4,OR($E20=0,$E20&gt;=F$4)),$C20,0)</f>
        <v/>
      </c>
      <c r="G20" s="10">
        <f>IF(AND($C20&gt;0,$D20&lt;=G$4,OR($E20=0,$E20&gt;=G$4)),$C20,0)</f>
        <v/>
      </c>
      <c r="H20" s="10">
        <f>IF(AND($C20&gt;0,$D20&lt;=H$4,OR($E20=0,$E20&gt;=H$4)),$C20,0)</f>
        <v/>
      </c>
      <c r="I20" s="10">
        <f>IF(AND($C20&gt;0,$D20&lt;=I$4,OR($E20=0,$E20&gt;=I$4)),$C20,0)</f>
        <v/>
      </c>
      <c r="J20" s="10">
        <f>IF(AND($C20&gt;0,$D20&lt;=J$4,OR($E20=0,$E20&gt;=J$4)),$C20,0)</f>
        <v/>
      </c>
      <c r="K20" s="10">
        <f>IF(AND($C20&gt;0,$D20&lt;=K$4,OR($E20=0,$E20&gt;=K$4)),$C20,0)</f>
        <v/>
      </c>
      <c r="L20" s="10">
        <f>IF(AND($C20&gt;0,$D20&lt;=L$4,OR($E20=0,$E20&gt;=L$4)),$C20,0)</f>
        <v/>
      </c>
      <c r="M20" s="10">
        <f>IF(AND($C20&gt;0,$D20&lt;=M$4,OR($E20=0,$E20&gt;=M$4)),$C20,0)</f>
        <v/>
      </c>
      <c r="N20" s="10">
        <f>IF(AND($C20&gt;0,$D20&lt;=N$4,OR($E20=0,$E20&gt;=N$4)),$C20,0)</f>
        <v/>
      </c>
      <c r="O20" s="10">
        <f>IF(AND($C20&gt;0,$D20&lt;=O$4,OR($E20=0,$E20&gt;=O$4)),$C20,0)</f>
        <v/>
      </c>
      <c r="P20" s="10">
        <f>IF(AND($C20&gt;0,$D20&lt;=P$4,OR($E20=0,$E20&gt;=P$4)),$C20,0)</f>
        <v/>
      </c>
      <c r="Q20" s="10">
        <f>IF(AND($C20&gt;0,$D20&lt;=Q$4,OR($E20=0,$E20&gt;=Q$4)),$C20,0)</f>
        <v/>
      </c>
      <c r="R20" s="10">
        <f>IF(AND($C20&gt;0,$D20&lt;=R$4,OR($E20=0,$E20&gt;=R$4)),$C20,0)</f>
        <v/>
      </c>
      <c r="S20" s="10">
        <f>IF(AND($C20&gt;0,$D20&lt;=S$4,OR($E20=0,$E20&gt;=S$4)),$C20,0)</f>
        <v/>
      </c>
      <c r="T20" s="10">
        <f>IF(AND($C20&gt;0,$D20&lt;=T$4,OR($E20=0,$E20&gt;=T$4)),$C20,0)</f>
        <v/>
      </c>
      <c r="U20" s="10">
        <f>IF(AND($C20&gt;0,$D20&lt;=U$4,OR($E20=0,$E20&gt;=U$4)),$C20,0)</f>
        <v/>
      </c>
      <c r="V20" s="10">
        <f>IF(AND($C20&gt;0,$D20&lt;=V$4,OR($E20=0,$E20&gt;=V$4)),$C20,0)</f>
        <v/>
      </c>
      <c r="W20" s="10">
        <f>IF(AND($C20&gt;0,$D20&lt;=W$4,OR($E20=0,$E20&gt;=W$4)),$C20,0)</f>
        <v/>
      </c>
      <c r="X20" s="10">
        <f>IF(AND($C20&gt;0,$D20&lt;=X$4,OR($E20=0,$E20&gt;=X$4)),$C20,0)</f>
        <v/>
      </c>
      <c r="Y20" s="10">
        <f>IF(AND($C20&gt;0,$D20&lt;=Y$4,OR($E20=0,$E20&gt;=Y$4)),$C20,0)</f>
        <v/>
      </c>
      <c r="Z20" s="10">
        <f>IF(AND($C20&gt;0,$D20&lt;=Z$4,OR($E20=0,$E20&gt;=Z$4)),$C20,0)</f>
        <v/>
      </c>
      <c r="AA20" s="10">
        <f>IF(AND($C20&gt;0,$D20&lt;=AA$4,OR($E20=0,$E20&gt;=AA$4)),$C20,0)</f>
        <v/>
      </c>
      <c r="AB20" s="10">
        <f>IF(AND($C20&gt;0,$D20&lt;=AB$4,OR($E20=0,$E20&gt;=AB$4)),$C20,0)</f>
        <v/>
      </c>
      <c r="AC20" s="10">
        <f>IF(AND($C20&gt;0,$D20&lt;=AC$4,OR($E20=0,$E20&gt;=AC$4)),$C20,0)</f>
        <v/>
      </c>
    </row>
    <row r="21">
      <c r="A21" s="12" t="inlineStr">
        <is>
          <t>Software engineer</t>
        </is>
      </c>
      <c r="B21" s="12" t="inlineStr">
        <is>
          <t>Research and development</t>
        </is>
      </c>
      <c r="C21" s="14" t="n">
        <v>13750</v>
      </c>
      <c r="D21" s="12" t="n">
        <v>1</v>
      </c>
      <c r="E21" s="12" t="n">
        <v>0</v>
      </c>
      <c r="F21" s="10">
        <f>IF(AND($C21&gt;0,$D21&lt;=F$4,OR($E21=0,$E21&gt;=F$4)),$C21,0)</f>
        <v/>
      </c>
      <c r="G21" s="10">
        <f>IF(AND($C21&gt;0,$D21&lt;=G$4,OR($E21=0,$E21&gt;=G$4)),$C21,0)</f>
        <v/>
      </c>
      <c r="H21" s="10">
        <f>IF(AND($C21&gt;0,$D21&lt;=H$4,OR($E21=0,$E21&gt;=H$4)),$C21,0)</f>
        <v/>
      </c>
      <c r="I21" s="10">
        <f>IF(AND($C21&gt;0,$D21&lt;=I$4,OR($E21=0,$E21&gt;=I$4)),$C21,0)</f>
        <v/>
      </c>
      <c r="J21" s="10">
        <f>IF(AND($C21&gt;0,$D21&lt;=J$4,OR($E21=0,$E21&gt;=J$4)),$C21,0)</f>
        <v/>
      </c>
      <c r="K21" s="10">
        <f>IF(AND($C21&gt;0,$D21&lt;=K$4,OR($E21=0,$E21&gt;=K$4)),$C21,0)</f>
        <v/>
      </c>
      <c r="L21" s="10">
        <f>IF(AND($C21&gt;0,$D21&lt;=L$4,OR($E21=0,$E21&gt;=L$4)),$C21,0)</f>
        <v/>
      </c>
      <c r="M21" s="10">
        <f>IF(AND($C21&gt;0,$D21&lt;=M$4,OR($E21=0,$E21&gt;=M$4)),$C21,0)</f>
        <v/>
      </c>
      <c r="N21" s="10">
        <f>IF(AND($C21&gt;0,$D21&lt;=N$4,OR($E21=0,$E21&gt;=N$4)),$C21,0)</f>
        <v/>
      </c>
      <c r="O21" s="10">
        <f>IF(AND($C21&gt;0,$D21&lt;=O$4,OR($E21=0,$E21&gt;=O$4)),$C21,0)</f>
        <v/>
      </c>
      <c r="P21" s="10">
        <f>IF(AND($C21&gt;0,$D21&lt;=P$4,OR($E21=0,$E21&gt;=P$4)),$C21,0)</f>
        <v/>
      </c>
      <c r="Q21" s="10">
        <f>IF(AND($C21&gt;0,$D21&lt;=Q$4,OR($E21=0,$E21&gt;=Q$4)),$C21,0)</f>
        <v/>
      </c>
      <c r="R21" s="10">
        <f>IF(AND($C21&gt;0,$D21&lt;=R$4,OR($E21=0,$E21&gt;=R$4)),$C21,0)</f>
        <v/>
      </c>
      <c r="S21" s="10">
        <f>IF(AND($C21&gt;0,$D21&lt;=S$4,OR($E21=0,$E21&gt;=S$4)),$C21,0)</f>
        <v/>
      </c>
      <c r="T21" s="10">
        <f>IF(AND($C21&gt;0,$D21&lt;=T$4,OR($E21=0,$E21&gt;=T$4)),$C21,0)</f>
        <v/>
      </c>
      <c r="U21" s="10">
        <f>IF(AND($C21&gt;0,$D21&lt;=U$4,OR($E21=0,$E21&gt;=U$4)),$C21,0)</f>
        <v/>
      </c>
      <c r="V21" s="10">
        <f>IF(AND($C21&gt;0,$D21&lt;=V$4,OR($E21=0,$E21&gt;=V$4)),$C21,0)</f>
        <v/>
      </c>
      <c r="W21" s="10">
        <f>IF(AND($C21&gt;0,$D21&lt;=W$4,OR($E21=0,$E21&gt;=W$4)),$C21,0)</f>
        <v/>
      </c>
      <c r="X21" s="10">
        <f>IF(AND($C21&gt;0,$D21&lt;=X$4,OR($E21=0,$E21&gt;=X$4)),$C21,0)</f>
        <v/>
      </c>
      <c r="Y21" s="10">
        <f>IF(AND($C21&gt;0,$D21&lt;=Y$4,OR($E21=0,$E21&gt;=Y$4)),$C21,0)</f>
        <v/>
      </c>
      <c r="Z21" s="10">
        <f>IF(AND($C21&gt;0,$D21&lt;=Z$4,OR($E21=0,$E21&gt;=Z$4)),$C21,0)</f>
        <v/>
      </c>
      <c r="AA21" s="10">
        <f>IF(AND($C21&gt;0,$D21&lt;=AA$4,OR($E21=0,$E21&gt;=AA$4)),$C21,0)</f>
        <v/>
      </c>
      <c r="AB21" s="10">
        <f>IF(AND($C21&gt;0,$D21&lt;=AB$4,OR($E21=0,$E21&gt;=AB$4)),$C21,0)</f>
        <v/>
      </c>
      <c r="AC21" s="10">
        <f>IF(AND($C21&gt;0,$D21&lt;=AC$4,OR($E21=0,$E21&gt;=AC$4)),$C21,0)</f>
        <v/>
      </c>
    </row>
    <row r="22">
      <c r="A22" s="12" t="inlineStr">
        <is>
          <t>Software engineer</t>
        </is>
      </c>
      <c r="B22" s="12" t="inlineStr">
        <is>
          <t>Research and development</t>
        </is>
      </c>
      <c r="C22" s="14" t="n">
        <v>13750</v>
      </c>
      <c r="D22" s="12" t="n">
        <v>1</v>
      </c>
      <c r="E22" s="12" t="n">
        <v>0</v>
      </c>
      <c r="F22" s="10">
        <f>IF(AND($C22&gt;0,$D22&lt;=F$4,OR($E22=0,$E22&gt;=F$4)),$C22,0)</f>
        <v/>
      </c>
      <c r="G22" s="10">
        <f>IF(AND($C22&gt;0,$D22&lt;=G$4,OR($E22=0,$E22&gt;=G$4)),$C22,0)</f>
        <v/>
      </c>
      <c r="H22" s="10">
        <f>IF(AND($C22&gt;0,$D22&lt;=H$4,OR($E22=0,$E22&gt;=H$4)),$C22,0)</f>
        <v/>
      </c>
      <c r="I22" s="10">
        <f>IF(AND($C22&gt;0,$D22&lt;=I$4,OR($E22=0,$E22&gt;=I$4)),$C22,0)</f>
        <v/>
      </c>
      <c r="J22" s="10">
        <f>IF(AND($C22&gt;0,$D22&lt;=J$4,OR($E22=0,$E22&gt;=J$4)),$C22,0)</f>
        <v/>
      </c>
      <c r="K22" s="10">
        <f>IF(AND($C22&gt;0,$D22&lt;=K$4,OR($E22=0,$E22&gt;=K$4)),$C22,0)</f>
        <v/>
      </c>
      <c r="L22" s="10">
        <f>IF(AND($C22&gt;0,$D22&lt;=L$4,OR($E22=0,$E22&gt;=L$4)),$C22,0)</f>
        <v/>
      </c>
      <c r="M22" s="10">
        <f>IF(AND($C22&gt;0,$D22&lt;=M$4,OR($E22=0,$E22&gt;=M$4)),$C22,0)</f>
        <v/>
      </c>
      <c r="N22" s="10">
        <f>IF(AND($C22&gt;0,$D22&lt;=N$4,OR($E22=0,$E22&gt;=N$4)),$C22,0)</f>
        <v/>
      </c>
      <c r="O22" s="10">
        <f>IF(AND($C22&gt;0,$D22&lt;=O$4,OR($E22=0,$E22&gt;=O$4)),$C22,0)</f>
        <v/>
      </c>
      <c r="P22" s="10">
        <f>IF(AND($C22&gt;0,$D22&lt;=P$4,OR($E22=0,$E22&gt;=P$4)),$C22,0)</f>
        <v/>
      </c>
      <c r="Q22" s="10">
        <f>IF(AND($C22&gt;0,$D22&lt;=Q$4,OR($E22=0,$E22&gt;=Q$4)),$C22,0)</f>
        <v/>
      </c>
      <c r="R22" s="10">
        <f>IF(AND($C22&gt;0,$D22&lt;=R$4,OR($E22=0,$E22&gt;=R$4)),$C22,0)</f>
        <v/>
      </c>
      <c r="S22" s="10">
        <f>IF(AND($C22&gt;0,$D22&lt;=S$4,OR($E22=0,$E22&gt;=S$4)),$C22,0)</f>
        <v/>
      </c>
      <c r="T22" s="10">
        <f>IF(AND($C22&gt;0,$D22&lt;=T$4,OR($E22=0,$E22&gt;=T$4)),$C22,0)</f>
        <v/>
      </c>
      <c r="U22" s="10">
        <f>IF(AND($C22&gt;0,$D22&lt;=U$4,OR($E22=0,$E22&gt;=U$4)),$C22,0)</f>
        <v/>
      </c>
      <c r="V22" s="10">
        <f>IF(AND($C22&gt;0,$D22&lt;=V$4,OR($E22=0,$E22&gt;=V$4)),$C22,0)</f>
        <v/>
      </c>
      <c r="W22" s="10">
        <f>IF(AND($C22&gt;0,$D22&lt;=W$4,OR($E22=0,$E22&gt;=W$4)),$C22,0)</f>
        <v/>
      </c>
      <c r="X22" s="10">
        <f>IF(AND($C22&gt;0,$D22&lt;=X$4,OR($E22=0,$E22&gt;=X$4)),$C22,0)</f>
        <v/>
      </c>
      <c r="Y22" s="10">
        <f>IF(AND($C22&gt;0,$D22&lt;=Y$4,OR($E22=0,$E22&gt;=Y$4)),$C22,0)</f>
        <v/>
      </c>
      <c r="Z22" s="10">
        <f>IF(AND($C22&gt;0,$D22&lt;=Z$4,OR($E22=0,$E22&gt;=Z$4)),$C22,0)</f>
        <v/>
      </c>
      <c r="AA22" s="10">
        <f>IF(AND($C22&gt;0,$D22&lt;=AA$4,OR($E22=0,$E22&gt;=AA$4)),$C22,0)</f>
        <v/>
      </c>
      <c r="AB22" s="10">
        <f>IF(AND($C22&gt;0,$D22&lt;=AB$4,OR($E22=0,$E22&gt;=AB$4)),$C22,0)</f>
        <v/>
      </c>
      <c r="AC22" s="10">
        <f>IF(AND($C22&gt;0,$D22&lt;=AC$4,OR($E22=0,$E22&gt;=AC$4)),$C22,0)</f>
        <v/>
      </c>
    </row>
    <row r="23">
      <c r="A23" s="12" t="inlineStr">
        <is>
          <t>Software engineer</t>
        </is>
      </c>
      <c r="B23" s="12" t="inlineStr">
        <is>
          <t>Research and development</t>
        </is>
      </c>
      <c r="C23" s="14" t="n">
        <v>13750</v>
      </c>
      <c r="D23" s="12" t="n">
        <v>1</v>
      </c>
      <c r="E23" s="12" t="n">
        <v>0</v>
      </c>
      <c r="F23" s="10">
        <f>IF(AND($C23&gt;0,$D23&lt;=F$4,OR($E23=0,$E23&gt;=F$4)),$C23,0)</f>
        <v/>
      </c>
      <c r="G23" s="10">
        <f>IF(AND($C23&gt;0,$D23&lt;=G$4,OR($E23=0,$E23&gt;=G$4)),$C23,0)</f>
        <v/>
      </c>
      <c r="H23" s="10">
        <f>IF(AND($C23&gt;0,$D23&lt;=H$4,OR($E23=0,$E23&gt;=H$4)),$C23,0)</f>
        <v/>
      </c>
      <c r="I23" s="10">
        <f>IF(AND($C23&gt;0,$D23&lt;=I$4,OR($E23=0,$E23&gt;=I$4)),$C23,0)</f>
        <v/>
      </c>
      <c r="J23" s="10">
        <f>IF(AND($C23&gt;0,$D23&lt;=J$4,OR($E23=0,$E23&gt;=J$4)),$C23,0)</f>
        <v/>
      </c>
      <c r="K23" s="10">
        <f>IF(AND($C23&gt;0,$D23&lt;=K$4,OR($E23=0,$E23&gt;=K$4)),$C23,0)</f>
        <v/>
      </c>
      <c r="L23" s="10">
        <f>IF(AND($C23&gt;0,$D23&lt;=L$4,OR($E23=0,$E23&gt;=L$4)),$C23,0)</f>
        <v/>
      </c>
      <c r="M23" s="10">
        <f>IF(AND($C23&gt;0,$D23&lt;=M$4,OR($E23=0,$E23&gt;=M$4)),$C23,0)</f>
        <v/>
      </c>
      <c r="N23" s="10">
        <f>IF(AND($C23&gt;0,$D23&lt;=N$4,OR($E23=0,$E23&gt;=N$4)),$C23,0)</f>
        <v/>
      </c>
      <c r="O23" s="10">
        <f>IF(AND($C23&gt;0,$D23&lt;=O$4,OR($E23=0,$E23&gt;=O$4)),$C23,0)</f>
        <v/>
      </c>
      <c r="P23" s="10">
        <f>IF(AND($C23&gt;0,$D23&lt;=P$4,OR($E23=0,$E23&gt;=P$4)),$C23,0)</f>
        <v/>
      </c>
      <c r="Q23" s="10">
        <f>IF(AND($C23&gt;0,$D23&lt;=Q$4,OR($E23=0,$E23&gt;=Q$4)),$C23,0)</f>
        <v/>
      </c>
      <c r="R23" s="10">
        <f>IF(AND($C23&gt;0,$D23&lt;=R$4,OR($E23=0,$E23&gt;=R$4)),$C23,0)</f>
        <v/>
      </c>
      <c r="S23" s="10">
        <f>IF(AND($C23&gt;0,$D23&lt;=S$4,OR($E23=0,$E23&gt;=S$4)),$C23,0)</f>
        <v/>
      </c>
      <c r="T23" s="10">
        <f>IF(AND($C23&gt;0,$D23&lt;=T$4,OR($E23=0,$E23&gt;=T$4)),$C23,0)</f>
        <v/>
      </c>
      <c r="U23" s="10">
        <f>IF(AND($C23&gt;0,$D23&lt;=U$4,OR($E23=0,$E23&gt;=U$4)),$C23,0)</f>
        <v/>
      </c>
      <c r="V23" s="10">
        <f>IF(AND($C23&gt;0,$D23&lt;=V$4,OR($E23=0,$E23&gt;=V$4)),$C23,0)</f>
        <v/>
      </c>
      <c r="W23" s="10">
        <f>IF(AND($C23&gt;0,$D23&lt;=W$4,OR($E23=0,$E23&gt;=W$4)),$C23,0)</f>
        <v/>
      </c>
      <c r="X23" s="10">
        <f>IF(AND($C23&gt;0,$D23&lt;=X$4,OR($E23=0,$E23&gt;=X$4)),$C23,0)</f>
        <v/>
      </c>
      <c r="Y23" s="10">
        <f>IF(AND($C23&gt;0,$D23&lt;=Y$4,OR($E23=0,$E23&gt;=Y$4)),$C23,0)</f>
        <v/>
      </c>
      <c r="Z23" s="10">
        <f>IF(AND($C23&gt;0,$D23&lt;=Z$4,OR($E23=0,$E23&gt;=Z$4)),$C23,0)</f>
        <v/>
      </c>
      <c r="AA23" s="10">
        <f>IF(AND($C23&gt;0,$D23&lt;=AA$4,OR($E23=0,$E23&gt;=AA$4)),$C23,0)</f>
        <v/>
      </c>
      <c r="AB23" s="10">
        <f>IF(AND($C23&gt;0,$D23&lt;=AB$4,OR($E23=0,$E23&gt;=AB$4)),$C23,0)</f>
        <v/>
      </c>
      <c r="AC23" s="10">
        <f>IF(AND($C23&gt;0,$D23&lt;=AC$4,OR($E23=0,$E23&gt;=AC$4)),$C23,0)</f>
        <v/>
      </c>
    </row>
    <row r="24">
      <c r="A24" s="12" t="inlineStr">
        <is>
          <t>Software engineer</t>
        </is>
      </c>
      <c r="B24" s="12" t="inlineStr">
        <is>
          <t>Research and development</t>
        </is>
      </c>
      <c r="C24" s="14" t="n">
        <v>13750</v>
      </c>
      <c r="D24" s="12" t="n">
        <v>1</v>
      </c>
      <c r="E24" s="12" t="n">
        <v>0</v>
      </c>
      <c r="F24" s="10">
        <f>IF(AND($C24&gt;0,$D24&lt;=F$4,OR($E24=0,$E24&gt;=F$4)),$C24,0)</f>
        <v/>
      </c>
      <c r="G24" s="10">
        <f>IF(AND($C24&gt;0,$D24&lt;=G$4,OR($E24=0,$E24&gt;=G$4)),$C24,0)</f>
        <v/>
      </c>
      <c r="H24" s="10">
        <f>IF(AND($C24&gt;0,$D24&lt;=H$4,OR($E24=0,$E24&gt;=H$4)),$C24,0)</f>
        <v/>
      </c>
      <c r="I24" s="10">
        <f>IF(AND($C24&gt;0,$D24&lt;=I$4,OR($E24=0,$E24&gt;=I$4)),$C24,0)</f>
        <v/>
      </c>
      <c r="J24" s="10">
        <f>IF(AND($C24&gt;0,$D24&lt;=J$4,OR($E24=0,$E24&gt;=J$4)),$C24,0)</f>
        <v/>
      </c>
      <c r="K24" s="10">
        <f>IF(AND($C24&gt;0,$D24&lt;=K$4,OR($E24=0,$E24&gt;=K$4)),$C24,0)</f>
        <v/>
      </c>
      <c r="L24" s="10">
        <f>IF(AND($C24&gt;0,$D24&lt;=L$4,OR($E24=0,$E24&gt;=L$4)),$C24,0)</f>
        <v/>
      </c>
      <c r="M24" s="10">
        <f>IF(AND($C24&gt;0,$D24&lt;=M$4,OR($E24=0,$E24&gt;=M$4)),$C24,0)</f>
        <v/>
      </c>
      <c r="N24" s="10">
        <f>IF(AND($C24&gt;0,$D24&lt;=N$4,OR($E24=0,$E24&gt;=N$4)),$C24,0)</f>
        <v/>
      </c>
      <c r="O24" s="10">
        <f>IF(AND($C24&gt;0,$D24&lt;=O$4,OR($E24=0,$E24&gt;=O$4)),$C24,0)</f>
        <v/>
      </c>
      <c r="P24" s="10">
        <f>IF(AND($C24&gt;0,$D24&lt;=P$4,OR($E24=0,$E24&gt;=P$4)),$C24,0)</f>
        <v/>
      </c>
      <c r="Q24" s="10">
        <f>IF(AND($C24&gt;0,$D24&lt;=Q$4,OR($E24=0,$E24&gt;=Q$4)),$C24,0)</f>
        <v/>
      </c>
      <c r="R24" s="10">
        <f>IF(AND($C24&gt;0,$D24&lt;=R$4,OR($E24=0,$E24&gt;=R$4)),$C24,0)</f>
        <v/>
      </c>
      <c r="S24" s="10">
        <f>IF(AND($C24&gt;0,$D24&lt;=S$4,OR($E24=0,$E24&gt;=S$4)),$C24,0)</f>
        <v/>
      </c>
      <c r="T24" s="10">
        <f>IF(AND($C24&gt;0,$D24&lt;=T$4,OR($E24=0,$E24&gt;=T$4)),$C24,0)</f>
        <v/>
      </c>
      <c r="U24" s="10">
        <f>IF(AND($C24&gt;0,$D24&lt;=U$4,OR($E24=0,$E24&gt;=U$4)),$C24,0)</f>
        <v/>
      </c>
      <c r="V24" s="10">
        <f>IF(AND($C24&gt;0,$D24&lt;=V$4,OR($E24=0,$E24&gt;=V$4)),$C24,0)</f>
        <v/>
      </c>
      <c r="W24" s="10">
        <f>IF(AND($C24&gt;0,$D24&lt;=W$4,OR($E24=0,$E24&gt;=W$4)),$C24,0)</f>
        <v/>
      </c>
      <c r="X24" s="10">
        <f>IF(AND($C24&gt;0,$D24&lt;=X$4,OR($E24=0,$E24&gt;=X$4)),$C24,0)</f>
        <v/>
      </c>
      <c r="Y24" s="10">
        <f>IF(AND($C24&gt;0,$D24&lt;=Y$4,OR($E24=0,$E24&gt;=Y$4)),$C24,0)</f>
        <v/>
      </c>
      <c r="Z24" s="10">
        <f>IF(AND($C24&gt;0,$D24&lt;=Z$4,OR($E24=0,$E24&gt;=Z$4)),$C24,0)</f>
        <v/>
      </c>
      <c r="AA24" s="10">
        <f>IF(AND($C24&gt;0,$D24&lt;=AA$4,OR($E24=0,$E24&gt;=AA$4)),$C24,0)</f>
        <v/>
      </c>
      <c r="AB24" s="10">
        <f>IF(AND($C24&gt;0,$D24&lt;=AB$4,OR($E24=0,$E24&gt;=AB$4)),$C24,0)</f>
        <v/>
      </c>
      <c r="AC24" s="10">
        <f>IF(AND($C24&gt;0,$D24&lt;=AC$4,OR($E24=0,$E24&gt;=AC$4)),$C24,0)</f>
        <v/>
      </c>
    </row>
    <row r="25">
      <c r="A25" s="12" t="inlineStr">
        <is>
          <t>Software engineer</t>
        </is>
      </c>
      <c r="B25" s="12" t="inlineStr">
        <is>
          <t>Research and development</t>
        </is>
      </c>
      <c r="C25" s="14" t="n">
        <v>13750</v>
      </c>
      <c r="D25" s="12" t="n">
        <v>1</v>
      </c>
      <c r="E25" s="12" t="n">
        <v>0</v>
      </c>
      <c r="F25" s="10">
        <f>IF(AND($C25&gt;0,$D25&lt;=F$4,OR($E25=0,$E25&gt;=F$4)),$C25,0)</f>
        <v/>
      </c>
      <c r="G25" s="10">
        <f>IF(AND($C25&gt;0,$D25&lt;=G$4,OR($E25=0,$E25&gt;=G$4)),$C25,0)</f>
        <v/>
      </c>
      <c r="H25" s="10">
        <f>IF(AND($C25&gt;0,$D25&lt;=H$4,OR($E25=0,$E25&gt;=H$4)),$C25,0)</f>
        <v/>
      </c>
      <c r="I25" s="10">
        <f>IF(AND($C25&gt;0,$D25&lt;=I$4,OR($E25=0,$E25&gt;=I$4)),$C25,0)</f>
        <v/>
      </c>
      <c r="J25" s="10">
        <f>IF(AND($C25&gt;0,$D25&lt;=J$4,OR($E25=0,$E25&gt;=J$4)),$C25,0)</f>
        <v/>
      </c>
      <c r="K25" s="10">
        <f>IF(AND($C25&gt;0,$D25&lt;=K$4,OR($E25=0,$E25&gt;=K$4)),$C25,0)</f>
        <v/>
      </c>
      <c r="L25" s="10">
        <f>IF(AND($C25&gt;0,$D25&lt;=L$4,OR($E25=0,$E25&gt;=L$4)),$C25,0)</f>
        <v/>
      </c>
      <c r="M25" s="10">
        <f>IF(AND($C25&gt;0,$D25&lt;=M$4,OR($E25=0,$E25&gt;=M$4)),$C25,0)</f>
        <v/>
      </c>
      <c r="N25" s="10">
        <f>IF(AND($C25&gt;0,$D25&lt;=N$4,OR($E25=0,$E25&gt;=N$4)),$C25,0)</f>
        <v/>
      </c>
      <c r="O25" s="10">
        <f>IF(AND($C25&gt;0,$D25&lt;=O$4,OR($E25=0,$E25&gt;=O$4)),$C25,0)</f>
        <v/>
      </c>
      <c r="P25" s="10">
        <f>IF(AND($C25&gt;0,$D25&lt;=P$4,OR($E25=0,$E25&gt;=P$4)),$C25,0)</f>
        <v/>
      </c>
      <c r="Q25" s="10">
        <f>IF(AND($C25&gt;0,$D25&lt;=Q$4,OR($E25=0,$E25&gt;=Q$4)),$C25,0)</f>
        <v/>
      </c>
      <c r="R25" s="10">
        <f>IF(AND($C25&gt;0,$D25&lt;=R$4,OR($E25=0,$E25&gt;=R$4)),$C25,0)</f>
        <v/>
      </c>
      <c r="S25" s="10">
        <f>IF(AND($C25&gt;0,$D25&lt;=S$4,OR($E25=0,$E25&gt;=S$4)),$C25,0)</f>
        <v/>
      </c>
      <c r="T25" s="10">
        <f>IF(AND($C25&gt;0,$D25&lt;=T$4,OR($E25=0,$E25&gt;=T$4)),$C25,0)</f>
        <v/>
      </c>
      <c r="U25" s="10">
        <f>IF(AND($C25&gt;0,$D25&lt;=U$4,OR($E25=0,$E25&gt;=U$4)),$C25,0)</f>
        <v/>
      </c>
      <c r="V25" s="10">
        <f>IF(AND($C25&gt;0,$D25&lt;=V$4,OR($E25=0,$E25&gt;=V$4)),$C25,0)</f>
        <v/>
      </c>
      <c r="W25" s="10">
        <f>IF(AND($C25&gt;0,$D25&lt;=W$4,OR($E25=0,$E25&gt;=W$4)),$C25,0)</f>
        <v/>
      </c>
      <c r="X25" s="10">
        <f>IF(AND($C25&gt;0,$D25&lt;=X$4,OR($E25=0,$E25&gt;=X$4)),$C25,0)</f>
        <v/>
      </c>
      <c r="Y25" s="10">
        <f>IF(AND($C25&gt;0,$D25&lt;=Y$4,OR($E25=0,$E25&gt;=Y$4)),$C25,0)</f>
        <v/>
      </c>
      <c r="Z25" s="10">
        <f>IF(AND($C25&gt;0,$D25&lt;=Z$4,OR($E25=0,$E25&gt;=Z$4)),$C25,0)</f>
        <v/>
      </c>
      <c r="AA25" s="10">
        <f>IF(AND($C25&gt;0,$D25&lt;=AA$4,OR($E25=0,$E25&gt;=AA$4)),$C25,0)</f>
        <v/>
      </c>
      <c r="AB25" s="10">
        <f>IF(AND($C25&gt;0,$D25&lt;=AB$4,OR($E25=0,$E25&gt;=AB$4)),$C25,0)</f>
        <v/>
      </c>
      <c r="AC25" s="10">
        <f>IF(AND($C25&gt;0,$D25&lt;=AC$4,OR($E25=0,$E25&gt;=AC$4)),$C25,0)</f>
        <v/>
      </c>
    </row>
    <row r="26">
      <c r="A26" s="12" t="inlineStr">
        <is>
          <t>Software engineer</t>
        </is>
      </c>
      <c r="B26" s="12" t="inlineStr">
        <is>
          <t>Research and development</t>
        </is>
      </c>
      <c r="C26" s="14" t="n">
        <v>13750</v>
      </c>
      <c r="D26" s="12" t="n">
        <v>1</v>
      </c>
      <c r="E26" s="12" t="n">
        <v>0</v>
      </c>
      <c r="F26" s="10">
        <f>IF(AND($C26&gt;0,$D26&lt;=F$4,OR($E26=0,$E26&gt;=F$4)),$C26,0)</f>
        <v/>
      </c>
      <c r="G26" s="10">
        <f>IF(AND($C26&gt;0,$D26&lt;=G$4,OR($E26=0,$E26&gt;=G$4)),$C26,0)</f>
        <v/>
      </c>
      <c r="H26" s="10">
        <f>IF(AND($C26&gt;0,$D26&lt;=H$4,OR($E26=0,$E26&gt;=H$4)),$C26,0)</f>
        <v/>
      </c>
      <c r="I26" s="10">
        <f>IF(AND($C26&gt;0,$D26&lt;=I$4,OR($E26=0,$E26&gt;=I$4)),$C26,0)</f>
        <v/>
      </c>
      <c r="J26" s="10">
        <f>IF(AND($C26&gt;0,$D26&lt;=J$4,OR($E26=0,$E26&gt;=J$4)),$C26,0)</f>
        <v/>
      </c>
      <c r="K26" s="10">
        <f>IF(AND($C26&gt;0,$D26&lt;=K$4,OR($E26=0,$E26&gt;=K$4)),$C26,0)</f>
        <v/>
      </c>
      <c r="L26" s="10">
        <f>IF(AND($C26&gt;0,$D26&lt;=L$4,OR($E26=0,$E26&gt;=L$4)),$C26,0)</f>
        <v/>
      </c>
      <c r="M26" s="10">
        <f>IF(AND($C26&gt;0,$D26&lt;=M$4,OR($E26=0,$E26&gt;=M$4)),$C26,0)</f>
        <v/>
      </c>
      <c r="N26" s="10">
        <f>IF(AND($C26&gt;0,$D26&lt;=N$4,OR($E26=0,$E26&gt;=N$4)),$C26,0)</f>
        <v/>
      </c>
      <c r="O26" s="10">
        <f>IF(AND($C26&gt;0,$D26&lt;=O$4,OR($E26=0,$E26&gt;=O$4)),$C26,0)</f>
        <v/>
      </c>
      <c r="P26" s="10">
        <f>IF(AND($C26&gt;0,$D26&lt;=P$4,OR($E26=0,$E26&gt;=P$4)),$C26,0)</f>
        <v/>
      </c>
      <c r="Q26" s="10">
        <f>IF(AND($C26&gt;0,$D26&lt;=Q$4,OR($E26=0,$E26&gt;=Q$4)),$C26,0)</f>
        <v/>
      </c>
      <c r="R26" s="10">
        <f>IF(AND($C26&gt;0,$D26&lt;=R$4,OR($E26=0,$E26&gt;=R$4)),$C26,0)</f>
        <v/>
      </c>
      <c r="S26" s="10">
        <f>IF(AND($C26&gt;0,$D26&lt;=S$4,OR($E26=0,$E26&gt;=S$4)),$C26,0)</f>
        <v/>
      </c>
      <c r="T26" s="10">
        <f>IF(AND($C26&gt;0,$D26&lt;=T$4,OR($E26=0,$E26&gt;=T$4)),$C26,0)</f>
        <v/>
      </c>
      <c r="U26" s="10">
        <f>IF(AND($C26&gt;0,$D26&lt;=U$4,OR($E26=0,$E26&gt;=U$4)),$C26,0)</f>
        <v/>
      </c>
      <c r="V26" s="10">
        <f>IF(AND($C26&gt;0,$D26&lt;=V$4,OR($E26=0,$E26&gt;=V$4)),$C26,0)</f>
        <v/>
      </c>
      <c r="W26" s="10">
        <f>IF(AND($C26&gt;0,$D26&lt;=W$4,OR($E26=0,$E26&gt;=W$4)),$C26,0)</f>
        <v/>
      </c>
      <c r="X26" s="10">
        <f>IF(AND($C26&gt;0,$D26&lt;=X$4,OR($E26=0,$E26&gt;=X$4)),$C26,0)</f>
        <v/>
      </c>
      <c r="Y26" s="10">
        <f>IF(AND($C26&gt;0,$D26&lt;=Y$4,OR($E26=0,$E26&gt;=Y$4)),$C26,0)</f>
        <v/>
      </c>
      <c r="Z26" s="10">
        <f>IF(AND($C26&gt;0,$D26&lt;=Z$4,OR($E26=0,$E26&gt;=Z$4)),$C26,0)</f>
        <v/>
      </c>
      <c r="AA26" s="10">
        <f>IF(AND($C26&gt;0,$D26&lt;=AA$4,OR($E26=0,$E26&gt;=AA$4)),$C26,0)</f>
        <v/>
      </c>
      <c r="AB26" s="10">
        <f>IF(AND($C26&gt;0,$D26&lt;=AB$4,OR($E26=0,$E26&gt;=AB$4)),$C26,0)</f>
        <v/>
      </c>
      <c r="AC26" s="10">
        <f>IF(AND($C26&gt;0,$D26&lt;=AC$4,OR($E26=0,$E26&gt;=AC$4)),$C26,0)</f>
        <v/>
      </c>
    </row>
    <row r="27">
      <c r="A27" s="12" t="inlineStr">
        <is>
          <t>Software engineer</t>
        </is>
      </c>
      <c r="B27" s="12" t="inlineStr">
        <is>
          <t>Research and development</t>
        </is>
      </c>
      <c r="C27" s="14" t="n">
        <v>13750</v>
      </c>
      <c r="D27" s="12" t="n">
        <v>1</v>
      </c>
      <c r="E27" s="12" t="n">
        <v>0</v>
      </c>
      <c r="F27" s="10">
        <f>IF(AND($C27&gt;0,$D27&lt;=F$4,OR($E27=0,$E27&gt;=F$4)),$C27,0)</f>
        <v/>
      </c>
      <c r="G27" s="10">
        <f>IF(AND($C27&gt;0,$D27&lt;=G$4,OR($E27=0,$E27&gt;=G$4)),$C27,0)</f>
        <v/>
      </c>
      <c r="H27" s="10">
        <f>IF(AND($C27&gt;0,$D27&lt;=H$4,OR($E27=0,$E27&gt;=H$4)),$C27,0)</f>
        <v/>
      </c>
      <c r="I27" s="10">
        <f>IF(AND($C27&gt;0,$D27&lt;=I$4,OR($E27=0,$E27&gt;=I$4)),$C27,0)</f>
        <v/>
      </c>
      <c r="J27" s="10">
        <f>IF(AND($C27&gt;0,$D27&lt;=J$4,OR($E27=0,$E27&gt;=J$4)),$C27,0)</f>
        <v/>
      </c>
      <c r="K27" s="10">
        <f>IF(AND($C27&gt;0,$D27&lt;=K$4,OR($E27=0,$E27&gt;=K$4)),$C27,0)</f>
        <v/>
      </c>
      <c r="L27" s="10">
        <f>IF(AND($C27&gt;0,$D27&lt;=L$4,OR($E27=0,$E27&gt;=L$4)),$C27,0)</f>
        <v/>
      </c>
      <c r="M27" s="10">
        <f>IF(AND($C27&gt;0,$D27&lt;=M$4,OR($E27=0,$E27&gt;=M$4)),$C27,0)</f>
        <v/>
      </c>
      <c r="N27" s="10">
        <f>IF(AND($C27&gt;0,$D27&lt;=N$4,OR($E27=0,$E27&gt;=N$4)),$C27,0)</f>
        <v/>
      </c>
      <c r="O27" s="10">
        <f>IF(AND($C27&gt;0,$D27&lt;=O$4,OR($E27=0,$E27&gt;=O$4)),$C27,0)</f>
        <v/>
      </c>
      <c r="P27" s="10">
        <f>IF(AND($C27&gt;0,$D27&lt;=P$4,OR($E27=0,$E27&gt;=P$4)),$C27,0)</f>
        <v/>
      </c>
      <c r="Q27" s="10">
        <f>IF(AND($C27&gt;0,$D27&lt;=Q$4,OR($E27=0,$E27&gt;=Q$4)),$C27,0)</f>
        <v/>
      </c>
      <c r="R27" s="10">
        <f>IF(AND($C27&gt;0,$D27&lt;=R$4,OR($E27=0,$E27&gt;=R$4)),$C27,0)</f>
        <v/>
      </c>
      <c r="S27" s="10">
        <f>IF(AND($C27&gt;0,$D27&lt;=S$4,OR($E27=0,$E27&gt;=S$4)),$C27,0)</f>
        <v/>
      </c>
      <c r="T27" s="10">
        <f>IF(AND($C27&gt;0,$D27&lt;=T$4,OR($E27=0,$E27&gt;=T$4)),$C27,0)</f>
        <v/>
      </c>
      <c r="U27" s="10">
        <f>IF(AND($C27&gt;0,$D27&lt;=U$4,OR($E27=0,$E27&gt;=U$4)),$C27,0)</f>
        <v/>
      </c>
      <c r="V27" s="10">
        <f>IF(AND($C27&gt;0,$D27&lt;=V$4,OR($E27=0,$E27&gt;=V$4)),$C27,0)</f>
        <v/>
      </c>
      <c r="W27" s="10">
        <f>IF(AND($C27&gt;0,$D27&lt;=W$4,OR($E27=0,$E27&gt;=W$4)),$C27,0)</f>
        <v/>
      </c>
      <c r="X27" s="10">
        <f>IF(AND($C27&gt;0,$D27&lt;=X$4,OR($E27=0,$E27&gt;=X$4)),$C27,0)</f>
        <v/>
      </c>
      <c r="Y27" s="10">
        <f>IF(AND($C27&gt;0,$D27&lt;=Y$4,OR($E27=0,$E27&gt;=Y$4)),$C27,0)</f>
        <v/>
      </c>
      <c r="Z27" s="10">
        <f>IF(AND($C27&gt;0,$D27&lt;=Z$4,OR($E27=0,$E27&gt;=Z$4)),$C27,0)</f>
        <v/>
      </c>
      <c r="AA27" s="10">
        <f>IF(AND($C27&gt;0,$D27&lt;=AA$4,OR($E27=0,$E27&gt;=AA$4)),$C27,0)</f>
        <v/>
      </c>
      <c r="AB27" s="10">
        <f>IF(AND($C27&gt;0,$D27&lt;=AB$4,OR($E27=0,$E27&gt;=AB$4)),$C27,0)</f>
        <v/>
      </c>
      <c r="AC27" s="10">
        <f>IF(AND($C27&gt;0,$D27&lt;=AC$4,OR($E27=0,$E27&gt;=AC$4)),$C27,0)</f>
        <v/>
      </c>
    </row>
    <row r="28">
      <c r="A28" s="12" t="inlineStr">
        <is>
          <t>Software engineer</t>
        </is>
      </c>
      <c r="B28" s="12" t="inlineStr">
        <is>
          <t>Research and development</t>
        </is>
      </c>
      <c r="C28" s="14" t="n">
        <v>13750</v>
      </c>
      <c r="D28" s="12" t="n">
        <v>1</v>
      </c>
      <c r="E28" s="12" t="n">
        <v>0</v>
      </c>
      <c r="F28" s="10">
        <f>IF(AND($C28&gt;0,$D28&lt;=F$4,OR($E28=0,$E28&gt;=F$4)),$C28,0)</f>
        <v/>
      </c>
      <c r="G28" s="10">
        <f>IF(AND($C28&gt;0,$D28&lt;=G$4,OR($E28=0,$E28&gt;=G$4)),$C28,0)</f>
        <v/>
      </c>
      <c r="H28" s="10">
        <f>IF(AND($C28&gt;0,$D28&lt;=H$4,OR($E28=0,$E28&gt;=H$4)),$C28,0)</f>
        <v/>
      </c>
      <c r="I28" s="10">
        <f>IF(AND($C28&gt;0,$D28&lt;=I$4,OR($E28=0,$E28&gt;=I$4)),$C28,0)</f>
        <v/>
      </c>
      <c r="J28" s="10">
        <f>IF(AND($C28&gt;0,$D28&lt;=J$4,OR($E28=0,$E28&gt;=J$4)),$C28,0)</f>
        <v/>
      </c>
      <c r="K28" s="10">
        <f>IF(AND($C28&gt;0,$D28&lt;=K$4,OR($E28=0,$E28&gt;=K$4)),$C28,0)</f>
        <v/>
      </c>
      <c r="L28" s="10">
        <f>IF(AND($C28&gt;0,$D28&lt;=L$4,OR($E28=0,$E28&gt;=L$4)),$C28,0)</f>
        <v/>
      </c>
      <c r="M28" s="10">
        <f>IF(AND($C28&gt;0,$D28&lt;=M$4,OR($E28=0,$E28&gt;=M$4)),$C28,0)</f>
        <v/>
      </c>
      <c r="N28" s="10">
        <f>IF(AND($C28&gt;0,$D28&lt;=N$4,OR($E28=0,$E28&gt;=N$4)),$C28,0)</f>
        <v/>
      </c>
      <c r="O28" s="10">
        <f>IF(AND($C28&gt;0,$D28&lt;=O$4,OR($E28=0,$E28&gt;=O$4)),$C28,0)</f>
        <v/>
      </c>
      <c r="P28" s="10">
        <f>IF(AND($C28&gt;0,$D28&lt;=P$4,OR($E28=0,$E28&gt;=P$4)),$C28,0)</f>
        <v/>
      </c>
      <c r="Q28" s="10">
        <f>IF(AND($C28&gt;0,$D28&lt;=Q$4,OR($E28=0,$E28&gt;=Q$4)),$C28,0)</f>
        <v/>
      </c>
      <c r="R28" s="10">
        <f>IF(AND($C28&gt;0,$D28&lt;=R$4,OR($E28=0,$E28&gt;=R$4)),$C28,0)</f>
        <v/>
      </c>
      <c r="S28" s="10">
        <f>IF(AND($C28&gt;0,$D28&lt;=S$4,OR($E28=0,$E28&gt;=S$4)),$C28,0)</f>
        <v/>
      </c>
      <c r="T28" s="10">
        <f>IF(AND($C28&gt;0,$D28&lt;=T$4,OR($E28=0,$E28&gt;=T$4)),$C28,0)</f>
        <v/>
      </c>
      <c r="U28" s="10">
        <f>IF(AND($C28&gt;0,$D28&lt;=U$4,OR($E28=0,$E28&gt;=U$4)),$C28,0)</f>
        <v/>
      </c>
      <c r="V28" s="10">
        <f>IF(AND($C28&gt;0,$D28&lt;=V$4,OR($E28=0,$E28&gt;=V$4)),$C28,0)</f>
        <v/>
      </c>
      <c r="W28" s="10">
        <f>IF(AND($C28&gt;0,$D28&lt;=W$4,OR($E28=0,$E28&gt;=W$4)),$C28,0)</f>
        <v/>
      </c>
      <c r="X28" s="10">
        <f>IF(AND($C28&gt;0,$D28&lt;=X$4,OR($E28=0,$E28&gt;=X$4)),$C28,0)</f>
        <v/>
      </c>
      <c r="Y28" s="10">
        <f>IF(AND($C28&gt;0,$D28&lt;=Y$4,OR($E28=0,$E28&gt;=Y$4)),$C28,0)</f>
        <v/>
      </c>
      <c r="Z28" s="10">
        <f>IF(AND($C28&gt;0,$D28&lt;=Z$4,OR($E28=0,$E28&gt;=Z$4)),$C28,0)</f>
        <v/>
      </c>
      <c r="AA28" s="10">
        <f>IF(AND($C28&gt;0,$D28&lt;=AA$4,OR($E28=0,$E28&gt;=AA$4)),$C28,0)</f>
        <v/>
      </c>
      <c r="AB28" s="10">
        <f>IF(AND($C28&gt;0,$D28&lt;=AB$4,OR($E28=0,$E28&gt;=AB$4)),$C28,0)</f>
        <v/>
      </c>
      <c r="AC28" s="10">
        <f>IF(AND($C28&gt;0,$D28&lt;=AC$4,OR($E28=0,$E28&gt;=AC$4)),$C28,0)</f>
        <v/>
      </c>
    </row>
    <row r="29">
      <c r="A29" s="12" t="inlineStr">
        <is>
          <t>Software engineer</t>
        </is>
      </c>
      <c r="B29" s="12" t="inlineStr">
        <is>
          <t>Research and development</t>
        </is>
      </c>
      <c r="C29" s="14" t="n">
        <v>13750</v>
      </c>
      <c r="D29" s="12" t="n">
        <v>1</v>
      </c>
      <c r="E29" s="12" t="n">
        <v>0</v>
      </c>
      <c r="F29" s="10">
        <f>IF(AND($C29&gt;0,$D29&lt;=F$4,OR($E29=0,$E29&gt;=F$4)),$C29,0)</f>
        <v/>
      </c>
      <c r="G29" s="10">
        <f>IF(AND($C29&gt;0,$D29&lt;=G$4,OR($E29=0,$E29&gt;=G$4)),$C29,0)</f>
        <v/>
      </c>
      <c r="H29" s="10">
        <f>IF(AND($C29&gt;0,$D29&lt;=H$4,OR($E29=0,$E29&gt;=H$4)),$C29,0)</f>
        <v/>
      </c>
      <c r="I29" s="10">
        <f>IF(AND($C29&gt;0,$D29&lt;=I$4,OR($E29=0,$E29&gt;=I$4)),$C29,0)</f>
        <v/>
      </c>
      <c r="J29" s="10">
        <f>IF(AND($C29&gt;0,$D29&lt;=J$4,OR($E29=0,$E29&gt;=J$4)),$C29,0)</f>
        <v/>
      </c>
      <c r="K29" s="10">
        <f>IF(AND($C29&gt;0,$D29&lt;=K$4,OR($E29=0,$E29&gt;=K$4)),$C29,0)</f>
        <v/>
      </c>
      <c r="L29" s="10">
        <f>IF(AND($C29&gt;0,$D29&lt;=L$4,OR($E29=0,$E29&gt;=L$4)),$C29,0)</f>
        <v/>
      </c>
      <c r="M29" s="10">
        <f>IF(AND($C29&gt;0,$D29&lt;=M$4,OR($E29=0,$E29&gt;=M$4)),$C29,0)</f>
        <v/>
      </c>
      <c r="N29" s="10">
        <f>IF(AND($C29&gt;0,$D29&lt;=N$4,OR($E29=0,$E29&gt;=N$4)),$C29,0)</f>
        <v/>
      </c>
      <c r="O29" s="10">
        <f>IF(AND($C29&gt;0,$D29&lt;=O$4,OR($E29=0,$E29&gt;=O$4)),$C29,0)</f>
        <v/>
      </c>
      <c r="P29" s="10">
        <f>IF(AND($C29&gt;0,$D29&lt;=P$4,OR($E29=0,$E29&gt;=P$4)),$C29,0)</f>
        <v/>
      </c>
      <c r="Q29" s="10">
        <f>IF(AND($C29&gt;0,$D29&lt;=Q$4,OR($E29=0,$E29&gt;=Q$4)),$C29,0)</f>
        <v/>
      </c>
      <c r="R29" s="10">
        <f>IF(AND($C29&gt;0,$D29&lt;=R$4,OR($E29=0,$E29&gt;=R$4)),$C29,0)</f>
        <v/>
      </c>
      <c r="S29" s="10">
        <f>IF(AND($C29&gt;0,$D29&lt;=S$4,OR($E29=0,$E29&gt;=S$4)),$C29,0)</f>
        <v/>
      </c>
      <c r="T29" s="10">
        <f>IF(AND($C29&gt;0,$D29&lt;=T$4,OR($E29=0,$E29&gt;=T$4)),$C29,0)</f>
        <v/>
      </c>
      <c r="U29" s="10">
        <f>IF(AND($C29&gt;0,$D29&lt;=U$4,OR($E29=0,$E29&gt;=U$4)),$C29,0)</f>
        <v/>
      </c>
      <c r="V29" s="10">
        <f>IF(AND($C29&gt;0,$D29&lt;=V$4,OR($E29=0,$E29&gt;=V$4)),$C29,0)</f>
        <v/>
      </c>
      <c r="W29" s="10">
        <f>IF(AND($C29&gt;0,$D29&lt;=W$4,OR($E29=0,$E29&gt;=W$4)),$C29,0)</f>
        <v/>
      </c>
      <c r="X29" s="10">
        <f>IF(AND($C29&gt;0,$D29&lt;=X$4,OR($E29=0,$E29&gt;=X$4)),$C29,0)</f>
        <v/>
      </c>
      <c r="Y29" s="10">
        <f>IF(AND($C29&gt;0,$D29&lt;=Y$4,OR($E29=0,$E29&gt;=Y$4)),$C29,0)</f>
        <v/>
      </c>
      <c r="Z29" s="10">
        <f>IF(AND($C29&gt;0,$D29&lt;=Z$4,OR($E29=0,$E29&gt;=Z$4)),$C29,0)</f>
        <v/>
      </c>
      <c r="AA29" s="10">
        <f>IF(AND($C29&gt;0,$D29&lt;=AA$4,OR($E29=0,$E29&gt;=AA$4)),$C29,0)</f>
        <v/>
      </c>
      <c r="AB29" s="10">
        <f>IF(AND($C29&gt;0,$D29&lt;=AB$4,OR($E29=0,$E29&gt;=AB$4)),$C29,0)</f>
        <v/>
      </c>
      <c r="AC29" s="10">
        <f>IF(AND($C29&gt;0,$D29&lt;=AC$4,OR($E29=0,$E29&gt;=AC$4)),$C29,0)</f>
        <v/>
      </c>
    </row>
    <row r="30">
      <c r="A30" s="12" t="inlineStr">
        <is>
          <t>Software engineer</t>
        </is>
      </c>
      <c r="B30" s="12" t="inlineStr">
        <is>
          <t>Research and development</t>
        </is>
      </c>
      <c r="C30" s="14" t="n">
        <v>13750</v>
      </c>
      <c r="D30" s="12" t="n">
        <v>1</v>
      </c>
      <c r="E30" s="12" t="n">
        <v>0</v>
      </c>
      <c r="F30" s="10">
        <f>IF(AND($C30&gt;0,$D30&lt;=F$4,OR($E30=0,$E30&gt;=F$4)),$C30,0)</f>
        <v/>
      </c>
      <c r="G30" s="10">
        <f>IF(AND($C30&gt;0,$D30&lt;=G$4,OR($E30=0,$E30&gt;=G$4)),$C30,0)</f>
        <v/>
      </c>
      <c r="H30" s="10">
        <f>IF(AND($C30&gt;0,$D30&lt;=H$4,OR($E30=0,$E30&gt;=H$4)),$C30,0)</f>
        <v/>
      </c>
      <c r="I30" s="10">
        <f>IF(AND($C30&gt;0,$D30&lt;=I$4,OR($E30=0,$E30&gt;=I$4)),$C30,0)</f>
        <v/>
      </c>
      <c r="J30" s="10">
        <f>IF(AND($C30&gt;0,$D30&lt;=J$4,OR($E30=0,$E30&gt;=J$4)),$C30,0)</f>
        <v/>
      </c>
      <c r="K30" s="10">
        <f>IF(AND($C30&gt;0,$D30&lt;=K$4,OR($E30=0,$E30&gt;=K$4)),$C30,0)</f>
        <v/>
      </c>
      <c r="L30" s="10">
        <f>IF(AND($C30&gt;0,$D30&lt;=L$4,OR($E30=0,$E30&gt;=L$4)),$C30,0)</f>
        <v/>
      </c>
      <c r="M30" s="10">
        <f>IF(AND($C30&gt;0,$D30&lt;=M$4,OR($E30=0,$E30&gt;=M$4)),$C30,0)</f>
        <v/>
      </c>
      <c r="N30" s="10">
        <f>IF(AND($C30&gt;0,$D30&lt;=N$4,OR($E30=0,$E30&gt;=N$4)),$C30,0)</f>
        <v/>
      </c>
      <c r="O30" s="10">
        <f>IF(AND($C30&gt;0,$D30&lt;=O$4,OR($E30=0,$E30&gt;=O$4)),$C30,0)</f>
        <v/>
      </c>
      <c r="P30" s="10">
        <f>IF(AND($C30&gt;0,$D30&lt;=P$4,OR($E30=0,$E30&gt;=P$4)),$C30,0)</f>
        <v/>
      </c>
      <c r="Q30" s="10">
        <f>IF(AND($C30&gt;0,$D30&lt;=Q$4,OR($E30=0,$E30&gt;=Q$4)),$C30,0)</f>
        <v/>
      </c>
      <c r="R30" s="10">
        <f>IF(AND($C30&gt;0,$D30&lt;=R$4,OR($E30=0,$E30&gt;=R$4)),$C30,0)</f>
        <v/>
      </c>
      <c r="S30" s="10">
        <f>IF(AND($C30&gt;0,$D30&lt;=S$4,OR($E30=0,$E30&gt;=S$4)),$C30,0)</f>
        <v/>
      </c>
      <c r="T30" s="10">
        <f>IF(AND($C30&gt;0,$D30&lt;=T$4,OR($E30=0,$E30&gt;=T$4)),$C30,0)</f>
        <v/>
      </c>
      <c r="U30" s="10">
        <f>IF(AND($C30&gt;0,$D30&lt;=U$4,OR($E30=0,$E30&gt;=U$4)),$C30,0)</f>
        <v/>
      </c>
      <c r="V30" s="10">
        <f>IF(AND($C30&gt;0,$D30&lt;=V$4,OR($E30=0,$E30&gt;=V$4)),$C30,0)</f>
        <v/>
      </c>
      <c r="W30" s="10">
        <f>IF(AND($C30&gt;0,$D30&lt;=W$4,OR($E30=0,$E30&gt;=W$4)),$C30,0)</f>
        <v/>
      </c>
      <c r="X30" s="10">
        <f>IF(AND($C30&gt;0,$D30&lt;=X$4,OR($E30=0,$E30&gt;=X$4)),$C30,0)</f>
        <v/>
      </c>
      <c r="Y30" s="10">
        <f>IF(AND($C30&gt;0,$D30&lt;=Y$4,OR($E30=0,$E30&gt;=Y$4)),$C30,0)</f>
        <v/>
      </c>
      <c r="Z30" s="10">
        <f>IF(AND($C30&gt;0,$D30&lt;=Z$4,OR($E30=0,$E30&gt;=Z$4)),$C30,0)</f>
        <v/>
      </c>
      <c r="AA30" s="10">
        <f>IF(AND($C30&gt;0,$D30&lt;=AA$4,OR($E30=0,$E30&gt;=AA$4)),$C30,0)</f>
        <v/>
      </c>
      <c r="AB30" s="10">
        <f>IF(AND($C30&gt;0,$D30&lt;=AB$4,OR($E30=0,$E30&gt;=AB$4)),$C30,0)</f>
        <v/>
      </c>
      <c r="AC30" s="10">
        <f>IF(AND($C30&gt;0,$D30&lt;=AC$4,OR($E30=0,$E30&gt;=AC$4)),$C30,0)</f>
        <v/>
      </c>
    </row>
    <row r="31">
      <c r="A31" s="12" t="inlineStr">
        <is>
          <t>Software engineer</t>
        </is>
      </c>
      <c r="B31" s="12" t="inlineStr">
        <is>
          <t>Research and development</t>
        </is>
      </c>
      <c r="C31" s="14" t="n">
        <v>13750</v>
      </c>
      <c r="D31" s="12" t="n">
        <v>1</v>
      </c>
      <c r="E31" s="12" t="n">
        <v>0</v>
      </c>
      <c r="F31" s="10">
        <f>IF(AND($C31&gt;0,$D31&lt;=F$4,OR($E31=0,$E31&gt;=F$4)),$C31,0)</f>
        <v/>
      </c>
      <c r="G31" s="10">
        <f>IF(AND($C31&gt;0,$D31&lt;=G$4,OR($E31=0,$E31&gt;=G$4)),$C31,0)</f>
        <v/>
      </c>
      <c r="H31" s="10">
        <f>IF(AND($C31&gt;0,$D31&lt;=H$4,OR($E31=0,$E31&gt;=H$4)),$C31,0)</f>
        <v/>
      </c>
      <c r="I31" s="10">
        <f>IF(AND($C31&gt;0,$D31&lt;=I$4,OR($E31=0,$E31&gt;=I$4)),$C31,0)</f>
        <v/>
      </c>
      <c r="J31" s="10">
        <f>IF(AND($C31&gt;0,$D31&lt;=J$4,OR($E31=0,$E31&gt;=J$4)),$C31,0)</f>
        <v/>
      </c>
      <c r="K31" s="10">
        <f>IF(AND($C31&gt;0,$D31&lt;=K$4,OR($E31=0,$E31&gt;=K$4)),$C31,0)</f>
        <v/>
      </c>
      <c r="L31" s="10">
        <f>IF(AND($C31&gt;0,$D31&lt;=L$4,OR($E31=0,$E31&gt;=L$4)),$C31,0)</f>
        <v/>
      </c>
      <c r="M31" s="10">
        <f>IF(AND($C31&gt;0,$D31&lt;=M$4,OR($E31=0,$E31&gt;=M$4)),$C31,0)</f>
        <v/>
      </c>
      <c r="N31" s="10">
        <f>IF(AND($C31&gt;0,$D31&lt;=N$4,OR($E31=0,$E31&gt;=N$4)),$C31,0)</f>
        <v/>
      </c>
      <c r="O31" s="10">
        <f>IF(AND($C31&gt;0,$D31&lt;=O$4,OR($E31=0,$E31&gt;=O$4)),$C31,0)</f>
        <v/>
      </c>
      <c r="P31" s="10">
        <f>IF(AND($C31&gt;0,$D31&lt;=P$4,OR($E31=0,$E31&gt;=P$4)),$C31,0)</f>
        <v/>
      </c>
      <c r="Q31" s="10">
        <f>IF(AND($C31&gt;0,$D31&lt;=Q$4,OR($E31=0,$E31&gt;=Q$4)),$C31,0)</f>
        <v/>
      </c>
      <c r="R31" s="10">
        <f>IF(AND($C31&gt;0,$D31&lt;=R$4,OR($E31=0,$E31&gt;=R$4)),$C31,0)</f>
        <v/>
      </c>
      <c r="S31" s="10">
        <f>IF(AND($C31&gt;0,$D31&lt;=S$4,OR($E31=0,$E31&gt;=S$4)),$C31,0)</f>
        <v/>
      </c>
      <c r="T31" s="10">
        <f>IF(AND($C31&gt;0,$D31&lt;=T$4,OR($E31=0,$E31&gt;=T$4)),$C31,0)</f>
        <v/>
      </c>
      <c r="U31" s="10">
        <f>IF(AND($C31&gt;0,$D31&lt;=U$4,OR($E31=0,$E31&gt;=U$4)),$C31,0)</f>
        <v/>
      </c>
      <c r="V31" s="10">
        <f>IF(AND($C31&gt;0,$D31&lt;=V$4,OR($E31=0,$E31&gt;=V$4)),$C31,0)</f>
        <v/>
      </c>
      <c r="W31" s="10">
        <f>IF(AND($C31&gt;0,$D31&lt;=W$4,OR($E31=0,$E31&gt;=W$4)),$C31,0)</f>
        <v/>
      </c>
      <c r="X31" s="10">
        <f>IF(AND($C31&gt;0,$D31&lt;=X$4,OR($E31=0,$E31&gt;=X$4)),$C31,0)</f>
        <v/>
      </c>
      <c r="Y31" s="10">
        <f>IF(AND($C31&gt;0,$D31&lt;=Y$4,OR($E31=0,$E31&gt;=Y$4)),$C31,0)</f>
        <v/>
      </c>
      <c r="Z31" s="10">
        <f>IF(AND($C31&gt;0,$D31&lt;=Z$4,OR($E31=0,$E31&gt;=Z$4)),$C31,0)</f>
        <v/>
      </c>
      <c r="AA31" s="10">
        <f>IF(AND($C31&gt;0,$D31&lt;=AA$4,OR($E31=0,$E31&gt;=AA$4)),$C31,0)</f>
        <v/>
      </c>
      <c r="AB31" s="10">
        <f>IF(AND($C31&gt;0,$D31&lt;=AB$4,OR($E31=0,$E31&gt;=AB$4)),$C31,0)</f>
        <v/>
      </c>
      <c r="AC31" s="10">
        <f>IF(AND($C31&gt;0,$D31&lt;=AC$4,OR($E31=0,$E31&gt;=AC$4)),$C31,0)</f>
        <v/>
      </c>
    </row>
    <row r="32">
      <c r="A32" s="12" t="inlineStr">
        <is>
          <t>Software engineer</t>
        </is>
      </c>
      <c r="B32" s="12" t="inlineStr">
        <is>
          <t>Research and development</t>
        </is>
      </c>
      <c r="C32" s="14" t="n">
        <v>13750</v>
      </c>
      <c r="D32" s="12" t="n">
        <v>1</v>
      </c>
      <c r="E32" s="12" t="n">
        <v>0</v>
      </c>
      <c r="F32" s="10">
        <f>IF(AND($C32&gt;0,$D32&lt;=F$4,OR($E32=0,$E32&gt;=F$4)),$C32,0)</f>
        <v/>
      </c>
      <c r="G32" s="10">
        <f>IF(AND($C32&gt;0,$D32&lt;=G$4,OR($E32=0,$E32&gt;=G$4)),$C32,0)</f>
        <v/>
      </c>
      <c r="H32" s="10">
        <f>IF(AND($C32&gt;0,$D32&lt;=H$4,OR($E32=0,$E32&gt;=H$4)),$C32,0)</f>
        <v/>
      </c>
      <c r="I32" s="10">
        <f>IF(AND($C32&gt;0,$D32&lt;=I$4,OR($E32=0,$E32&gt;=I$4)),$C32,0)</f>
        <v/>
      </c>
      <c r="J32" s="10">
        <f>IF(AND($C32&gt;0,$D32&lt;=J$4,OR($E32=0,$E32&gt;=J$4)),$C32,0)</f>
        <v/>
      </c>
      <c r="K32" s="10">
        <f>IF(AND($C32&gt;0,$D32&lt;=K$4,OR($E32=0,$E32&gt;=K$4)),$C32,0)</f>
        <v/>
      </c>
      <c r="L32" s="10">
        <f>IF(AND($C32&gt;0,$D32&lt;=L$4,OR($E32=0,$E32&gt;=L$4)),$C32,0)</f>
        <v/>
      </c>
      <c r="M32" s="10">
        <f>IF(AND($C32&gt;0,$D32&lt;=M$4,OR($E32=0,$E32&gt;=M$4)),$C32,0)</f>
        <v/>
      </c>
      <c r="N32" s="10">
        <f>IF(AND($C32&gt;0,$D32&lt;=N$4,OR($E32=0,$E32&gt;=N$4)),$C32,0)</f>
        <v/>
      </c>
      <c r="O32" s="10">
        <f>IF(AND($C32&gt;0,$D32&lt;=O$4,OR($E32=0,$E32&gt;=O$4)),$C32,0)</f>
        <v/>
      </c>
      <c r="P32" s="10">
        <f>IF(AND($C32&gt;0,$D32&lt;=P$4,OR($E32=0,$E32&gt;=P$4)),$C32,0)</f>
        <v/>
      </c>
      <c r="Q32" s="10">
        <f>IF(AND($C32&gt;0,$D32&lt;=Q$4,OR($E32=0,$E32&gt;=Q$4)),$C32,0)</f>
        <v/>
      </c>
      <c r="R32" s="10">
        <f>IF(AND($C32&gt;0,$D32&lt;=R$4,OR($E32=0,$E32&gt;=R$4)),$C32,0)</f>
        <v/>
      </c>
      <c r="S32" s="10">
        <f>IF(AND($C32&gt;0,$D32&lt;=S$4,OR($E32=0,$E32&gt;=S$4)),$C32,0)</f>
        <v/>
      </c>
      <c r="T32" s="10">
        <f>IF(AND($C32&gt;0,$D32&lt;=T$4,OR($E32=0,$E32&gt;=T$4)),$C32,0)</f>
        <v/>
      </c>
      <c r="U32" s="10">
        <f>IF(AND($C32&gt;0,$D32&lt;=U$4,OR($E32=0,$E32&gt;=U$4)),$C32,0)</f>
        <v/>
      </c>
      <c r="V32" s="10">
        <f>IF(AND($C32&gt;0,$D32&lt;=V$4,OR($E32=0,$E32&gt;=V$4)),$C32,0)</f>
        <v/>
      </c>
      <c r="W32" s="10">
        <f>IF(AND($C32&gt;0,$D32&lt;=W$4,OR($E32=0,$E32&gt;=W$4)),$C32,0)</f>
        <v/>
      </c>
      <c r="X32" s="10">
        <f>IF(AND($C32&gt;0,$D32&lt;=X$4,OR($E32=0,$E32&gt;=X$4)),$C32,0)</f>
        <v/>
      </c>
      <c r="Y32" s="10">
        <f>IF(AND($C32&gt;0,$D32&lt;=Y$4,OR($E32=0,$E32&gt;=Y$4)),$C32,0)</f>
        <v/>
      </c>
      <c r="Z32" s="10">
        <f>IF(AND($C32&gt;0,$D32&lt;=Z$4,OR($E32=0,$E32&gt;=Z$4)),$C32,0)</f>
        <v/>
      </c>
      <c r="AA32" s="10">
        <f>IF(AND($C32&gt;0,$D32&lt;=AA$4,OR($E32=0,$E32&gt;=AA$4)),$C32,0)</f>
        <v/>
      </c>
      <c r="AB32" s="10">
        <f>IF(AND($C32&gt;0,$D32&lt;=AB$4,OR($E32=0,$E32&gt;=AB$4)),$C32,0)</f>
        <v/>
      </c>
      <c r="AC32" s="10">
        <f>IF(AND($C32&gt;0,$D32&lt;=AC$4,OR($E32=0,$E32&gt;=AC$4)),$C32,0)</f>
        <v/>
      </c>
    </row>
    <row r="33">
      <c r="A33" s="12" t="inlineStr">
        <is>
          <t>Product manager</t>
        </is>
      </c>
      <c r="B33" s="12" t="inlineStr">
        <is>
          <t>Research and development</t>
        </is>
      </c>
      <c r="C33" s="14" t="n">
        <v>14200</v>
      </c>
      <c r="D33" s="12" t="n">
        <v>1</v>
      </c>
      <c r="E33" s="12" t="n">
        <v>0</v>
      </c>
      <c r="F33" s="10">
        <f>IF(AND($C33&gt;0,$D33&lt;=F$4,OR($E33=0,$E33&gt;=F$4)),$C33,0)</f>
        <v/>
      </c>
      <c r="G33" s="10">
        <f>IF(AND($C33&gt;0,$D33&lt;=G$4,OR($E33=0,$E33&gt;=G$4)),$C33,0)</f>
        <v/>
      </c>
      <c r="H33" s="10">
        <f>IF(AND($C33&gt;0,$D33&lt;=H$4,OR($E33=0,$E33&gt;=H$4)),$C33,0)</f>
        <v/>
      </c>
      <c r="I33" s="10">
        <f>IF(AND($C33&gt;0,$D33&lt;=I$4,OR($E33=0,$E33&gt;=I$4)),$C33,0)</f>
        <v/>
      </c>
      <c r="J33" s="10">
        <f>IF(AND($C33&gt;0,$D33&lt;=J$4,OR($E33=0,$E33&gt;=J$4)),$C33,0)</f>
        <v/>
      </c>
      <c r="K33" s="10">
        <f>IF(AND($C33&gt;0,$D33&lt;=K$4,OR($E33=0,$E33&gt;=K$4)),$C33,0)</f>
        <v/>
      </c>
      <c r="L33" s="10">
        <f>IF(AND($C33&gt;0,$D33&lt;=L$4,OR($E33=0,$E33&gt;=L$4)),$C33,0)</f>
        <v/>
      </c>
      <c r="M33" s="10">
        <f>IF(AND($C33&gt;0,$D33&lt;=M$4,OR($E33=0,$E33&gt;=M$4)),$C33,0)</f>
        <v/>
      </c>
      <c r="N33" s="10">
        <f>IF(AND($C33&gt;0,$D33&lt;=N$4,OR($E33=0,$E33&gt;=N$4)),$C33,0)</f>
        <v/>
      </c>
      <c r="O33" s="10">
        <f>IF(AND($C33&gt;0,$D33&lt;=O$4,OR($E33=0,$E33&gt;=O$4)),$C33,0)</f>
        <v/>
      </c>
      <c r="P33" s="10">
        <f>IF(AND($C33&gt;0,$D33&lt;=P$4,OR($E33=0,$E33&gt;=P$4)),$C33,0)</f>
        <v/>
      </c>
      <c r="Q33" s="10">
        <f>IF(AND($C33&gt;0,$D33&lt;=Q$4,OR($E33=0,$E33&gt;=Q$4)),$C33,0)</f>
        <v/>
      </c>
      <c r="R33" s="10">
        <f>IF(AND($C33&gt;0,$D33&lt;=R$4,OR($E33=0,$E33&gt;=R$4)),$C33,0)</f>
        <v/>
      </c>
      <c r="S33" s="10">
        <f>IF(AND($C33&gt;0,$D33&lt;=S$4,OR($E33=0,$E33&gt;=S$4)),$C33,0)</f>
        <v/>
      </c>
      <c r="T33" s="10">
        <f>IF(AND($C33&gt;0,$D33&lt;=T$4,OR($E33=0,$E33&gt;=T$4)),$C33,0)</f>
        <v/>
      </c>
      <c r="U33" s="10">
        <f>IF(AND($C33&gt;0,$D33&lt;=U$4,OR($E33=0,$E33&gt;=U$4)),$C33,0)</f>
        <v/>
      </c>
      <c r="V33" s="10">
        <f>IF(AND($C33&gt;0,$D33&lt;=V$4,OR($E33=0,$E33&gt;=V$4)),$C33,0)</f>
        <v/>
      </c>
      <c r="W33" s="10">
        <f>IF(AND($C33&gt;0,$D33&lt;=W$4,OR($E33=0,$E33&gt;=W$4)),$C33,0)</f>
        <v/>
      </c>
      <c r="X33" s="10">
        <f>IF(AND($C33&gt;0,$D33&lt;=X$4,OR($E33=0,$E33&gt;=X$4)),$C33,0)</f>
        <v/>
      </c>
      <c r="Y33" s="10">
        <f>IF(AND($C33&gt;0,$D33&lt;=Y$4,OR($E33=0,$E33&gt;=Y$4)),$C33,0)</f>
        <v/>
      </c>
      <c r="Z33" s="10">
        <f>IF(AND($C33&gt;0,$D33&lt;=Z$4,OR($E33=0,$E33&gt;=Z$4)),$C33,0)</f>
        <v/>
      </c>
      <c r="AA33" s="10">
        <f>IF(AND($C33&gt;0,$D33&lt;=AA$4,OR($E33=0,$E33&gt;=AA$4)),$C33,0)</f>
        <v/>
      </c>
      <c r="AB33" s="10">
        <f>IF(AND($C33&gt;0,$D33&lt;=AB$4,OR($E33=0,$E33&gt;=AB$4)),$C33,0)</f>
        <v/>
      </c>
      <c r="AC33" s="10">
        <f>IF(AND($C33&gt;0,$D33&lt;=AC$4,OR($E33=0,$E33&gt;=AC$4)),$C33,0)</f>
        <v/>
      </c>
    </row>
    <row r="34">
      <c r="A34" s="12" t="inlineStr">
        <is>
          <t>Product manager</t>
        </is>
      </c>
      <c r="B34" s="12" t="inlineStr">
        <is>
          <t>Research and development</t>
        </is>
      </c>
      <c r="C34" s="14" t="n">
        <v>14200</v>
      </c>
      <c r="D34" s="12" t="n">
        <v>1</v>
      </c>
      <c r="E34" s="12" t="n">
        <v>0</v>
      </c>
      <c r="F34" s="10">
        <f>IF(AND($C34&gt;0,$D34&lt;=F$4,OR($E34=0,$E34&gt;=F$4)),$C34,0)</f>
        <v/>
      </c>
      <c r="G34" s="10">
        <f>IF(AND($C34&gt;0,$D34&lt;=G$4,OR($E34=0,$E34&gt;=G$4)),$C34,0)</f>
        <v/>
      </c>
      <c r="H34" s="10">
        <f>IF(AND($C34&gt;0,$D34&lt;=H$4,OR($E34=0,$E34&gt;=H$4)),$C34,0)</f>
        <v/>
      </c>
      <c r="I34" s="10">
        <f>IF(AND($C34&gt;0,$D34&lt;=I$4,OR($E34=0,$E34&gt;=I$4)),$C34,0)</f>
        <v/>
      </c>
      <c r="J34" s="10">
        <f>IF(AND($C34&gt;0,$D34&lt;=J$4,OR($E34=0,$E34&gt;=J$4)),$C34,0)</f>
        <v/>
      </c>
      <c r="K34" s="10">
        <f>IF(AND($C34&gt;0,$D34&lt;=K$4,OR($E34=0,$E34&gt;=K$4)),$C34,0)</f>
        <v/>
      </c>
      <c r="L34" s="10">
        <f>IF(AND($C34&gt;0,$D34&lt;=L$4,OR($E34=0,$E34&gt;=L$4)),$C34,0)</f>
        <v/>
      </c>
      <c r="M34" s="10">
        <f>IF(AND($C34&gt;0,$D34&lt;=M$4,OR($E34=0,$E34&gt;=M$4)),$C34,0)</f>
        <v/>
      </c>
      <c r="N34" s="10">
        <f>IF(AND($C34&gt;0,$D34&lt;=N$4,OR($E34=0,$E34&gt;=N$4)),$C34,0)</f>
        <v/>
      </c>
      <c r="O34" s="10">
        <f>IF(AND($C34&gt;0,$D34&lt;=O$4,OR($E34=0,$E34&gt;=O$4)),$C34,0)</f>
        <v/>
      </c>
      <c r="P34" s="10">
        <f>IF(AND($C34&gt;0,$D34&lt;=P$4,OR($E34=0,$E34&gt;=P$4)),$C34,0)</f>
        <v/>
      </c>
      <c r="Q34" s="10">
        <f>IF(AND($C34&gt;0,$D34&lt;=Q$4,OR($E34=0,$E34&gt;=Q$4)),$C34,0)</f>
        <v/>
      </c>
      <c r="R34" s="10">
        <f>IF(AND($C34&gt;0,$D34&lt;=R$4,OR($E34=0,$E34&gt;=R$4)),$C34,0)</f>
        <v/>
      </c>
      <c r="S34" s="10">
        <f>IF(AND($C34&gt;0,$D34&lt;=S$4,OR($E34=0,$E34&gt;=S$4)),$C34,0)</f>
        <v/>
      </c>
      <c r="T34" s="10">
        <f>IF(AND($C34&gt;0,$D34&lt;=T$4,OR($E34=0,$E34&gt;=T$4)),$C34,0)</f>
        <v/>
      </c>
      <c r="U34" s="10">
        <f>IF(AND($C34&gt;0,$D34&lt;=U$4,OR($E34=0,$E34&gt;=U$4)),$C34,0)</f>
        <v/>
      </c>
      <c r="V34" s="10">
        <f>IF(AND($C34&gt;0,$D34&lt;=V$4,OR($E34=0,$E34&gt;=V$4)),$C34,0)</f>
        <v/>
      </c>
      <c r="W34" s="10">
        <f>IF(AND($C34&gt;0,$D34&lt;=W$4,OR($E34=0,$E34&gt;=W$4)),$C34,0)</f>
        <v/>
      </c>
      <c r="X34" s="10">
        <f>IF(AND($C34&gt;0,$D34&lt;=X$4,OR($E34=0,$E34&gt;=X$4)),$C34,0)</f>
        <v/>
      </c>
      <c r="Y34" s="10">
        <f>IF(AND($C34&gt;0,$D34&lt;=Y$4,OR($E34=0,$E34&gt;=Y$4)),$C34,0)</f>
        <v/>
      </c>
      <c r="Z34" s="10">
        <f>IF(AND($C34&gt;0,$D34&lt;=Z$4,OR($E34=0,$E34&gt;=Z$4)),$C34,0)</f>
        <v/>
      </c>
      <c r="AA34" s="10">
        <f>IF(AND($C34&gt;0,$D34&lt;=AA$4,OR($E34=0,$E34&gt;=AA$4)),$C34,0)</f>
        <v/>
      </c>
      <c r="AB34" s="10">
        <f>IF(AND($C34&gt;0,$D34&lt;=AB$4,OR($E34=0,$E34&gt;=AB$4)),$C34,0)</f>
        <v/>
      </c>
      <c r="AC34" s="10">
        <f>IF(AND($C34&gt;0,$D34&lt;=AC$4,OR($E34=0,$E34&gt;=AC$4)),$C34,0)</f>
        <v/>
      </c>
    </row>
    <row r="35">
      <c r="A35" s="12" t="inlineStr">
        <is>
          <t>CTO</t>
        </is>
      </c>
      <c r="B35" s="12" t="inlineStr">
        <is>
          <t>Research and development</t>
        </is>
      </c>
      <c r="C35" s="14" t="n">
        <v>20800</v>
      </c>
      <c r="D35" s="12" t="n">
        <v>1</v>
      </c>
      <c r="E35" s="12" t="n">
        <v>0</v>
      </c>
      <c r="F35" s="10">
        <f>IF(AND($C35&gt;0,$D35&lt;=F$4,OR($E35=0,$E35&gt;=F$4)),$C35,0)</f>
        <v/>
      </c>
      <c r="G35" s="10">
        <f>IF(AND($C35&gt;0,$D35&lt;=G$4,OR($E35=0,$E35&gt;=G$4)),$C35,0)</f>
        <v/>
      </c>
      <c r="H35" s="10">
        <f>IF(AND($C35&gt;0,$D35&lt;=H$4,OR($E35=0,$E35&gt;=H$4)),$C35,0)</f>
        <v/>
      </c>
      <c r="I35" s="10">
        <f>IF(AND($C35&gt;0,$D35&lt;=I$4,OR($E35=0,$E35&gt;=I$4)),$C35,0)</f>
        <v/>
      </c>
      <c r="J35" s="10">
        <f>IF(AND($C35&gt;0,$D35&lt;=J$4,OR($E35=0,$E35&gt;=J$4)),$C35,0)</f>
        <v/>
      </c>
      <c r="K35" s="10">
        <f>IF(AND($C35&gt;0,$D35&lt;=K$4,OR($E35=0,$E35&gt;=K$4)),$C35,0)</f>
        <v/>
      </c>
      <c r="L35" s="10">
        <f>IF(AND($C35&gt;0,$D35&lt;=L$4,OR($E35=0,$E35&gt;=L$4)),$C35,0)</f>
        <v/>
      </c>
      <c r="M35" s="10">
        <f>IF(AND($C35&gt;0,$D35&lt;=M$4,OR($E35=0,$E35&gt;=M$4)),$C35,0)</f>
        <v/>
      </c>
      <c r="N35" s="10">
        <f>IF(AND($C35&gt;0,$D35&lt;=N$4,OR($E35=0,$E35&gt;=N$4)),$C35,0)</f>
        <v/>
      </c>
      <c r="O35" s="10">
        <f>IF(AND($C35&gt;0,$D35&lt;=O$4,OR($E35=0,$E35&gt;=O$4)),$C35,0)</f>
        <v/>
      </c>
      <c r="P35" s="10">
        <f>IF(AND($C35&gt;0,$D35&lt;=P$4,OR($E35=0,$E35&gt;=P$4)),$C35,0)</f>
        <v/>
      </c>
      <c r="Q35" s="10">
        <f>IF(AND($C35&gt;0,$D35&lt;=Q$4,OR($E35=0,$E35&gt;=Q$4)),$C35,0)</f>
        <v/>
      </c>
      <c r="R35" s="10">
        <f>IF(AND($C35&gt;0,$D35&lt;=R$4,OR($E35=0,$E35&gt;=R$4)),$C35,0)</f>
        <v/>
      </c>
      <c r="S35" s="10">
        <f>IF(AND($C35&gt;0,$D35&lt;=S$4,OR($E35=0,$E35&gt;=S$4)),$C35,0)</f>
        <v/>
      </c>
      <c r="T35" s="10">
        <f>IF(AND($C35&gt;0,$D35&lt;=T$4,OR($E35=0,$E35&gt;=T$4)),$C35,0)</f>
        <v/>
      </c>
      <c r="U35" s="10">
        <f>IF(AND($C35&gt;0,$D35&lt;=U$4,OR($E35=0,$E35&gt;=U$4)),$C35,0)</f>
        <v/>
      </c>
      <c r="V35" s="10">
        <f>IF(AND($C35&gt;0,$D35&lt;=V$4,OR($E35=0,$E35&gt;=V$4)),$C35,0)</f>
        <v/>
      </c>
      <c r="W35" s="10">
        <f>IF(AND($C35&gt;0,$D35&lt;=W$4,OR($E35=0,$E35&gt;=W$4)),$C35,0)</f>
        <v/>
      </c>
      <c r="X35" s="10">
        <f>IF(AND($C35&gt;0,$D35&lt;=X$4,OR($E35=0,$E35&gt;=X$4)),$C35,0)</f>
        <v/>
      </c>
      <c r="Y35" s="10">
        <f>IF(AND($C35&gt;0,$D35&lt;=Y$4,OR($E35=0,$E35&gt;=Y$4)),$C35,0)</f>
        <v/>
      </c>
      <c r="Z35" s="10">
        <f>IF(AND($C35&gt;0,$D35&lt;=Z$4,OR($E35=0,$E35&gt;=Z$4)),$C35,0)</f>
        <v/>
      </c>
      <c r="AA35" s="10">
        <f>IF(AND($C35&gt;0,$D35&lt;=AA$4,OR($E35=0,$E35&gt;=AA$4)),$C35,0)</f>
        <v/>
      </c>
      <c r="AB35" s="10">
        <f>IF(AND($C35&gt;0,$D35&lt;=AB$4,OR($E35=0,$E35&gt;=AB$4)),$C35,0)</f>
        <v/>
      </c>
      <c r="AC35" s="10">
        <f>IF(AND($C35&gt;0,$D35&lt;=AC$4,OR($E35=0,$E35&gt;=AC$4)),$C35,0)</f>
        <v/>
      </c>
    </row>
    <row r="36">
      <c r="A36" s="12" t="inlineStr">
        <is>
          <t>Support specialist</t>
        </is>
      </c>
      <c r="B36" s="12" t="inlineStr">
        <is>
          <t>Cost of revenue</t>
        </is>
      </c>
      <c r="C36" s="14" t="n">
        <v>6700</v>
      </c>
      <c r="D36" s="12" t="n">
        <v>1</v>
      </c>
      <c r="E36" s="12" t="n">
        <v>0</v>
      </c>
      <c r="F36" s="10">
        <f>IF(AND($C36&gt;0,$D36&lt;=F$4,OR($E36=0,$E36&gt;=F$4)),$C36,0)</f>
        <v/>
      </c>
      <c r="G36" s="10">
        <f>IF(AND($C36&gt;0,$D36&lt;=G$4,OR($E36=0,$E36&gt;=G$4)),$C36,0)</f>
        <v/>
      </c>
      <c r="H36" s="10">
        <f>IF(AND($C36&gt;0,$D36&lt;=H$4,OR($E36=0,$E36&gt;=H$4)),$C36,0)</f>
        <v/>
      </c>
      <c r="I36" s="10">
        <f>IF(AND($C36&gt;0,$D36&lt;=I$4,OR($E36=0,$E36&gt;=I$4)),$C36,0)</f>
        <v/>
      </c>
      <c r="J36" s="10">
        <f>IF(AND($C36&gt;0,$D36&lt;=J$4,OR($E36=0,$E36&gt;=J$4)),$C36,0)</f>
        <v/>
      </c>
      <c r="K36" s="10">
        <f>IF(AND($C36&gt;0,$D36&lt;=K$4,OR($E36=0,$E36&gt;=K$4)),$C36,0)</f>
        <v/>
      </c>
      <c r="L36" s="10">
        <f>IF(AND($C36&gt;0,$D36&lt;=L$4,OR($E36=0,$E36&gt;=L$4)),$C36,0)</f>
        <v/>
      </c>
      <c r="M36" s="10">
        <f>IF(AND($C36&gt;0,$D36&lt;=M$4,OR($E36=0,$E36&gt;=M$4)),$C36,0)</f>
        <v/>
      </c>
      <c r="N36" s="10">
        <f>IF(AND($C36&gt;0,$D36&lt;=N$4,OR($E36=0,$E36&gt;=N$4)),$C36,0)</f>
        <v/>
      </c>
      <c r="O36" s="10">
        <f>IF(AND($C36&gt;0,$D36&lt;=O$4,OR($E36=0,$E36&gt;=O$4)),$C36,0)</f>
        <v/>
      </c>
      <c r="P36" s="10">
        <f>IF(AND($C36&gt;0,$D36&lt;=P$4,OR($E36=0,$E36&gt;=P$4)),$C36,0)</f>
        <v/>
      </c>
      <c r="Q36" s="10">
        <f>IF(AND($C36&gt;0,$D36&lt;=Q$4,OR($E36=0,$E36&gt;=Q$4)),$C36,0)</f>
        <v/>
      </c>
      <c r="R36" s="10">
        <f>IF(AND($C36&gt;0,$D36&lt;=R$4,OR($E36=0,$E36&gt;=R$4)),$C36,0)</f>
        <v/>
      </c>
      <c r="S36" s="10">
        <f>IF(AND($C36&gt;0,$D36&lt;=S$4,OR($E36=0,$E36&gt;=S$4)),$C36,0)</f>
        <v/>
      </c>
      <c r="T36" s="10">
        <f>IF(AND($C36&gt;0,$D36&lt;=T$4,OR($E36=0,$E36&gt;=T$4)),$C36,0)</f>
        <v/>
      </c>
      <c r="U36" s="10">
        <f>IF(AND($C36&gt;0,$D36&lt;=U$4,OR($E36=0,$E36&gt;=U$4)),$C36,0)</f>
        <v/>
      </c>
      <c r="V36" s="10">
        <f>IF(AND($C36&gt;0,$D36&lt;=V$4,OR($E36=0,$E36&gt;=V$4)),$C36,0)</f>
        <v/>
      </c>
      <c r="W36" s="10">
        <f>IF(AND($C36&gt;0,$D36&lt;=W$4,OR($E36=0,$E36&gt;=W$4)),$C36,0)</f>
        <v/>
      </c>
      <c r="X36" s="10">
        <f>IF(AND($C36&gt;0,$D36&lt;=X$4,OR($E36=0,$E36&gt;=X$4)),$C36,0)</f>
        <v/>
      </c>
      <c r="Y36" s="10">
        <f>IF(AND($C36&gt;0,$D36&lt;=Y$4,OR($E36=0,$E36&gt;=Y$4)),$C36,0)</f>
        <v/>
      </c>
      <c r="Z36" s="10">
        <f>IF(AND($C36&gt;0,$D36&lt;=Z$4,OR($E36=0,$E36&gt;=Z$4)),$C36,0)</f>
        <v/>
      </c>
      <c r="AA36" s="10">
        <f>IF(AND($C36&gt;0,$D36&lt;=AA$4,OR($E36=0,$E36&gt;=AA$4)),$C36,0)</f>
        <v/>
      </c>
      <c r="AB36" s="10">
        <f>IF(AND($C36&gt;0,$D36&lt;=AB$4,OR($E36=0,$E36&gt;=AB$4)),$C36,0)</f>
        <v/>
      </c>
      <c r="AC36" s="10">
        <f>IF(AND($C36&gt;0,$D36&lt;=AC$4,OR($E36=0,$E36&gt;=AC$4)),$C36,0)</f>
        <v/>
      </c>
    </row>
    <row r="37">
      <c r="A37" s="12" t="inlineStr">
        <is>
          <t>Support specialist</t>
        </is>
      </c>
      <c r="B37" s="12" t="inlineStr">
        <is>
          <t>Cost of revenue</t>
        </is>
      </c>
      <c r="C37" s="14" t="n">
        <v>6700</v>
      </c>
      <c r="D37" s="12" t="n">
        <v>1</v>
      </c>
      <c r="E37" s="12" t="n">
        <v>0</v>
      </c>
      <c r="F37" s="10">
        <f>IF(AND($C37&gt;0,$D37&lt;=F$4,OR($E37=0,$E37&gt;=F$4)),$C37,0)</f>
        <v/>
      </c>
      <c r="G37" s="10">
        <f>IF(AND($C37&gt;0,$D37&lt;=G$4,OR($E37=0,$E37&gt;=G$4)),$C37,0)</f>
        <v/>
      </c>
      <c r="H37" s="10">
        <f>IF(AND($C37&gt;0,$D37&lt;=H$4,OR($E37=0,$E37&gt;=H$4)),$C37,0)</f>
        <v/>
      </c>
      <c r="I37" s="10">
        <f>IF(AND($C37&gt;0,$D37&lt;=I$4,OR($E37=0,$E37&gt;=I$4)),$C37,0)</f>
        <v/>
      </c>
      <c r="J37" s="10">
        <f>IF(AND($C37&gt;0,$D37&lt;=J$4,OR($E37=0,$E37&gt;=J$4)),$C37,0)</f>
        <v/>
      </c>
      <c r="K37" s="10">
        <f>IF(AND($C37&gt;0,$D37&lt;=K$4,OR($E37=0,$E37&gt;=K$4)),$C37,0)</f>
        <v/>
      </c>
      <c r="L37" s="10">
        <f>IF(AND($C37&gt;0,$D37&lt;=L$4,OR($E37=0,$E37&gt;=L$4)),$C37,0)</f>
        <v/>
      </c>
      <c r="M37" s="10">
        <f>IF(AND($C37&gt;0,$D37&lt;=M$4,OR($E37=0,$E37&gt;=M$4)),$C37,0)</f>
        <v/>
      </c>
      <c r="N37" s="10">
        <f>IF(AND($C37&gt;0,$D37&lt;=N$4,OR($E37=0,$E37&gt;=N$4)),$C37,0)</f>
        <v/>
      </c>
      <c r="O37" s="10">
        <f>IF(AND($C37&gt;0,$D37&lt;=O$4,OR($E37=0,$E37&gt;=O$4)),$C37,0)</f>
        <v/>
      </c>
      <c r="P37" s="10">
        <f>IF(AND($C37&gt;0,$D37&lt;=P$4,OR($E37=0,$E37&gt;=P$4)),$C37,0)</f>
        <v/>
      </c>
      <c r="Q37" s="10">
        <f>IF(AND($C37&gt;0,$D37&lt;=Q$4,OR($E37=0,$E37&gt;=Q$4)),$C37,0)</f>
        <v/>
      </c>
      <c r="R37" s="10">
        <f>IF(AND($C37&gt;0,$D37&lt;=R$4,OR($E37=0,$E37&gt;=R$4)),$C37,0)</f>
        <v/>
      </c>
      <c r="S37" s="10">
        <f>IF(AND($C37&gt;0,$D37&lt;=S$4,OR($E37=0,$E37&gt;=S$4)),$C37,0)</f>
        <v/>
      </c>
      <c r="T37" s="10">
        <f>IF(AND($C37&gt;0,$D37&lt;=T$4,OR($E37=0,$E37&gt;=T$4)),$C37,0)</f>
        <v/>
      </c>
      <c r="U37" s="10">
        <f>IF(AND($C37&gt;0,$D37&lt;=U$4,OR($E37=0,$E37&gt;=U$4)),$C37,0)</f>
        <v/>
      </c>
      <c r="V37" s="10">
        <f>IF(AND($C37&gt;0,$D37&lt;=V$4,OR($E37=0,$E37&gt;=V$4)),$C37,0)</f>
        <v/>
      </c>
      <c r="W37" s="10">
        <f>IF(AND($C37&gt;0,$D37&lt;=W$4,OR($E37=0,$E37&gt;=W$4)),$C37,0)</f>
        <v/>
      </c>
      <c r="X37" s="10">
        <f>IF(AND($C37&gt;0,$D37&lt;=X$4,OR($E37=0,$E37&gt;=X$4)),$C37,0)</f>
        <v/>
      </c>
      <c r="Y37" s="10">
        <f>IF(AND($C37&gt;0,$D37&lt;=Y$4,OR($E37=0,$E37&gt;=Y$4)),$C37,0)</f>
        <v/>
      </c>
      <c r="Z37" s="10">
        <f>IF(AND($C37&gt;0,$D37&lt;=Z$4,OR($E37=0,$E37&gt;=Z$4)),$C37,0)</f>
        <v/>
      </c>
      <c r="AA37" s="10">
        <f>IF(AND($C37&gt;0,$D37&lt;=AA$4,OR($E37=0,$E37&gt;=AA$4)),$C37,0)</f>
        <v/>
      </c>
      <c r="AB37" s="10">
        <f>IF(AND($C37&gt;0,$D37&lt;=AB$4,OR($E37=0,$E37&gt;=AB$4)),$C37,0)</f>
        <v/>
      </c>
      <c r="AC37" s="10">
        <f>IF(AND($C37&gt;0,$D37&lt;=AC$4,OR($E37=0,$E37&gt;=AC$4)),$C37,0)</f>
        <v/>
      </c>
    </row>
    <row r="38">
      <c r="A38" s="12" t="inlineStr">
        <is>
          <t>Support specialist</t>
        </is>
      </c>
      <c r="B38" s="12" t="inlineStr">
        <is>
          <t>Cost of revenue</t>
        </is>
      </c>
      <c r="C38" s="14" t="n">
        <v>6700</v>
      </c>
      <c r="D38" s="12" t="n">
        <v>1</v>
      </c>
      <c r="E38" s="12" t="n">
        <v>0</v>
      </c>
      <c r="F38" s="10">
        <f>IF(AND($C38&gt;0,$D38&lt;=F$4,OR($E38=0,$E38&gt;=F$4)),$C38,0)</f>
        <v/>
      </c>
      <c r="G38" s="10">
        <f>IF(AND($C38&gt;0,$D38&lt;=G$4,OR($E38=0,$E38&gt;=G$4)),$C38,0)</f>
        <v/>
      </c>
      <c r="H38" s="10">
        <f>IF(AND($C38&gt;0,$D38&lt;=H$4,OR($E38=0,$E38&gt;=H$4)),$C38,0)</f>
        <v/>
      </c>
      <c r="I38" s="10">
        <f>IF(AND($C38&gt;0,$D38&lt;=I$4,OR($E38=0,$E38&gt;=I$4)),$C38,0)</f>
        <v/>
      </c>
      <c r="J38" s="10">
        <f>IF(AND($C38&gt;0,$D38&lt;=J$4,OR($E38=0,$E38&gt;=J$4)),$C38,0)</f>
        <v/>
      </c>
      <c r="K38" s="10">
        <f>IF(AND($C38&gt;0,$D38&lt;=K$4,OR($E38=0,$E38&gt;=K$4)),$C38,0)</f>
        <v/>
      </c>
      <c r="L38" s="10">
        <f>IF(AND($C38&gt;0,$D38&lt;=L$4,OR($E38=0,$E38&gt;=L$4)),$C38,0)</f>
        <v/>
      </c>
      <c r="M38" s="10">
        <f>IF(AND($C38&gt;0,$D38&lt;=M$4,OR($E38=0,$E38&gt;=M$4)),$C38,0)</f>
        <v/>
      </c>
      <c r="N38" s="10">
        <f>IF(AND($C38&gt;0,$D38&lt;=N$4,OR($E38=0,$E38&gt;=N$4)),$C38,0)</f>
        <v/>
      </c>
      <c r="O38" s="10">
        <f>IF(AND($C38&gt;0,$D38&lt;=O$4,OR($E38=0,$E38&gt;=O$4)),$C38,0)</f>
        <v/>
      </c>
      <c r="P38" s="10">
        <f>IF(AND($C38&gt;0,$D38&lt;=P$4,OR($E38=0,$E38&gt;=P$4)),$C38,0)</f>
        <v/>
      </c>
      <c r="Q38" s="10">
        <f>IF(AND($C38&gt;0,$D38&lt;=Q$4,OR($E38=0,$E38&gt;=Q$4)),$C38,0)</f>
        <v/>
      </c>
      <c r="R38" s="10">
        <f>IF(AND($C38&gt;0,$D38&lt;=R$4,OR($E38=0,$E38&gt;=R$4)),$C38,0)</f>
        <v/>
      </c>
      <c r="S38" s="10">
        <f>IF(AND($C38&gt;0,$D38&lt;=S$4,OR($E38=0,$E38&gt;=S$4)),$C38,0)</f>
        <v/>
      </c>
      <c r="T38" s="10">
        <f>IF(AND($C38&gt;0,$D38&lt;=T$4,OR($E38=0,$E38&gt;=T$4)),$C38,0)</f>
        <v/>
      </c>
      <c r="U38" s="10">
        <f>IF(AND($C38&gt;0,$D38&lt;=U$4,OR($E38=0,$E38&gt;=U$4)),$C38,0)</f>
        <v/>
      </c>
      <c r="V38" s="10">
        <f>IF(AND($C38&gt;0,$D38&lt;=V$4,OR($E38=0,$E38&gt;=V$4)),$C38,0)</f>
        <v/>
      </c>
      <c r="W38" s="10">
        <f>IF(AND($C38&gt;0,$D38&lt;=W$4,OR($E38=0,$E38&gt;=W$4)),$C38,0)</f>
        <v/>
      </c>
      <c r="X38" s="10">
        <f>IF(AND($C38&gt;0,$D38&lt;=X$4,OR($E38=0,$E38&gt;=X$4)),$C38,0)</f>
        <v/>
      </c>
      <c r="Y38" s="10">
        <f>IF(AND($C38&gt;0,$D38&lt;=Y$4,OR($E38=0,$E38&gt;=Y$4)),$C38,0)</f>
        <v/>
      </c>
      <c r="Z38" s="10">
        <f>IF(AND($C38&gt;0,$D38&lt;=Z$4,OR($E38=0,$E38&gt;=Z$4)),$C38,0)</f>
        <v/>
      </c>
      <c r="AA38" s="10">
        <f>IF(AND($C38&gt;0,$D38&lt;=AA$4,OR($E38=0,$E38&gt;=AA$4)),$C38,0)</f>
        <v/>
      </c>
      <c r="AB38" s="10">
        <f>IF(AND($C38&gt;0,$D38&lt;=AB$4,OR($E38=0,$E38&gt;=AB$4)),$C38,0)</f>
        <v/>
      </c>
      <c r="AC38" s="10">
        <f>IF(AND($C38&gt;0,$D38&lt;=AC$4,OR($E38=0,$E38&gt;=AC$4)),$C38,0)</f>
        <v/>
      </c>
    </row>
    <row r="39">
      <c r="A39" s="12" t="inlineStr">
        <is>
          <t>Customer success manager</t>
        </is>
      </c>
      <c r="B39" s="12" t="inlineStr">
        <is>
          <t>Cost of revenue</t>
        </is>
      </c>
      <c r="C39" s="14" t="n">
        <v>8750</v>
      </c>
      <c r="D39" s="12" t="n">
        <v>1</v>
      </c>
      <c r="E39" s="12" t="n">
        <v>0</v>
      </c>
      <c r="F39" s="10">
        <f>IF(AND($C39&gt;0,$D39&lt;=F$4,OR($E39=0,$E39&gt;=F$4)),$C39,0)</f>
        <v/>
      </c>
      <c r="G39" s="10">
        <f>IF(AND($C39&gt;0,$D39&lt;=G$4,OR($E39=0,$E39&gt;=G$4)),$C39,0)</f>
        <v/>
      </c>
      <c r="H39" s="10">
        <f>IF(AND($C39&gt;0,$D39&lt;=H$4,OR($E39=0,$E39&gt;=H$4)),$C39,0)</f>
        <v/>
      </c>
      <c r="I39" s="10">
        <f>IF(AND($C39&gt;0,$D39&lt;=I$4,OR($E39=0,$E39&gt;=I$4)),$C39,0)</f>
        <v/>
      </c>
      <c r="J39" s="10">
        <f>IF(AND($C39&gt;0,$D39&lt;=J$4,OR($E39=0,$E39&gt;=J$4)),$C39,0)</f>
        <v/>
      </c>
      <c r="K39" s="10">
        <f>IF(AND($C39&gt;0,$D39&lt;=K$4,OR($E39=0,$E39&gt;=K$4)),$C39,0)</f>
        <v/>
      </c>
      <c r="L39" s="10">
        <f>IF(AND($C39&gt;0,$D39&lt;=L$4,OR($E39=0,$E39&gt;=L$4)),$C39,0)</f>
        <v/>
      </c>
      <c r="M39" s="10">
        <f>IF(AND($C39&gt;0,$D39&lt;=M$4,OR($E39=0,$E39&gt;=M$4)),$C39,0)</f>
        <v/>
      </c>
      <c r="N39" s="10">
        <f>IF(AND($C39&gt;0,$D39&lt;=N$4,OR($E39=0,$E39&gt;=N$4)),$C39,0)</f>
        <v/>
      </c>
      <c r="O39" s="10">
        <f>IF(AND($C39&gt;0,$D39&lt;=O$4,OR($E39=0,$E39&gt;=O$4)),$C39,0)</f>
        <v/>
      </c>
      <c r="P39" s="10">
        <f>IF(AND($C39&gt;0,$D39&lt;=P$4,OR($E39=0,$E39&gt;=P$4)),$C39,0)</f>
        <v/>
      </c>
      <c r="Q39" s="10">
        <f>IF(AND($C39&gt;0,$D39&lt;=Q$4,OR($E39=0,$E39&gt;=Q$4)),$C39,0)</f>
        <v/>
      </c>
      <c r="R39" s="10">
        <f>IF(AND($C39&gt;0,$D39&lt;=R$4,OR($E39=0,$E39&gt;=R$4)),$C39,0)</f>
        <v/>
      </c>
      <c r="S39" s="10">
        <f>IF(AND($C39&gt;0,$D39&lt;=S$4,OR($E39=0,$E39&gt;=S$4)),$C39,0)</f>
        <v/>
      </c>
      <c r="T39" s="10">
        <f>IF(AND($C39&gt;0,$D39&lt;=T$4,OR($E39=0,$E39&gt;=T$4)),$C39,0)</f>
        <v/>
      </c>
      <c r="U39" s="10">
        <f>IF(AND($C39&gt;0,$D39&lt;=U$4,OR($E39=0,$E39&gt;=U$4)),$C39,0)</f>
        <v/>
      </c>
      <c r="V39" s="10">
        <f>IF(AND($C39&gt;0,$D39&lt;=V$4,OR($E39=0,$E39&gt;=V$4)),$C39,0)</f>
        <v/>
      </c>
      <c r="W39" s="10">
        <f>IF(AND($C39&gt;0,$D39&lt;=W$4,OR($E39=0,$E39&gt;=W$4)),$C39,0)</f>
        <v/>
      </c>
      <c r="X39" s="10">
        <f>IF(AND($C39&gt;0,$D39&lt;=X$4,OR($E39=0,$E39&gt;=X$4)),$C39,0)</f>
        <v/>
      </c>
      <c r="Y39" s="10">
        <f>IF(AND($C39&gt;0,$D39&lt;=Y$4,OR($E39=0,$E39&gt;=Y$4)),$C39,0)</f>
        <v/>
      </c>
      <c r="Z39" s="10">
        <f>IF(AND($C39&gt;0,$D39&lt;=Z$4,OR($E39=0,$E39&gt;=Z$4)),$C39,0)</f>
        <v/>
      </c>
      <c r="AA39" s="10">
        <f>IF(AND($C39&gt;0,$D39&lt;=AA$4,OR($E39=0,$E39&gt;=AA$4)),$C39,0)</f>
        <v/>
      </c>
      <c r="AB39" s="10">
        <f>IF(AND($C39&gt;0,$D39&lt;=AB$4,OR($E39=0,$E39&gt;=AB$4)),$C39,0)</f>
        <v/>
      </c>
      <c r="AC39" s="10">
        <f>IF(AND($C39&gt;0,$D39&lt;=AC$4,OR($E39=0,$E39&gt;=AC$4)),$C39,0)</f>
        <v/>
      </c>
    </row>
    <row r="40">
      <c r="A40" s="12" t="inlineStr">
        <is>
          <t>Customer success manager</t>
        </is>
      </c>
      <c r="B40" s="12" t="inlineStr">
        <is>
          <t>Cost of revenue</t>
        </is>
      </c>
      <c r="C40" s="14" t="n">
        <v>8750</v>
      </c>
      <c r="D40" s="12" t="n">
        <v>1</v>
      </c>
      <c r="E40" s="12" t="n">
        <v>0</v>
      </c>
      <c r="F40" s="10">
        <f>IF(AND($C40&gt;0,$D40&lt;=F$4,OR($E40=0,$E40&gt;=F$4)),$C40,0)</f>
        <v/>
      </c>
      <c r="G40" s="10">
        <f>IF(AND($C40&gt;0,$D40&lt;=G$4,OR($E40=0,$E40&gt;=G$4)),$C40,0)</f>
        <v/>
      </c>
      <c r="H40" s="10">
        <f>IF(AND($C40&gt;0,$D40&lt;=H$4,OR($E40=0,$E40&gt;=H$4)),$C40,0)</f>
        <v/>
      </c>
      <c r="I40" s="10">
        <f>IF(AND($C40&gt;0,$D40&lt;=I$4,OR($E40=0,$E40&gt;=I$4)),$C40,0)</f>
        <v/>
      </c>
      <c r="J40" s="10">
        <f>IF(AND($C40&gt;0,$D40&lt;=J$4,OR($E40=0,$E40&gt;=J$4)),$C40,0)</f>
        <v/>
      </c>
      <c r="K40" s="10">
        <f>IF(AND($C40&gt;0,$D40&lt;=K$4,OR($E40=0,$E40&gt;=K$4)),$C40,0)</f>
        <v/>
      </c>
      <c r="L40" s="10">
        <f>IF(AND($C40&gt;0,$D40&lt;=L$4,OR($E40=0,$E40&gt;=L$4)),$C40,0)</f>
        <v/>
      </c>
      <c r="M40" s="10">
        <f>IF(AND($C40&gt;0,$D40&lt;=M$4,OR($E40=0,$E40&gt;=M$4)),$C40,0)</f>
        <v/>
      </c>
      <c r="N40" s="10">
        <f>IF(AND($C40&gt;0,$D40&lt;=N$4,OR($E40=0,$E40&gt;=N$4)),$C40,0)</f>
        <v/>
      </c>
      <c r="O40" s="10">
        <f>IF(AND($C40&gt;0,$D40&lt;=O$4,OR($E40=0,$E40&gt;=O$4)),$C40,0)</f>
        <v/>
      </c>
      <c r="P40" s="10">
        <f>IF(AND($C40&gt;0,$D40&lt;=P$4,OR($E40=0,$E40&gt;=P$4)),$C40,0)</f>
        <v/>
      </c>
      <c r="Q40" s="10">
        <f>IF(AND($C40&gt;0,$D40&lt;=Q$4,OR($E40=0,$E40&gt;=Q$4)),$C40,0)</f>
        <v/>
      </c>
      <c r="R40" s="10">
        <f>IF(AND($C40&gt;0,$D40&lt;=R$4,OR($E40=0,$E40&gt;=R$4)),$C40,0)</f>
        <v/>
      </c>
      <c r="S40" s="10">
        <f>IF(AND($C40&gt;0,$D40&lt;=S$4,OR($E40=0,$E40&gt;=S$4)),$C40,0)</f>
        <v/>
      </c>
      <c r="T40" s="10">
        <f>IF(AND($C40&gt;0,$D40&lt;=T$4,OR($E40=0,$E40&gt;=T$4)),$C40,0)</f>
        <v/>
      </c>
      <c r="U40" s="10">
        <f>IF(AND($C40&gt;0,$D40&lt;=U$4,OR($E40=0,$E40&gt;=U$4)),$C40,0)</f>
        <v/>
      </c>
      <c r="V40" s="10">
        <f>IF(AND($C40&gt;0,$D40&lt;=V$4,OR($E40=0,$E40&gt;=V$4)),$C40,0)</f>
        <v/>
      </c>
      <c r="W40" s="10">
        <f>IF(AND($C40&gt;0,$D40&lt;=W$4,OR($E40=0,$E40&gt;=W$4)),$C40,0)</f>
        <v/>
      </c>
      <c r="X40" s="10">
        <f>IF(AND($C40&gt;0,$D40&lt;=X$4,OR($E40=0,$E40&gt;=X$4)),$C40,0)</f>
        <v/>
      </c>
      <c r="Y40" s="10">
        <f>IF(AND($C40&gt;0,$D40&lt;=Y$4,OR($E40=0,$E40&gt;=Y$4)),$C40,0)</f>
        <v/>
      </c>
      <c r="Z40" s="10">
        <f>IF(AND($C40&gt;0,$D40&lt;=Z$4,OR($E40=0,$E40&gt;=Z$4)),$C40,0)</f>
        <v/>
      </c>
      <c r="AA40" s="10">
        <f>IF(AND($C40&gt;0,$D40&lt;=AA$4,OR($E40=0,$E40&gt;=AA$4)),$C40,0)</f>
        <v/>
      </c>
      <c r="AB40" s="10">
        <f>IF(AND($C40&gt;0,$D40&lt;=AB$4,OR($E40=0,$E40&gt;=AB$4)),$C40,0)</f>
        <v/>
      </c>
      <c r="AC40" s="10">
        <f>IF(AND($C40&gt;0,$D40&lt;=AC$4,OR($E40=0,$E40&gt;=AC$4)),$C40,0)</f>
        <v/>
      </c>
    </row>
    <row r="41">
      <c r="A41" s="12" t="inlineStr">
        <is>
          <t>Customer success manager</t>
        </is>
      </c>
      <c r="B41" s="12" t="inlineStr">
        <is>
          <t>Cost of revenue</t>
        </is>
      </c>
      <c r="C41" s="14" t="n">
        <v>8750</v>
      </c>
      <c r="D41" s="12" t="n">
        <v>1</v>
      </c>
      <c r="E41" s="12" t="n">
        <v>0</v>
      </c>
      <c r="F41" s="10">
        <f>IF(AND($C41&gt;0,$D41&lt;=F$4,OR($E41=0,$E41&gt;=F$4)),$C41,0)</f>
        <v/>
      </c>
      <c r="G41" s="10">
        <f>IF(AND($C41&gt;0,$D41&lt;=G$4,OR($E41=0,$E41&gt;=G$4)),$C41,0)</f>
        <v/>
      </c>
      <c r="H41" s="10">
        <f>IF(AND($C41&gt;0,$D41&lt;=H$4,OR($E41=0,$E41&gt;=H$4)),$C41,0)</f>
        <v/>
      </c>
      <c r="I41" s="10">
        <f>IF(AND($C41&gt;0,$D41&lt;=I$4,OR($E41=0,$E41&gt;=I$4)),$C41,0)</f>
        <v/>
      </c>
      <c r="J41" s="10">
        <f>IF(AND($C41&gt;0,$D41&lt;=J$4,OR($E41=0,$E41&gt;=J$4)),$C41,0)</f>
        <v/>
      </c>
      <c r="K41" s="10">
        <f>IF(AND($C41&gt;0,$D41&lt;=K$4,OR($E41=0,$E41&gt;=K$4)),$C41,0)</f>
        <v/>
      </c>
      <c r="L41" s="10">
        <f>IF(AND($C41&gt;0,$D41&lt;=L$4,OR($E41=0,$E41&gt;=L$4)),$C41,0)</f>
        <v/>
      </c>
      <c r="M41" s="10">
        <f>IF(AND($C41&gt;0,$D41&lt;=M$4,OR($E41=0,$E41&gt;=M$4)),$C41,0)</f>
        <v/>
      </c>
      <c r="N41" s="10">
        <f>IF(AND($C41&gt;0,$D41&lt;=N$4,OR($E41=0,$E41&gt;=N$4)),$C41,0)</f>
        <v/>
      </c>
      <c r="O41" s="10">
        <f>IF(AND($C41&gt;0,$D41&lt;=O$4,OR($E41=0,$E41&gt;=O$4)),$C41,0)</f>
        <v/>
      </c>
      <c r="P41" s="10">
        <f>IF(AND($C41&gt;0,$D41&lt;=P$4,OR($E41=0,$E41&gt;=P$4)),$C41,0)</f>
        <v/>
      </c>
      <c r="Q41" s="10">
        <f>IF(AND($C41&gt;0,$D41&lt;=Q$4,OR($E41=0,$E41&gt;=Q$4)),$C41,0)</f>
        <v/>
      </c>
      <c r="R41" s="10">
        <f>IF(AND($C41&gt;0,$D41&lt;=R$4,OR($E41=0,$E41&gt;=R$4)),$C41,0)</f>
        <v/>
      </c>
      <c r="S41" s="10">
        <f>IF(AND($C41&gt;0,$D41&lt;=S$4,OR($E41=0,$E41&gt;=S$4)),$C41,0)</f>
        <v/>
      </c>
      <c r="T41" s="10">
        <f>IF(AND($C41&gt;0,$D41&lt;=T$4,OR($E41=0,$E41&gt;=T$4)),$C41,0)</f>
        <v/>
      </c>
      <c r="U41" s="10">
        <f>IF(AND($C41&gt;0,$D41&lt;=U$4,OR($E41=0,$E41&gt;=U$4)),$C41,0)</f>
        <v/>
      </c>
      <c r="V41" s="10">
        <f>IF(AND($C41&gt;0,$D41&lt;=V$4,OR($E41=0,$E41&gt;=V$4)),$C41,0)</f>
        <v/>
      </c>
      <c r="W41" s="10">
        <f>IF(AND($C41&gt;0,$D41&lt;=W$4,OR($E41=0,$E41&gt;=W$4)),$C41,0)</f>
        <v/>
      </c>
      <c r="X41" s="10">
        <f>IF(AND($C41&gt;0,$D41&lt;=X$4,OR($E41=0,$E41&gt;=X$4)),$C41,0)</f>
        <v/>
      </c>
      <c r="Y41" s="10">
        <f>IF(AND($C41&gt;0,$D41&lt;=Y$4,OR($E41=0,$E41&gt;=Y$4)),$C41,0)</f>
        <v/>
      </c>
      <c r="Z41" s="10">
        <f>IF(AND($C41&gt;0,$D41&lt;=Z$4,OR($E41=0,$E41&gt;=Z$4)),$C41,0)</f>
        <v/>
      </c>
      <c r="AA41" s="10">
        <f>IF(AND($C41&gt;0,$D41&lt;=AA$4,OR($E41=0,$E41&gt;=AA$4)),$C41,0)</f>
        <v/>
      </c>
      <c r="AB41" s="10">
        <f>IF(AND($C41&gt;0,$D41&lt;=AB$4,OR($E41=0,$E41&gt;=AB$4)),$C41,0)</f>
        <v/>
      </c>
      <c r="AC41" s="10">
        <f>IF(AND($C41&gt;0,$D41&lt;=AC$4,OR($E41=0,$E41&gt;=AC$4)),$C41,0)</f>
        <v/>
      </c>
    </row>
    <row r="42">
      <c r="A42" s="12" t="inlineStr">
        <is>
          <t>CEO</t>
        </is>
      </c>
      <c r="B42" s="12" t="inlineStr">
        <is>
          <t>General and administrative</t>
        </is>
      </c>
      <c r="C42" s="14" t="n">
        <v>20800</v>
      </c>
      <c r="D42" s="12" t="n">
        <v>1</v>
      </c>
      <c r="E42" s="12" t="n">
        <v>0</v>
      </c>
      <c r="F42" s="10">
        <f>IF(AND($C42&gt;0,$D42&lt;=F$4,OR($E42=0,$E42&gt;=F$4)),$C42,0)</f>
        <v/>
      </c>
      <c r="G42" s="10">
        <f>IF(AND($C42&gt;0,$D42&lt;=G$4,OR($E42=0,$E42&gt;=G$4)),$C42,0)</f>
        <v/>
      </c>
      <c r="H42" s="10">
        <f>IF(AND($C42&gt;0,$D42&lt;=H$4,OR($E42=0,$E42&gt;=H$4)),$C42,0)</f>
        <v/>
      </c>
      <c r="I42" s="10">
        <f>IF(AND($C42&gt;0,$D42&lt;=I$4,OR($E42=0,$E42&gt;=I$4)),$C42,0)</f>
        <v/>
      </c>
      <c r="J42" s="10">
        <f>IF(AND($C42&gt;0,$D42&lt;=J$4,OR($E42=0,$E42&gt;=J$4)),$C42,0)</f>
        <v/>
      </c>
      <c r="K42" s="10">
        <f>IF(AND($C42&gt;0,$D42&lt;=K$4,OR($E42=0,$E42&gt;=K$4)),$C42,0)</f>
        <v/>
      </c>
      <c r="L42" s="10">
        <f>IF(AND($C42&gt;0,$D42&lt;=L$4,OR($E42=0,$E42&gt;=L$4)),$C42,0)</f>
        <v/>
      </c>
      <c r="M42" s="10">
        <f>IF(AND($C42&gt;0,$D42&lt;=M$4,OR($E42=0,$E42&gt;=M$4)),$C42,0)</f>
        <v/>
      </c>
      <c r="N42" s="10">
        <f>IF(AND($C42&gt;0,$D42&lt;=N$4,OR($E42=0,$E42&gt;=N$4)),$C42,0)</f>
        <v/>
      </c>
      <c r="O42" s="10">
        <f>IF(AND($C42&gt;0,$D42&lt;=O$4,OR($E42=0,$E42&gt;=O$4)),$C42,0)</f>
        <v/>
      </c>
      <c r="P42" s="10">
        <f>IF(AND($C42&gt;0,$D42&lt;=P$4,OR($E42=0,$E42&gt;=P$4)),$C42,0)</f>
        <v/>
      </c>
      <c r="Q42" s="10">
        <f>IF(AND($C42&gt;0,$D42&lt;=Q$4,OR($E42=0,$E42&gt;=Q$4)),$C42,0)</f>
        <v/>
      </c>
      <c r="R42" s="10">
        <f>IF(AND($C42&gt;0,$D42&lt;=R$4,OR($E42=0,$E42&gt;=R$4)),$C42,0)</f>
        <v/>
      </c>
      <c r="S42" s="10">
        <f>IF(AND($C42&gt;0,$D42&lt;=S$4,OR($E42=0,$E42&gt;=S$4)),$C42,0)</f>
        <v/>
      </c>
      <c r="T42" s="10">
        <f>IF(AND($C42&gt;0,$D42&lt;=T$4,OR($E42=0,$E42&gt;=T$4)),$C42,0)</f>
        <v/>
      </c>
      <c r="U42" s="10">
        <f>IF(AND($C42&gt;0,$D42&lt;=U$4,OR($E42=0,$E42&gt;=U$4)),$C42,0)</f>
        <v/>
      </c>
      <c r="V42" s="10">
        <f>IF(AND($C42&gt;0,$D42&lt;=V$4,OR($E42=0,$E42&gt;=V$4)),$C42,0)</f>
        <v/>
      </c>
      <c r="W42" s="10">
        <f>IF(AND($C42&gt;0,$D42&lt;=W$4,OR($E42=0,$E42&gt;=W$4)),$C42,0)</f>
        <v/>
      </c>
      <c r="X42" s="10">
        <f>IF(AND($C42&gt;0,$D42&lt;=X$4,OR($E42=0,$E42&gt;=X$4)),$C42,0)</f>
        <v/>
      </c>
      <c r="Y42" s="10">
        <f>IF(AND($C42&gt;0,$D42&lt;=Y$4,OR($E42=0,$E42&gt;=Y$4)),$C42,0)</f>
        <v/>
      </c>
      <c r="Z42" s="10">
        <f>IF(AND($C42&gt;0,$D42&lt;=Z$4,OR($E42=0,$E42&gt;=Z$4)),$C42,0)</f>
        <v/>
      </c>
      <c r="AA42" s="10">
        <f>IF(AND($C42&gt;0,$D42&lt;=AA$4,OR($E42=0,$E42&gt;=AA$4)),$C42,0)</f>
        <v/>
      </c>
      <c r="AB42" s="10">
        <f>IF(AND($C42&gt;0,$D42&lt;=AB$4,OR($E42=0,$E42&gt;=AB$4)),$C42,0)</f>
        <v/>
      </c>
      <c r="AC42" s="10">
        <f>IF(AND($C42&gt;0,$D42&lt;=AC$4,OR($E42=0,$E42&gt;=AC$4)),$C42,0)</f>
        <v/>
      </c>
    </row>
    <row r="43">
      <c r="A43" s="12" t="inlineStr">
        <is>
          <t>Finance manager</t>
        </is>
      </c>
      <c r="B43" s="12" t="inlineStr">
        <is>
          <t>General and administrative</t>
        </is>
      </c>
      <c r="C43" s="14" t="n">
        <v>10400</v>
      </c>
      <c r="D43" s="12" t="n">
        <v>1</v>
      </c>
      <c r="E43" s="12" t="n">
        <v>0</v>
      </c>
      <c r="F43" s="10">
        <f>IF(AND($C43&gt;0,$D43&lt;=F$4,OR($E43=0,$E43&gt;=F$4)),$C43,0)</f>
        <v/>
      </c>
      <c r="G43" s="10">
        <f>IF(AND($C43&gt;0,$D43&lt;=G$4,OR($E43=0,$E43&gt;=G$4)),$C43,0)</f>
        <v/>
      </c>
      <c r="H43" s="10">
        <f>IF(AND($C43&gt;0,$D43&lt;=H$4,OR($E43=0,$E43&gt;=H$4)),$C43,0)</f>
        <v/>
      </c>
      <c r="I43" s="10">
        <f>IF(AND($C43&gt;0,$D43&lt;=I$4,OR($E43=0,$E43&gt;=I$4)),$C43,0)</f>
        <v/>
      </c>
      <c r="J43" s="10">
        <f>IF(AND($C43&gt;0,$D43&lt;=J$4,OR($E43=0,$E43&gt;=J$4)),$C43,0)</f>
        <v/>
      </c>
      <c r="K43" s="10">
        <f>IF(AND($C43&gt;0,$D43&lt;=K$4,OR($E43=0,$E43&gt;=K$4)),$C43,0)</f>
        <v/>
      </c>
      <c r="L43" s="10">
        <f>IF(AND($C43&gt;0,$D43&lt;=L$4,OR($E43=0,$E43&gt;=L$4)),$C43,0)</f>
        <v/>
      </c>
      <c r="M43" s="10">
        <f>IF(AND($C43&gt;0,$D43&lt;=M$4,OR($E43=0,$E43&gt;=M$4)),$C43,0)</f>
        <v/>
      </c>
      <c r="N43" s="10">
        <f>IF(AND($C43&gt;0,$D43&lt;=N$4,OR($E43=0,$E43&gt;=N$4)),$C43,0)</f>
        <v/>
      </c>
      <c r="O43" s="10">
        <f>IF(AND($C43&gt;0,$D43&lt;=O$4,OR($E43=0,$E43&gt;=O$4)),$C43,0)</f>
        <v/>
      </c>
      <c r="P43" s="10">
        <f>IF(AND($C43&gt;0,$D43&lt;=P$4,OR($E43=0,$E43&gt;=P$4)),$C43,0)</f>
        <v/>
      </c>
      <c r="Q43" s="10">
        <f>IF(AND($C43&gt;0,$D43&lt;=Q$4,OR($E43=0,$E43&gt;=Q$4)),$C43,0)</f>
        <v/>
      </c>
      <c r="R43" s="10">
        <f>IF(AND($C43&gt;0,$D43&lt;=R$4,OR($E43=0,$E43&gt;=R$4)),$C43,0)</f>
        <v/>
      </c>
      <c r="S43" s="10">
        <f>IF(AND($C43&gt;0,$D43&lt;=S$4,OR($E43=0,$E43&gt;=S$4)),$C43,0)</f>
        <v/>
      </c>
      <c r="T43" s="10">
        <f>IF(AND($C43&gt;0,$D43&lt;=T$4,OR($E43=0,$E43&gt;=T$4)),$C43,0)</f>
        <v/>
      </c>
      <c r="U43" s="10">
        <f>IF(AND($C43&gt;0,$D43&lt;=U$4,OR($E43=0,$E43&gt;=U$4)),$C43,0)</f>
        <v/>
      </c>
      <c r="V43" s="10">
        <f>IF(AND($C43&gt;0,$D43&lt;=V$4,OR($E43=0,$E43&gt;=V$4)),$C43,0)</f>
        <v/>
      </c>
      <c r="W43" s="10">
        <f>IF(AND($C43&gt;0,$D43&lt;=W$4,OR($E43=0,$E43&gt;=W$4)),$C43,0)</f>
        <v/>
      </c>
      <c r="X43" s="10">
        <f>IF(AND($C43&gt;0,$D43&lt;=X$4,OR($E43=0,$E43&gt;=X$4)),$C43,0)</f>
        <v/>
      </c>
      <c r="Y43" s="10">
        <f>IF(AND($C43&gt;0,$D43&lt;=Y$4,OR($E43=0,$E43&gt;=Y$4)),$C43,0)</f>
        <v/>
      </c>
      <c r="Z43" s="10">
        <f>IF(AND($C43&gt;0,$D43&lt;=Z$4,OR($E43=0,$E43&gt;=Z$4)),$C43,0)</f>
        <v/>
      </c>
      <c r="AA43" s="10">
        <f>IF(AND($C43&gt;0,$D43&lt;=AA$4,OR($E43=0,$E43&gt;=AA$4)),$C43,0)</f>
        <v/>
      </c>
      <c r="AB43" s="10">
        <f>IF(AND($C43&gt;0,$D43&lt;=AB$4,OR($E43=0,$E43&gt;=AB$4)),$C43,0)</f>
        <v/>
      </c>
      <c r="AC43" s="10">
        <f>IF(AND($C43&gt;0,$D43&lt;=AC$4,OR($E43=0,$E43&gt;=AC$4)),$C43,0)</f>
        <v/>
      </c>
    </row>
    <row r="44">
      <c r="A44" s="12" t="inlineStr">
        <is>
          <t>Finance manager</t>
        </is>
      </c>
      <c r="B44" s="12" t="inlineStr">
        <is>
          <t>General and administrative</t>
        </is>
      </c>
      <c r="C44" s="14" t="n">
        <v>10400</v>
      </c>
      <c r="D44" s="12" t="n">
        <v>1</v>
      </c>
      <c r="E44" s="12" t="n">
        <v>0</v>
      </c>
      <c r="F44" s="10">
        <f>IF(AND($C44&gt;0,$D44&lt;=F$4,OR($E44=0,$E44&gt;=F$4)),$C44,0)</f>
        <v/>
      </c>
      <c r="G44" s="10">
        <f>IF(AND($C44&gt;0,$D44&lt;=G$4,OR($E44=0,$E44&gt;=G$4)),$C44,0)</f>
        <v/>
      </c>
      <c r="H44" s="10">
        <f>IF(AND($C44&gt;0,$D44&lt;=H$4,OR($E44=0,$E44&gt;=H$4)),$C44,0)</f>
        <v/>
      </c>
      <c r="I44" s="10">
        <f>IF(AND($C44&gt;0,$D44&lt;=I$4,OR($E44=0,$E44&gt;=I$4)),$C44,0)</f>
        <v/>
      </c>
      <c r="J44" s="10">
        <f>IF(AND($C44&gt;0,$D44&lt;=J$4,OR($E44=0,$E44&gt;=J$4)),$C44,0)</f>
        <v/>
      </c>
      <c r="K44" s="10">
        <f>IF(AND($C44&gt;0,$D44&lt;=K$4,OR($E44=0,$E44&gt;=K$4)),$C44,0)</f>
        <v/>
      </c>
      <c r="L44" s="10">
        <f>IF(AND($C44&gt;0,$D44&lt;=L$4,OR($E44=0,$E44&gt;=L$4)),$C44,0)</f>
        <v/>
      </c>
      <c r="M44" s="10">
        <f>IF(AND($C44&gt;0,$D44&lt;=M$4,OR($E44=0,$E44&gt;=M$4)),$C44,0)</f>
        <v/>
      </c>
      <c r="N44" s="10">
        <f>IF(AND($C44&gt;0,$D44&lt;=N$4,OR($E44=0,$E44&gt;=N$4)),$C44,0)</f>
        <v/>
      </c>
      <c r="O44" s="10">
        <f>IF(AND($C44&gt;0,$D44&lt;=O$4,OR($E44=0,$E44&gt;=O$4)),$C44,0)</f>
        <v/>
      </c>
      <c r="P44" s="10">
        <f>IF(AND($C44&gt;0,$D44&lt;=P$4,OR($E44=0,$E44&gt;=P$4)),$C44,0)</f>
        <v/>
      </c>
      <c r="Q44" s="10">
        <f>IF(AND($C44&gt;0,$D44&lt;=Q$4,OR($E44=0,$E44&gt;=Q$4)),$C44,0)</f>
        <v/>
      </c>
      <c r="R44" s="10">
        <f>IF(AND($C44&gt;0,$D44&lt;=R$4,OR($E44=0,$E44&gt;=R$4)),$C44,0)</f>
        <v/>
      </c>
      <c r="S44" s="10">
        <f>IF(AND($C44&gt;0,$D44&lt;=S$4,OR($E44=0,$E44&gt;=S$4)),$C44,0)</f>
        <v/>
      </c>
      <c r="T44" s="10">
        <f>IF(AND($C44&gt;0,$D44&lt;=T$4,OR($E44=0,$E44&gt;=T$4)),$C44,0)</f>
        <v/>
      </c>
      <c r="U44" s="10">
        <f>IF(AND($C44&gt;0,$D44&lt;=U$4,OR($E44=0,$E44&gt;=U$4)),$C44,0)</f>
        <v/>
      </c>
      <c r="V44" s="10">
        <f>IF(AND($C44&gt;0,$D44&lt;=V$4,OR($E44=0,$E44&gt;=V$4)),$C44,0)</f>
        <v/>
      </c>
      <c r="W44" s="10">
        <f>IF(AND($C44&gt;0,$D44&lt;=W$4,OR($E44=0,$E44&gt;=W$4)),$C44,0)</f>
        <v/>
      </c>
      <c r="X44" s="10">
        <f>IF(AND($C44&gt;0,$D44&lt;=X$4,OR($E44=0,$E44&gt;=X$4)),$C44,0)</f>
        <v/>
      </c>
      <c r="Y44" s="10">
        <f>IF(AND($C44&gt;0,$D44&lt;=Y$4,OR($E44=0,$E44&gt;=Y$4)),$C44,0)</f>
        <v/>
      </c>
      <c r="Z44" s="10">
        <f>IF(AND($C44&gt;0,$D44&lt;=Z$4,OR($E44=0,$E44&gt;=Z$4)),$C44,0)</f>
        <v/>
      </c>
      <c r="AA44" s="10">
        <f>IF(AND($C44&gt;0,$D44&lt;=AA$4,OR($E44=0,$E44&gt;=AA$4)),$C44,0)</f>
        <v/>
      </c>
      <c r="AB44" s="10">
        <f>IF(AND($C44&gt;0,$D44&lt;=AB$4,OR($E44=0,$E44&gt;=AB$4)),$C44,0)</f>
        <v/>
      </c>
      <c r="AC44" s="10">
        <f>IF(AND($C44&gt;0,$D44&lt;=AC$4,OR($E44=0,$E44&gt;=AC$4)),$C44,0)</f>
        <v/>
      </c>
    </row>
    <row r="45">
      <c r="A45" s="12" t="inlineStr">
        <is>
          <t>People and HR lead</t>
        </is>
      </c>
      <c r="B45" s="12" t="inlineStr">
        <is>
          <t>General and administrative</t>
        </is>
      </c>
      <c r="C45" s="14" t="n">
        <v>8300</v>
      </c>
      <c r="D45" s="12" t="n">
        <v>1</v>
      </c>
      <c r="E45" s="12" t="n">
        <v>0</v>
      </c>
      <c r="F45" s="10">
        <f>IF(AND($C45&gt;0,$D45&lt;=F$4,OR($E45=0,$E45&gt;=F$4)),$C45,0)</f>
        <v/>
      </c>
      <c r="G45" s="10">
        <f>IF(AND($C45&gt;0,$D45&lt;=G$4,OR($E45=0,$E45&gt;=G$4)),$C45,0)</f>
        <v/>
      </c>
      <c r="H45" s="10">
        <f>IF(AND($C45&gt;0,$D45&lt;=H$4,OR($E45=0,$E45&gt;=H$4)),$C45,0)</f>
        <v/>
      </c>
      <c r="I45" s="10">
        <f>IF(AND($C45&gt;0,$D45&lt;=I$4,OR($E45=0,$E45&gt;=I$4)),$C45,0)</f>
        <v/>
      </c>
      <c r="J45" s="10">
        <f>IF(AND($C45&gt;0,$D45&lt;=J$4,OR($E45=0,$E45&gt;=J$4)),$C45,0)</f>
        <v/>
      </c>
      <c r="K45" s="10">
        <f>IF(AND($C45&gt;0,$D45&lt;=K$4,OR($E45=0,$E45&gt;=K$4)),$C45,0)</f>
        <v/>
      </c>
      <c r="L45" s="10">
        <f>IF(AND($C45&gt;0,$D45&lt;=L$4,OR($E45=0,$E45&gt;=L$4)),$C45,0)</f>
        <v/>
      </c>
      <c r="M45" s="10">
        <f>IF(AND($C45&gt;0,$D45&lt;=M$4,OR($E45=0,$E45&gt;=M$4)),$C45,0)</f>
        <v/>
      </c>
      <c r="N45" s="10">
        <f>IF(AND($C45&gt;0,$D45&lt;=N$4,OR($E45=0,$E45&gt;=N$4)),$C45,0)</f>
        <v/>
      </c>
      <c r="O45" s="10">
        <f>IF(AND($C45&gt;0,$D45&lt;=O$4,OR($E45=0,$E45&gt;=O$4)),$C45,0)</f>
        <v/>
      </c>
      <c r="P45" s="10">
        <f>IF(AND($C45&gt;0,$D45&lt;=P$4,OR($E45=0,$E45&gt;=P$4)),$C45,0)</f>
        <v/>
      </c>
      <c r="Q45" s="10">
        <f>IF(AND($C45&gt;0,$D45&lt;=Q$4,OR($E45=0,$E45&gt;=Q$4)),$C45,0)</f>
        <v/>
      </c>
      <c r="R45" s="10">
        <f>IF(AND($C45&gt;0,$D45&lt;=R$4,OR($E45=0,$E45&gt;=R$4)),$C45,0)</f>
        <v/>
      </c>
      <c r="S45" s="10">
        <f>IF(AND($C45&gt;0,$D45&lt;=S$4,OR($E45=0,$E45&gt;=S$4)),$C45,0)</f>
        <v/>
      </c>
      <c r="T45" s="10">
        <f>IF(AND($C45&gt;0,$D45&lt;=T$4,OR($E45=0,$E45&gt;=T$4)),$C45,0)</f>
        <v/>
      </c>
      <c r="U45" s="10">
        <f>IF(AND($C45&gt;0,$D45&lt;=U$4,OR($E45=0,$E45&gt;=U$4)),$C45,0)</f>
        <v/>
      </c>
      <c r="V45" s="10">
        <f>IF(AND($C45&gt;0,$D45&lt;=V$4,OR($E45=0,$E45&gt;=V$4)),$C45,0)</f>
        <v/>
      </c>
      <c r="W45" s="10">
        <f>IF(AND($C45&gt;0,$D45&lt;=W$4,OR($E45=0,$E45&gt;=W$4)),$C45,0)</f>
        <v/>
      </c>
      <c r="X45" s="10">
        <f>IF(AND($C45&gt;0,$D45&lt;=X$4,OR($E45=0,$E45&gt;=X$4)),$C45,0)</f>
        <v/>
      </c>
      <c r="Y45" s="10">
        <f>IF(AND($C45&gt;0,$D45&lt;=Y$4,OR($E45=0,$E45&gt;=Y$4)),$C45,0)</f>
        <v/>
      </c>
      <c r="Z45" s="10">
        <f>IF(AND($C45&gt;0,$D45&lt;=Z$4,OR($E45=0,$E45&gt;=Z$4)),$C45,0)</f>
        <v/>
      </c>
      <c r="AA45" s="10">
        <f>IF(AND($C45&gt;0,$D45&lt;=AA$4,OR($E45=0,$E45&gt;=AA$4)),$C45,0)</f>
        <v/>
      </c>
      <c r="AB45" s="10">
        <f>IF(AND($C45&gt;0,$D45&lt;=AB$4,OR($E45=0,$E45&gt;=AB$4)),$C45,0)</f>
        <v/>
      </c>
      <c r="AC45" s="10">
        <f>IF(AND($C45&gt;0,$D45&lt;=AC$4,OR($E45=0,$E45&gt;=AC$4)),$C45,0)</f>
        <v/>
      </c>
    </row>
    <row r="46">
      <c r="A46" s="12" t="inlineStr">
        <is>
          <t>Operations analyst</t>
        </is>
      </c>
      <c r="B46" s="12" t="inlineStr">
        <is>
          <t>General and administrative</t>
        </is>
      </c>
      <c r="C46" s="14" t="n">
        <v>7500</v>
      </c>
      <c r="D46" s="12" t="n">
        <v>1</v>
      </c>
      <c r="E46" s="12" t="n">
        <v>0</v>
      </c>
      <c r="F46" s="10">
        <f>IF(AND($C46&gt;0,$D46&lt;=F$4,OR($E46=0,$E46&gt;=F$4)),$C46,0)</f>
        <v/>
      </c>
      <c r="G46" s="10">
        <f>IF(AND($C46&gt;0,$D46&lt;=G$4,OR($E46=0,$E46&gt;=G$4)),$C46,0)</f>
        <v/>
      </c>
      <c r="H46" s="10">
        <f>IF(AND($C46&gt;0,$D46&lt;=H$4,OR($E46=0,$E46&gt;=H$4)),$C46,0)</f>
        <v/>
      </c>
      <c r="I46" s="10">
        <f>IF(AND($C46&gt;0,$D46&lt;=I$4,OR($E46=0,$E46&gt;=I$4)),$C46,0)</f>
        <v/>
      </c>
      <c r="J46" s="10">
        <f>IF(AND($C46&gt;0,$D46&lt;=J$4,OR($E46=0,$E46&gt;=J$4)),$C46,0)</f>
        <v/>
      </c>
      <c r="K46" s="10">
        <f>IF(AND($C46&gt;0,$D46&lt;=K$4,OR($E46=0,$E46&gt;=K$4)),$C46,0)</f>
        <v/>
      </c>
      <c r="L46" s="10">
        <f>IF(AND($C46&gt;0,$D46&lt;=L$4,OR($E46=0,$E46&gt;=L$4)),$C46,0)</f>
        <v/>
      </c>
      <c r="M46" s="10">
        <f>IF(AND($C46&gt;0,$D46&lt;=M$4,OR($E46=0,$E46&gt;=M$4)),$C46,0)</f>
        <v/>
      </c>
      <c r="N46" s="10">
        <f>IF(AND($C46&gt;0,$D46&lt;=N$4,OR($E46=0,$E46&gt;=N$4)),$C46,0)</f>
        <v/>
      </c>
      <c r="O46" s="10">
        <f>IF(AND($C46&gt;0,$D46&lt;=O$4,OR($E46=0,$E46&gt;=O$4)),$C46,0)</f>
        <v/>
      </c>
      <c r="P46" s="10">
        <f>IF(AND($C46&gt;0,$D46&lt;=P$4,OR($E46=0,$E46&gt;=P$4)),$C46,0)</f>
        <v/>
      </c>
      <c r="Q46" s="10">
        <f>IF(AND($C46&gt;0,$D46&lt;=Q$4,OR($E46=0,$E46&gt;=Q$4)),$C46,0)</f>
        <v/>
      </c>
      <c r="R46" s="10">
        <f>IF(AND($C46&gt;0,$D46&lt;=R$4,OR($E46=0,$E46&gt;=R$4)),$C46,0)</f>
        <v/>
      </c>
      <c r="S46" s="10">
        <f>IF(AND($C46&gt;0,$D46&lt;=S$4,OR($E46=0,$E46&gt;=S$4)),$C46,0)</f>
        <v/>
      </c>
      <c r="T46" s="10">
        <f>IF(AND($C46&gt;0,$D46&lt;=T$4,OR($E46=0,$E46&gt;=T$4)),$C46,0)</f>
        <v/>
      </c>
      <c r="U46" s="10">
        <f>IF(AND($C46&gt;0,$D46&lt;=U$4,OR($E46=0,$E46&gt;=U$4)),$C46,0)</f>
        <v/>
      </c>
      <c r="V46" s="10">
        <f>IF(AND($C46&gt;0,$D46&lt;=V$4,OR($E46=0,$E46&gt;=V$4)),$C46,0)</f>
        <v/>
      </c>
      <c r="W46" s="10">
        <f>IF(AND($C46&gt;0,$D46&lt;=W$4,OR($E46=0,$E46&gt;=W$4)),$C46,0)</f>
        <v/>
      </c>
      <c r="X46" s="10">
        <f>IF(AND($C46&gt;0,$D46&lt;=X$4,OR($E46=0,$E46&gt;=X$4)),$C46,0)</f>
        <v/>
      </c>
      <c r="Y46" s="10">
        <f>IF(AND($C46&gt;0,$D46&lt;=Y$4,OR($E46=0,$E46&gt;=Y$4)),$C46,0)</f>
        <v/>
      </c>
      <c r="Z46" s="10">
        <f>IF(AND($C46&gt;0,$D46&lt;=Z$4,OR($E46=0,$E46&gt;=Z$4)),$C46,0)</f>
        <v/>
      </c>
      <c r="AA46" s="10">
        <f>IF(AND($C46&gt;0,$D46&lt;=AA$4,OR($E46=0,$E46&gt;=AA$4)),$C46,0)</f>
        <v/>
      </c>
      <c r="AB46" s="10">
        <f>IF(AND($C46&gt;0,$D46&lt;=AB$4,OR($E46=0,$E46&gt;=AB$4)),$C46,0)</f>
        <v/>
      </c>
      <c r="AC46" s="10">
        <f>IF(AND($C46&gt;0,$D46&lt;=AC$4,OR($E46=0,$E46&gt;=AC$4)),$C46,0)</f>
        <v/>
      </c>
    </row>
    <row r="47">
      <c r="A47" s="12" t="inlineStr">
        <is>
          <t>Account executive (hire)</t>
        </is>
      </c>
      <c r="B47" s="12" t="inlineStr">
        <is>
          <t>Sales and marketing</t>
        </is>
      </c>
      <c r="C47" s="14" t="n">
        <v>11250</v>
      </c>
      <c r="D47" s="12" t="n">
        <v>3</v>
      </c>
      <c r="E47" s="12" t="n">
        <v>0</v>
      </c>
      <c r="F47" s="10">
        <f>IF(AND($C47&gt;0,$D47&lt;=F$4,OR($E47=0,$E47&gt;=F$4)),$C47,0)</f>
        <v/>
      </c>
      <c r="G47" s="10">
        <f>IF(AND($C47&gt;0,$D47&lt;=G$4,OR($E47=0,$E47&gt;=G$4)),$C47,0)</f>
        <v/>
      </c>
      <c r="H47" s="10">
        <f>IF(AND($C47&gt;0,$D47&lt;=H$4,OR($E47=0,$E47&gt;=H$4)),$C47,0)</f>
        <v/>
      </c>
      <c r="I47" s="10">
        <f>IF(AND($C47&gt;0,$D47&lt;=I$4,OR($E47=0,$E47&gt;=I$4)),$C47,0)</f>
        <v/>
      </c>
      <c r="J47" s="10">
        <f>IF(AND($C47&gt;0,$D47&lt;=J$4,OR($E47=0,$E47&gt;=J$4)),$C47,0)</f>
        <v/>
      </c>
      <c r="K47" s="10">
        <f>IF(AND($C47&gt;0,$D47&lt;=K$4,OR($E47=0,$E47&gt;=K$4)),$C47,0)</f>
        <v/>
      </c>
      <c r="L47" s="10">
        <f>IF(AND($C47&gt;0,$D47&lt;=L$4,OR($E47=0,$E47&gt;=L$4)),$C47,0)</f>
        <v/>
      </c>
      <c r="M47" s="10">
        <f>IF(AND($C47&gt;0,$D47&lt;=M$4,OR($E47=0,$E47&gt;=M$4)),$C47,0)</f>
        <v/>
      </c>
      <c r="N47" s="10">
        <f>IF(AND($C47&gt;0,$D47&lt;=N$4,OR($E47=0,$E47&gt;=N$4)),$C47,0)</f>
        <v/>
      </c>
      <c r="O47" s="10">
        <f>IF(AND($C47&gt;0,$D47&lt;=O$4,OR($E47=0,$E47&gt;=O$4)),$C47,0)</f>
        <v/>
      </c>
      <c r="P47" s="10">
        <f>IF(AND($C47&gt;0,$D47&lt;=P$4,OR($E47=0,$E47&gt;=P$4)),$C47,0)</f>
        <v/>
      </c>
      <c r="Q47" s="10">
        <f>IF(AND($C47&gt;0,$D47&lt;=Q$4,OR($E47=0,$E47&gt;=Q$4)),$C47,0)</f>
        <v/>
      </c>
      <c r="R47" s="10">
        <f>IF(AND($C47&gt;0,$D47&lt;=R$4,OR($E47=0,$E47&gt;=R$4)),$C47,0)</f>
        <v/>
      </c>
      <c r="S47" s="10">
        <f>IF(AND($C47&gt;0,$D47&lt;=S$4,OR($E47=0,$E47&gt;=S$4)),$C47,0)</f>
        <v/>
      </c>
      <c r="T47" s="10">
        <f>IF(AND($C47&gt;0,$D47&lt;=T$4,OR($E47=0,$E47&gt;=T$4)),$C47,0)</f>
        <v/>
      </c>
      <c r="U47" s="10">
        <f>IF(AND($C47&gt;0,$D47&lt;=U$4,OR($E47=0,$E47&gt;=U$4)),$C47,0)</f>
        <v/>
      </c>
      <c r="V47" s="10">
        <f>IF(AND($C47&gt;0,$D47&lt;=V$4,OR($E47=0,$E47&gt;=V$4)),$C47,0)</f>
        <v/>
      </c>
      <c r="W47" s="10">
        <f>IF(AND($C47&gt;0,$D47&lt;=W$4,OR($E47=0,$E47&gt;=W$4)),$C47,0)</f>
        <v/>
      </c>
      <c r="X47" s="10">
        <f>IF(AND($C47&gt;0,$D47&lt;=X$4,OR($E47=0,$E47&gt;=X$4)),$C47,0)</f>
        <v/>
      </c>
      <c r="Y47" s="10">
        <f>IF(AND($C47&gt;0,$D47&lt;=Y$4,OR($E47=0,$E47&gt;=Y$4)),$C47,0)</f>
        <v/>
      </c>
      <c r="Z47" s="10">
        <f>IF(AND($C47&gt;0,$D47&lt;=Z$4,OR($E47=0,$E47&gt;=Z$4)),$C47,0)</f>
        <v/>
      </c>
      <c r="AA47" s="10">
        <f>IF(AND($C47&gt;0,$D47&lt;=AA$4,OR($E47=0,$E47&gt;=AA$4)),$C47,0)</f>
        <v/>
      </c>
      <c r="AB47" s="10">
        <f>IF(AND($C47&gt;0,$D47&lt;=AB$4,OR($E47=0,$E47&gt;=AB$4)),$C47,0)</f>
        <v/>
      </c>
      <c r="AC47" s="10">
        <f>IF(AND($C47&gt;0,$D47&lt;=AC$4,OR($E47=0,$E47&gt;=AC$4)),$C47,0)</f>
        <v/>
      </c>
    </row>
    <row r="48">
      <c r="A48" s="12" t="inlineStr">
        <is>
          <t>Account executive (hire)</t>
        </is>
      </c>
      <c r="B48" s="12" t="inlineStr">
        <is>
          <t>Sales and marketing</t>
        </is>
      </c>
      <c r="C48" s="14" t="n">
        <v>11250</v>
      </c>
      <c r="D48" s="12" t="n">
        <v>6</v>
      </c>
      <c r="E48" s="12" t="n">
        <v>0</v>
      </c>
      <c r="F48" s="10">
        <f>IF(AND($C48&gt;0,$D48&lt;=F$4,OR($E48=0,$E48&gt;=F$4)),$C48,0)</f>
        <v/>
      </c>
      <c r="G48" s="10">
        <f>IF(AND($C48&gt;0,$D48&lt;=G$4,OR($E48=0,$E48&gt;=G$4)),$C48,0)</f>
        <v/>
      </c>
      <c r="H48" s="10">
        <f>IF(AND($C48&gt;0,$D48&lt;=H$4,OR($E48=0,$E48&gt;=H$4)),$C48,0)</f>
        <v/>
      </c>
      <c r="I48" s="10">
        <f>IF(AND($C48&gt;0,$D48&lt;=I$4,OR($E48=0,$E48&gt;=I$4)),$C48,0)</f>
        <v/>
      </c>
      <c r="J48" s="10">
        <f>IF(AND($C48&gt;0,$D48&lt;=J$4,OR($E48=0,$E48&gt;=J$4)),$C48,0)</f>
        <v/>
      </c>
      <c r="K48" s="10">
        <f>IF(AND($C48&gt;0,$D48&lt;=K$4,OR($E48=0,$E48&gt;=K$4)),$C48,0)</f>
        <v/>
      </c>
      <c r="L48" s="10">
        <f>IF(AND($C48&gt;0,$D48&lt;=L$4,OR($E48=0,$E48&gt;=L$4)),$C48,0)</f>
        <v/>
      </c>
      <c r="M48" s="10">
        <f>IF(AND($C48&gt;0,$D48&lt;=M$4,OR($E48=0,$E48&gt;=M$4)),$C48,0)</f>
        <v/>
      </c>
      <c r="N48" s="10">
        <f>IF(AND($C48&gt;0,$D48&lt;=N$4,OR($E48=0,$E48&gt;=N$4)),$C48,0)</f>
        <v/>
      </c>
      <c r="O48" s="10">
        <f>IF(AND($C48&gt;0,$D48&lt;=O$4,OR($E48=0,$E48&gt;=O$4)),$C48,0)</f>
        <v/>
      </c>
      <c r="P48" s="10">
        <f>IF(AND($C48&gt;0,$D48&lt;=P$4,OR($E48=0,$E48&gt;=P$4)),$C48,0)</f>
        <v/>
      </c>
      <c r="Q48" s="10">
        <f>IF(AND($C48&gt;0,$D48&lt;=Q$4,OR($E48=0,$E48&gt;=Q$4)),$C48,0)</f>
        <v/>
      </c>
      <c r="R48" s="10">
        <f>IF(AND($C48&gt;0,$D48&lt;=R$4,OR($E48=0,$E48&gt;=R$4)),$C48,0)</f>
        <v/>
      </c>
      <c r="S48" s="10">
        <f>IF(AND($C48&gt;0,$D48&lt;=S$4,OR($E48=0,$E48&gt;=S$4)),$C48,0)</f>
        <v/>
      </c>
      <c r="T48" s="10">
        <f>IF(AND($C48&gt;0,$D48&lt;=T$4,OR($E48=0,$E48&gt;=T$4)),$C48,0)</f>
        <v/>
      </c>
      <c r="U48" s="10">
        <f>IF(AND($C48&gt;0,$D48&lt;=U$4,OR($E48=0,$E48&gt;=U$4)),$C48,0)</f>
        <v/>
      </c>
      <c r="V48" s="10">
        <f>IF(AND($C48&gt;0,$D48&lt;=V$4,OR($E48=0,$E48&gt;=V$4)),$C48,0)</f>
        <v/>
      </c>
      <c r="W48" s="10">
        <f>IF(AND($C48&gt;0,$D48&lt;=W$4,OR($E48=0,$E48&gt;=W$4)),$C48,0)</f>
        <v/>
      </c>
      <c r="X48" s="10">
        <f>IF(AND($C48&gt;0,$D48&lt;=X$4,OR($E48=0,$E48&gt;=X$4)),$C48,0)</f>
        <v/>
      </c>
      <c r="Y48" s="10">
        <f>IF(AND($C48&gt;0,$D48&lt;=Y$4,OR($E48=0,$E48&gt;=Y$4)),$C48,0)</f>
        <v/>
      </c>
      <c r="Z48" s="10">
        <f>IF(AND($C48&gt;0,$D48&lt;=Z$4,OR($E48=0,$E48&gt;=Z$4)),$C48,0)</f>
        <v/>
      </c>
      <c r="AA48" s="10">
        <f>IF(AND($C48&gt;0,$D48&lt;=AA$4,OR($E48=0,$E48&gt;=AA$4)),$C48,0)</f>
        <v/>
      </c>
      <c r="AB48" s="10">
        <f>IF(AND($C48&gt;0,$D48&lt;=AB$4,OR($E48=0,$E48&gt;=AB$4)),$C48,0)</f>
        <v/>
      </c>
      <c r="AC48" s="10">
        <f>IF(AND($C48&gt;0,$D48&lt;=AC$4,OR($E48=0,$E48&gt;=AC$4)),$C48,0)</f>
        <v/>
      </c>
    </row>
    <row r="49">
      <c r="A49" s="12" t="inlineStr">
        <is>
          <t>Account executive (hire)</t>
        </is>
      </c>
      <c r="B49" s="12" t="inlineStr">
        <is>
          <t>Sales and marketing</t>
        </is>
      </c>
      <c r="C49" s="14" t="n">
        <v>11250</v>
      </c>
      <c r="D49" s="12" t="n">
        <v>9</v>
      </c>
      <c r="E49" s="12" t="n">
        <v>0</v>
      </c>
      <c r="F49" s="10">
        <f>IF(AND($C49&gt;0,$D49&lt;=F$4,OR($E49=0,$E49&gt;=F$4)),$C49,0)</f>
        <v/>
      </c>
      <c r="G49" s="10">
        <f>IF(AND($C49&gt;0,$D49&lt;=G$4,OR($E49=0,$E49&gt;=G$4)),$C49,0)</f>
        <v/>
      </c>
      <c r="H49" s="10">
        <f>IF(AND($C49&gt;0,$D49&lt;=H$4,OR($E49=0,$E49&gt;=H$4)),$C49,0)</f>
        <v/>
      </c>
      <c r="I49" s="10">
        <f>IF(AND($C49&gt;0,$D49&lt;=I$4,OR($E49=0,$E49&gt;=I$4)),$C49,0)</f>
        <v/>
      </c>
      <c r="J49" s="10">
        <f>IF(AND($C49&gt;0,$D49&lt;=J$4,OR($E49=0,$E49&gt;=J$4)),$C49,0)</f>
        <v/>
      </c>
      <c r="K49" s="10">
        <f>IF(AND($C49&gt;0,$D49&lt;=K$4,OR($E49=0,$E49&gt;=K$4)),$C49,0)</f>
        <v/>
      </c>
      <c r="L49" s="10">
        <f>IF(AND($C49&gt;0,$D49&lt;=L$4,OR($E49=0,$E49&gt;=L$4)),$C49,0)</f>
        <v/>
      </c>
      <c r="M49" s="10">
        <f>IF(AND($C49&gt;0,$D49&lt;=M$4,OR($E49=0,$E49&gt;=M$4)),$C49,0)</f>
        <v/>
      </c>
      <c r="N49" s="10">
        <f>IF(AND($C49&gt;0,$D49&lt;=N$4,OR($E49=0,$E49&gt;=N$4)),$C49,0)</f>
        <v/>
      </c>
      <c r="O49" s="10">
        <f>IF(AND($C49&gt;0,$D49&lt;=O$4,OR($E49=0,$E49&gt;=O$4)),$C49,0)</f>
        <v/>
      </c>
      <c r="P49" s="10">
        <f>IF(AND($C49&gt;0,$D49&lt;=P$4,OR($E49=0,$E49&gt;=P$4)),$C49,0)</f>
        <v/>
      </c>
      <c r="Q49" s="10">
        <f>IF(AND($C49&gt;0,$D49&lt;=Q$4,OR($E49=0,$E49&gt;=Q$4)),$C49,0)</f>
        <v/>
      </c>
      <c r="R49" s="10">
        <f>IF(AND($C49&gt;0,$D49&lt;=R$4,OR($E49=0,$E49&gt;=R$4)),$C49,0)</f>
        <v/>
      </c>
      <c r="S49" s="10">
        <f>IF(AND($C49&gt;0,$D49&lt;=S$4,OR($E49=0,$E49&gt;=S$4)),$C49,0)</f>
        <v/>
      </c>
      <c r="T49" s="10">
        <f>IF(AND($C49&gt;0,$D49&lt;=T$4,OR($E49=0,$E49&gt;=T$4)),$C49,0)</f>
        <v/>
      </c>
      <c r="U49" s="10">
        <f>IF(AND($C49&gt;0,$D49&lt;=U$4,OR($E49=0,$E49&gt;=U$4)),$C49,0)</f>
        <v/>
      </c>
      <c r="V49" s="10">
        <f>IF(AND($C49&gt;0,$D49&lt;=V$4,OR($E49=0,$E49&gt;=V$4)),$C49,0)</f>
        <v/>
      </c>
      <c r="W49" s="10">
        <f>IF(AND($C49&gt;0,$D49&lt;=W$4,OR($E49=0,$E49&gt;=W$4)),$C49,0)</f>
        <v/>
      </c>
      <c r="X49" s="10">
        <f>IF(AND($C49&gt;0,$D49&lt;=X$4,OR($E49=0,$E49&gt;=X$4)),$C49,0)</f>
        <v/>
      </c>
      <c r="Y49" s="10">
        <f>IF(AND($C49&gt;0,$D49&lt;=Y$4,OR($E49=0,$E49&gt;=Y$4)),$C49,0)</f>
        <v/>
      </c>
      <c r="Z49" s="10">
        <f>IF(AND($C49&gt;0,$D49&lt;=Z$4,OR($E49=0,$E49&gt;=Z$4)),$C49,0)</f>
        <v/>
      </c>
      <c r="AA49" s="10">
        <f>IF(AND($C49&gt;0,$D49&lt;=AA$4,OR($E49=0,$E49&gt;=AA$4)),$C49,0)</f>
        <v/>
      </c>
      <c r="AB49" s="10">
        <f>IF(AND($C49&gt;0,$D49&lt;=AB$4,OR($E49=0,$E49&gt;=AB$4)),$C49,0)</f>
        <v/>
      </c>
      <c r="AC49" s="10">
        <f>IF(AND($C49&gt;0,$D49&lt;=AC$4,OR($E49=0,$E49&gt;=AC$4)),$C49,0)</f>
        <v/>
      </c>
    </row>
    <row r="50">
      <c r="A50" s="12" t="inlineStr">
        <is>
          <t>Account executive (hire)</t>
        </is>
      </c>
      <c r="B50" s="12" t="inlineStr">
        <is>
          <t>Sales and marketing</t>
        </is>
      </c>
      <c r="C50" s="14" t="n">
        <v>11250</v>
      </c>
      <c r="D50" s="12" t="n">
        <v>15</v>
      </c>
      <c r="E50" s="12" t="n">
        <v>0</v>
      </c>
      <c r="F50" s="10">
        <f>IF(AND($C50&gt;0,$D50&lt;=F$4,OR($E50=0,$E50&gt;=F$4)),$C50,0)</f>
        <v/>
      </c>
      <c r="G50" s="10">
        <f>IF(AND($C50&gt;0,$D50&lt;=G$4,OR($E50=0,$E50&gt;=G$4)),$C50,0)</f>
        <v/>
      </c>
      <c r="H50" s="10">
        <f>IF(AND($C50&gt;0,$D50&lt;=H$4,OR($E50=0,$E50&gt;=H$4)),$C50,0)</f>
        <v/>
      </c>
      <c r="I50" s="10">
        <f>IF(AND($C50&gt;0,$D50&lt;=I$4,OR($E50=0,$E50&gt;=I$4)),$C50,0)</f>
        <v/>
      </c>
      <c r="J50" s="10">
        <f>IF(AND($C50&gt;0,$D50&lt;=J$4,OR($E50=0,$E50&gt;=J$4)),$C50,0)</f>
        <v/>
      </c>
      <c r="K50" s="10">
        <f>IF(AND($C50&gt;0,$D50&lt;=K$4,OR($E50=0,$E50&gt;=K$4)),$C50,0)</f>
        <v/>
      </c>
      <c r="L50" s="10">
        <f>IF(AND($C50&gt;0,$D50&lt;=L$4,OR($E50=0,$E50&gt;=L$4)),$C50,0)</f>
        <v/>
      </c>
      <c r="M50" s="10">
        <f>IF(AND($C50&gt;0,$D50&lt;=M$4,OR($E50=0,$E50&gt;=M$4)),$C50,0)</f>
        <v/>
      </c>
      <c r="N50" s="10">
        <f>IF(AND($C50&gt;0,$D50&lt;=N$4,OR($E50=0,$E50&gt;=N$4)),$C50,0)</f>
        <v/>
      </c>
      <c r="O50" s="10">
        <f>IF(AND($C50&gt;0,$D50&lt;=O$4,OR($E50=0,$E50&gt;=O$4)),$C50,0)</f>
        <v/>
      </c>
      <c r="P50" s="10">
        <f>IF(AND($C50&gt;0,$D50&lt;=P$4,OR($E50=0,$E50&gt;=P$4)),$C50,0)</f>
        <v/>
      </c>
      <c r="Q50" s="10">
        <f>IF(AND($C50&gt;0,$D50&lt;=Q$4,OR($E50=0,$E50&gt;=Q$4)),$C50,0)</f>
        <v/>
      </c>
      <c r="R50" s="10">
        <f>IF(AND($C50&gt;0,$D50&lt;=R$4,OR($E50=0,$E50&gt;=R$4)),$C50,0)</f>
        <v/>
      </c>
      <c r="S50" s="10">
        <f>IF(AND($C50&gt;0,$D50&lt;=S$4,OR($E50=0,$E50&gt;=S$4)),$C50,0)</f>
        <v/>
      </c>
      <c r="T50" s="10">
        <f>IF(AND($C50&gt;0,$D50&lt;=T$4,OR($E50=0,$E50&gt;=T$4)),$C50,0)</f>
        <v/>
      </c>
      <c r="U50" s="10">
        <f>IF(AND($C50&gt;0,$D50&lt;=U$4,OR($E50=0,$E50&gt;=U$4)),$C50,0)</f>
        <v/>
      </c>
      <c r="V50" s="10">
        <f>IF(AND($C50&gt;0,$D50&lt;=V$4,OR($E50=0,$E50&gt;=V$4)),$C50,0)</f>
        <v/>
      </c>
      <c r="W50" s="10">
        <f>IF(AND($C50&gt;0,$D50&lt;=W$4,OR($E50=0,$E50&gt;=W$4)),$C50,0)</f>
        <v/>
      </c>
      <c r="X50" s="10">
        <f>IF(AND($C50&gt;0,$D50&lt;=X$4,OR($E50=0,$E50&gt;=X$4)),$C50,0)</f>
        <v/>
      </c>
      <c r="Y50" s="10">
        <f>IF(AND($C50&gt;0,$D50&lt;=Y$4,OR($E50=0,$E50&gt;=Y$4)),$C50,0)</f>
        <v/>
      </c>
      <c r="Z50" s="10">
        <f>IF(AND($C50&gt;0,$D50&lt;=Z$4,OR($E50=0,$E50&gt;=Z$4)),$C50,0)</f>
        <v/>
      </c>
      <c r="AA50" s="10">
        <f>IF(AND($C50&gt;0,$D50&lt;=AA$4,OR($E50=0,$E50&gt;=AA$4)),$C50,0)</f>
        <v/>
      </c>
      <c r="AB50" s="10">
        <f>IF(AND($C50&gt;0,$D50&lt;=AB$4,OR($E50=0,$E50&gt;=AB$4)),$C50,0)</f>
        <v/>
      </c>
      <c r="AC50" s="10">
        <f>IF(AND($C50&gt;0,$D50&lt;=AC$4,OR($E50=0,$E50&gt;=AC$4)),$C50,0)</f>
        <v/>
      </c>
    </row>
    <row r="51">
      <c r="A51" s="12" t="inlineStr">
        <is>
          <t>Sales development rep (hire)</t>
        </is>
      </c>
      <c r="B51" s="12" t="inlineStr">
        <is>
          <t>Sales and marketing</t>
        </is>
      </c>
      <c r="C51" s="14" t="n">
        <v>6250</v>
      </c>
      <c r="D51" s="12" t="n">
        <v>4</v>
      </c>
      <c r="E51" s="12" t="n">
        <v>0</v>
      </c>
      <c r="F51" s="10">
        <f>IF(AND($C51&gt;0,$D51&lt;=F$4,OR($E51=0,$E51&gt;=F$4)),$C51,0)</f>
        <v/>
      </c>
      <c r="G51" s="10">
        <f>IF(AND($C51&gt;0,$D51&lt;=G$4,OR($E51=0,$E51&gt;=G$4)),$C51,0)</f>
        <v/>
      </c>
      <c r="H51" s="10">
        <f>IF(AND($C51&gt;0,$D51&lt;=H$4,OR($E51=0,$E51&gt;=H$4)),$C51,0)</f>
        <v/>
      </c>
      <c r="I51" s="10">
        <f>IF(AND($C51&gt;0,$D51&lt;=I$4,OR($E51=0,$E51&gt;=I$4)),$C51,0)</f>
        <v/>
      </c>
      <c r="J51" s="10">
        <f>IF(AND($C51&gt;0,$D51&lt;=J$4,OR($E51=0,$E51&gt;=J$4)),$C51,0)</f>
        <v/>
      </c>
      <c r="K51" s="10">
        <f>IF(AND($C51&gt;0,$D51&lt;=K$4,OR($E51=0,$E51&gt;=K$4)),$C51,0)</f>
        <v/>
      </c>
      <c r="L51" s="10">
        <f>IF(AND($C51&gt;0,$D51&lt;=L$4,OR($E51=0,$E51&gt;=L$4)),$C51,0)</f>
        <v/>
      </c>
      <c r="M51" s="10">
        <f>IF(AND($C51&gt;0,$D51&lt;=M$4,OR($E51=0,$E51&gt;=M$4)),$C51,0)</f>
        <v/>
      </c>
      <c r="N51" s="10">
        <f>IF(AND($C51&gt;0,$D51&lt;=N$4,OR($E51=0,$E51&gt;=N$4)),$C51,0)</f>
        <v/>
      </c>
      <c r="O51" s="10">
        <f>IF(AND($C51&gt;0,$D51&lt;=O$4,OR($E51=0,$E51&gt;=O$4)),$C51,0)</f>
        <v/>
      </c>
      <c r="P51" s="10">
        <f>IF(AND($C51&gt;0,$D51&lt;=P$4,OR($E51=0,$E51&gt;=P$4)),$C51,0)</f>
        <v/>
      </c>
      <c r="Q51" s="10">
        <f>IF(AND($C51&gt;0,$D51&lt;=Q$4,OR($E51=0,$E51&gt;=Q$4)),$C51,0)</f>
        <v/>
      </c>
      <c r="R51" s="10">
        <f>IF(AND($C51&gt;0,$D51&lt;=R$4,OR($E51=0,$E51&gt;=R$4)),$C51,0)</f>
        <v/>
      </c>
      <c r="S51" s="10">
        <f>IF(AND($C51&gt;0,$D51&lt;=S$4,OR($E51=0,$E51&gt;=S$4)),$C51,0)</f>
        <v/>
      </c>
      <c r="T51" s="10">
        <f>IF(AND($C51&gt;0,$D51&lt;=T$4,OR($E51=0,$E51&gt;=T$4)),$C51,0)</f>
        <v/>
      </c>
      <c r="U51" s="10">
        <f>IF(AND($C51&gt;0,$D51&lt;=U$4,OR($E51=0,$E51&gt;=U$4)),$C51,0)</f>
        <v/>
      </c>
      <c r="V51" s="10">
        <f>IF(AND($C51&gt;0,$D51&lt;=V$4,OR($E51=0,$E51&gt;=V$4)),$C51,0)</f>
        <v/>
      </c>
      <c r="W51" s="10">
        <f>IF(AND($C51&gt;0,$D51&lt;=W$4,OR($E51=0,$E51&gt;=W$4)),$C51,0)</f>
        <v/>
      </c>
      <c r="X51" s="10">
        <f>IF(AND($C51&gt;0,$D51&lt;=X$4,OR($E51=0,$E51&gt;=X$4)),$C51,0)</f>
        <v/>
      </c>
      <c r="Y51" s="10">
        <f>IF(AND($C51&gt;0,$D51&lt;=Y$4,OR($E51=0,$E51&gt;=Y$4)),$C51,0)</f>
        <v/>
      </c>
      <c r="Z51" s="10">
        <f>IF(AND($C51&gt;0,$D51&lt;=Z$4,OR($E51=0,$E51&gt;=Z$4)),$C51,0)</f>
        <v/>
      </c>
      <c r="AA51" s="10">
        <f>IF(AND($C51&gt;0,$D51&lt;=AA$4,OR($E51=0,$E51&gt;=AA$4)),$C51,0)</f>
        <v/>
      </c>
      <c r="AB51" s="10">
        <f>IF(AND($C51&gt;0,$D51&lt;=AB$4,OR($E51=0,$E51&gt;=AB$4)),$C51,0)</f>
        <v/>
      </c>
      <c r="AC51" s="10">
        <f>IF(AND($C51&gt;0,$D51&lt;=AC$4,OR($E51=0,$E51&gt;=AC$4)),$C51,0)</f>
        <v/>
      </c>
    </row>
    <row r="52">
      <c r="A52" s="12" t="inlineStr">
        <is>
          <t>Sales development rep (hire)</t>
        </is>
      </c>
      <c r="B52" s="12" t="inlineStr">
        <is>
          <t>Sales and marketing</t>
        </is>
      </c>
      <c r="C52" s="14" t="n">
        <v>6250</v>
      </c>
      <c r="D52" s="12" t="n">
        <v>13</v>
      </c>
      <c r="E52" s="12" t="n">
        <v>0</v>
      </c>
      <c r="F52" s="10">
        <f>IF(AND($C52&gt;0,$D52&lt;=F$4,OR($E52=0,$E52&gt;=F$4)),$C52,0)</f>
        <v/>
      </c>
      <c r="G52" s="10">
        <f>IF(AND($C52&gt;0,$D52&lt;=G$4,OR($E52=0,$E52&gt;=G$4)),$C52,0)</f>
        <v/>
      </c>
      <c r="H52" s="10">
        <f>IF(AND($C52&gt;0,$D52&lt;=H$4,OR($E52=0,$E52&gt;=H$4)),$C52,0)</f>
        <v/>
      </c>
      <c r="I52" s="10">
        <f>IF(AND($C52&gt;0,$D52&lt;=I$4,OR($E52=0,$E52&gt;=I$4)),$C52,0)</f>
        <v/>
      </c>
      <c r="J52" s="10">
        <f>IF(AND($C52&gt;0,$D52&lt;=J$4,OR($E52=0,$E52&gt;=J$4)),$C52,0)</f>
        <v/>
      </c>
      <c r="K52" s="10">
        <f>IF(AND($C52&gt;0,$D52&lt;=K$4,OR($E52=0,$E52&gt;=K$4)),$C52,0)</f>
        <v/>
      </c>
      <c r="L52" s="10">
        <f>IF(AND($C52&gt;0,$D52&lt;=L$4,OR($E52=0,$E52&gt;=L$4)),$C52,0)</f>
        <v/>
      </c>
      <c r="M52" s="10">
        <f>IF(AND($C52&gt;0,$D52&lt;=M$4,OR($E52=0,$E52&gt;=M$4)),$C52,0)</f>
        <v/>
      </c>
      <c r="N52" s="10">
        <f>IF(AND($C52&gt;0,$D52&lt;=N$4,OR($E52=0,$E52&gt;=N$4)),$C52,0)</f>
        <v/>
      </c>
      <c r="O52" s="10">
        <f>IF(AND($C52&gt;0,$D52&lt;=O$4,OR($E52=0,$E52&gt;=O$4)),$C52,0)</f>
        <v/>
      </c>
      <c r="P52" s="10">
        <f>IF(AND($C52&gt;0,$D52&lt;=P$4,OR($E52=0,$E52&gt;=P$4)),$C52,0)</f>
        <v/>
      </c>
      <c r="Q52" s="10">
        <f>IF(AND($C52&gt;0,$D52&lt;=Q$4,OR($E52=0,$E52&gt;=Q$4)),$C52,0)</f>
        <v/>
      </c>
      <c r="R52" s="10">
        <f>IF(AND($C52&gt;0,$D52&lt;=R$4,OR($E52=0,$E52&gt;=R$4)),$C52,0)</f>
        <v/>
      </c>
      <c r="S52" s="10">
        <f>IF(AND($C52&gt;0,$D52&lt;=S$4,OR($E52=0,$E52&gt;=S$4)),$C52,0)</f>
        <v/>
      </c>
      <c r="T52" s="10">
        <f>IF(AND($C52&gt;0,$D52&lt;=T$4,OR($E52=0,$E52&gt;=T$4)),$C52,0)</f>
        <v/>
      </c>
      <c r="U52" s="10">
        <f>IF(AND($C52&gt;0,$D52&lt;=U$4,OR($E52=0,$E52&gt;=U$4)),$C52,0)</f>
        <v/>
      </c>
      <c r="V52" s="10">
        <f>IF(AND($C52&gt;0,$D52&lt;=V$4,OR($E52=0,$E52&gt;=V$4)),$C52,0)</f>
        <v/>
      </c>
      <c r="W52" s="10">
        <f>IF(AND($C52&gt;0,$D52&lt;=W$4,OR($E52=0,$E52&gt;=W$4)),$C52,0)</f>
        <v/>
      </c>
      <c r="X52" s="10">
        <f>IF(AND($C52&gt;0,$D52&lt;=X$4,OR($E52=0,$E52&gt;=X$4)),$C52,0)</f>
        <v/>
      </c>
      <c r="Y52" s="10">
        <f>IF(AND($C52&gt;0,$D52&lt;=Y$4,OR($E52=0,$E52&gt;=Y$4)),$C52,0)</f>
        <v/>
      </c>
      <c r="Z52" s="10">
        <f>IF(AND($C52&gt;0,$D52&lt;=Z$4,OR($E52=0,$E52&gt;=Z$4)),$C52,0)</f>
        <v/>
      </c>
      <c r="AA52" s="10">
        <f>IF(AND($C52&gt;0,$D52&lt;=AA$4,OR($E52=0,$E52&gt;=AA$4)),$C52,0)</f>
        <v/>
      </c>
      <c r="AB52" s="10">
        <f>IF(AND($C52&gt;0,$D52&lt;=AB$4,OR($E52=0,$E52&gt;=AB$4)),$C52,0)</f>
        <v/>
      </c>
      <c r="AC52" s="10">
        <f>IF(AND($C52&gt;0,$D52&lt;=AC$4,OR($E52=0,$E52&gt;=AC$4)),$C52,0)</f>
        <v/>
      </c>
    </row>
    <row r="53">
      <c r="A53" s="12" t="inlineStr">
        <is>
          <t>Marketing manager (hire)</t>
        </is>
      </c>
      <c r="B53" s="12" t="inlineStr">
        <is>
          <t>Sales and marketing</t>
        </is>
      </c>
      <c r="C53" s="14" t="n">
        <v>10000</v>
      </c>
      <c r="D53" s="12" t="n">
        <v>10</v>
      </c>
      <c r="E53" s="12" t="n">
        <v>0</v>
      </c>
      <c r="F53" s="10">
        <f>IF(AND($C53&gt;0,$D53&lt;=F$4,OR($E53=0,$E53&gt;=F$4)),$C53,0)</f>
        <v/>
      </c>
      <c r="G53" s="10">
        <f>IF(AND($C53&gt;0,$D53&lt;=G$4,OR($E53=0,$E53&gt;=G$4)),$C53,0)</f>
        <v/>
      </c>
      <c r="H53" s="10">
        <f>IF(AND($C53&gt;0,$D53&lt;=H$4,OR($E53=0,$E53&gt;=H$4)),$C53,0)</f>
        <v/>
      </c>
      <c r="I53" s="10">
        <f>IF(AND($C53&gt;0,$D53&lt;=I$4,OR($E53=0,$E53&gt;=I$4)),$C53,0)</f>
        <v/>
      </c>
      <c r="J53" s="10">
        <f>IF(AND($C53&gt;0,$D53&lt;=J$4,OR($E53=0,$E53&gt;=J$4)),$C53,0)</f>
        <v/>
      </c>
      <c r="K53" s="10">
        <f>IF(AND($C53&gt;0,$D53&lt;=K$4,OR($E53=0,$E53&gt;=K$4)),$C53,0)</f>
        <v/>
      </c>
      <c r="L53" s="10">
        <f>IF(AND($C53&gt;0,$D53&lt;=L$4,OR($E53=0,$E53&gt;=L$4)),$C53,0)</f>
        <v/>
      </c>
      <c r="M53" s="10">
        <f>IF(AND($C53&gt;0,$D53&lt;=M$4,OR($E53=0,$E53&gt;=M$4)),$C53,0)</f>
        <v/>
      </c>
      <c r="N53" s="10">
        <f>IF(AND($C53&gt;0,$D53&lt;=N$4,OR($E53=0,$E53&gt;=N$4)),$C53,0)</f>
        <v/>
      </c>
      <c r="O53" s="10">
        <f>IF(AND($C53&gt;0,$D53&lt;=O$4,OR($E53=0,$E53&gt;=O$4)),$C53,0)</f>
        <v/>
      </c>
      <c r="P53" s="10">
        <f>IF(AND($C53&gt;0,$D53&lt;=P$4,OR($E53=0,$E53&gt;=P$4)),$C53,0)</f>
        <v/>
      </c>
      <c r="Q53" s="10">
        <f>IF(AND($C53&gt;0,$D53&lt;=Q$4,OR($E53=0,$E53&gt;=Q$4)),$C53,0)</f>
        <v/>
      </c>
      <c r="R53" s="10">
        <f>IF(AND($C53&gt;0,$D53&lt;=R$4,OR($E53=0,$E53&gt;=R$4)),$C53,0)</f>
        <v/>
      </c>
      <c r="S53" s="10">
        <f>IF(AND($C53&gt;0,$D53&lt;=S$4,OR($E53=0,$E53&gt;=S$4)),$C53,0)</f>
        <v/>
      </c>
      <c r="T53" s="10">
        <f>IF(AND($C53&gt;0,$D53&lt;=T$4,OR($E53=0,$E53&gt;=T$4)),$C53,0)</f>
        <v/>
      </c>
      <c r="U53" s="10">
        <f>IF(AND($C53&gt;0,$D53&lt;=U$4,OR($E53=0,$E53&gt;=U$4)),$C53,0)</f>
        <v/>
      </c>
      <c r="V53" s="10">
        <f>IF(AND($C53&gt;0,$D53&lt;=V$4,OR($E53=0,$E53&gt;=V$4)),$C53,0)</f>
        <v/>
      </c>
      <c r="W53" s="10">
        <f>IF(AND($C53&gt;0,$D53&lt;=W$4,OR($E53=0,$E53&gt;=W$4)),$C53,0)</f>
        <v/>
      </c>
      <c r="X53" s="10">
        <f>IF(AND($C53&gt;0,$D53&lt;=X$4,OR($E53=0,$E53&gt;=X$4)),$C53,0)</f>
        <v/>
      </c>
      <c r="Y53" s="10">
        <f>IF(AND($C53&gt;0,$D53&lt;=Y$4,OR($E53=0,$E53&gt;=Y$4)),$C53,0)</f>
        <v/>
      </c>
      <c r="Z53" s="10">
        <f>IF(AND($C53&gt;0,$D53&lt;=Z$4,OR($E53=0,$E53&gt;=Z$4)),$C53,0)</f>
        <v/>
      </c>
      <c r="AA53" s="10">
        <f>IF(AND($C53&gt;0,$D53&lt;=AA$4,OR($E53=0,$E53&gt;=AA$4)),$C53,0)</f>
        <v/>
      </c>
      <c r="AB53" s="10">
        <f>IF(AND($C53&gt;0,$D53&lt;=AB$4,OR($E53=0,$E53&gt;=AB$4)),$C53,0)</f>
        <v/>
      </c>
      <c r="AC53" s="10">
        <f>IF(AND($C53&gt;0,$D53&lt;=AC$4,OR($E53=0,$E53&gt;=AC$4)),$C53,0)</f>
        <v/>
      </c>
    </row>
    <row r="54">
      <c r="A54" s="12" t="inlineStr">
        <is>
          <t>Software engineer (hire)</t>
        </is>
      </c>
      <c r="B54" s="12" t="inlineStr">
        <is>
          <t>Research and development</t>
        </is>
      </c>
      <c r="C54" s="14" t="n">
        <v>13750</v>
      </c>
      <c r="D54" s="12" t="n">
        <v>2</v>
      </c>
      <c r="E54" s="12" t="n">
        <v>0</v>
      </c>
      <c r="F54" s="10">
        <f>IF(AND($C54&gt;0,$D54&lt;=F$4,OR($E54=0,$E54&gt;=F$4)),$C54,0)</f>
        <v/>
      </c>
      <c r="G54" s="10">
        <f>IF(AND($C54&gt;0,$D54&lt;=G$4,OR($E54=0,$E54&gt;=G$4)),$C54,0)</f>
        <v/>
      </c>
      <c r="H54" s="10">
        <f>IF(AND($C54&gt;0,$D54&lt;=H$4,OR($E54=0,$E54&gt;=H$4)),$C54,0)</f>
        <v/>
      </c>
      <c r="I54" s="10">
        <f>IF(AND($C54&gt;0,$D54&lt;=I$4,OR($E54=0,$E54&gt;=I$4)),$C54,0)</f>
        <v/>
      </c>
      <c r="J54" s="10">
        <f>IF(AND($C54&gt;0,$D54&lt;=J$4,OR($E54=0,$E54&gt;=J$4)),$C54,0)</f>
        <v/>
      </c>
      <c r="K54" s="10">
        <f>IF(AND($C54&gt;0,$D54&lt;=K$4,OR($E54=0,$E54&gt;=K$4)),$C54,0)</f>
        <v/>
      </c>
      <c r="L54" s="10">
        <f>IF(AND($C54&gt;0,$D54&lt;=L$4,OR($E54=0,$E54&gt;=L$4)),$C54,0)</f>
        <v/>
      </c>
      <c r="M54" s="10">
        <f>IF(AND($C54&gt;0,$D54&lt;=M$4,OR($E54=0,$E54&gt;=M$4)),$C54,0)</f>
        <v/>
      </c>
      <c r="N54" s="10">
        <f>IF(AND($C54&gt;0,$D54&lt;=N$4,OR($E54=0,$E54&gt;=N$4)),$C54,0)</f>
        <v/>
      </c>
      <c r="O54" s="10">
        <f>IF(AND($C54&gt;0,$D54&lt;=O$4,OR($E54=0,$E54&gt;=O$4)),$C54,0)</f>
        <v/>
      </c>
      <c r="P54" s="10">
        <f>IF(AND($C54&gt;0,$D54&lt;=P$4,OR($E54=0,$E54&gt;=P$4)),$C54,0)</f>
        <v/>
      </c>
      <c r="Q54" s="10">
        <f>IF(AND($C54&gt;0,$D54&lt;=Q$4,OR($E54=0,$E54&gt;=Q$4)),$C54,0)</f>
        <v/>
      </c>
      <c r="R54" s="10">
        <f>IF(AND($C54&gt;0,$D54&lt;=R$4,OR($E54=0,$E54&gt;=R$4)),$C54,0)</f>
        <v/>
      </c>
      <c r="S54" s="10">
        <f>IF(AND($C54&gt;0,$D54&lt;=S$4,OR($E54=0,$E54&gt;=S$4)),$C54,0)</f>
        <v/>
      </c>
      <c r="T54" s="10">
        <f>IF(AND($C54&gt;0,$D54&lt;=T$4,OR($E54=0,$E54&gt;=T$4)),$C54,0)</f>
        <v/>
      </c>
      <c r="U54" s="10">
        <f>IF(AND($C54&gt;0,$D54&lt;=U$4,OR($E54=0,$E54&gt;=U$4)),$C54,0)</f>
        <v/>
      </c>
      <c r="V54" s="10">
        <f>IF(AND($C54&gt;0,$D54&lt;=V$4,OR($E54=0,$E54&gt;=V$4)),$C54,0)</f>
        <v/>
      </c>
      <c r="W54" s="10">
        <f>IF(AND($C54&gt;0,$D54&lt;=W$4,OR($E54=0,$E54&gt;=W$4)),$C54,0)</f>
        <v/>
      </c>
      <c r="X54" s="10">
        <f>IF(AND($C54&gt;0,$D54&lt;=X$4,OR($E54=0,$E54&gt;=X$4)),$C54,0)</f>
        <v/>
      </c>
      <c r="Y54" s="10">
        <f>IF(AND($C54&gt;0,$D54&lt;=Y$4,OR($E54=0,$E54&gt;=Y$4)),$C54,0)</f>
        <v/>
      </c>
      <c r="Z54" s="10">
        <f>IF(AND($C54&gt;0,$D54&lt;=Z$4,OR($E54=0,$E54&gt;=Z$4)),$C54,0)</f>
        <v/>
      </c>
      <c r="AA54" s="10">
        <f>IF(AND($C54&gt;0,$D54&lt;=AA$4,OR($E54=0,$E54&gt;=AA$4)),$C54,0)</f>
        <v/>
      </c>
      <c r="AB54" s="10">
        <f>IF(AND($C54&gt;0,$D54&lt;=AB$4,OR($E54=0,$E54&gt;=AB$4)),$C54,0)</f>
        <v/>
      </c>
      <c r="AC54" s="10">
        <f>IF(AND($C54&gt;0,$D54&lt;=AC$4,OR($E54=0,$E54&gt;=AC$4)),$C54,0)</f>
        <v/>
      </c>
    </row>
    <row r="55">
      <c r="A55" s="12" t="inlineStr">
        <is>
          <t>Software engineer (hire)</t>
        </is>
      </c>
      <c r="B55" s="12" t="inlineStr">
        <is>
          <t>Research and development</t>
        </is>
      </c>
      <c r="C55" s="14" t="n">
        <v>13750</v>
      </c>
      <c r="D55" s="12" t="n">
        <v>5</v>
      </c>
      <c r="E55" s="12" t="n">
        <v>0</v>
      </c>
      <c r="F55" s="10">
        <f>IF(AND($C55&gt;0,$D55&lt;=F$4,OR($E55=0,$E55&gt;=F$4)),$C55,0)</f>
        <v/>
      </c>
      <c r="G55" s="10">
        <f>IF(AND($C55&gt;0,$D55&lt;=G$4,OR($E55=0,$E55&gt;=G$4)),$C55,0)</f>
        <v/>
      </c>
      <c r="H55" s="10">
        <f>IF(AND($C55&gt;0,$D55&lt;=H$4,OR($E55=0,$E55&gt;=H$4)),$C55,0)</f>
        <v/>
      </c>
      <c r="I55" s="10">
        <f>IF(AND($C55&gt;0,$D55&lt;=I$4,OR($E55=0,$E55&gt;=I$4)),$C55,0)</f>
        <v/>
      </c>
      <c r="J55" s="10">
        <f>IF(AND($C55&gt;0,$D55&lt;=J$4,OR($E55=0,$E55&gt;=J$4)),$C55,0)</f>
        <v/>
      </c>
      <c r="K55" s="10">
        <f>IF(AND($C55&gt;0,$D55&lt;=K$4,OR($E55=0,$E55&gt;=K$4)),$C55,0)</f>
        <v/>
      </c>
      <c r="L55" s="10">
        <f>IF(AND($C55&gt;0,$D55&lt;=L$4,OR($E55=0,$E55&gt;=L$4)),$C55,0)</f>
        <v/>
      </c>
      <c r="M55" s="10">
        <f>IF(AND($C55&gt;0,$D55&lt;=M$4,OR($E55=0,$E55&gt;=M$4)),$C55,0)</f>
        <v/>
      </c>
      <c r="N55" s="10">
        <f>IF(AND($C55&gt;0,$D55&lt;=N$4,OR($E55=0,$E55&gt;=N$4)),$C55,0)</f>
        <v/>
      </c>
      <c r="O55" s="10">
        <f>IF(AND($C55&gt;0,$D55&lt;=O$4,OR($E55=0,$E55&gt;=O$4)),$C55,0)</f>
        <v/>
      </c>
      <c r="P55" s="10">
        <f>IF(AND($C55&gt;0,$D55&lt;=P$4,OR($E55=0,$E55&gt;=P$4)),$C55,0)</f>
        <v/>
      </c>
      <c r="Q55" s="10">
        <f>IF(AND($C55&gt;0,$D55&lt;=Q$4,OR($E55=0,$E55&gt;=Q$4)),$C55,0)</f>
        <v/>
      </c>
      <c r="R55" s="10">
        <f>IF(AND($C55&gt;0,$D55&lt;=R$4,OR($E55=0,$E55&gt;=R$4)),$C55,0)</f>
        <v/>
      </c>
      <c r="S55" s="10">
        <f>IF(AND($C55&gt;0,$D55&lt;=S$4,OR($E55=0,$E55&gt;=S$4)),$C55,0)</f>
        <v/>
      </c>
      <c r="T55" s="10">
        <f>IF(AND($C55&gt;0,$D55&lt;=T$4,OR($E55=0,$E55&gt;=T$4)),$C55,0)</f>
        <v/>
      </c>
      <c r="U55" s="10">
        <f>IF(AND($C55&gt;0,$D55&lt;=U$4,OR($E55=0,$E55&gt;=U$4)),$C55,0)</f>
        <v/>
      </c>
      <c r="V55" s="10">
        <f>IF(AND($C55&gt;0,$D55&lt;=V$4,OR($E55=0,$E55&gt;=V$4)),$C55,0)</f>
        <v/>
      </c>
      <c r="W55" s="10">
        <f>IF(AND($C55&gt;0,$D55&lt;=W$4,OR($E55=0,$E55&gt;=W$4)),$C55,0)</f>
        <v/>
      </c>
      <c r="X55" s="10">
        <f>IF(AND($C55&gt;0,$D55&lt;=X$4,OR($E55=0,$E55&gt;=X$4)),$C55,0)</f>
        <v/>
      </c>
      <c r="Y55" s="10">
        <f>IF(AND($C55&gt;0,$D55&lt;=Y$4,OR($E55=0,$E55&gt;=Y$4)),$C55,0)</f>
        <v/>
      </c>
      <c r="Z55" s="10">
        <f>IF(AND($C55&gt;0,$D55&lt;=Z$4,OR($E55=0,$E55&gt;=Z$4)),$C55,0)</f>
        <v/>
      </c>
      <c r="AA55" s="10">
        <f>IF(AND($C55&gt;0,$D55&lt;=AA$4,OR($E55=0,$E55&gt;=AA$4)),$C55,0)</f>
        <v/>
      </c>
      <c r="AB55" s="10">
        <f>IF(AND($C55&gt;0,$D55&lt;=AB$4,OR($E55=0,$E55&gt;=AB$4)),$C55,0)</f>
        <v/>
      </c>
      <c r="AC55" s="10">
        <f>IF(AND($C55&gt;0,$D55&lt;=AC$4,OR($E55=0,$E55&gt;=AC$4)),$C55,0)</f>
        <v/>
      </c>
    </row>
    <row r="56">
      <c r="A56" s="12" t="inlineStr">
        <is>
          <t>Software engineer (hire)</t>
        </is>
      </c>
      <c r="B56" s="12" t="inlineStr">
        <is>
          <t>Research and development</t>
        </is>
      </c>
      <c r="C56" s="14" t="n">
        <v>13750</v>
      </c>
      <c r="D56" s="12" t="n">
        <v>8</v>
      </c>
      <c r="E56" s="12" t="n">
        <v>0</v>
      </c>
      <c r="F56" s="10">
        <f>IF(AND($C56&gt;0,$D56&lt;=F$4,OR($E56=0,$E56&gt;=F$4)),$C56,0)</f>
        <v/>
      </c>
      <c r="G56" s="10">
        <f>IF(AND($C56&gt;0,$D56&lt;=G$4,OR($E56=0,$E56&gt;=G$4)),$C56,0)</f>
        <v/>
      </c>
      <c r="H56" s="10">
        <f>IF(AND($C56&gt;0,$D56&lt;=H$4,OR($E56=0,$E56&gt;=H$4)),$C56,0)</f>
        <v/>
      </c>
      <c r="I56" s="10">
        <f>IF(AND($C56&gt;0,$D56&lt;=I$4,OR($E56=0,$E56&gt;=I$4)),$C56,0)</f>
        <v/>
      </c>
      <c r="J56" s="10">
        <f>IF(AND($C56&gt;0,$D56&lt;=J$4,OR($E56=0,$E56&gt;=J$4)),$C56,0)</f>
        <v/>
      </c>
      <c r="K56" s="10">
        <f>IF(AND($C56&gt;0,$D56&lt;=K$4,OR($E56=0,$E56&gt;=K$4)),$C56,0)</f>
        <v/>
      </c>
      <c r="L56" s="10">
        <f>IF(AND($C56&gt;0,$D56&lt;=L$4,OR($E56=0,$E56&gt;=L$4)),$C56,0)</f>
        <v/>
      </c>
      <c r="M56" s="10">
        <f>IF(AND($C56&gt;0,$D56&lt;=M$4,OR($E56=0,$E56&gt;=M$4)),$C56,0)</f>
        <v/>
      </c>
      <c r="N56" s="10">
        <f>IF(AND($C56&gt;0,$D56&lt;=N$4,OR($E56=0,$E56&gt;=N$4)),$C56,0)</f>
        <v/>
      </c>
      <c r="O56" s="10">
        <f>IF(AND($C56&gt;0,$D56&lt;=O$4,OR($E56=0,$E56&gt;=O$4)),$C56,0)</f>
        <v/>
      </c>
      <c r="P56" s="10">
        <f>IF(AND($C56&gt;0,$D56&lt;=P$4,OR($E56=0,$E56&gt;=P$4)),$C56,0)</f>
        <v/>
      </c>
      <c r="Q56" s="10">
        <f>IF(AND($C56&gt;0,$D56&lt;=Q$4,OR($E56=0,$E56&gt;=Q$4)),$C56,0)</f>
        <v/>
      </c>
      <c r="R56" s="10">
        <f>IF(AND($C56&gt;0,$D56&lt;=R$4,OR($E56=0,$E56&gt;=R$4)),$C56,0)</f>
        <v/>
      </c>
      <c r="S56" s="10">
        <f>IF(AND($C56&gt;0,$D56&lt;=S$4,OR($E56=0,$E56&gt;=S$4)),$C56,0)</f>
        <v/>
      </c>
      <c r="T56" s="10">
        <f>IF(AND($C56&gt;0,$D56&lt;=T$4,OR($E56=0,$E56&gt;=T$4)),$C56,0)</f>
        <v/>
      </c>
      <c r="U56" s="10">
        <f>IF(AND($C56&gt;0,$D56&lt;=U$4,OR($E56=0,$E56&gt;=U$4)),$C56,0)</f>
        <v/>
      </c>
      <c r="V56" s="10">
        <f>IF(AND($C56&gt;0,$D56&lt;=V$4,OR($E56=0,$E56&gt;=V$4)),$C56,0)</f>
        <v/>
      </c>
      <c r="W56" s="10">
        <f>IF(AND($C56&gt;0,$D56&lt;=W$4,OR($E56=0,$E56&gt;=W$4)),$C56,0)</f>
        <v/>
      </c>
      <c r="X56" s="10">
        <f>IF(AND($C56&gt;0,$D56&lt;=X$4,OR($E56=0,$E56&gt;=X$4)),$C56,0)</f>
        <v/>
      </c>
      <c r="Y56" s="10">
        <f>IF(AND($C56&gt;0,$D56&lt;=Y$4,OR($E56=0,$E56&gt;=Y$4)),$C56,0)</f>
        <v/>
      </c>
      <c r="Z56" s="10">
        <f>IF(AND($C56&gt;0,$D56&lt;=Z$4,OR($E56=0,$E56&gt;=Z$4)),$C56,0)</f>
        <v/>
      </c>
      <c r="AA56" s="10">
        <f>IF(AND($C56&gt;0,$D56&lt;=AA$4,OR($E56=0,$E56&gt;=AA$4)),$C56,0)</f>
        <v/>
      </c>
      <c r="AB56" s="10">
        <f>IF(AND($C56&gt;0,$D56&lt;=AB$4,OR($E56=0,$E56&gt;=AB$4)),$C56,0)</f>
        <v/>
      </c>
      <c r="AC56" s="10">
        <f>IF(AND($C56&gt;0,$D56&lt;=AC$4,OR($E56=0,$E56&gt;=AC$4)),$C56,0)</f>
        <v/>
      </c>
    </row>
    <row r="57">
      <c r="A57" s="12" t="inlineStr">
        <is>
          <t>Software engineer (hire)</t>
        </is>
      </c>
      <c r="B57" s="12" t="inlineStr">
        <is>
          <t>Research and development</t>
        </is>
      </c>
      <c r="C57" s="14" t="n">
        <v>13750</v>
      </c>
      <c r="D57" s="12" t="n">
        <v>14</v>
      </c>
      <c r="E57" s="12" t="n">
        <v>0</v>
      </c>
      <c r="F57" s="10">
        <f>IF(AND($C57&gt;0,$D57&lt;=F$4,OR($E57=0,$E57&gt;=F$4)),$C57,0)</f>
        <v/>
      </c>
      <c r="G57" s="10">
        <f>IF(AND($C57&gt;0,$D57&lt;=G$4,OR($E57=0,$E57&gt;=G$4)),$C57,0)</f>
        <v/>
      </c>
      <c r="H57" s="10">
        <f>IF(AND($C57&gt;0,$D57&lt;=H$4,OR($E57=0,$E57&gt;=H$4)),$C57,0)</f>
        <v/>
      </c>
      <c r="I57" s="10">
        <f>IF(AND($C57&gt;0,$D57&lt;=I$4,OR($E57=0,$E57&gt;=I$4)),$C57,0)</f>
        <v/>
      </c>
      <c r="J57" s="10">
        <f>IF(AND($C57&gt;0,$D57&lt;=J$4,OR($E57=0,$E57&gt;=J$4)),$C57,0)</f>
        <v/>
      </c>
      <c r="K57" s="10">
        <f>IF(AND($C57&gt;0,$D57&lt;=K$4,OR($E57=0,$E57&gt;=K$4)),$C57,0)</f>
        <v/>
      </c>
      <c r="L57" s="10">
        <f>IF(AND($C57&gt;0,$D57&lt;=L$4,OR($E57=0,$E57&gt;=L$4)),$C57,0)</f>
        <v/>
      </c>
      <c r="M57" s="10">
        <f>IF(AND($C57&gt;0,$D57&lt;=M$4,OR($E57=0,$E57&gt;=M$4)),$C57,0)</f>
        <v/>
      </c>
      <c r="N57" s="10">
        <f>IF(AND($C57&gt;0,$D57&lt;=N$4,OR($E57=0,$E57&gt;=N$4)),$C57,0)</f>
        <v/>
      </c>
      <c r="O57" s="10">
        <f>IF(AND($C57&gt;0,$D57&lt;=O$4,OR($E57=0,$E57&gt;=O$4)),$C57,0)</f>
        <v/>
      </c>
      <c r="P57" s="10">
        <f>IF(AND($C57&gt;0,$D57&lt;=P$4,OR($E57=0,$E57&gt;=P$4)),$C57,0)</f>
        <v/>
      </c>
      <c r="Q57" s="10">
        <f>IF(AND($C57&gt;0,$D57&lt;=Q$4,OR($E57=0,$E57&gt;=Q$4)),$C57,0)</f>
        <v/>
      </c>
      <c r="R57" s="10">
        <f>IF(AND($C57&gt;0,$D57&lt;=R$4,OR($E57=0,$E57&gt;=R$4)),$C57,0)</f>
        <v/>
      </c>
      <c r="S57" s="10">
        <f>IF(AND($C57&gt;0,$D57&lt;=S$4,OR($E57=0,$E57&gt;=S$4)),$C57,0)</f>
        <v/>
      </c>
      <c r="T57" s="10">
        <f>IF(AND($C57&gt;0,$D57&lt;=T$4,OR($E57=0,$E57&gt;=T$4)),$C57,0)</f>
        <v/>
      </c>
      <c r="U57" s="10">
        <f>IF(AND($C57&gt;0,$D57&lt;=U$4,OR($E57=0,$E57&gt;=U$4)),$C57,0)</f>
        <v/>
      </c>
      <c r="V57" s="10">
        <f>IF(AND($C57&gt;0,$D57&lt;=V$4,OR($E57=0,$E57&gt;=V$4)),$C57,0)</f>
        <v/>
      </c>
      <c r="W57" s="10">
        <f>IF(AND($C57&gt;0,$D57&lt;=W$4,OR($E57=0,$E57&gt;=W$4)),$C57,0)</f>
        <v/>
      </c>
      <c r="X57" s="10">
        <f>IF(AND($C57&gt;0,$D57&lt;=X$4,OR($E57=0,$E57&gt;=X$4)),$C57,0)</f>
        <v/>
      </c>
      <c r="Y57" s="10">
        <f>IF(AND($C57&gt;0,$D57&lt;=Y$4,OR($E57=0,$E57&gt;=Y$4)),$C57,0)</f>
        <v/>
      </c>
      <c r="Z57" s="10">
        <f>IF(AND($C57&gt;0,$D57&lt;=Z$4,OR($E57=0,$E57&gt;=Z$4)),$C57,0)</f>
        <v/>
      </c>
      <c r="AA57" s="10">
        <f>IF(AND($C57&gt;0,$D57&lt;=AA$4,OR($E57=0,$E57&gt;=AA$4)),$C57,0)</f>
        <v/>
      </c>
      <c r="AB57" s="10">
        <f>IF(AND($C57&gt;0,$D57&lt;=AB$4,OR($E57=0,$E57&gt;=AB$4)),$C57,0)</f>
        <v/>
      </c>
      <c r="AC57" s="10">
        <f>IF(AND($C57&gt;0,$D57&lt;=AC$4,OR($E57=0,$E57&gt;=AC$4)),$C57,0)</f>
        <v/>
      </c>
    </row>
    <row r="58">
      <c r="A58" s="12" t="inlineStr">
        <is>
          <t>Software engineer (hire)</t>
        </is>
      </c>
      <c r="B58" s="12" t="inlineStr">
        <is>
          <t>Research and development</t>
        </is>
      </c>
      <c r="C58" s="14" t="n">
        <v>13750</v>
      </c>
      <c r="D58" s="12" t="n">
        <v>18</v>
      </c>
      <c r="E58" s="12" t="n">
        <v>0</v>
      </c>
      <c r="F58" s="10">
        <f>IF(AND($C58&gt;0,$D58&lt;=F$4,OR($E58=0,$E58&gt;=F$4)),$C58,0)</f>
        <v/>
      </c>
      <c r="G58" s="10">
        <f>IF(AND($C58&gt;0,$D58&lt;=G$4,OR($E58=0,$E58&gt;=G$4)),$C58,0)</f>
        <v/>
      </c>
      <c r="H58" s="10">
        <f>IF(AND($C58&gt;0,$D58&lt;=H$4,OR($E58=0,$E58&gt;=H$4)),$C58,0)</f>
        <v/>
      </c>
      <c r="I58" s="10">
        <f>IF(AND($C58&gt;0,$D58&lt;=I$4,OR($E58=0,$E58&gt;=I$4)),$C58,0)</f>
        <v/>
      </c>
      <c r="J58" s="10">
        <f>IF(AND($C58&gt;0,$D58&lt;=J$4,OR($E58=0,$E58&gt;=J$4)),$C58,0)</f>
        <v/>
      </c>
      <c r="K58" s="10">
        <f>IF(AND($C58&gt;0,$D58&lt;=K$4,OR($E58=0,$E58&gt;=K$4)),$C58,0)</f>
        <v/>
      </c>
      <c r="L58" s="10">
        <f>IF(AND($C58&gt;0,$D58&lt;=L$4,OR($E58=0,$E58&gt;=L$4)),$C58,0)</f>
        <v/>
      </c>
      <c r="M58" s="10">
        <f>IF(AND($C58&gt;0,$D58&lt;=M$4,OR($E58=0,$E58&gt;=M$4)),$C58,0)</f>
        <v/>
      </c>
      <c r="N58" s="10">
        <f>IF(AND($C58&gt;0,$D58&lt;=N$4,OR($E58=0,$E58&gt;=N$4)),$C58,0)</f>
        <v/>
      </c>
      <c r="O58" s="10">
        <f>IF(AND($C58&gt;0,$D58&lt;=O$4,OR($E58=0,$E58&gt;=O$4)),$C58,0)</f>
        <v/>
      </c>
      <c r="P58" s="10">
        <f>IF(AND($C58&gt;0,$D58&lt;=P$4,OR($E58=0,$E58&gt;=P$4)),$C58,0)</f>
        <v/>
      </c>
      <c r="Q58" s="10">
        <f>IF(AND($C58&gt;0,$D58&lt;=Q$4,OR($E58=0,$E58&gt;=Q$4)),$C58,0)</f>
        <v/>
      </c>
      <c r="R58" s="10">
        <f>IF(AND($C58&gt;0,$D58&lt;=R$4,OR($E58=0,$E58&gt;=R$4)),$C58,0)</f>
        <v/>
      </c>
      <c r="S58" s="10">
        <f>IF(AND($C58&gt;0,$D58&lt;=S$4,OR($E58=0,$E58&gt;=S$4)),$C58,0)</f>
        <v/>
      </c>
      <c r="T58" s="10">
        <f>IF(AND($C58&gt;0,$D58&lt;=T$4,OR($E58=0,$E58&gt;=T$4)),$C58,0)</f>
        <v/>
      </c>
      <c r="U58" s="10">
        <f>IF(AND($C58&gt;0,$D58&lt;=U$4,OR($E58=0,$E58&gt;=U$4)),$C58,0)</f>
        <v/>
      </c>
      <c r="V58" s="10">
        <f>IF(AND($C58&gt;0,$D58&lt;=V$4,OR($E58=0,$E58&gt;=V$4)),$C58,0)</f>
        <v/>
      </c>
      <c r="W58" s="10">
        <f>IF(AND($C58&gt;0,$D58&lt;=W$4,OR($E58=0,$E58&gt;=W$4)),$C58,0)</f>
        <v/>
      </c>
      <c r="X58" s="10">
        <f>IF(AND($C58&gt;0,$D58&lt;=X$4,OR($E58=0,$E58&gt;=X$4)),$C58,0)</f>
        <v/>
      </c>
      <c r="Y58" s="10">
        <f>IF(AND($C58&gt;0,$D58&lt;=Y$4,OR($E58=0,$E58&gt;=Y$4)),$C58,0)</f>
        <v/>
      </c>
      <c r="Z58" s="10">
        <f>IF(AND($C58&gt;0,$D58&lt;=Z$4,OR($E58=0,$E58&gt;=Z$4)),$C58,0)</f>
        <v/>
      </c>
      <c r="AA58" s="10">
        <f>IF(AND($C58&gt;0,$D58&lt;=AA$4,OR($E58=0,$E58&gt;=AA$4)),$C58,0)</f>
        <v/>
      </c>
      <c r="AB58" s="10">
        <f>IF(AND($C58&gt;0,$D58&lt;=AB$4,OR($E58=0,$E58&gt;=AB$4)),$C58,0)</f>
        <v/>
      </c>
      <c r="AC58" s="10">
        <f>IF(AND($C58&gt;0,$D58&lt;=AC$4,OR($E58=0,$E58&gt;=AC$4)),$C58,0)</f>
        <v/>
      </c>
    </row>
    <row r="59">
      <c r="A59" s="12" t="inlineStr">
        <is>
          <t>Customer success manager (hire)</t>
        </is>
      </c>
      <c r="B59" s="12" t="inlineStr">
        <is>
          <t>Cost of revenue</t>
        </is>
      </c>
      <c r="C59" s="14" t="n">
        <v>8750</v>
      </c>
      <c r="D59" s="12" t="n">
        <v>7</v>
      </c>
      <c r="E59" s="12" t="n">
        <v>0</v>
      </c>
      <c r="F59" s="10">
        <f>IF(AND($C59&gt;0,$D59&lt;=F$4,OR($E59=0,$E59&gt;=F$4)),$C59,0)</f>
        <v/>
      </c>
      <c r="G59" s="10">
        <f>IF(AND($C59&gt;0,$D59&lt;=G$4,OR($E59=0,$E59&gt;=G$4)),$C59,0)</f>
        <v/>
      </c>
      <c r="H59" s="10">
        <f>IF(AND($C59&gt;0,$D59&lt;=H$4,OR($E59=0,$E59&gt;=H$4)),$C59,0)</f>
        <v/>
      </c>
      <c r="I59" s="10">
        <f>IF(AND($C59&gt;0,$D59&lt;=I$4,OR($E59=0,$E59&gt;=I$4)),$C59,0)</f>
        <v/>
      </c>
      <c r="J59" s="10">
        <f>IF(AND($C59&gt;0,$D59&lt;=J$4,OR($E59=0,$E59&gt;=J$4)),$C59,0)</f>
        <v/>
      </c>
      <c r="K59" s="10">
        <f>IF(AND($C59&gt;0,$D59&lt;=K$4,OR($E59=0,$E59&gt;=K$4)),$C59,0)</f>
        <v/>
      </c>
      <c r="L59" s="10">
        <f>IF(AND($C59&gt;0,$D59&lt;=L$4,OR($E59=0,$E59&gt;=L$4)),$C59,0)</f>
        <v/>
      </c>
      <c r="M59" s="10">
        <f>IF(AND($C59&gt;0,$D59&lt;=M$4,OR($E59=0,$E59&gt;=M$4)),$C59,0)</f>
        <v/>
      </c>
      <c r="N59" s="10">
        <f>IF(AND($C59&gt;0,$D59&lt;=N$4,OR($E59=0,$E59&gt;=N$4)),$C59,0)</f>
        <v/>
      </c>
      <c r="O59" s="10">
        <f>IF(AND($C59&gt;0,$D59&lt;=O$4,OR($E59=0,$E59&gt;=O$4)),$C59,0)</f>
        <v/>
      </c>
      <c r="P59" s="10">
        <f>IF(AND($C59&gt;0,$D59&lt;=P$4,OR($E59=0,$E59&gt;=P$4)),$C59,0)</f>
        <v/>
      </c>
      <c r="Q59" s="10">
        <f>IF(AND($C59&gt;0,$D59&lt;=Q$4,OR($E59=0,$E59&gt;=Q$4)),$C59,0)</f>
        <v/>
      </c>
      <c r="R59" s="10">
        <f>IF(AND($C59&gt;0,$D59&lt;=R$4,OR($E59=0,$E59&gt;=R$4)),$C59,0)</f>
        <v/>
      </c>
      <c r="S59" s="10">
        <f>IF(AND($C59&gt;0,$D59&lt;=S$4,OR($E59=0,$E59&gt;=S$4)),$C59,0)</f>
        <v/>
      </c>
      <c r="T59" s="10">
        <f>IF(AND($C59&gt;0,$D59&lt;=T$4,OR($E59=0,$E59&gt;=T$4)),$C59,0)</f>
        <v/>
      </c>
      <c r="U59" s="10">
        <f>IF(AND($C59&gt;0,$D59&lt;=U$4,OR($E59=0,$E59&gt;=U$4)),$C59,0)</f>
        <v/>
      </c>
      <c r="V59" s="10">
        <f>IF(AND($C59&gt;0,$D59&lt;=V$4,OR($E59=0,$E59&gt;=V$4)),$C59,0)</f>
        <v/>
      </c>
      <c r="W59" s="10">
        <f>IF(AND($C59&gt;0,$D59&lt;=W$4,OR($E59=0,$E59&gt;=W$4)),$C59,0)</f>
        <v/>
      </c>
      <c r="X59" s="10">
        <f>IF(AND($C59&gt;0,$D59&lt;=X$4,OR($E59=0,$E59&gt;=X$4)),$C59,0)</f>
        <v/>
      </c>
      <c r="Y59" s="10">
        <f>IF(AND($C59&gt;0,$D59&lt;=Y$4,OR($E59=0,$E59&gt;=Y$4)),$C59,0)</f>
        <v/>
      </c>
      <c r="Z59" s="10">
        <f>IF(AND($C59&gt;0,$D59&lt;=Z$4,OR($E59=0,$E59&gt;=Z$4)),$C59,0)</f>
        <v/>
      </c>
      <c r="AA59" s="10">
        <f>IF(AND($C59&gt;0,$D59&lt;=AA$4,OR($E59=0,$E59&gt;=AA$4)),$C59,0)</f>
        <v/>
      </c>
      <c r="AB59" s="10">
        <f>IF(AND($C59&gt;0,$D59&lt;=AB$4,OR($E59=0,$E59&gt;=AB$4)),$C59,0)</f>
        <v/>
      </c>
      <c r="AC59" s="10">
        <f>IF(AND($C59&gt;0,$D59&lt;=AC$4,OR($E59=0,$E59&gt;=AC$4)),$C59,0)</f>
        <v/>
      </c>
    </row>
    <row r="60">
      <c r="A60" s="12" t="inlineStr">
        <is>
          <t>Customer success manager (hire)</t>
        </is>
      </c>
      <c r="B60" s="12" t="inlineStr">
        <is>
          <t>Cost of revenue</t>
        </is>
      </c>
      <c r="C60" s="14" t="n">
        <v>8750</v>
      </c>
      <c r="D60" s="12" t="n">
        <v>16</v>
      </c>
      <c r="E60" s="12" t="n">
        <v>0</v>
      </c>
      <c r="F60" s="10">
        <f>IF(AND($C60&gt;0,$D60&lt;=F$4,OR($E60=0,$E60&gt;=F$4)),$C60,0)</f>
        <v/>
      </c>
      <c r="G60" s="10">
        <f>IF(AND($C60&gt;0,$D60&lt;=G$4,OR($E60=0,$E60&gt;=G$4)),$C60,0)</f>
        <v/>
      </c>
      <c r="H60" s="10">
        <f>IF(AND($C60&gt;0,$D60&lt;=H$4,OR($E60=0,$E60&gt;=H$4)),$C60,0)</f>
        <v/>
      </c>
      <c r="I60" s="10">
        <f>IF(AND($C60&gt;0,$D60&lt;=I$4,OR($E60=0,$E60&gt;=I$4)),$C60,0)</f>
        <v/>
      </c>
      <c r="J60" s="10">
        <f>IF(AND($C60&gt;0,$D60&lt;=J$4,OR($E60=0,$E60&gt;=J$4)),$C60,0)</f>
        <v/>
      </c>
      <c r="K60" s="10">
        <f>IF(AND($C60&gt;0,$D60&lt;=K$4,OR($E60=0,$E60&gt;=K$4)),$C60,0)</f>
        <v/>
      </c>
      <c r="L60" s="10">
        <f>IF(AND($C60&gt;0,$D60&lt;=L$4,OR($E60=0,$E60&gt;=L$4)),$C60,0)</f>
        <v/>
      </c>
      <c r="M60" s="10">
        <f>IF(AND($C60&gt;0,$D60&lt;=M$4,OR($E60=0,$E60&gt;=M$4)),$C60,0)</f>
        <v/>
      </c>
      <c r="N60" s="10">
        <f>IF(AND($C60&gt;0,$D60&lt;=N$4,OR($E60=0,$E60&gt;=N$4)),$C60,0)</f>
        <v/>
      </c>
      <c r="O60" s="10">
        <f>IF(AND($C60&gt;0,$D60&lt;=O$4,OR($E60=0,$E60&gt;=O$4)),$C60,0)</f>
        <v/>
      </c>
      <c r="P60" s="10">
        <f>IF(AND($C60&gt;0,$D60&lt;=P$4,OR($E60=0,$E60&gt;=P$4)),$C60,0)</f>
        <v/>
      </c>
      <c r="Q60" s="10">
        <f>IF(AND($C60&gt;0,$D60&lt;=Q$4,OR($E60=0,$E60&gt;=Q$4)),$C60,0)</f>
        <v/>
      </c>
      <c r="R60" s="10">
        <f>IF(AND($C60&gt;0,$D60&lt;=R$4,OR($E60=0,$E60&gt;=R$4)),$C60,0)</f>
        <v/>
      </c>
      <c r="S60" s="10">
        <f>IF(AND($C60&gt;0,$D60&lt;=S$4,OR($E60=0,$E60&gt;=S$4)),$C60,0)</f>
        <v/>
      </c>
      <c r="T60" s="10">
        <f>IF(AND($C60&gt;0,$D60&lt;=T$4,OR($E60=0,$E60&gt;=T$4)),$C60,0)</f>
        <v/>
      </c>
      <c r="U60" s="10">
        <f>IF(AND($C60&gt;0,$D60&lt;=U$4,OR($E60=0,$E60&gt;=U$4)),$C60,0)</f>
        <v/>
      </c>
      <c r="V60" s="10">
        <f>IF(AND($C60&gt;0,$D60&lt;=V$4,OR($E60=0,$E60&gt;=V$4)),$C60,0)</f>
        <v/>
      </c>
      <c r="W60" s="10">
        <f>IF(AND($C60&gt;0,$D60&lt;=W$4,OR($E60=0,$E60&gt;=W$4)),$C60,0)</f>
        <v/>
      </c>
      <c r="X60" s="10">
        <f>IF(AND($C60&gt;0,$D60&lt;=X$4,OR($E60=0,$E60&gt;=X$4)),$C60,0)</f>
        <v/>
      </c>
      <c r="Y60" s="10">
        <f>IF(AND($C60&gt;0,$D60&lt;=Y$4,OR($E60=0,$E60&gt;=Y$4)),$C60,0)</f>
        <v/>
      </c>
      <c r="Z60" s="10">
        <f>IF(AND($C60&gt;0,$D60&lt;=Z$4,OR($E60=0,$E60&gt;=Z$4)),$C60,0)</f>
        <v/>
      </c>
      <c r="AA60" s="10">
        <f>IF(AND($C60&gt;0,$D60&lt;=AA$4,OR($E60=0,$E60&gt;=AA$4)),$C60,0)</f>
        <v/>
      </c>
      <c r="AB60" s="10">
        <f>IF(AND($C60&gt;0,$D60&lt;=AB$4,OR($E60=0,$E60&gt;=AB$4)),$C60,0)</f>
        <v/>
      </c>
      <c r="AC60" s="10">
        <f>IF(AND($C60&gt;0,$D60&lt;=AC$4,OR($E60=0,$E60&gt;=AC$4)),$C60,0)</f>
        <v/>
      </c>
    </row>
    <row r="61">
      <c r="A61" s="12" t="inlineStr">
        <is>
          <t>Finance manager (hire)</t>
        </is>
      </c>
      <c r="B61" s="12" t="inlineStr">
        <is>
          <t>General and administrative</t>
        </is>
      </c>
      <c r="C61" s="14" t="n">
        <v>10400</v>
      </c>
      <c r="D61" s="12" t="n">
        <v>13</v>
      </c>
      <c r="E61" s="12" t="n">
        <v>0</v>
      </c>
      <c r="F61" s="10">
        <f>IF(AND($C61&gt;0,$D61&lt;=F$4,OR($E61=0,$E61&gt;=F$4)),$C61,0)</f>
        <v/>
      </c>
      <c r="G61" s="10">
        <f>IF(AND($C61&gt;0,$D61&lt;=G$4,OR($E61=0,$E61&gt;=G$4)),$C61,0)</f>
        <v/>
      </c>
      <c r="H61" s="10">
        <f>IF(AND($C61&gt;0,$D61&lt;=H$4,OR($E61=0,$E61&gt;=H$4)),$C61,0)</f>
        <v/>
      </c>
      <c r="I61" s="10">
        <f>IF(AND($C61&gt;0,$D61&lt;=I$4,OR($E61=0,$E61&gt;=I$4)),$C61,0)</f>
        <v/>
      </c>
      <c r="J61" s="10">
        <f>IF(AND($C61&gt;0,$D61&lt;=J$4,OR($E61=0,$E61&gt;=J$4)),$C61,0)</f>
        <v/>
      </c>
      <c r="K61" s="10">
        <f>IF(AND($C61&gt;0,$D61&lt;=K$4,OR($E61=0,$E61&gt;=K$4)),$C61,0)</f>
        <v/>
      </c>
      <c r="L61" s="10">
        <f>IF(AND($C61&gt;0,$D61&lt;=L$4,OR($E61=0,$E61&gt;=L$4)),$C61,0)</f>
        <v/>
      </c>
      <c r="M61" s="10">
        <f>IF(AND($C61&gt;0,$D61&lt;=M$4,OR($E61=0,$E61&gt;=M$4)),$C61,0)</f>
        <v/>
      </c>
      <c r="N61" s="10">
        <f>IF(AND($C61&gt;0,$D61&lt;=N$4,OR($E61=0,$E61&gt;=N$4)),$C61,0)</f>
        <v/>
      </c>
      <c r="O61" s="10">
        <f>IF(AND($C61&gt;0,$D61&lt;=O$4,OR($E61=0,$E61&gt;=O$4)),$C61,0)</f>
        <v/>
      </c>
      <c r="P61" s="10">
        <f>IF(AND($C61&gt;0,$D61&lt;=P$4,OR($E61=0,$E61&gt;=P$4)),$C61,0)</f>
        <v/>
      </c>
      <c r="Q61" s="10">
        <f>IF(AND($C61&gt;0,$D61&lt;=Q$4,OR($E61=0,$E61&gt;=Q$4)),$C61,0)</f>
        <v/>
      </c>
      <c r="R61" s="10">
        <f>IF(AND($C61&gt;0,$D61&lt;=R$4,OR($E61=0,$E61&gt;=R$4)),$C61,0)</f>
        <v/>
      </c>
      <c r="S61" s="10">
        <f>IF(AND($C61&gt;0,$D61&lt;=S$4,OR($E61=0,$E61&gt;=S$4)),$C61,0)</f>
        <v/>
      </c>
      <c r="T61" s="10">
        <f>IF(AND($C61&gt;0,$D61&lt;=T$4,OR($E61=0,$E61&gt;=T$4)),$C61,0)</f>
        <v/>
      </c>
      <c r="U61" s="10">
        <f>IF(AND($C61&gt;0,$D61&lt;=U$4,OR($E61=0,$E61&gt;=U$4)),$C61,0)</f>
        <v/>
      </c>
      <c r="V61" s="10">
        <f>IF(AND($C61&gt;0,$D61&lt;=V$4,OR($E61=0,$E61&gt;=V$4)),$C61,0)</f>
        <v/>
      </c>
      <c r="W61" s="10">
        <f>IF(AND($C61&gt;0,$D61&lt;=W$4,OR($E61=0,$E61&gt;=W$4)),$C61,0)</f>
        <v/>
      </c>
      <c r="X61" s="10">
        <f>IF(AND($C61&gt;0,$D61&lt;=X$4,OR($E61=0,$E61&gt;=X$4)),$C61,0)</f>
        <v/>
      </c>
      <c r="Y61" s="10">
        <f>IF(AND($C61&gt;0,$D61&lt;=Y$4,OR($E61=0,$E61&gt;=Y$4)),$C61,0)</f>
        <v/>
      </c>
      <c r="Z61" s="10">
        <f>IF(AND($C61&gt;0,$D61&lt;=Z$4,OR($E61=0,$E61&gt;=Z$4)),$C61,0)</f>
        <v/>
      </c>
      <c r="AA61" s="10">
        <f>IF(AND($C61&gt;0,$D61&lt;=AA$4,OR($E61=0,$E61&gt;=AA$4)),$C61,0)</f>
        <v/>
      </c>
      <c r="AB61" s="10">
        <f>IF(AND($C61&gt;0,$D61&lt;=AB$4,OR($E61=0,$E61&gt;=AB$4)),$C61,0)</f>
        <v/>
      </c>
      <c r="AC61" s="10">
        <f>IF(AND($C61&gt;0,$D61&lt;=AC$4,OR($E61=0,$E61&gt;=AC$4)),$C61,0)</f>
        <v/>
      </c>
    </row>
    <row r="62">
      <c r="A62" s="12" t="n"/>
      <c r="B62" s="12" t="n"/>
      <c r="C62" s="14" t="n"/>
      <c r="D62" s="12" t="n"/>
      <c r="E62" s="12" t="n"/>
      <c r="F62" s="10">
        <f>IF(AND($C62&gt;0,$D62&lt;=F$4,OR($E62=0,$E62&gt;=F$4)),$C62,0)</f>
        <v/>
      </c>
      <c r="G62" s="10">
        <f>IF(AND($C62&gt;0,$D62&lt;=G$4,OR($E62=0,$E62&gt;=G$4)),$C62,0)</f>
        <v/>
      </c>
      <c r="H62" s="10">
        <f>IF(AND($C62&gt;0,$D62&lt;=H$4,OR($E62=0,$E62&gt;=H$4)),$C62,0)</f>
        <v/>
      </c>
      <c r="I62" s="10">
        <f>IF(AND($C62&gt;0,$D62&lt;=I$4,OR($E62=0,$E62&gt;=I$4)),$C62,0)</f>
        <v/>
      </c>
      <c r="J62" s="10">
        <f>IF(AND($C62&gt;0,$D62&lt;=J$4,OR($E62=0,$E62&gt;=J$4)),$C62,0)</f>
        <v/>
      </c>
      <c r="K62" s="10">
        <f>IF(AND($C62&gt;0,$D62&lt;=K$4,OR($E62=0,$E62&gt;=K$4)),$C62,0)</f>
        <v/>
      </c>
      <c r="L62" s="10">
        <f>IF(AND($C62&gt;0,$D62&lt;=L$4,OR($E62=0,$E62&gt;=L$4)),$C62,0)</f>
        <v/>
      </c>
      <c r="M62" s="10">
        <f>IF(AND($C62&gt;0,$D62&lt;=M$4,OR($E62=0,$E62&gt;=M$4)),$C62,0)</f>
        <v/>
      </c>
      <c r="N62" s="10">
        <f>IF(AND($C62&gt;0,$D62&lt;=N$4,OR($E62=0,$E62&gt;=N$4)),$C62,0)</f>
        <v/>
      </c>
      <c r="O62" s="10">
        <f>IF(AND($C62&gt;0,$D62&lt;=O$4,OR($E62=0,$E62&gt;=O$4)),$C62,0)</f>
        <v/>
      </c>
      <c r="P62" s="10">
        <f>IF(AND($C62&gt;0,$D62&lt;=P$4,OR($E62=0,$E62&gt;=P$4)),$C62,0)</f>
        <v/>
      </c>
      <c r="Q62" s="10">
        <f>IF(AND($C62&gt;0,$D62&lt;=Q$4,OR($E62=0,$E62&gt;=Q$4)),$C62,0)</f>
        <v/>
      </c>
      <c r="R62" s="10">
        <f>IF(AND($C62&gt;0,$D62&lt;=R$4,OR($E62=0,$E62&gt;=R$4)),$C62,0)</f>
        <v/>
      </c>
      <c r="S62" s="10">
        <f>IF(AND($C62&gt;0,$D62&lt;=S$4,OR($E62=0,$E62&gt;=S$4)),$C62,0)</f>
        <v/>
      </c>
      <c r="T62" s="10">
        <f>IF(AND($C62&gt;0,$D62&lt;=T$4,OR($E62=0,$E62&gt;=T$4)),$C62,0)</f>
        <v/>
      </c>
      <c r="U62" s="10">
        <f>IF(AND($C62&gt;0,$D62&lt;=U$4,OR($E62=0,$E62&gt;=U$4)),$C62,0)</f>
        <v/>
      </c>
      <c r="V62" s="10">
        <f>IF(AND($C62&gt;0,$D62&lt;=V$4,OR($E62=0,$E62&gt;=V$4)),$C62,0)</f>
        <v/>
      </c>
      <c r="W62" s="10">
        <f>IF(AND($C62&gt;0,$D62&lt;=W$4,OR($E62=0,$E62&gt;=W$4)),$C62,0)</f>
        <v/>
      </c>
      <c r="X62" s="10">
        <f>IF(AND($C62&gt;0,$D62&lt;=X$4,OR($E62=0,$E62&gt;=X$4)),$C62,0)</f>
        <v/>
      </c>
      <c r="Y62" s="10">
        <f>IF(AND($C62&gt;0,$D62&lt;=Y$4,OR($E62=0,$E62&gt;=Y$4)),$C62,0)</f>
        <v/>
      </c>
      <c r="Z62" s="10">
        <f>IF(AND($C62&gt;0,$D62&lt;=Z$4,OR($E62=0,$E62&gt;=Z$4)),$C62,0)</f>
        <v/>
      </c>
      <c r="AA62" s="10">
        <f>IF(AND($C62&gt;0,$D62&lt;=AA$4,OR($E62=0,$E62&gt;=AA$4)),$C62,0)</f>
        <v/>
      </c>
      <c r="AB62" s="10">
        <f>IF(AND($C62&gt;0,$D62&lt;=AB$4,OR($E62=0,$E62&gt;=AB$4)),$C62,0)</f>
        <v/>
      </c>
      <c r="AC62" s="10">
        <f>IF(AND($C62&gt;0,$D62&lt;=AC$4,OR($E62=0,$E62&gt;=AC$4)),$C62,0)</f>
        <v/>
      </c>
    </row>
    <row r="63">
      <c r="A63" s="12" t="n"/>
      <c r="B63" s="12" t="n"/>
      <c r="C63" s="14" t="n"/>
      <c r="D63" s="12" t="n"/>
      <c r="E63" s="12" t="n"/>
      <c r="F63" s="10">
        <f>IF(AND($C63&gt;0,$D63&lt;=F$4,OR($E63=0,$E63&gt;=F$4)),$C63,0)</f>
        <v/>
      </c>
      <c r="G63" s="10">
        <f>IF(AND($C63&gt;0,$D63&lt;=G$4,OR($E63=0,$E63&gt;=G$4)),$C63,0)</f>
        <v/>
      </c>
      <c r="H63" s="10">
        <f>IF(AND($C63&gt;0,$D63&lt;=H$4,OR($E63=0,$E63&gt;=H$4)),$C63,0)</f>
        <v/>
      </c>
      <c r="I63" s="10">
        <f>IF(AND($C63&gt;0,$D63&lt;=I$4,OR($E63=0,$E63&gt;=I$4)),$C63,0)</f>
        <v/>
      </c>
      <c r="J63" s="10">
        <f>IF(AND($C63&gt;0,$D63&lt;=J$4,OR($E63=0,$E63&gt;=J$4)),$C63,0)</f>
        <v/>
      </c>
      <c r="K63" s="10">
        <f>IF(AND($C63&gt;0,$D63&lt;=K$4,OR($E63=0,$E63&gt;=K$4)),$C63,0)</f>
        <v/>
      </c>
      <c r="L63" s="10">
        <f>IF(AND($C63&gt;0,$D63&lt;=L$4,OR($E63=0,$E63&gt;=L$4)),$C63,0)</f>
        <v/>
      </c>
      <c r="M63" s="10">
        <f>IF(AND($C63&gt;0,$D63&lt;=M$4,OR($E63=0,$E63&gt;=M$4)),$C63,0)</f>
        <v/>
      </c>
      <c r="N63" s="10">
        <f>IF(AND($C63&gt;0,$D63&lt;=N$4,OR($E63=0,$E63&gt;=N$4)),$C63,0)</f>
        <v/>
      </c>
      <c r="O63" s="10">
        <f>IF(AND($C63&gt;0,$D63&lt;=O$4,OR($E63=0,$E63&gt;=O$4)),$C63,0)</f>
        <v/>
      </c>
      <c r="P63" s="10">
        <f>IF(AND($C63&gt;0,$D63&lt;=P$4,OR($E63=0,$E63&gt;=P$4)),$C63,0)</f>
        <v/>
      </c>
      <c r="Q63" s="10">
        <f>IF(AND($C63&gt;0,$D63&lt;=Q$4,OR($E63=0,$E63&gt;=Q$4)),$C63,0)</f>
        <v/>
      </c>
      <c r="R63" s="10">
        <f>IF(AND($C63&gt;0,$D63&lt;=R$4,OR($E63=0,$E63&gt;=R$4)),$C63,0)</f>
        <v/>
      </c>
      <c r="S63" s="10">
        <f>IF(AND($C63&gt;0,$D63&lt;=S$4,OR($E63=0,$E63&gt;=S$4)),$C63,0)</f>
        <v/>
      </c>
      <c r="T63" s="10">
        <f>IF(AND($C63&gt;0,$D63&lt;=T$4,OR($E63=0,$E63&gt;=T$4)),$C63,0)</f>
        <v/>
      </c>
      <c r="U63" s="10">
        <f>IF(AND($C63&gt;0,$D63&lt;=U$4,OR($E63=0,$E63&gt;=U$4)),$C63,0)</f>
        <v/>
      </c>
      <c r="V63" s="10">
        <f>IF(AND($C63&gt;0,$D63&lt;=V$4,OR($E63=0,$E63&gt;=V$4)),$C63,0)</f>
        <v/>
      </c>
      <c r="W63" s="10">
        <f>IF(AND($C63&gt;0,$D63&lt;=W$4,OR($E63=0,$E63&gt;=W$4)),$C63,0)</f>
        <v/>
      </c>
      <c r="X63" s="10">
        <f>IF(AND($C63&gt;0,$D63&lt;=X$4,OR($E63=0,$E63&gt;=X$4)),$C63,0)</f>
        <v/>
      </c>
      <c r="Y63" s="10">
        <f>IF(AND($C63&gt;0,$D63&lt;=Y$4,OR($E63=0,$E63&gt;=Y$4)),$C63,0)</f>
        <v/>
      </c>
      <c r="Z63" s="10">
        <f>IF(AND($C63&gt;0,$D63&lt;=Z$4,OR($E63=0,$E63&gt;=Z$4)),$C63,0)</f>
        <v/>
      </c>
      <c r="AA63" s="10">
        <f>IF(AND($C63&gt;0,$D63&lt;=AA$4,OR($E63=0,$E63&gt;=AA$4)),$C63,0)</f>
        <v/>
      </c>
      <c r="AB63" s="10">
        <f>IF(AND($C63&gt;0,$D63&lt;=AB$4,OR($E63=0,$E63&gt;=AB$4)),$C63,0)</f>
        <v/>
      </c>
      <c r="AC63" s="10">
        <f>IF(AND($C63&gt;0,$D63&lt;=AC$4,OR($E63=0,$E63&gt;=AC$4)),$C63,0)</f>
        <v/>
      </c>
    </row>
    <row r="64">
      <c r="A64" s="12" t="n"/>
      <c r="B64" s="12" t="n"/>
      <c r="C64" s="14" t="n"/>
      <c r="D64" s="12" t="n"/>
      <c r="E64" s="12" t="n"/>
      <c r="F64" s="10">
        <f>IF(AND($C64&gt;0,$D64&lt;=F$4,OR($E64=0,$E64&gt;=F$4)),$C64,0)</f>
        <v/>
      </c>
      <c r="G64" s="10">
        <f>IF(AND($C64&gt;0,$D64&lt;=G$4,OR($E64=0,$E64&gt;=G$4)),$C64,0)</f>
        <v/>
      </c>
      <c r="H64" s="10">
        <f>IF(AND($C64&gt;0,$D64&lt;=H$4,OR($E64=0,$E64&gt;=H$4)),$C64,0)</f>
        <v/>
      </c>
      <c r="I64" s="10">
        <f>IF(AND($C64&gt;0,$D64&lt;=I$4,OR($E64=0,$E64&gt;=I$4)),$C64,0)</f>
        <v/>
      </c>
      <c r="J64" s="10">
        <f>IF(AND($C64&gt;0,$D64&lt;=J$4,OR($E64=0,$E64&gt;=J$4)),$C64,0)</f>
        <v/>
      </c>
      <c r="K64" s="10">
        <f>IF(AND($C64&gt;0,$D64&lt;=K$4,OR($E64=0,$E64&gt;=K$4)),$C64,0)</f>
        <v/>
      </c>
      <c r="L64" s="10">
        <f>IF(AND($C64&gt;0,$D64&lt;=L$4,OR($E64=0,$E64&gt;=L$4)),$C64,0)</f>
        <v/>
      </c>
      <c r="M64" s="10">
        <f>IF(AND($C64&gt;0,$D64&lt;=M$4,OR($E64=0,$E64&gt;=M$4)),$C64,0)</f>
        <v/>
      </c>
      <c r="N64" s="10">
        <f>IF(AND($C64&gt;0,$D64&lt;=N$4,OR($E64=0,$E64&gt;=N$4)),$C64,0)</f>
        <v/>
      </c>
      <c r="O64" s="10">
        <f>IF(AND($C64&gt;0,$D64&lt;=O$4,OR($E64=0,$E64&gt;=O$4)),$C64,0)</f>
        <v/>
      </c>
      <c r="P64" s="10">
        <f>IF(AND($C64&gt;0,$D64&lt;=P$4,OR($E64=0,$E64&gt;=P$4)),$C64,0)</f>
        <v/>
      </c>
      <c r="Q64" s="10">
        <f>IF(AND($C64&gt;0,$D64&lt;=Q$4,OR($E64=0,$E64&gt;=Q$4)),$C64,0)</f>
        <v/>
      </c>
      <c r="R64" s="10">
        <f>IF(AND($C64&gt;0,$D64&lt;=R$4,OR($E64=0,$E64&gt;=R$4)),$C64,0)</f>
        <v/>
      </c>
      <c r="S64" s="10">
        <f>IF(AND($C64&gt;0,$D64&lt;=S$4,OR($E64=0,$E64&gt;=S$4)),$C64,0)</f>
        <v/>
      </c>
      <c r="T64" s="10">
        <f>IF(AND($C64&gt;0,$D64&lt;=T$4,OR($E64=0,$E64&gt;=T$4)),$C64,0)</f>
        <v/>
      </c>
      <c r="U64" s="10">
        <f>IF(AND($C64&gt;0,$D64&lt;=U$4,OR($E64=0,$E64&gt;=U$4)),$C64,0)</f>
        <v/>
      </c>
      <c r="V64" s="10">
        <f>IF(AND($C64&gt;0,$D64&lt;=V$4,OR($E64=0,$E64&gt;=V$4)),$C64,0)</f>
        <v/>
      </c>
      <c r="W64" s="10">
        <f>IF(AND($C64&gt;0,$D64&lt;=W$4,OR($E64=0,$E64&gt;=W$4)),$C64,0)</f>
        <v/>
      </c>
      <c r="X64" s="10">
        <f>IF(AND($C64&gt;0,$D64&lt;=X$4,OR($E64=0,$E64&gt;=X$4)),$C64,0)</f>
        <v/>
      </c>
      <c r="Y64" s="10">
        <f>IF(AND($C64&gt;0,$D64&lt;=Y$4,OR($E64=0,$E64&gt;=Y$4)),$C64,0)</f>
        <v/>
      </c>
      <c r="Z64" s="10">
        <f>IF(AND($C64&gt;0,$D64&lt;=Z$4,OR($E64=0,$E64&gt;=Z$4)),$C64,0)</f>
        <v/>
      </c>
      <c r="AA64" s="10">
        <f>IF(AND($C64&gt;0,$D64&lt;=AA$4,OR($E64=0,$E64&gt;=AA$4)),$C64,0)</f>
        <v/>
      </c>
      <c r="AB64" s="10">
        <f>IF(AND($C64&gt;0,$D64&lt;=AB$4,OR($E64=0,$E64&gt;=AB$4)),$C64,0)</f>
        <v/>
      </c>
      <c r="AC64" s="10">
        <f>IF(AND($C64&gt;0,$D64&lt;=AC$4,OR($E64=0,$E64&gt;=AC$4)),$C64,0)</f>
        <v/>
      </c>
    </row>
    <row r="65">
      <c r="A65" s="12" t="n"/>
      <c r="B65" s="12" t="n"/>
      <c r="C65" s="14" t="n"/>
      <c r="D65" s="12" t="n"/>
      <c r="E65" s="12" t="n"/>
      <c r="F65" s="10">
        <f>IF(AND($C65&gt;0,$D65&lt;=F$4,OR($E65=0,$E65&gt;=F$4)),$C65,0)</f>
        <v/>
      </c>
      <c r="G65" s="10">
        <f>IF(AND($C65&gt;0,$D65&lt;=G$4,OR($E65=0,$E65&gt;=G$4)),$C65,0)</f>
        <v/>
      </c>
      <c r="H65" s="10">
        <f>IF(AND($C65&gt;0,$D65&lt;=H$4,OR($E65=0,$E65&gt;=H$4)),$C65,0)</f>
        <v/>
      </c>
      <c r="I65" s="10">
        <f>IF(AND($C65&gt;0,$D65&lt;=I$4,OR($E65=0,$E65&gt;=I$4)),$C65,0)</f>
        <v/>
      </c>
      <c r="J65" s="10">
        <f>IF(AND($C65&gt;0,$D65&lt;=J$4,OR($E65=0,$E65&gt;=J$4)),$C65,0)</f>
        <v/>
      </c>
      <c r="K65" s="10">
        <f>IF(AND($C65&gt;0,$D65&lt;=K$4,OR($E65=0,$E65&gt;=K$4)),$C65,0)</f>
        <v/>
      </c>
      <c r="L65" s="10">
        <f>IF(AND($C65&gt;0,$D65&lt;=L$4,OR($E65=0,$E65&gt;=L$4)),$C65,0)</f>
        <v/>
      </c>
      <c r="M65" s="10">
        <f>IF(AND($C65&gt;0,$D65&lt;=M$4,OR($E65=0,$E65&gt;=M$4)),$C65,0)</f>
        <v/>
      </c>
      <c r="N65" s="10">
        <f>IF(AND($C65&gt;0,$D65&lt;=N$4,OR($E65=0,$E65&gt;=N$4)),$C65,0)</f>
        <v/>
      </c>
      <c r="O65" s="10">
        <f>IF(AND($C65&gt;0,$D65&lt;=O$4,OR($E65=0,$E65&gt;=O$4)),$C65,0)</f>
        <v/>
      </c>
      <c r="P65" s="10">
        <f>IF(AND($C65&gt;0,$D65&lt;=P$4,OR($E65=0,$E65&gt;=P$4)),$C65,0)</f>
        <v/>
      </c>
      <c r="Q65" s="10">
        <f>IF(AND($C65&gt;0,$D65&lt;=Q$4,OR($E65=0,$E65&gt;=Q$4)),$C65,0)</f>
        <v/>
      </c>
      <c r="R65" s="10">
        <f>IF(AND($C65&gt;0,$D65&lt;=R$4,OR($E65=0,$E65&gt;=R$4)),$C65,0)</f>
        <v/>
      </c>
      <c r="S65" s="10">
        <f>IF(AND($C65&gt;0,$D65&lt;=S$4,OR($E65=0,$E65&gt;=S$4)),$C65,0)</f>
        <v/>
      </c>
      <c r="T65" s="10">
        <f>IF(AND($C65&gt;0,$D65&lt;=T$4,OR($E65=0,$E65&gt;=T$4)),$C65,0)</f>
        <v/>
      </c>
      <c r="U65" s="10">
        <f>IF(AND($C65&gt;0,$D65&lt;=U$4,OR($E65=0,$E65&gt;=U$4)),$C65,0)</f>
        <v/>
      </c>
      <c r="V65" s="10">
        <f>IF(AND($C65&gt;0,$D65&lt;=V$4,OR($E65=0,$E65&gt;=V$4)),$C65,0)</f>
        <v/>
      </c>
      <c r="W65" s="10">
        <f>IF(AND($C65&gt;0,$D65&lt;=W$4,OR($E65=0,$E65&gt;=W$4)),$C65,0)</f>
        <v/>
      </c>
      <c r="X65" s="10">
        <f>IF(AND($C65&gt;0,$D65&lt;=X$4,OR($E65=0,$E65&gt;=X$4)),$C65,0)</f>
        <v/>
      </c>
      <c r="Y65" s="10">
        <f>IF(AND($C65&gt;0,$D65&lt;=Y$4,OR($E65=0,$E65&gt;=Y$4)),$C65,0)</f>
        <v/>
      </c>
      <c r="Z65" s="10">
        <f>IF(AND($C65&gt;0,$D65&lt;=Z$4,OR($E65=0,$E65&gt;=Z$4)),$C65,0)</f>
        <v/>
      </c>
      <c r="AA65" s="10">
        <f>IF(AND($C65&gt;0,$D65&lt;=AA$4,OR($E65=0,$E65&gt;=AA$4)),$C65,0)</f>
        <v/>
      </c>
      <c r="AB65" s="10">
        <f>IF(AND($C65&gt;0,$D65&lt;=AB$4,OR($E65=0,$E65&gt;=AB$4)),$C65,0)</f>
        <v/>
      </c>
      <c r="AC65" s="10">
        <f>IF(AND($C65&gt;0,$D65&lt;=AC$4,OR($E65=0,$E65&gt;=AC$4)),$C65,0)</f>
        <v/>
      </c>
    </row>
    <row r="66">
      <c r="A66" s="12" t="n"/>
      <c r="B66" s="12" t="n"/>
      <c r="C66" s="14" t="n"/>
      <c r="D66" s="12" t="n"/>
      <c r="E66" s="12" t="n"/>
      <c r="F66" s="10">
        <f>IF(AND($C66&gt;0,$D66&lt;=F$4,OR($E66=0,$E66&gt;=F$4)),$C66,0)</f>
        <v/>
      </c>
      <c r="G66" s="10">
        <f>IF(AND($C66&gt;0,$D66&lt;=G$4,OR($E66=0,$E66&gt;=G$4)),$C66,0)</f>
        <v/>
      </c>
      <c r="H66" s="10">
        <f>IF(AND($C66&gt;0,$D66&lt;=H$4,OR($E66=0,$E66&gt;=H$4)),$C66,0)</f>
        <v/>
      </c>
      <c r="I66" s="10">
        <f>IF(AND($C66&gt;0,$D66&lt;=I$4,OR($E66=0,$E66&gt;=I$4)),$C66,0)</f>
        <v/>
      </c>
      <c r="J66" s="10">
        <f>IF(AND($C66&gt;0,$D66&lt;=J$4,OR($E66=0,$E66&gt;=J$4)),$C66,0)</f>
        <v/>
      </c>
      <c r="K66" s="10">
        <f>IF(AND($C66&gt;0,$D66&lt;=K$4,OR($E66=0,$E66&gt;=K$4)),$C66,0)</f>
        <v/>
      </c>
      <c r="L66" s="10">
        <f>IF(AND($C66&gt;0,$D66&lt;=L$4,OR($E66=0,$E66&gt;=L$4)),$C66,0)</f>
        <v/>
      </c>
      <c r="M66" s="10">
        <f>IF(AND($C66&gt;0,$D66&lt;=M$4,OR($E66=0,$E66&gt;=M$4)),$C66,0)</f>
        <v/>
      </c>
      <c r="N66" s="10">
        <f>IF(AND($C66&gt;0,$D66&lt;=N$4,OR($E66=0,$E66&gt;=N$4)),$C66,0)</f>
        <v/>
      </c>
      <c r="O66" s="10">
        <f>IF(AND($C66&gt;0,$D66&lt;=O$4,OR($E66=0,$E66&gt;=O$4)),$C66,0)</f>
        <v/>
      </c>
      <c r="P66" s="10">
        <f>IF(AND($C66&gt;0,$D66&lt;=P$4,OR($E66=0,$E66&gt;=P$4)),$C66,0)</f>
        <v/>
      </c>
      <c r="Q66" s="10">
        <f>IF(AND($C66&gt;0,$D66&lt;=Q$4,OR($E66=0,$E66&gt;=Q$4)),$C66,0)</f>
        <v/>
      </c>
      <c r="R66" s="10">
        <f>IF(AND($C66&gt;0,$D66&lt;=R$4,OR($E66=0,$E66&gt;=R$4)),$C66,0)</f>
        <v/>
      </c>
      <c r="S66" s="10">
        <f>IF(AND($C66&gt;0,$D66&lt;=S$4,OR($E66=0,$E66&gt;=S$4)),$C66,0)</f>
        <v/>
      </c>
      <c r="T66" s="10">
        <f>IF(AND($C66&gt;0,$D66&lt;=T$4,OR($E66=0,$E66&gt;=T$4)),$C66,0)</f>
        <v/>
      </c>
      <c r="U66" s="10">
        <f>IF(AND($C66&gt;0,$D66&lt;=U$4,OR($E66=0,$E66&gt;=U$4)),$C66,0)</f>
        <v/>
      </c>
      <c r="V66" s="10">
        <f>IF(AND($C66&gt;0,$D66&lt;=V$4,OR($E66=0,$E66&gt;=V$4)),$C66,0)</f>
        <v/>
      </c>
      <c r="W66" s="10">
        <f>IF(AND($C66&gt;0,$D66&lt;=W$4,OR($E66=0,$E66&gt;=W$4)),$C66,0)</f>
        <v/>
      </c>
      <c r="X66" s="10">
        <f>IF(AND($C66&gt;0,$D66&lt;=X$4,OR($E66=0,$E66&gt;=X$4)),$C66,0)</f>
        <v/>
      </c>
      <c r="Y66" s="10">
        <f>IF(AND($C66&gt;0,$D66&lt;=Y$4,OR($E66=0,$E66&gt;=Y$4)),$C66,0)</f>
        <v/>
      </c>
      <c r="Z66" s="10">
        <f>IF(AND($C66&gt;0,$D66&lt;=Z$4,OR($E66=0,$E66&gt;=Z$4)),$C66,0)</f>
        <v/>
      </c>
      <c r="AA66" s="10">
        <f>IF(AND($C66&gt;0,$D66&lt;=AA$4,OR($E66=0,$E66&gt;=AA$4)),$C66,0)</f>
        <v/>
      </c>
      <c r="AB66" s="10">
        <f>IF(AND($C66&gt;0,$D66&lt;=AB$4,OR($E66=0,$E66&gt;=AB$4)),$C66,0)</f>
        <v/>
      </c>
      <c r="AC66" s="10">
        <f>IF(AND($C66&gt;0,$D66&lt;=AC$4,OR($E66=0,$E66&gt;=AC$4)),$C66,0)</f>
        <v/>
      </c>
    </row>
    <row r="67">
      <c r="A67" s="12" t="n"/>
      <c r="B67" s="12" t="n"/>
      <c r="C67" s="14" t="n"/>
      <c r="D67" s="12" t="n"/>
      <c r="E67" s="12" t="n"/>
      <c r="F67" s="10">
        <f>IF(AND($C67&gt;0,$D67&lt;=F$4,OR($E67=0,$E67&gt;=F$4)),$C67,0)</f>
        <v/>
      </c>
      <c r="G67" s="10">
        <f>IF(AND($C67&gt;0,$D67&lt;=G$4,OR($E67=0,$E67&gt;=G$4)),$C67,0)</f>
        <v/>
      </c>
      <c r="H67" s="10">
        <f>IF(AND($C67&gt;0,$D67&lt;=H$4,OR($E67=0,$E67&gt;=H$4)),$C67,0)</f>
        <v/>
      </c>
      <c r="I67" s="10">
        <f>IF(AND($C67&gt;0,$D67&lt;=I$4,OR($E67=0,$E67&gt;=I$4)),$C67,0)</f>
        <v/>
      </c>
      <c r="J67" s="10">
        <f>IF(AND($C67&gt;0,$D67&lt;=J$4,OR($E67=0,$E67&gt;=J$4)),$C67,0)</f>
        <v/>
      </c>
      <c r="K67" s="10">
        <f>IF(AND($C67&gt;0,$D67&lt;=K$4,OR($E67=0,$E67&gt;=K$4)),$C67,0)</f>
        <v/>
      </c>
      <c r="L67" s="10">
        <f>IF(AND($C67&gt;0,$D67&lt;=L$4,OR($E67=0,$E67&gt;=L$4)),$C67,0)</f>
        <v/>
      </c>
      <c r="M67" s="10">
        <f>IF(AND($C67&gt;0,$D67&lt;=M$4,OR($E67=0,$E67&gt;=M$4)),$C67,0)</f>
        <v/>
      </c>
      <c r="N67" s="10">
        <f>IF(AND($C67&gt;0,$D67&lt;=N$4,OR($E67=0,$E67&gt;=N$4)),$C67,0)</f>
        <v/>
      </c>
      <c r="O67" s="10">
        <f>IF(AND($C67&gt;0,$D67&lt;=O$4,OR($E67=0,$E67&gt;=O$4)),$C67,0)</f>
        <v/>
      </c>
      <c r="P67" s="10">
        <f>IF(AND($C67&gt;0,$D67&lt;=P$4,OR($E67=0,$E67&gt;=P$4)),$C67,0)</f>
        <v/>
      </c>
      <c r="Q67" s="10">
        <f>IF(AND($C67&gt;0,$D67&lt;=Q$4,OR($E67=0,$E67&gt;=Q$4)),$C67,0)</f>
        <v/>
      </c>
      <c r="R67" s="10">
        <f>IF(AND($C67&gt;0,$D67&lt;=R$4,OR($E67=0,$E67&gt;=R$4)),$C67,0)</f>
        <v/>
      </c>
      <c r="S67" s="10">
        <f>IF(AND($C67&gt;0,$D67&lt;=S$4,OR($E67=0,$E67&gt;=S$4)),$C67,0)</f>
        <v/>
      </c>
      <c r="T67" s="10">
        <f>IF(AND($C67&gt;0,$D67&lt;=T$4,OR($E67=0,$E67&gt;=T$4)),$C67,0)</f>
        <v/>
      </c>
      <c r="U67" s="10">
        <f>IF(AND($C67&gt;0,$D67&lt;=U$4,OR($E67=0,$E67&gt;=U$4)),$C67,0)</f>
        <v/>
      </c>
      <c r="V67" s="10">
        <f>IF(AND($C67&gt;0,$D67&lt;=V$4,OR($E67=0,$E67&gt;=V$4)),$C67,0)</f>
        <v/>
      </c>
      <c r="W67" s="10">
        <f>IF(AND($C67&gt;0,$D67&lt;=W$4,OR($E67=0,$E67&gt;=W$4)),$C67,0)</f>
        <v/>
      </c>
      <c r="X67" s="10">
        <f>IF(AND($C67&gt;0,$D67&lt;=X$4,OR($E67=0,$E67&gt;=X$4)),$C67,0)</f>
        <v/>
      </c>
      <c r="Y67" s="10">
        <f>IF(AND($C67&gt;0,$D67&lt;=Y$4,OR($E67=0,$E67&gt;=Y$4)),$C67,0)</f>
        <v/>
      </c>
      <c r="Z67" s="10">
        <f>IF(AND($C67&gt;0,$D67&lt;=Z$4,OR($E67=0,$E67&gt;=Z$4)),$C67,0)</f>
        <v/>
      </c>
      <c r="AA67" s="10">
        <f>IF(AND($C67&gt;0,$D67&lt;=AA$4,OR($E67=0,$E67&gt;=AA$4)),$C67,0)</f>
        <v/>
      </c>
      <c r="AB67" s="10">
        <f>IF(AND($C67&gt;0,$D67&lt;=AB$4,OR($E67=0,$E67&gt;=AB$4)),$C67,0)</f>
        <v/>
      </c>
      <c r="AC67" s="10">
        <f>IF(AND($C67&gt;0,$D67&lt;=AC$4,OR($E67=0,$E67&gt;=AC$4)),$C67,0)</f>
        <v/>
      </c>
    </row>
    <row r="68">
      <c r="A68" s="12" t="n"/>
      <c r="B68" s="12" t="n"/>
      <c r="C68" s="14" t="n"/>
      <c r="D68" s="12" t="n"/>
      <c r="E68" s="12" t="n"/>
      <c r="F68" s="10">
        <f>IF(AND($C68&gt;0,$D68&lt;=F$4,OR($E68=0,$E68&gt;=F$4)),$C68,0)</f>
        <v/>
      </c>
      <c r="G68" s="10">
        <f>IF(AND($C68&gt;0,$D68&lt;=G$4,OR($E68=0,$E68&gt;=G$4)),$C68,0)</f>
        <v/>
      </c>
      <c r="H68" s="10">
        <f>IF(AND($C68&gt;0,$D68&lt;=H$4,OR($E68=0,$E68&gt;=H$4)),$C68,0)</f>
        <v/>
      </c>
      <c r="I68" s="10">
        <f>IF(AND($C68&gt;0,$D68&lt;=I$4,OR($E68=0,$E68&gt;=I$4)),$C68,0)</f>
        <v/>
      </c>
      <c r="J68" s="10">
        <f>IF(AND($C68&gt;0,$D68&lt;=J$4,OR($E68=0,$E68&gt;=J$4)),$C68,0)</f>
        <v/>
      </c>
      <c r="K68" s="10">
        <f>IF(AND($C68&gt;0,$D68&lt;=K$4,OR($E68=0,$E68&gt;=K$4)),$C68,0)</f>
        <v/>
      </c>
      <c r="L68" s="10">
        <f>IF(AND($C68&gt;0,$D68&lt;=L$4,OR($E68=0,$E68&gt;=L$4)),$C68,0)</f>
        <v/>
      </c>
      <c r="M68" s="10">
        <f>IF(AND($C68&gt;0,$D68&lt;=M$4,OR($E68=0,$E68&gt;=M$4)),$C68,0)</f>
        <v/>
      </c>
      <c r="N68" s="10">
        <f>IF(AND($C68&gt;0,$D68&lt;=N$4,OR($E68=0,$E68&gt;=N$4)),$C68,0)</f>
        <v/>
      </c>
      <c r="O68" s="10">
        <f>IF(AND($C68&gt;0,$D68&lt;=O$4,OR($E68=0,$E68&gt;=O$4)),$C68,0)</f>
        <v/>
      </c>
      <c r="P68" s="10">
        <f>IF(AND($C68&gt;0,$D68&lt;=P$4,OR($E68=0,$E68&gt;=P$4)),$C68,0)</f>
        <v/>
      </c>
      <c r="Q68" s="10">
        <f>IF(AND($C68&gt;0,$D68&lt;=Q$4,OR($E68=0,$E68&gt;=Q$4)),$C68,0)</f>
        <v/>
      </c>
      <c r="R68" s="10">
        <f>IF(AND($C68&gt;0,$D68&lt;=R$4,OR($E68=0,$E68&gt;=R$4)),$C68,0)</f>
        <v/>
      </c>
      <c r="S68" s="10">
        <f>IF(AND($C68&gt;0,$D68&lt;=S$4,OR($E68=0,$E68&gt;=S$4)),$C68,0)</f>
        <v/>
      </c>
      <c r="T68" s="10">
        <f>IF(AND($C68&gt;0,$D68&lt;=T$4,OR($E68=0,$E68&gt;=T$4)),$C68,0)</f>
        <v/>
      </c>
      <c r="U68" s="10">
        <f>IF(AND($C68&gt;0,$D68&lt;=U$4,OR($E68=0,$E68&gt;=U$4)),$C68,0)</f>
        <v/>
      </c>
      <c r="V68" s="10">
        <f>IF(AND($C68&gt;0,$D68&lt;=V$4,OR($E68=0,$E68&gt;=V$4)),$C68,0)</f>
        <v/>
      </c>
      <c r="W68" s="10">
        <f>IF(AND($C68&gt;0,$D68&lt;=W$4,OR($E68=0,$E68&gt;=W$4)),$C68,0)</f>
        <v/>
      </c>
      <c r="X68" s="10">
        <f>IF(AND($C68&gt;0,$D68&lt;=X$4,OR($E68=0,$E68&gt;=X$4)),$C68,0)</f>
        <v/>
      </c>
      <c r="Y68" s="10">
        <f>IF(AND($C68&gt;0,$D68&lt;=Y$4,OR($E68=0,$E68&gt;=Y$4)),$C68,0)</f>
        <v/>
      </c>
      <c r="Z68" s="10">
        <f>IF(AND($C68&gt;0,$D68&lt;=Z$4,OR($E68=0,$E68&gt;=Z$4)),$C68,0)</f>
        <v/>
      </c>
      <c r="AA68" s="10">
        <f>IF(AND($C68&gt;0,$D68&lt;=AA$4,OR($E68=0,$E68&gt;=AA$4)),$C68,0)</f>
        <v/>
      </c>
      <c r="AB68" s="10">
        <f>IF(AND($C68&gt;0,$D68&lt;=AB$4,OR($E68=0,$E68&gt;=AB$4)),$C68,0)</f>
        <v/>
      </c>
      <c r="AC68" s="10">
        <f>IF(AND($C68&gt;0,$D68&lt;=AC$4,OR($E68=0,$E68&gt;=AC$4)),$C68,0)</f>
        <v/>
      </c>
    </row>
    <row r="69">
      <c r="A69" s="12" t="n"/>
      <c r="B69" s="12" t="n"/>
      <c r="C69" s="14" t="n"/>
      <c r="D69" s="12" t="n"/>
      <c r="E69" s="12" t="n"/>
      <c r="F69" s="10">
        <f>IF(AND($C69&gt;0,$D69&lt;=F$4,OR($E69=0,$E69&gt;=F$4)),$C69,0)</f>
        <v/>
      </c>
      <c r="G69" s="10">
        <f>IF(AND($C69&gt;0,$D69&lt;=G$4,OR($E69=0,$E69&gt;=G$4)),$C69,0)</f>
        <v/>
      </c>
      <c r="H69" s="10">
        <f>IF(AND($C69&gt;0,$D69&lt;=H$4,OR($E69=0,$E69&gt;=H$4)),$C69,0)</f>
        <v/>
      </c>
      <c r="I69" s="10">
        <f>IF(AND($C69&gt;0,$D69&lt;=I$4,OR($E69=0,$E69&gt;=I$4)),$C69,0)</f>
        <v/>
      </c>
      <c r="J69" s="10">
        <f>IF(AND($C69&gt;0,$D69&lt;=J$4,OR($E69=0,$E69&gt;=J$4)),$C69,0)</f>
        <v/>
      </c>
      <c r="K69" s="10">
        <f>IF(AND($C69&gt;0,$D69&lt;=K$4,OR($E69=0,$E69&gt;=K$4)),$C69,0)</f>
        <v/>
      </c>
      <c r="L69" s="10">
        <f>IF(AND($C69&gt;0,$D69&lt;=L$4,OR($E69=0,$E69&gt;=L$4)),$C69,0)</f>
        <v/>
      </c>
      <c r="M69" s="10">
        <f>IF(AND($C69&gt;0,$D69&lt;=M$4,OR($E69=0,$E69&gt;=M$4)),$C69,0)</f>
        <v/>
      </c>
      <c r="N69" s="10">
        <f>IF(AND($C69&gt;0,$D69&lt;=N$4,OR($E69=0,$E69&gt;=N$4)),$C69,0)</f>
        <v/>
      </c>
      <c r="O69" s="10">
        <f>IF(AND($C69&gt;0,$D69&lt;=O$4,OR($E69=0,$E69&gt;=O$4)),$C69,0)</f>
        <v/>
      </c>
      <c r="P69" s="10">
        <f>IF(AND($C69&gt;0,$D69&lt;=P$4,OR($E69=0,$E69&gt;=P$4)),$C69,0)</f>
        <v/>
      </c>
      <c r="Q69" s="10">
        <f>IF(AND($C69&gt;0,$D69&lt;=Q$4,OR($E69=0,$E69&gt;=Q$4)),$C69,0)</f>
        <v/>
      </c>
      <c r="R69" s="10">
        <f>IF(AND($C69&gt;0,$D69&lt;=R$4,OR($E69=0,$E69&gt;=R$4)),$C69,0)</f>
        <v/>
      </c>
      <c r="S69" s="10">
        <f>IF(AND($C69&gt;0,$D69&lt;=S$4,OR($E69=0,$E69&gt;=S$4)),$C69,0)</f>
        <v/>
      </c>
      <c r="T69" s="10">
        <f>IF(AND($C69&gt;0,$D69&lt;=T$4,OR($E69=0,$E69&gt;=T$4)),$C69,0)</f>
        <v/>
      </c>
      <c r="U69" s="10">
        <f>IF(AND($C69&gt;0,$D69&lt;=U$4,OR($E69=0,$E69&gt;=U$4)),$C69,0)</f>
        <v/>
      </c>
      <c r="V69" s="10">
        <f>IF(AND($C69&gt;0,$D69&lt;=V$4,OR($E69=0,$E69&gt;=V$4)),$C69,0)</f>
        <v/>
      </c>
      <c r="W69" s="10">
        <f>IF(AND($C69&gt;0,$D69&lt;=W$4,OR($E69=0,$E69&gt;=W$4)),$C69,0)</f>
        <v/>
      </c>
      <c r="X69" s="10">
        <f>IF(AND($C69&gt;0,$D69&lt;=X$4,OR($E69=0,$E69&gt;=X$4)),$C69,0)</f>
        <v/>
      </c>
      <c r="Y69" s="10">
        <f>IF(AND($C69&gt;0,$D69&lt;=Y$4,OR($E69=0,$E69&gt;=Y$4)),$C69,0)</f>
        <v/>
      </c>
      <c r="Z69" s="10">
        <f>IF(AND($C69&gt;0,$D69&lt;=Z$4,OR($E69=0,$E69&gt;=Z$4)),$C69,0)</f>
        <v/>
      </c>
      <c r="AA69" s="10">
        <f>IF(AND($C69&gt;0,$D69&lt;=AA$4,OR($E69=0,$E69&gt;=AA$4)),$C69,0)</f>
        <v/>
      </c>
      <c r="AB69" s="10">
        <f>IF(AND($C69&gt;0,$D69&lt;=AB$4,OR($E69=0,$E69&gt;=AB$4)),$C69,0)</f>
        <v/>
      </c>
      <c r="AC69" s="10">
        <f>IF(AND($C69&gt;0,$D69&lt;=AC$4,OR($E69=0,$E69&gt;=AC$4)),$C69,0)</f>
        <v/>
      </c>
    </row>
    <row r="70">
      <c r="A70" s="12" t="n"/>
      <c r="B70" s="12" t="n"/>
      <c r="C70" s="14" t="n"/>
      <c r="D70" s="12" t="n"/>
      <c r="E70" s="12" t="n"/>
      <c r="F70" s="10">
        <f>IF(AND($C70&gt;0,$D70&lt;=F$4,OR($E70=0,$E70&gt;=F$4)),$C70,0)</f>
        <v/>
      </c>
      <c r="G70" s="10">
        <f>IF(AND($C70&gt;0,$D70&lt;=G$4,OR($E70=0,$E70&gt;=G$4)),$C70,0)</f>
        <v/>
      </c>
      <c r="H70" s="10">
        <f>IF(AND($C70&gt;0,$D70&lt;=H$4,OR($E70=0,$E70&gt;=H$4)),$C70,0)</f>
        <v/>
      </c>
      <c r="I70" s="10">
        <f>IF(AND($C70&gt;0,$D70&lt;=I$4,OR($E70=0,$E70&gt;=I$4)),$C70,0)</f>
        <v/>
      </c>
      <c r="J70" s="10">
        <f>IF(AND($C70&gt;0,$D70&lt;=J$4,OR($E70=0,$E70&gt;=J$4)),$C70,0)</f>
        <v/>
      </c>
      <c r="K70" s="10">
        <f>IF(AND($C70&gt;0,$D70&lt;=K$4,OR($E70=0,$E70&gt;=K$4)),$C70,0)</f>
        <v/>
      </c>
      <c r="L70" s="10">
        <f>IF(AND($C70&gt;0,$D70&lt;=L$4,OR($E70=0,$E70&gt;=L$4)),$C70,0)</f>
        <v/>
      </c>
      <c r="M70" s="10">
        <f>IF(AND($C70&gt;0,$D70&lt;=M$4,OR($E70=0,$E70&gt;=M$4)),$C70,0)</f>
        <v/>
      </c>
      <c r="N70" s="10">
        <f>IF(AND($C70&gt;0,$D70&lt;=N$4,OR($E70=0,$E70&gt;=N$4)),$C70,0)</f>
        <v/>
      </c>
      <c r="O70" s="10">
        <f>IF(AND($C70&gt;0,$D70&lt;=O$4,OR($E70=0,$E70&gt;=O$4)),$C70,0)</f>
        <v/>
      </c>
      <c r="P70" s="10">
        <f>IF(AND($C70&gt;0,$D70&lt;=P$4,OR($E70=0,$E70&gt;=P$4)),$C70,0)</f>
        <v/>
      </c>
      <c r="Q70" s="10">
        <f>IF(AND($C70&gt;0,$D70&lt;=Q$4,OR($E70=0,$E70&gt;=Q$4)),$C70,0)</f>
        <v/>
      </c>
      <c r="R70" s="10">
        <f>IF(AND($C70&gt;0,$D70&lt;=R$4,OR($E70=0,$E70&gt;=R$4)),$C70,0)</f>
        <v/>
      </c>
      <c r="S70" s="10">
        <f>IF(AND($C70&gt;0,$D70&lt;=S$4,OR($E70=0,$E70&gt;=S$4)),$C70,0)</f>
        <v/>
      </c>
      <c r="T70" s="10">
        <f>IF(AND($C70&gt;0,$D70&lt;=T$4,OR($E70=0,$E70&gt;=T$4)),$C70,0)</f>
        <v/>
      </c>
      <c r="U70" s="10">
        <f>IF(AND($C70&gt;0,$D70&lt;=U$4,OR($E70=0,$E70&gt;=U$4)),$C70,0)</f>
        <v/>
      </c>
      <c r="V70" s="10">
        <f>IF(AND($C70&gt;0,$D70&lt;=V$4,OR($E70=0,$E70&gt;=V$4)),$C70,0)</f>
        <v/>
      </c>
      <c r="W70" s="10">
        <f>IF(AND($C70&gt;0,$D70&lt;=W$4,OR($E70=0,$E70&gt;=W$4)),$C70,0)</f>
        <v/>
      </c>
      <c r="X70" s="10">
        <f>IF(AND($C70&gt;0,$D70&lt;=X$4,OR($E70=0,$E70&gt;=X$4)),$C70,0)</f>
        <v/>
      </c>
      <c r="Y70" s="10">
        <f>IF(AND($C70&gt;0,$D70&lt;=Y$4,OR($E70=0,$E70&gt;=Y$4)),$C70,0)</f>
        <v/>
      </c>
      <c r="Z70" s="10">
        <f>IF(AND($C70&gt;0,$D70&lt;=Z$4,OR($E70=0,$E70&gt;=Z$4)),$C70,0)</f>
        <v/>
      </c>
      <c r="AA70" s="10">
        <f>IF(AND($C70&gt;0,$D70&lt;=AA$4,OR($E70=0,$E70&gt;=AA$4)),$C70,0)</f>
        <v/>
      </c>
      <c r="AB70" s="10">
        <f>IF(AND($C70&gt;0,$D70&lt;=AB$4,OR($E70=0,$E70&gt;=AB$4)),$C70,0)</f>
        <v/>
      </c>
      <c r="AC70" s="10">
        <f>IF(AND($C70&gt;0,$D70&lt;=AC$4,OR($E70=0,$E70&gt;=AC$4)),$C70,0)</f>
        <v/>
      </c>
    </row>
    <row r="71">
      <c r="A71" s="12" t="n"/>
      <c r="B71" s="12" t="n"/>
      <c r="C71" s="14" t="n"/>
      <c r="D71" s="12" t="n"/>
      <c r="E71" s="12" t="n"/>
      <c r="F71" s="10">
        <f>IF(AND($C71&gt;0,$D71&lt;=F$4,OR($E71=0,$E71&gt;=F$4)),$C71,0)</f>
        <v/>
      </c>
      <c r="G71" s="10">
        <f>IF(AND($C71&gt;0,$D71&lt;=G$4,OR($E71=0,$E71&gt;=G$4)),$C71,0)</f>
        <v/>
      </c>
      <c r="H71" s="10">
        <f>IF(AND($C71&gt;0,$D71&lt;=H$4,OR($E71=0,$E71&gt;=H$4)),$C71,0)</f>
        <v/>
      </c>
      <c r="I71" s="10">
        <f>IF(AND($C71&gt;0,$D71&lt;=I$4,OR($E71=0,$E71&gt;=I$4)),$C71,0)</f>
        <v/>
      </c>
      <c r="J71" s="10">
        <f>IF(AND($C71&gt;0,$D71&lt;=J$4,OR($E71=0,$E71&gt;=J$4)),$C71,0)</f>
        <v/>
      </c>
      <c r="K71" s="10">
        <f>IF(AND($C71&gt;0,$D71&lt;=K$4,OR($E71=0,$E71&gt;=K$4)),$C71,0)</f>
        <v/>
      </c>
      <c r="L71" s="10">
        <f>IF(AND($C71&gt;0,$D71&lt;=L$4,OR($E71=0,$E71&gt;=L$4)),$C71,0)</f>
        <v/>
      </c>
      <c r="M71" s="10">
        <f>IF(AND($C71&gt;0,$D71&lt;=M$4,OR($E71=0,$E71&gt;=M$4)),$C71,0)</f>
        <v/>
      </c>
      <c r="N71" s="10">
        <f>IF(AND($C71&gt;0,$D71&lt;=N$4,OR($E71=0,$E71&gt;=N$4)),$C71,0)</f>
        <v/>
      </c>
      <c r="O71" s="10">
        <f>IF(AND($C71&gt;0,$D71&lt;=O$4,OR($E71=0,$E71&gt;=O$4)),$C71,0)</f>
        <v/>
      </c>
      <c r="P71" s="10">
        <f>IF(AND($C71&gt;0,$D71&lt;=P$4,OR($E71=0,$E71&gt;=P$4)),$C71,0)</f>
        <v/>
      </c>
      <c r="Q71" s="10">
        <f>IF(AND($C71&gt;0,$D71&lt;=Q$4,OR($E71=0,$E71&gt;=Q$4)),$C71,0)</f>
        <v/>
      </c>
      <c r="R71" s="10">
        <f>IF(AND($C71&gt;0,$D71&lt;=R$4,OR($E71=0,$E71&gt;=R$4)),$C71,0)</f>
        <v/>
      </c>
      <c r="S71" s="10">
        <f>IF(AND($C71&gt;0,$D71&lt;=S$4,OR($E71=0,$E71&gt;=S$4)),$C71,0)</f>
        <v/>
      </c>
      <c r="T71" s="10">
        <f>IF(AND($C71&gt;0,$D71&lt;=T$4,OR($E71=0,$E71&gt;=T$4)),$C71,0)</f>
        <v/>
      </c>
      <c r="U71" s="10">
        <f>IF(AND($C71&gt;0,$D71&lt;=U$4,OR($E71=0,$E71&gt;=U$4)),$C71,0)</f>
        <v/>
      </c>
      <c r="V71" s="10">
        <f>IF(AND($C71&gt;0,$D71&lt;=V$4,OR($E71=0,$E71&gt;=V$4)),$C71,0)</f>
        <v/>
      </c>
      <c r="W71" s="10">
        <f>IF(AND($C71&gt;0,$D71&lt;=W$4,OR($E71=0,$E71&gt;=W$4)),$C71,0)</f>
        <v/>
      </c>
      <c r="X71" s="10">
        <f>IF(AND($C71&gt;0,$D71&lt;=X$4,OR($E71=0,$E71&gt;=X$4)),$C71,0)</f>
        <v/>
      </c>
      <c r="Y71" s="10">
        <f>IF(AND($C71&gt;0,$D71&lt;=Y$4,OR($E71=0,$E71&gt;=Y$4)),$C71,0)</f>
        <v/>
      </c>
      <c r="Z71" s="10">
        <f>IF(AND($C71&gt;0,$D71&lt;=Z$4,OR($E71=0,$E71&gt;=Z$4)),$C71,0)</f>
        <v/>
      </c>
      <c r="AA71" s="10">
        <f>IF(AND($C71&gt;0,$D71&lt;=AA$4,OR($E71=0,$E71&gt;=AA$4)),$C71,0)</f>
        <v/>
      </c>
      <c r="AB71" s="10">
        <f>IF(AND($C71&gt;0,$D71&lt;=AB$4,OR($E71=0,$E71&gt;=AB$4)),$C71,0)</f>
        <v/>
      </c>
      <c r="AC71" s="10">
        <f>IF(AND($C71&gt;0,$D71&lt;=AC$4,OR($E71=0,$E71&gt;=AC$4)),$C71,0)</f>
        <v/>
      </c>
    </row>
    <row r="72">
      <c r="A72" s="12" t="n"/>
      <c r="B72" s="12" t="n"/>
      <c r="C72" s="14" t="n"/>
      <c r="D72" s="12" t="n"/>
      <c r="E72" s="12" t="n"/>
      <c r="F72" s="10">
        <f>IF(AND($C72&gt;0,$D72&lt;=F$4,OR($E72=0,$E72&gt;=F$4)),$C72,0)</f>
        <v/>
      </c>
      <c r="G72" s="10">
        <f>IF(AND($C72&gt;0,$D72&lt;=G$4,OR($E72=0,$E72&gt;=G$4)),$C72,0)</f>
        <v/>
      </c>
      <c r="H72" s="10">
        <f>IF(AND($C72&gt;0,$D72&lt;=H$4,OR($E72=0,$E72&gt;=H$4)),$C72,0)</f>
        <v/>
      </c>
      <c r="I72" s="10">
        <f>IF(AND($C72&gt;0,$D72&lt;=I$4,OR($E72=0,$E72&gt;=I$4)),$C72,0)</f>
        <v/>
      </c>
      <c r="J72" s="10">
        <f>IF(AND($C72&gt;0,$D72&lt;=J$4,OR($E72=0,$E72&gt;=J$4)),$C72,0)</f>
        <v/>
      </c>
      <c r="K72" s="10">
        <f>IF(AND($C72&gt;0,$D72&lt;=K$4,OR($E72=0,$E72&gt;=K$4)),$C72,0)</f>
        <v/>
      </c>
      <c r="L72" s="10">
        <f>IF(AND($C72&gt;0,$D72&lt;=L$4,OR($E72=0,$E72&gt;=L$4)),$C72,0)</f>
        <v/>
      </c>
      <c r="M72" s="10">
        <f>IF(AND($C72&gt;0,$D72&lt;=M$4,OR($E72=0,$E72&gt;=M$4)),$C72,0)</f>
        <v/>
      </c>
      <c r="N72" s="10">
        <f>IF(AND($C72&gt;0,$D72&lt;=N$4,OR($E72=0,$E72&gt;=N$4)),$C72,0)</f>
        <v/>
      </c>
      <c r="O72" s="10">
        <f>IF(AND($C72&gt;0,$D72&lt;=O$4,OR($E72=0,$E72&gt;=O$4)),$C72,0)</f>
        <v/>
      </c>
      <c r="P72" s="10">
        <f>IF(AND($C72&gt;0,$D72&lt;=P$4,OR($E72=0,$E72&gt;=P$4)),$C72,0)</f>
        <v/>
      </c>
      <c r="Q72" s="10">
        <f>IF(AND($C72&gt;0,$D72&lt;=Q$4,OR($E72=0,$E72&gt;=Q$4)),$C72,0)</f>
        <v/>
      </c>
      <c r="R72" s="10">
        <f>IF(AND($C72&gt;0,$D72&lt;=R$4,OR($E72=0,$E72&gt;=R$4)),$C72,0)</f>
        <v/>
      </c>
      <c r="S72" s="10">
        <f>IF(AND($C72&gt;0,$D72&lt;=S$4,OR($E72=0,$E72&gt;=S$4)),$C72,0)</f>
        <v/>
      </c>
      <c r="T72" s="10">
        <f>IF(AND($C72&gt;0,$D72&lt;=T$4,OR($E72=0,$E72&gt;=T$4)),$C72,0)</f>
        <v/>
      </c>
      <c r="U72" s="10">
        <f>IF(AND($C72&gt;0,$D72&lt;=U$4,OR($E72=0,$E72&gt;=U$4)),$C72,0)</f>
        <v/>
      </c>
      <c r="V72" s="10">
        <f>IF(AND($C72&gt;0,$D72&lt;=V$4,OR($E72=0,$E72&gt;=V$4)),$C72,0)</f>
        <v/>
      </c>
      <c r="W72" s="10">
        <f>IF(AND($C72&gt;0,$D72&lt;=W$4,OR($E72=0,$E72&gt;=W$4)),$C72,0)</f>
        <v/>
      </c>
      <c r="X72" s="10">
        <f>IF(AND($C72&gt;0,$D72&lt;=X$4,OR($E72=0,$E72&gt;=X$4)),$C72,0)</f>
        <v/>
      </c>
      <c r="Y72" s="10">
        <f>IF(AND($C72&gt;0,$D72&lt;=Y$4,OR($E72=0,$E72&gt;=Y$4)),$C72,0)</f>
        <v/>
      </c>
      <c r="Z72" s="10">
        <f>IF(AND($C72&gt;0,$D72&lt;=Z$4,OR($E72=0,$E72&gt;=Z$4)),$C72,0)</f>
        <v/>
      </c>
      <c r="AA72" s="10">
        <f>IF(AND($C72&gt;0,$D72&lt;=AA$4,OR($E72=0,$E72&gt;=AA$4)),$C72,0)</f>
        <v/>
      </c>
      <c r="AB72" s="10">
        <f>IF(AND($C72&gt;0,$D72&lt;=AB$4,OR($E72=0,$E72&gt;=AB$4)),$C72,0)</f>
        <v/>
      </c>
      <c r="AC72" s="10">
        <f>IF(AND($C72&gt;0,$D72&lt;=AC$4,OR($E72=0,$E72&gt;=AC$4)),$C72,0)</f>
        <v/>
      </c>
    </row>
    <row r="73">
      <c r="A73" s="12" t="n"/>
      <c r="B73" s="12" t="n"/>
      <c r="C73" s="14" t="n"/>
      <c r="D73" s="12" t="n"/>
      <c r="E73" s="12" t="n"/>
      <c r="F73" s="10">
        <f>IF(AND($C73&gt;0,$D73&lt;=F$4,OR($E73=0,$E73&gt;=F$4)),$C73,0)</f>
        <v/>
      </c>
      <c r="G73" s="10">
        <f>IF(AND($C73&gt;0,$D73&lt;=G$4,OR($E73=0,$E73&gt;=G$4)),$C73,0)</f>
        <v/>
      </c>
      <c r="H73" s="10">
        <f>IF(AND($C73&gt;0,$D73&lt;=H$4,OR($E73=0,$E73&gt;=H$4)),$C73,0)</f>
        <v/>
      </c>
      <c r="I73" s="10">
        <f>IF(AND($C73&gt;0,$D73&lt;=I$4,OR($E73=0,$E73&gt;=I$4)),$C73,0)</f>
        <v/>
      </c>
      <c r="J73" s="10">
        <f>IF(AND($C73&gt;0,$D73&lt;=J$4,OR($E73=0,$E73&gt;=J$4)),$C73,0)</f>
        <v/>
      </c>
      <c r="K73" s="10">
        <f>IF(AND($C73&gt;0,$D73&lt;=K$4,OR($E73=0,$E73&gt;=K$4)),$C73,0)</f>
        <v/>
      </c>
      <c r="L73" s="10">
        <f>IF(AND($C73&gt;0,$D73&lt;=L$4,OR($E73=0,$E73&gt;=L$4)),$C73,0)</f>
        <v/>
      </c>
      <c r="M73" s="10">
        <f>IF(AND($C73&gt;0,$D73&lt;=M$4,OR($E73=0,$E73&gt;=M$4)),$C73,0)</f>
        <v/>
      </c>
      <c r="N73" s="10">
        <f>IF(AND($C73&gt;0,$D73&lt;=N$4,OR($E73=0,$E73&gt;=N$4)),$C73,0)</f>
        <v/>
      </c>
      <c r="O73" s="10">
        <f>IF(AND($C73&gt;0,$D73&lt;=O$4,OR($E73=0,$E73&gt;=O$4)),$C73,0)</f>
        <v/>
      </c>
      <c r="P73" s="10">
        <f>IF(AND($C73&gt;0,$D73&lt;=P$4,OR($E73=0,$E73&gt;=P$4)),$C73,0)</f>
        <v/>
      </c>
      <c r="Q73" s="10">
        <f>IF(AND($C73&gt;0,$D73&lt;=Q$4,OR($E73=0,$E73&gt;=Q$4)),$C73,0)</f>
        <v/>
      </c>
      <c r="R73" s="10">
        <f>IF(AND($C73&gt;0,$D73&lt;=R$4,OR($E73=0,$E73&gt;=R$4)),$C73,0)</f>
        <v/>
      </c>
      <c r="S73" s="10">
        <f>IF(AND($C73&gt;0,$D73&lt;=S$4,OR($E73=0,$E73&gt;=S$4)),$C73,0)</f>
        <v/>
      </c>
      <c r="T73" s="10">
        <f>IF(AND($C73&gt;0,$D73&lt;=T$4,OR($E73=0,$E73&gt;=T$4)),$C73,0)</f>
        <v/>
      </c>
      <c r="U73" s="10">
        <f>IF(AND($C73&gt;0,$D73&lt;=U$4,OR($E73=0,$E73&gt;=U$4)),$C73,0)</f>
        <v/>
      </c>
      <c r="V73" s="10">
        <f>IF(AND($C73&gt;0,$D73&lt;=V$4,OR($E73=0,$E73&gt;=V$4)),$C73,0)</f>
        <v/>
      </c>
      <c r="W73" s="10">
        <f>IF(AND($C73&gt;0,$D73&lt;=W$4,OR($E73=0,$E73&gt;=W$4)),$C73,0)</f>
        <v/>
      </c>
      <c r="X73" s="10">
        <f>IF(AND($C73&gt;0,$D73&lt;=X$4,OR($E73=0,$E73&gt;=X$4)),$C73,0)</f>
        <v/>
      </c>
      <c r="Y73" s="10">
        <f>IF(AND($C73&gt;0,$D73&lt;=Y$4,OR($E73=0,$E73&gt;=Y$4)),$C73,0)</f>
        <v/>
      </c>
      <c r="Z73" s="10">
        <f>IF(AND($C73&gt;0,$D73&lt;=Z$4,OR($E73=0,$E73&gt;=Z$4)),$C73,0)</f>
        <v/>
      </c>
      <c r="AA73" s="10">
        <f>IF(AND($C73&gt;0,$D73&lt;=AA$4,OR($E73=0,$E73&gt;=AA$4)),$C73,0)</f>
        <v/>
      </c>
      <c r="AB73" s="10">
        <f>IF(AND($C73&gt;0,$D73&lt;=AB$4,OR($E73=0,$E73&gt;=AB$4)),$C73,0)</f>
        <v/>
      </c>
      <c r="AC73" s="10">
        <f>IF(AND($C73&gt;0,$D73&lt;=AC$4,OR($E73=0,$E73&gt;=AC$4)),$C73,0)</f>
        <v/>
      </c>
    </row>
    <row r="74">
      <c r="A74" s="12" t="n"/>
      <c r="B74" s="12" t="n"/>
      <c r="C74" s="14" t="n"/>
      <c r="D74" s="12" t="n"/>
      <c r="E74" s="12" t="n"/>
      <c r="F74" s="10">
        <f>IF(AND($C74&gt;0,$D74&lt;=F$4,OR($E74=0,$E74&gt;=F$4)),$C74,0)</f>
        <v/>
      </c>
      <c r="G74" s="10">
        <f>IF(AND($C74&gt;0,$D74&lt;=G$4,OR($E74=0,$E74&gt;=G$4)),$C74,0)</f>
        <v/>
      </c>
      <c r="H74" s="10">
        <f>IF(AND($C74&gt;0,$D74&lt;=H$4,OR($E74=0,$E74&gt;=H$4)),$C74,0)</f>
        <v/>
      </c>
      <c r="I74" s="10">
        <f>IF(AND($C74&gt;0,$D74&lt;=I$4,OR($E74=0,$E74&gt;=I$4)),$C74,0)</f>
        <v/>
      </c>
      <c r="J74" s="10">
        <f>IF(AND($C74&gt;0,$D74&lt;=J$4,OR($E74=0,$E74&gt;=J$4)),$C74,0)</f>
        <v/>
      </c>
      <c r="K74" s="10">
        <f>IF(AND($C74&gt;0,$D74&lt;=K$4,OR($E74=0,$E74&gt;=K$4)),$C74,0)</f>
        <v/>
      </c>
      <c r="L74" s="10">
        <f>IF(AND($C74&gt;0,$D74&lt;=L$4,OR($E74=0,$E74&gt;=L$4)),$C74,0)</f>
        <v/>
      </c>
      <c r="M74" s="10">
        <f>IF(AND($C74&gt;0,$D74&lt;=M$4,OR($E74=0,$E74&gt;=M$4)),$C74,0)</f>
        <v/>
      </c>
      <c r="N74" s="10">
        <f>IF(AND($C74&gt;0,$D74&lt;=N$4,OR($E74=0,$E74&gt;=N$4)),$C74,0)</f>
        <v/>
      </c>
      <c r="O74" s="10">
        <f>IF(AND($C74&gt;0,$D74&lt;=O$4,OR($E74=0,$E74&gt;=O$4)),$C74,0)</f>
        <v/>
      </c>
      <c r="P74" s="10">
        <f>IF(AND($C74&gt;0,$D74&lt;=P$4,OR($E74=0,$E74&gt;=P$4)),$C74,0)</f>
        <v/>
      </c>
      <c r="Q74" s="10">
        <f>IF(AND($C74&gt;0,$D74&lt;=Q$4,OR($E74=0,$E74&gt;=Q$4)),$C74,0)</f>
        <v/>
      </c>
      <c r="R74" s="10">
        <f>IF(AND($C74&gt;0,$D74&lt;=R$4,OR($E74=0,$E74&gt;=R$4)),$C74,0)</f>
        <v/>
      </c>
      <c r="S74" s="10">
        <f>IF(AND($C74&gt;0,$D74&lt;=S$4,OR($E74=0,$E74&gt;=S$4)),$C74,0)</f>
        <v/>
      </c>
      <c r="T74" s="10">
        <f>IF(AND($C74&gt;0,$D74&lt;=T$4,OR($E74=0,$E74&gt;=T$4)),$C74,0)</f>
        <v/>
      </c>
      <c r="U74" s="10">
        <f>IF(AND($C74&gt;0,$D74&lt;=U$4,OR($E74=0,$E74&gt;=U$4)),$C74,0)</f>
        <v/>
      </c>
      <c r="V74" s="10">
        <f>IF(AND($C74&gt;0,$D74&lt;=V$4,OR($E74=0,$E74&gt;=V$4)),$C74,0)</f>
        <v/>
      </c>
      <c r="W74" s="10">
        <f>IF(AND($C74&gt;0,$D74&lt;=W$4,OR($E74=0,$E74&gt;=W$4)),$C74,0)</f>
        <v/>
      </c>
      <c r="X74" s="10">
        <f>IF(AND($C74&gt;0,$D74&lt;=X$4,OR($E74=0,$E74&gt;=X$4)),$C74,0)</f>
        <v/>
      </c>
      <c r="Y74" s="10">
        <f>IF(AND($C74&gt;0,$D74&lt;=Y$4,OR($E74=0,$E74&gt;=Y$4)),$C74,0)</f>
        <v/>
      </c>
      <c r="Z74" s="10">
        <f>IF(AND($C74&gt;0,$D74&lt;=Z$4,OR($E74=0,$E74&gt;=Z$4)),$C74,0)</f>
        <v/>
      </c>
      <c r="AA74" s="10">
        <f>IF(AND($C74&gt;0,$D74&lt;=AA$4,OR($E74=0,$E74&gt;=AA$4)),$C74,0)</f>
        <v/>
      </c>
      <c r="AB74" s="10">
        <f>IF(AND($C74&gt;0,$D74&lt;=AB$4,OR($E74=0,$E74&gt;=AB$4)),$C74,0)</f>
        <v/>
      </c>
      <c r="AC74" s="10">
        <f>IF(AND($C74&gt;0,$D74&lt;=AC$4,OR($E74=0,$E74&gt;=AC$4)),$C74,0)</f>
        <v/>
      </c>
    </row>
    <row r="75">
      <c r="A75" s="12" t="n"/>
      <c r="B75" s="12" t="n"/>
      <c r="C75" s="14" t="n"/>
      <c r="D75" s="12" t="n"/>
      <c r="E75" s="12" t="n"/>
      <c r="F75" s="10">
        <f>IF(AND($C75&gt;0,$D75&lt;=F$4,OR($E75=0,$E75&gt;=F$4)),$C75,0)</f>
        <v/>
      </c>
      <c r="G75" s="10">
        <f>IF(AND($C75&gt;0,$D75&lt;=G$4,OR($E75=0,$E75&gt;=G$4)),$C75,0)</f>
        <v/>
      </c>
      <c r="H75" s="10">
        <f>IF(AND($C75&gt;0,$D75&lt;=H$4,OR($E75=0,$E75&gt;=H$4)),$C75,0)</f>
        <v/>
      </c>
      <c r="I75" s="10">
        <f>IF(AND($C75&gt;0,$D75&lt;=I$4,OR($E75=0,$E75&gt;=I$4)),$C75,0)</f>
        <v/>
      </c>
      <c r="J75" s="10">
        <f>IF(AND($C75&gt;0,$D75&lt;=J$4,OR($E75=0,$E75&gt;=J$4)),$C75,0)</f>
        <v/>
      </c>
      <c r="K75" s="10">
        <f>IF(AND($C75&gt;0,$D75&lt;=K$4,OR($E75=0,$E75&gt;=K$4)),$C75,0)</f>
        <v/>
      </c>
      <c r="L75" s="10">
        <f>IF(AND($C75&gt;0,$D75&lt;=L$4,OR($E75=0,$E75&gt;=L$4)),$C75,0)</f>
        <v/>
      </c>
      <c r="M75" s="10">
        <f>IF(AND($C75&gt;0,$D75&lt;=M$4,OR($E75=0,$E75&gt;=M$4)),$C75,0)</f>
        <v/>
      </c>
      <c r="N75" s="10">
        <f>IF(AND($C75&gt;0,$D75&lt;=N$4,OR($E75=0,$E75&gt;=N$4)),$C75,0)</f>
        <v/>
      </c>
      <c r="O75" s="10">
        <f>IF(AND($C75&gt;0,$D75&lt;=O$4,OR($E75=0,$E75&gt;=O$4)),$C75,0)</f>
        <v/>
      </c>
      <c r="P75" s="10">
        <f>IF(AND($C75&gt;0,$D75&lt;=P$4,OR($E75=0,$E75&gt;=P$4)),$C75,0)</f>
        <v/>
      </c>
      <c r="Q75" s="10">
        <f>IF(AND($C75&gt;0,$D75&lt;=Q$4,OR($E75=0,$E75&gt;=Q$4)),$C75,0)</f>
        <v/>
      </c>
      <c r="R75" s="10">
        <f>IF(AND($C75&gt;0,$D75&lt;=R$4,OR($E75=0,$E75&gt;=R$4)),$C75,0)</f>
        <v/>
      </c>
      <c r="S75" s="10">
        <f>IF(AND($C75&gt;0,$D75&lt;=S$4,OR($E75=0,$E75&gt;=S$4)),$C75,0)</f>
        <v/>
      </c>
      <c r="T75" s="10">
        <f>IF(AND($C75&gt;0,$D75&lt;=T$4,OR($E75=0,$E75&gt;=T$4)),$C75,0)</f>
        <v/>
      </c>
      <c r="U75" s="10">
        <f>IF(AND($C75&gt;0,$D75&lt;=U$4,OR($E75=0,$E75&gt;=U$4)),$C75,0)</f>
        <v/>
      </c>
      <c r="V75" s="10">
        <f>IF(AND($C75&gt;0,$D75&lt;=V$4,OR($E75=0,$E75&gt;=V$4)),$C75,0)</f>
        <v/>
      </c>
      <c r="W75" s="10">
        <f>IF(AND($C75&gt;0,$D75&lt;=W$4,OR($E75=0,$E75&gt;=W$4)),$C75,0)</f>
        <v/>
      </c>
      <c r="X75" s="10">
        <f>IF(AND($C75&gt;0,$D75&lt;=X$4,OR($E75=0,$E75&gt;=X$4)),$C75,0)</f>
        <v/>
      </c>
      <c r="Y75" s="10">
        <f>IF(AND($C75&gt;0,$D75&lt;=Y$4,OR($E75=0,$E75&gt;=Y$4)),$C75,0)</f>
        <v/>
      </c>
      <c r="Z75" s="10">
        <f>IF(AND($C75&gt;0,$D75&lt;=Z$4,OR($E75=0,$E75&gt;=Z$4)),$C75,0)</f>
        <v/>
      </c>
      <c r="AA75" s="10">
        <f>IF(AND($C75&gt;0,$D75&lt;=AA$4,OR($E75=0,$E75&gt;=AA$4)),$C75,0)</f>
        <v/>
      </c>
      <c r="AB75" s="10">
        <f>IF(AND($C75&gt;0,$D75&lt;=AB$4,OR($E75=0,$E75&gt;=AB$4)),$C75,0)</f>
        <v/>
      </c>
      <c r="AC75" s="10">
        <f>IF(AND($C75&gt;0,$D75&lt;=AC$4,OR($E75=0,$E75&gt;=AC$4)),$C75,0)</f>
        <v/>
      </c>
    </row>
    <row r="76">
      <c r="A76" s="12" t="n"/>
      <c r="B76" s="12" t="n"/>
      <c r="C76" s="14" t="n"/>
      <c r="D76" s="12" t="n"/>
      <c r="E76" s="12" t="n"/>
      <c r="F76" s="10">
        <f>IF(AND($C76&gt;0,$D76&lt;=F$4,OR($E76=0,$E76&gt;=F$4)),$C76,0)</f>
        <v/>
      </c>
      <c r="G76" s="10">
        <f>IF(AND($C76&gt;0,$D76&lt;=G$4,OR($E76=0,$E76&gt;=G$4)),$C76,0)</f>
        <v/>
      </c>
      <c r="H76" s="10">
        <f>IF(AND($C76&gt;0,$D76&lt;=H$4,OR($E76=0,$E76&gt;=H$4)),$C76,0)</f>
        <v/>
      </c>
      <c r="I76" s="10">
        <f>IF(AND($C76&gt;0,$D76&lt;=I$4,OR($E76=0,$E76&gt;=I$4)),$C76,0)</f>
        <v/>
      </c>
      <c r="J76" s="10">
        <f>IF(AND($C76&gt;0,$D76&lt;=J$4,OR($E76=0,$E76&gt;=J$4)),$C76,0)</f>
        <v/>
      </c>
      <c r="K76" s="10">
        <f>IF(AND($C76&gt;0,$D76&lt;=K$4,OR($E76=0,$E76&gt;=K$4)),$C76,0)</f>
        <v/>
      </c>
      <c r="L76" s="10">
        <f>IF(AND($C76&gt;0,$D76&lt;=L$4,OR($E76=0,$E76&gt;=L$4)),$C76,0)</f>
        <v/>
      </c>
      <c r="M76" s="10">
        <f>IF(AND($C76&gt;0,$D76&lt;=M$4,OR($E76=0,$E76&gt;=M$4)),$C76,0)</f>
        <v/>
      </c>
      <c r="N76" s="10">
        <f>IF(AND($C76&gt;0,$D76&lt;=N$4,OR($E76=0,$E76&gt;=N$4)),$C76,0)</f>
        <v/>
      </c>
      <c r="O76" s="10">
        <f>IF(AND($C76&gt;0,$D76&lt;=O$4,OR($E76=0,$E76&gt;=O$4)),$C76,0)</f>
        <v/>
      </c>
      <c r="P76" s="10">
        <f>IF(AND($C76&gt;0,$D76&lt;=P$4,OR($E76=0,$E76&gt;=P$4)),$C76,0)</f>
        <v/>
      </c>
      <c r="Q76" s="10">
        <f>IF(AND($C76&gt;0,$D76&lt;=Q$4,OR($E76=0,$E76&gt;=Q$4)),$C76,0)</f>
        <v/>
      </c>
      <c r="R76" s="10">
        <f>IF(AND($C76&gt;0,$D76&lt;=R$4,OR($E76=0,$E76&gt;=R$4)),$C76,0)</f>
        <v/>
      </c>
      <c r="S76" s="10">
        <f>IF(AND($C76&gt;0,$D76&lt;=S$4,OR($E76=0,$E76&gt;=S$4)),$C76,0)</f>
        <v/>
      </c>
      <c r="T76" s="10">
        <f>IF(AND($C76&gt;0,$D76&lt;=T$4,OR($E76=0,$E76&gt;=T$4)),$C76,0)</f>
        <v/>
      </c>
      <c r="U76" s="10">
        <f>IF(AND($C76&gt;0,$D76&lt;=U$4,OR($E76=0,$E76&gt;=U$4)),$C76,0)</f>
        <v/>
      </c>
      <c r="V76" s="10">
        <f>IF(AND($C76&gt;0,$D76&lt;=V$4,OR($E76=0,$E76&gt;=V$4)),$C76,0)</f>
        <v/>
      </c>
      <c r="W76" s="10">
        <f>IF(AND($C76&gt;0,$D76&lt;=W$4,OR($E76=0,$E76&gt;=W$4)),$C76,0)</f>
        <v/>
      </c>
      <c r="X76" s="10">
        <f>IF(AND($C76&gt;0,$D76&lt;=X$4,OR($E76=0,$E76&gt;=X$4)),$C76,0)</f>
        <v/>
      </c>
      <c r="Y76" s="10">
        <f>IF(AND($C76&gt;0,$D76&lt;=Y$4,OR($E76=0,$E76&gt;=Y$4)),$C76,0)</f>
        <v/>
      </c>
      <c r="Z76" s="10">
        <f>IF(AND($C76&gt;0,$D76&lt;=Z$4,OR($E76=0,$E76&gt;=Z$4)),$C76,0)</f>
        <v/>
      </c>
      <c r="AA76" s="10">
        <f>IF(AND($C76&gt;0,$D76&lt;=AA$4,OR($E76=0,$E76&gt;=AA$4)),$C76,0)</f>
        <v/>
      </c>
      <c r="AB76" s="10">
        <f>IF(AND($C76&gt;0,$D76&lt;=AB$4,OR($E76=0,$E76&gt;=AB$4)),$C76,0)</f>
        <v/>
      </c>
      <c r="AC76" s="10">
        <f>IF(AND($C76&gt;0,$D76&lt;=AC$4,OR($E76=0,$E76&gt;=AC$4)),$C76,0)</f>
        <v/>
      </c>
    </row>
    <row r="77">
      <c r="A77" s="12" t="n"/>
      <c r="B77" s="12" t="n"/>
      <c r="C77" s="14" t="n"/>
      <c r="D77" s="12" t="n"/>
      <c r="E77" s="12" t="n"/>
      <c r="F77" s="10">
        <f>IF(AND($C77&gt;0,$D77&lt;=F$4,OR($E77=0,$E77&gt;=F$4)),$C77,0)</f>
        <v/>
      </c>
      <c r="G77" s="10">
        <f>IF(AND($C77&gt;0,$D77&lt;=G$4,OR($E77=0,$E77&gt;=G$4)),$C77,0)</f>
        <v/>
      </c>
      <c r="H77" s="10">
        <f>IF(AND($C77&gt;0,$D77&lt;=H$4,OR($E77=0,$E77&gt;=H$4)),$C77,0)</f>
        <v/>
      </c>
      <c r="I77" s="10">
        <f>IF(AND($C77&gt;0,$D77&lt;=I$4,OR($E77=0,$E77&gt;=I$4)),$C77,0)</f>
        <v/>
      </c>
      <c r="J77" s="10">
        <f>IF(AND($C77&gt;0,$D77&lt;=J$4,OR($E77=0,$E77&gt;=J$4)),$C77,0)</f>
        <v/>
      </c>
      <c r="K77" s="10">
        <f>IF(AND($C77&gt;0,$D77&lt;=K$4,OR($E77=0,$E77&gt;=K$4)),$C77,0)</f>
        <v/>
      </c>
      <c r="L77" s="10">
        <f>IF(AND($C77&gt;0,$D77&lt;=L$4,OR($E77=0,$E77&gt;=L$4)),$C77,0)</f>
        <v/>
      </c>
      <c r="M77" s="10">
        <f>IF(AND($C77&gt;0,$D77&lt;=M$4,OR($E77=0,$E77&gt;=M$4)),$C77,0)</f>
        <v/>
      </c>
      <c r="N77" s="10">
        <f>IF(AND($C77&gt;0,$D77&lt;=N$4,OR($E77=0,$E77&gt;=N$4)),$C77,0)</f>
        <v/>
      </c>
      <c r="O77" s="10">
        <f>IF(AND($C77&gt;0,$D77&lt;=O$4,OR($E77=0,$E77&gt;=O$4)),$C77,0)</f>
        <v/>
      </c>
      <c r="P77" s="10">
        <f>IF(AND($C77&gt;0,$D77&lt;=P$4,OR($E77=0,$E77&gt;=P$4)),$C77,0)</f>
        <v/>
      </c>
      <c r="Q77" s="10">
        <f>IF(AND($C77&gt;0,$D77&lt;=Q$4,OR($E77=0,$E77&gt;=Q$4)),$C77,0)</f>
        <v/>
      </c>
      <c r="R77" s="10">
        <f>IF(AND($C77&gt;0,$D77&lt;=R$4,OR($E77=0,$E77&gt;=R$4)),$C77,0)</f>
        <v/>
      </c>
      <c r="S77" s="10">
        <f>IF(AND($C77&gt;0,$D77&lt;=S$4,OR($E77=0,$E77&gt;=S$4)),$C77,0)</f>
        <v/>
      </c>
      <c r="T77" s="10">
        <f>IF(AND($C77&gt;0,$D77&lt;=T$4,OR($E77=0,$E77&gt;=T$4)),$C77,0)</f>
        <v/>
      </c>
      <c r="U77" s="10">
        <f>IF(AND($C77&gt;0,$D77&lt;=U$4,OR($E77=0,$E77&gt;=U$4)),$C77,0)</f>
        <v/>
      </c>
      <c r="V77" s="10">
        <f>IF(AND($C77&gt;0,$D77&lt;=V$4,OR($E77=0,$E77&gt;=V$4)),$C77,0)</f>
        <v/>
      </c>
      <c r="W77" s="10">
        <f>IF(AND($C77&gt;0,$D77&lt;=W$4,OR($E77=0,$E77&gt;=W$4)),$C77,0)</f>
        <v/>
      </c>
      <c r="X77" s="10">
        <f>IF(AND($C77&gt;0,$D77&lt;=X$4,OR($E77=0,$E77&gt;=X$4)),$C77,0)</f>
        <v/>
      </c>
      <c r="Y77" s="10">
        <f>IF(AND($C77&gt;0,$D77&lt;=Y$4,OR($E77=0,$E77&gt;=Y$4)),$C77,0)</f>
        <v/>
      </c>
      <c r="Z77" s="10">
        <f>IF(AND($C77&gt;0,$D77&lt;=Z$4,OR($E77=0,$E77&gt;=Z$4)),$C77,0)</f>
        <v/>
      </c>
      <c r="AA77" s="10">
        <f>IF(AND($C77&gt;0,$D77&lt;=AA$4,OR($E77=0,$E77&gt;=AA$4)),$C77,0)</f>
        <v/>
      </c>
      <c r="AB77" s="10">
        <f>IF(AND($C77&gt;0,$D77&lt;=AB$4,OR($E77=0,$E77&gt;=AB$4)),$C77,0)</f>
        <v/>
      </c>
      <c r="AC77" s="10">
        <f>IF(AND($C77&gt;0,$D77&lt;=AC$4,OR($E77=0,$E77&gt;=AC$4)),$C77,0)</f>
        <v/>
      </c>
    </row>
    <row r="78">
      <c r="A78" s="12" t="n"/>
      <c r="B78" s="12" t="n"/>
      <c r="C78" s="14" t="n"/>
      <c r="D78" s="12" t="n"/>
      <c r="E78" s="12" t="n"/>
      <c r="F78" s="10">
        <f>IF(AND($C78&gt;0,$D78&lt;=F$4,OR($E78=0,$E78&gt;=F$4)),$C78,0)</f>
        <v/>
      </c>
      <c r="G78" s="10">
        <f>IF(AND($C78&gt;0,$D78&lt;=G$4,OR($E78=0,$E78&gt;=G$4)),$C78,0)</f>
        <v/>
      </c>
      <c r="H78" s="10">
        <f>IF(AND($C78&gt;0,$D78&lt;=H$4,OR($E78=0,$E78&gt;=H$4)),$C78,0)</f>
        <v/>
      </c>
      <c r="I78" s="10">
        <f>IF(AND($C78&gt;0,$D78&lt;=I$4,OR($E78=0,$E78&gt;=I$4)),$C78,0)</f>
        <v/>
      </c>
      <c r="J78" s="10">
        <f>IF(AND($C78&gt;0,$D78&lt;=J$4,OR($E78=0,$E78&gt;=J$4)),$C78,0)</f>
        <v/>
      </c>
      <c r="K78" s="10">
        <f>IF(AND($C78&gt;0,$D78&lt;=K$4,OR($E78=0,$E78&gt;=K$4)),$C78,0)</f>
        <v/>
      </c>
      <c r="L78" s="10">
        <f>IF(AND($C78&gt;0,$D78&lt;=L$4,OR($E78=0,$E78&gt;=L$4)),$C78,0)</f>
        <v/>
      </c>
      <c r="M78" s="10">
        <f>IF(AND($C78&gt;0,$D78&lt;=M$4,OR($E78=0,$E78&gt;=M$4)),$C78,0)</f>
        <v/>
      </c>
      <c r="N78" s="10">
        <f>IF(AND($C78&gt;0,$D78&lt;=N$4,OR($E78=0,$E78&gt;=N$4)),$C78,0)</f>
        <v/>
      </c>
      <c r="O78" s="10">
        <f>IF(AND($C78&gt;0,$D78&lt;=O$4,OR($E78=0,$E78&gt;=O$4)),$C78,0)</f>
        <v/>
      </c>
      <c r="P78" s="10">
        <f>IF(AND($C78&gt;0,$D78&lt;=P$4,OR($E78=0,$E78&gt;=P$4)),$C78,0)</f>
        <v/>
      </c>
      <c r="Q78" s="10">
        <f>IF(AND($C78&gt;0,$D78&lt;=Q$4,OR($E78=0,$E78&gt;=Q$4)),$C78,0)</f>
        <v/>
      </c>
      <c r="R78" s="10">
        <f>IF(AND($C78&gt;0,$D78&lt;=R$4,OR($E78=0,$E78&gt;=R$4)),$C78,0)</f>
        <v/>
      </c>
      <c r="S78" s="10">
        <f>IF(AND($C78&gt;0,$D78&lt;=S$4,OR($E78=0,$E78&gt;=S$4)),$C78,0)</f>
        <v/>
      </c>
      <c r="T78" s="10">
        <f>IF(AND($C78&gt;0,$D78&lt;=T$4,OR($E78=0,$E78&gt;=T$4)),$C78,0)</f>
        <v/>
      </c>
      <c r="U78" s="10">
        <f>IF(AND($C78&gt;0,$D78&lt;=U$4,OR($E78=0,$E78&gt;=U$4)),$C78,0)</f>
        <v/>
      </c>
      <c r="V78" s="10">
        <f>IF(AND($C78&gt;0,$D78&lt;=V$4,OR($E78=0,$E78&gt;=V$4)),$C78,0)</f>
        <v/>
      </c>
      <c r="W78" s="10">
        <f>IF(AND($C78&gt;0,$D78&lt;=W$4,OR($E78=0,$E78&gt;=W$4)),$C78,0)</f>
        <v/>
      </c>
      <c r="X78" s="10">
        <f>IF(AND($C78&gt;0,$D78&lt;=X$4,OR($E78=0,$E78&gt;=X$4)),$C78,0)</f>
        <v/>
      </c>
      <c r="Y78" s="10">
        <f>IF(AND($C78&gt;0,$D78&lt;=Y$4,OR($E78=0,$E78&gt;=Y$4)),$C78,0)</f>
        <v/>
      </c>
      <c r="Z78" s="10">
        <f>IF(AND($C78&gt;0,$D78&lt;=Z$4,OR($E78=0,$E78&gt;=Z$4)),$C78,0)</f>
        <v/>
      </c>
      <c r="AA78" s="10">
        <f>IF(AND($C78&gt;0,$D78&lt;=AA$4,OR($E78=0,$E78&gt;=AA$4)),$C78,0)</f>
        <v/>
      </c>
      <c r="AB78" s="10">
        <f>IF(AND($C78&gt;0,$D78&lt;=AB$4,OR($E78=0,$E78&gt;=AB$4)),$C78,0)</f>
        <v/>
      </c>
      <c r="AC78" s="10">
        <f>IF(AND($C78&gt;0,$D78&lt;=AC$4,OR($E78=0,$E78&gt;=AC$4)),$C78,0)</f>
        <v/>
      </c>
    </row>
    <row r="79">
      <c r="A79" s="12" t="n"/>
      <c r="B79" s="12" t="n"/>
      <c r="C79" s="14" t="n"/>
      <c r="D79" s="12" t="n"/>
      <c r="E79" s="12" t="n"/>
      <c r="F79" s="10">
        <f>IF(AND($C79&gt;0,$D79&lt;=F$4,OR($E79=0,$E79&gt;=F$4)),$C79,0)</f>
        <v/>
      </c>
      <c r="G79" s="10">
        <f>IF(AND($C79&gt;0,$D79&lt;=G$4,OR($E79=0,$E79&gt;=G$4)),$C79,0)</f>
        <v/>
      </c>
      <c r="H79" s="10">
        <f>IF(AND($C79&gt;0,$D79&lt;=H$4,OR($E79=0,$E79&gt;=H$4)),$C79,0)</f>
        <v/>
      </c>
      <c r="I79" s="10">
        <f>IF(AND($C79&gt;0,$D79&lt;=I$4,OR($E79=0,$E79&gt;=I$4)),$C79,0)</f>
        <v/>
      </c>
      <c r="J79" s="10">
        <f>IF(AND($C79&gt;0,$D79&lt;=J$4,OR($E79=0,$E79&gt;=J$4)),$C79,0)</f>
        <v/>
      </c>
      <c r="K79" s="10">
        <f>IF(AND($C79&gt;0,$D79&lt;=K$4,OR($E79=0,$E79&gt;=K$4)),$C79,0)</f>
        <v/>
      </c>
      <c r="L79" s="10">
        <f>IF(AND($C79&gt;0,$D79&lt;=L$4,OR($E79=0,$E79&gt;=L$4)),$C79,0)</f>
        <v/>
      </c>
      <c r="M79" s="10">
        <f>IF(AND($C79&gt;0,$D79&lt;=M$4,OR($E79=0,$E79&gt;=M$4)),$C79,0)</f>
        <v/>
      </c>
      <c r="N79" s="10">
        <f>IF(AND($C79&gt;0,$D79&lt;=N$4,OR($E79=0,$E79&gt;=N$4)),$C79,0)</f>
        <v/>
      </c>
      <c r="O79" s="10">
        <f>IF(AND($C79&gt;0,$D79&lt;=O$4,OR($E79=0,$E79&gt;=O$4)),$C79,0)</f>
        <v/>
      </c>
      <c r="P79" s="10">
        <f>IF(AND($C79&gt;0,$D79&lt;=P$4,OR($E79=0,$E79&gt;=P$4)),$C79,0)</f>
        <v/>
      </c>
      <c r="Q79" s="10">
        <f>IF(AND($C79&gt;0,$D79&lt;=Q$4,OR($E79=0,$E79&gt;=Q$4)),$C79,0)</f>
        <v/>
      </c>
      <c r="R79" s="10">
        <f>IF(AND($C79&gt;0,$D79&lt;=R$4,OR($E79=0,$E79&gt;=R$4)),$C79,0)</f>
        <v/>
      </c>
      <c r="S79" s="10">
        <f>IF(AND($C79&gt;0,$D79&lt;=S$4,OR($E79=0,$E79&gt;=S$4)),$C79,0)</f>
        <v/>
      </c>
      <c r="T79" s="10">
        <f>IF(AND($C79&gt;0,$D79&lt;=T$4,OR($E79=0,$E79&gt;=T$4)),$C79,0)</f>
        <v/>
      </c>
      <c r="U79" s="10">
        <f>IF(AND($C79&gt;0,$D79&lt;=U$4,OR($E79=0,$E79&gt;=U$4)),$C79,0)</f>
        <v/>
      </c>
      <c r="V79" s="10">
        <f>IF(AND($C79&gt;0,$D79&lt;=V$4,OR($E79=0,$E79&gt;=V$4)),$C79,0)</f>
        <v/>
      </c>
      <c r="W79" s="10">
        <f>IF(AND($C79&gt;0,$D79&lt;=W$4,OR($E79=0,$E79&gt;=W$4)),$C79,0)</f>
        <v/>
      </c>
      <c r="X79" s="10">
        <f>IF(AND($C79&gt;0,$D79&lt;=X$4,OR($E79=0,$E79&gt;=X$4)),$C79,0)</f>
        <v/>
      </c>
      <c r="Y79" s="10">
        <f>IF(AND($C79&gt;0,$D79&lt;=Y$4,OR($E79=0,$E79&gt;=Y$4)),$C79,0)</f>
        <v/>
      </c>
      <c r="Z79" s="10">
        <f>IF(AND($C79&gt;0,$D79&lt;=Z$4,OR($E79=0,$E79&gt;=Z$4)),$C79,0)</f>
        <v/>
      </c>
      <c r="AA79" s="10">
        <f>IF(AND($C79&gt;0,$D79&lt;=AA$4,OR($E79=0,$E79&gt;=AA$4)),$C79,0)</f>
        <v/>
      </c>
      <c r="AB79" s="10">
        <f>IF(AND($C79&gt;0,$D79&lt;=AB$4,OR($E79=0,$E79&gt;=AB$4)),$C79,0)</f>
        <v/>
      </c>
      <c r="AC79" s="10">
        <f>IF(AND($C79&gt;0,$D79&lt;=AC$4,OR($E79=0,$E79&gt;=AC$4)),$C79,0)</f>
        <v/>
      </c>
    </row>
    <row r="80">
      <c r="A80" s="12" t="n"/>
      <c r="B80" s="12" t="n"/>
      <c r="C80" s="14" t="n"/>
      <c r="D80" s="12" t="n"/>
      <c r="E80" s="12" t="n"/>
      <c r="F80" s="10">
        <f>IF(AND($C80&gt;0,$D80&lt;=F$4,OR($E80=0,$E80&gt;=F$4)),$C80,0)</f>
        <v/>
      </c>
      <c r="G80" s="10">
        <f>IF(AND($C80&gt;0,$D80&lt;=G$4,OR($E80=0,$E80&gt;=G$4)),$C80,0)</f>
        <v/>
      </c>
      <c r="H80" s="10">
        <f>IF(AND($C80&gt;0,$D80&lt;=H$4,OR($E80=0,$E80&gt;=H$4)),$C80,0)</f>
        <v/>
      </c>
      <c r="I80" s="10">
        <f>IF(AND($C80&gt;0,$D80&lt;=I$4,OR($E80=0,$E80&gt;=I$4)),$C80,0)</f>
        <v/>
      </c>
      <c r="J80" s="10">
        <f>IF(AND($C80&gt;0,$D80&lt;=J$4,OR($E80=0,$E80&gt;=J$4)),$C80,0)</f>
        <v/>
      </c>
      <c r="K80" s="10">
        <f>IF(AND($C80&gt;0,$D80&lt;=K$4,OR($E80=0,$E80&gt;=K$4)),$C80,0)</f>
        <v/>
      </c>
      <c r="L80" s="10">
        <f>IF(AND($C80&gt;0,$D80&lt;=L$4,OR($E80=0,$E80&gt;=L$4)),$C80,0)</f>
        <v/>
      </c>
      <c r="M80" s="10">
        <f>IF(AND($C80&gt;0,$D80&lt;=M$4,OR($E80=0,$E80&gt;=M$4)),$C80,0)</f>
        <v/>
      </c>
      <c r="N80" s="10">
        <f>IF(AND($C80&gt;0,$D80&lt;=N$4,OR($E80=0,$E80&gt;=N$4)),$C80,0)</f>
        <v/>
      </c>
      <c r="O80" s="10">
        <f>IF(AND($C80&gt;0,$D80&lt;=O$4,OR($E80=0,$E80&gt;=O$4)),$C80,0)</f>
        <v/>
      </c>
      <c r="P80" s="10">
        <f>IF(AND($C80&gt;0,$D80&lt;=P$4,OR($E80=0,$E80&gt;=P$4)),$C80,0)</f>
        <v/>
      </c>
      <c r="Q80" s="10">
        <f>IF(AND($C80&gt;0,$D80&lt;=Q$4,OR($E80=0,$E80&gt;=Q$4)),$C80,0)</f>
        <v/>
      </c>
      <c r="R80" s="10">
        <f>IF(AND($C80&gt;0,$D80&lt;=R$4,OR($E80=0,$E80&gt;=R$4)),$C80,0)</f>
        <v/>
      </c>
      <c r="S80" s="10">
        <f>IF(AND($C80&gt;0,$D80&lt;=S$4,OR($E80=0,$E80&gt;=S$4)),$C80,0)</f>
        <v/>
      </c>
      <c r="T80" s="10">
        <f>IF(AND($C80&gt;0,$D80&lt;=T$4,OR($E80=0,$E80&gt;=T$4)),$C80,0)</f>
        <v/>
      </c>
      <c r="U80" s="10">
        <f>IF(AND($C80&gt;0,$D80&lt;=U$4,OR($E80=0,$E80&gt;=U$4)),$C80,0)</f>
        <v/>
      </c>
      <c r="V80" s="10">
        <f>IF(AND($C80&gt;0,$D80&lt;=V$4,OR($E80=0,$E80&gt;=V$4)),$C80,0)</f>
        <v/>
      </c>
      <c r="W80" s="10">
        <f>IF(AND($C80&gt;0,$D80&lt;=W$4,OR($E80=0,$E80&gt;=W$4)),$C80,0)</f>
        <v/>
      </c>
      <c r="X80" s="10">
        <f>IF(AND($C80&gt;0,$D80&lt;=X$4,OR($E80=0,$E80&gt;=X$4)),$C80,0)</f>
        <v/>
      </c>
      <c r="Y80" s="10">
        <f>IF(AND($C80&gt;0,$D80&lt;=Y$4,OR($E80=0,$E80&gt;=Y$4)),$C80,0)</f>
        <v/>
      </c>
      <c r="Z80" s="10">
        <f>IF(AND($C80&gt;0,$D80&lt;=Z$4,OR($E80=0,$E80&gt;=Z$4)),$C80,0)</f>
        <v/>
      </c>
      <c r="AA80" s="10">
        <f>IF(AND($C80&gt;0,$D80&lt;=AA$4,OR($E80=0,$E80&gt;=AA$4)),$C80,0)</f>
        <v/>
      </c>
      <c r="AB80" s="10">
        <f>IF(AND($C80&gt;0,$D80&lt;=AB$4,OR($E80=0,$E80&gt;=AB$4)),$C80,0)</f>
        <v/>
      </c>
      <c r="AC80" s="10">
        <f>IF(AND($C80&gt;0,$D80&lt;=AC$4,OR($E80=0,$E80&gt;=AC$4)),$C80,0)</f>
        <v/>
      </c>
    </row>
    <row r="81">
      <c r="A81" s="12" t="n"/>
      <c r="B81" s="12" t="n"/>
      <c r="C81" s="14" t="n"/>
      <c r="D81" s="12" t="n"/>
      <c r="E81" s="12" t="n"/>
      <c r="F81" s="10">
        <f>IF(AND($C81&gt;0,$D81&lt;=F$4,OR($E81=0,$E81&gt;=F$4)),$C81,0)</f>
        <v/>
      </c>
      <c r="G81" s="10">
        <f>IF(AND($C81&gt;0,$D81&lt;=G$4,OR($E81=0,$E81&gt;=G$4)),$C81,0)</f>
        <v/>
      </c>
      <c r="H81" s="10">
        <f>IF(AND($C81&gt;0,$D81&lt;=H$4,OR($E81=0,$E81&gt;=H$4)),$C81,0)</f>
        <v/>
      </c>
      <c r="I81" s="10">
        <f>IF(AND($C81&gt;0,$D81&lt;=I$4,OR($E81=0,$E81&gt;=I$4)),$C81,0)</f>
        <v/>
      </c>
      <c r="J81" s="10">
        <f>IF(AND($C81&gt;0,$D81&lt;=J$4,OR($E81=0,$E81&gt;=J$4)),$C81,0)</f>
        <v/>
      </c>
      <c r="K81" s="10">
        <f>IF(AND($C81&gt;0,$D81&lt;=K$4,OR($E81=0,$E81&gt;=K$4)),$C81,0)</f>
        <v/>
      </c>
      <c r="L81" s="10">
        <f>IF(AND($C81&gt;0,$D81&lt;=L$4,OR($E81=0,$E81&gt;=L$4)),$C81,0)</f>
        <v/>
      </c>
      <c r="M81" s="10">
        <f>IF(AND($C81&gt;0,$D81&lt;=M$4,OR($E81=0,$E81&gt;=M$4)),$C81,0)</f>
        <v/>
      </c>
      <c r="N81" s="10">
        <f>IF(AND($C81&gt;0,$D81&lt;=N$4,OR($E81=0,$E81&gt;=N$4)),$C81,0)</f>
        <v/>
      </c>
      <c r="O81" s="10">
        <f>IF(AND($C81&gt;0,$D81&lt;=O$4,OR($E81=0,$E81&gt;=O$4)),$C81,0)</f>
        <v/>
      </c>
      <c r="P81" s="10">
        <f>IF(AND($C81&gt;0,$D81&lt;=P$4,OR($E81=0,$E81&gt;=P$4)),$C81,0)</f>
        <v/>
      </c>
      <c r="Q81" s="10">
        <f>IF(AND($C81&gt;0,$D81&lt;=Q$4,OR($E81=0,$E81&gt;=Q$4)),$C81,0)</f>
        <v/>
      </c>
      <c r="R81" s="10">
        <f>IF(AND($C81&gt;0,$D81&lt;=R$4,OR($E81=0,$E81&gt;=R$4)),$C81,0)</f>
        <v/>
      </c>
      <c r="S81" s="10">
        <f>IF(AND($C81&gt;0,$D81&lt;=S$4,OR($E81=0,$E81&gt;=S$4)),$C81,0)</f>
        <v/>
      </c>
      <c r="T81" s="10">
        <f>IF(AND($C81&gt;0,$D81&lt;=T$4,OR($E81=0,$E81&gt;=T$4)),$C81,0)</f>
        <v/>
      </c>
      <c r="U81" s="10">
        <f>IF(AND($C81&gt;0,$D81&lt;=U$4,OR($E81=0,$E81&gt;=U$4)),$C81,0)</f>
        <v/>
      </c>
      <c r="V81" s="10">
        <f>IF(AND($C81&gt;0,$D81&lt;=V$4,OR($E81=0,$E81&gt;=V$4)),$C81,0)</f>
        <v/>
      </c>
      <c r="W81" s="10">
        <f>IF(AND($C81&gt;0,$D81&lt;=W$4,OR($E81=0,$E81&gt;=W$4)),$C81,0)</f>
        <v/>
      </c>
      <c r="X81" s="10">
        <f>IF(AND($C81&gt;0,$D81&lt;=X$4,OR($E81=0,$E81&gt;=X$4)),$C81,0)</f>
        <v/>
      </c>
      <c r="Y81" s="10">
        <f>IF(AND($C81&gt;0,$D81&lt;=Y$4,OR($E81=0,$E81&gt;=Y$4)),$C81,0)</f>
        <v/>
      </c>
      <c r="Z81" s="10">
        <f>IF(AND($C81&gt;0,$D81&lt;=Z$4,OR($E81=0,$E81&gt;=Z$4)),$C81,0)</f>
        <v/>
      </c>
      <c r="AA81" s="10">
        <f>IF(AND($C81&gt;0,$D81&lt;=AA$4,OR($E81=0,$E81&gt;=AA$4)),$C81,0)</f>
        <v/>
      </c>
      <c r="AB81" s="10">
        <f>IF(AND($C81&gt;0,$D81&lt;=AB$4,OR($E81=0,$E81&gt;=AB$4)),$C81,0)</f>
        <v/>
      </c>
      <c r="AC81" s="10">
        <f>IF(AND($C81&gt;0,$D81&lt;=AC$4,OR($E81=0,$E81&gt;=AC$4)),$C81,0)</f>
        <v/>
      </c>
    </row>
    <row r="82">
      <c r="A82" s="12" t="n"/>
      <c r="B82" s="12" t="n"/>
      <c r="C82" s="14" t="n"/>
      <c r="D82" s="12" t="n"/>
      <c r="E82" s="12" t="n"/>
      <c r="F82" s="10">
        <f>IF(AND($C82&gt;0,$D82&lt;=F$4,OR($E82=0,$E82&gt;=F$4)),$C82,0)</f>
        <v/>
      </c>
      <c r="G82" s="10">
        <f>IF(AND($C82&gt;0,$D82&lt;=G$4,OR($E82=0,$E82&gt;=G$4)),$C82,0)</f>
        <v/>
      </c>
      <c r="H82" s="10">
        <f>IF(AND($C82&gt;0,$D82&lt;=H$4,OR($E82=0,$E82&gt;=H$4)),$C82,0)</f>
        <v/>
      </c>
      <c r="I82" s="10">
        <f>IF(AND($C82&gt;0,$D82&lt;=I$4,OR($E82=0,$E82&gt;=I$4)),$C82,0)</f>
        <v/>
      </c>
      <c r="J82" s="10">
        <f>IF(AND($C82&gt;0,$D82&lt;=J$4,OR($E82=0,$E82&gt;=J$4)),$C82,0)</f>
        <v/>
      </c>
      <c r="K82" s="10">
        <f>IF(AND($C82&gt;0,$D82&lt;=K$4,OR($E82=0,$E82&gt;=K$4)),$C82,0)</f>
        <v/>
      </c>
      <c r="L82" s="10">
        <f>IF(AND($C82&gt;0,$D82&lt;=L$4,OR($E82=0,$E82&gt;=L$4)),$C82,0)</f>
        <v/>
      </c>
      <c r="M82" s="10">
        <f>IF(AND($C82&gt;0,$D82&lt;=M$4,OR($E82=0,$E82&gt;=M$4)),$C82,0)</f>
        <v/>
      </c>
      <c r="N82" s="10">
        <f>IF(AND($C82&gt;0,$D82&lt;=N$4,OR($E82=0,$E82&gt;=N$4)),$C82,0)</f>
        <v/>
      </c>
      <c r="O82" s="10">
        <f>IF(AND($C82&gt;0,$D82&lt;=O$4,OR($E82=0,$E82&gt;=O$4)),$C82,0)</f>
        <v/>
      </c>
      <c r="P82" s="10">
        <f>IF(AND($C82&gt;0,$D82&lt;=P$4,OR($E82=0,$E82&gt;=P$4)),$C82,0)</f>
        <v/>
      </c>
      <c r="Q82" s="10">
        <f>IF(AND($C82&gt;0,$D82&lt;=Q$4,OR($E82=0,$E82&gt;=Q$4)),$C82,0)</f>
        <v/>
      </c>
      <c r="R82" s="10">
        <f>IF(AND($C82&gt;0,$D82&lt;=R$4,OR($E82=0,$E82&gt;=R$4)),$C82,0)</f>
        <v/>
      </c>
      <c r="S82" s="10">
        <f>IF(AND($C82&gt;0,$D82&lt;=S$4,OR($E82=0,$E82&gt;=S$4)),$C82,0)</f>
        <v/>
      </c>
      <c r="T82" s="10">
        <f>IF(AND($C82&gt;0,$D82&lt;=T$4,OR($E82=0,$E82&gt;=T$4)),$C82,0)</f>
        <v/>
      </c>
      <c r="U82" s="10">
        <f>IF(AND($C82&gt;0,$D82&lt;=U$4,OR($E82=0,$E82&gt;=U$4)),$C82,0)</f>
        <v/>
      </c>
      <c r="V82" s="10">
        <f>IF(AND($C82&gt;0,$D82&lt;=V$4,OR($E82=0,$E82&gt;=V$4)),$C82,0)</f>
        <v/>
      </c>
      <c r="W82" s="10">
        <f>IF(AND($C82&gt;0,$D82&lt;=W$4,OR($E82=0,$E82&gt;=W$4)),$C82,0)</f>
        <v/>
      </c>
      <c r="X82" s="10">
        <f>IF(AND($C82&gt;0,$D82&lt;=X$4,OR($E82=0,$E82&gt;=X$4)),$C82,0)</f>
        <v/>
      </c>
      <c r="Y82" s="10">
        <f>IF(AND($C82&gt;0,$D82&lt;=Y$4,OR($E82=0,$E82&gt;=Y$4)),$C82,0)</f>
        <v/>
      </c>
      <c r="Z82" s="10">
        <f>IF(AND($C82&gt;0,$D82&lt;=Z$4,OR($E82=0,$E82&gt;=Z$4)),$C82,0)</f>
        <v/>
      </c>
      <c r="AA82" s="10">
        <f>IF(AND($C82&gt;0,$D82&lt;=AA$4,OR($E82=0,$E82&gt;=AA$4)),$C82,0)</f>
        <v/>
      </c>
      <c r="AB82" s="10">
        <f>IF(AND($C82&gt;0,$D82&lt;=AB$4,OR($E82=0,$E82&gt;=AB$4)),$C82,0)</f>
        <v/>
      </c>
      <c r="AC82" s="10">
        <f>IF(AND($C82&gt;0,$D82&lt;=AC$4,OR($E82=0,$E82&gt;=AC$4)),$C82,0)</f>
        <v/>
      </c>
    </row>
    <row r="83">
      <c r="A83" s="12" t="n"/>
      <c r="B83" s="12" t="n"/>
      <c r="C83" s="14" t="n"/>
      <c r="D83" s="12" t="n"/>
      <c r="E83" s="12" t="n"/>
      <c r="F83" s="10">
        <f>IF(AND($C83&gt;0,$D83&lt;=F$4,OR($E83=0,$E83&gt;=F$4)),$C83,0)</f>
        <v/>
      </c>
      <c r="G83" s="10">
        <f>IF(AND($C83&gt;0,$D83&lt;=G$4,OR($E83=0,$E83&gt;=G$4)),$C83,0)</f>
        <v/>
      </c>
      <c r="H83" s="10">
        <f>IF(AND($C83&gt;0,$D83&lt;=H$4,OR($E83=0,$E83&gt;=H$4)),$C83,0)</f>
        <v/>
      </c>
      <c r="I83" s="10">
        <f>IF(AND($C83&gt;0,$D83&lt;=I$4,OR($E83=0,$E83&gt;=I$4)),$C83,0)</f>
        <v/>
      </c>
      <c r="J83" s="10">
        <f>IF(AND($C83&gt;0,$D83&lt;=J$4,OR($E83=0,$E83&gt;=J$4)),$C83,0)</f>
        <v/>
      </c>
      <c r="K83" s="10">
        <f>IF(AND($C83&gt;0,$D83&lt;=K$4,OR($E83=0,$E83&gt;=K$4)),$C83,0)</f>
        <v/>
      </c>
      <c r="L83" s="10">
        <f>IF(AND($C83&gt;0,$D83&lt;=L$4,OR($E83=0,$E83&gt;=L$4)),$C83,0)</f>
        <v/>
      </c>
      <c r="M83" s="10">
        <f>IF(AND($C83&gt;0,$D83&lt;=M$4,OR($E83=0,$E83&gt;=M$4)),$C83,0)</f>
        <v/>
      </c>
      <c r="N83" s="10">
        <f>IF(AND($C83&gt;0,$D83&lt;=N$4,OR($E83=0,$E83&gt;=N$4)),$C83,0)</f>
        <v/>
      </c>
      <c r="O83" s="10">
        <f>IF(AND($C83&gt;0,$D83&lt;=O$4,OR($E83=0,$E83&gt;=O$4)),$C83,0)</f>
        <v/>
      </c>
      <c r="P83" s="10">
        <f>IF(AND($C83&gt;0,$D83&lt;=P$4,OR($E83=0,$E83&gt;=P$4)),$C83,0)</f>
        <v/>
      </c>
      <c r="Q83" s="10">
        <f>IF(AND($C83&gt;0,$D83&lt;=Q$4,OR($E83=0,$E83&gt;=Q$4)),$C83,0)</f>
        <v/>
      </c>
      <c r="R83" s="10">
        <f>IF(AND($C83&gt;0,$D83&lt;=R$4,OR($E83=0,$E83&gt;=R$4)),$C83,0)</f>
        <v/>
      </c>
      <c r="S83" s="10">
        <f>IF(AND($C83&gt;0,$D83&lt;=S$4,OR($E83=0,$E83&gt;=S$4)),$C83,0)</f>
        <v/>
      </c>
      <c r="T83" s="10">
        <f>IF(AND($C83&gt;0,$D83&lt;=T$4,OR($E83=0,$E83&gt;=T$4)),$C83,0)</f>
        <v/>
      </c>
      <c r="U83" s="10">
        <f>IF(AND($C83&gt;0,$D83&lt;=U$4,OR($E83=0,$E83&gt;=U$4)),$C83,0)</f>
        <v/>
      </c>
      <c r="V83" s="10">
        <f>IF(AND($C83&gt;0,$D83&lt;=V$4,OR($E83=0,$E83&gt;=V$4)),$C83,0)</f>
        <v/>
      </c>
      <c r="W83" s="10">
        <f>IF(AND($C83&gt;0,$D83&lt;=W$4,OR($E83=0,$E83&gt;=W$4)),$C83,0)</f>
        <v/>
      </c>
      <c r="X83" s="10">
        <f>IF(AND($C83&gt;0,$D83&lt;=X$4,OR($E83=0,$E83&gt;=X$4)),$C83,0)</f>
        <v/>
      </c>
      <c r="Y83" s="10">
        <f>IF(AND($C83&gt;0,$D83&lt;=Y$4,OR($E83=0,$E83&gt;=Y$4)),$C83,0)</f>
        <v/>
      </c>
      <c r="Z83" s="10">
        <f>IF(AND($C83&gt;0,$D83&lt;=Z$4,OR($E83=0,$E83&gt;=Z$4)),$C83,0)</f>
        <v/>
      </c>
      <c r="AA83" s="10">
        <f>IF(AND($C83&gt;0,$D83&lt;=AA$4,OR($E83=0,$E83&gt;=AA$4)),$C83,0)</f>
        <v/>
      </c>
      <c r="AB83" s="10">
        <f>IF(AND($C83&gt;0,$D83&lt;=AB$4,OR($E83=0,$E83&gt;=AB$4)),$C83,0)</f>
        <v/>
      </c>
      <c r="AC83" s="10">
        <f>IF(AND($C83&gt;0,$D83&lt;=AC$4,OR($E83=0,$E83&gt;=AC$4)),$C83,0)</f>
        <v/>
      </c>
    </row>
    <row r="84">
      <c r="A84" s="12" t="n"/>
      <c r="B84" s="12" t="n"/>
      <c r="C84" s="14" t="n"/>
      <c r="D84" s="12" t="n"/>
      <c r="E84" s="12" t="n"/>
      <c r="F84" s="10">
        <f>IF(AND($C84&gt;0,$D84&lt;=F$4,OR($E84=0,$E84&gt;=F$4)),$C84,0)</f>
        <v/>
      </c>
      <c r="G84" s="10">
        <f>IF(AND($C84&gt;0,$D84&lt;=G$4,OR($E84=0,$E84&gt;=G$4)),$C84,0)</f>
        <v/>
      </c>
      <c r="H84" s="10">
        <f>IF(AND($C84&gt;0,$D84&lt;=H$4,OR($E84=0,$E84&gt;=H$4)),$C84,0)</f>
        <v/>
      </c>
      <c r="I84" s="10">
        <f>IF(AND($C84&gt;0,$D84&lt;=I$4,OR($E84=0,$E84&gt;=I$4)),$C84,0)</f>
        <v/>
      </c>
      <c r="J84" s="10">
        <f>IF(AND($C84&gt;0,$D84&lt;=J$4,OR($E84=0,$E84&gt;=J$4)),$C84,0)</f>
        <v/>
      </c>
      <c r="K84" s="10">
        <f>IF(AND($C84&gt;0,$D84&lt;=K$4,OR($E84=0,$E84&gt;=K$4)),$C84,0)</f>
        <v/>
      </c>
      <c r="L84" s="10">
        <f>IF(AND($C84&gt;0,$D84&lt;=L$4,OR($E84=0,$E84&gt;=L$4)),$C84,0)</f>
        <v/>
      </c>
      <c r="M84" s="10">
        <f>IF(AND($C84&gt;0,$D84&lt;=M$4,OR($E84=0,$E84&gt;=M$4)),$C84,0)</f>
        <v/>
      </c>
      <c r="N84" s="10">
        <f>IF(AND($C84&gt;0,$D84&lt;=N$4,OR($E84=0,$E84&gt;=N$4)),$C84,0)</f>
        <v/>
      </c>
      <c r="O84" s="10">
        <f>IF(AND($C84&gt;0,$D84&lt;=O$4,OR($E84=0,$E84&gt;=O$4)),$C84,0)</f>
        <v/>
      </c>
      <c r="P84" s="10">
        <f>IF(AND($C84&gt;0,$D84&lt;=P$4,OR($E84=0,$E84&gt;=P$4)),$C84,0)</f>
        <v/>
      </c>
      <c r="Q84" s="10">
        <f>IF(AND($C84&gt;0,$D84&lt;=Q$4,OR($E84=0,$E84&gt;=Q$4)),$C84,0)</f>
        <v/>
      </c>
      <c r="R84" s="10">
        <f>IF(AND($C84&gt;0,$D84&lt;=R$4,OR($E84=0,$E84&gt;=R$4)),$C84,0)</f>
        <v/>
      </c>
      <c r="S84" s="10">
        <f>IF(AND($C84&gt;0,$D84&lt;=S$4,OR($E84=0,$E84&gt;=S$4)),$C84,0)</f>
        <v/>
      </c>
      <c r="T84" s="10">
        <f>IF(AND($C84&gt;0,$D84&lt;=T$4,OR($E84=0,$E84&gt;=T$4)),$C84,0)</f>
        <v/>
      </c>
      <c r="U84" s="10">
        <f>IF(AND($C84&gt;0,$D84&lt;=U$4,OR($E84=0,$E84&gt;=U$4)),$C84,0)</f>
        <v/>
      </c>
      <c r="V84" s="10">
        <f>IF(AND($C84&gt;0,$D84&lt;=V$4,OR($E84=0,$E84&gt;=V$4)),$C84,0)</f>
        <v/>
      </c>
      <c r="W84" s="10">
        <f>IF(AND($C84&gt;0,$D84&lt;=W$4,OR($E84=0,$E84&gt;=W$4)),$C84,0)</f>
        <v/>
      </c>
      <c r="X84" s="10">
        <f>IF(AND($C84&gt;0,$D84&lt;=X$4,OR($E84=0,$E84&gt;=X$4)),$C84,0)</f>
        <v/>
      </c>
      <c r="Y84" s="10">
        <f>IF(AND($C84&gt;0,$D84&lt;=Y$4,OR($E84=0,$E84&gt;=Y$4)),$C84,0)</f>
        <v/>
      </c>
      <c r="Z84" s="10">
        <f>IF(AND($C84&gt;0,$D84&lt;=Z$4,OR($E84=0,$E84&gt;=Z$4)),$C84,0)</f>
        <v/>
      </c>
      <c r="AA84" s="10">
        <f>IF(AND($C84&gt;0,$D84&lt;=AA$4,OR($E84=0,$E84&gt;=AA$4)),$C84,0)</f>
        <v/>
      </c>
      <c r="AB84" s="10">
        <f>IF(AND($C84&gt;0,$D84&lt;=AB$4,OR($E84=0,$E84&gt;=AB$4)),$C84,0)</f>
        <v/>
      </c>
      <c r="AC84" s="10">
        <f>IF(AND($C84&gt;0,$D84&lt;=AC$4,OR($E84=0,$E84&gt;=AC$4)),$C84,0)</f>
        <v/>
      </c>
    </row>
    <row r="85">
      <c r="A85" s="12" t="n"/>
      <c r="B85" s="12" t="n"/>
      <c r="C85" s="14" t="n"/>
      <c r="D85" s="12" t="n"/>
      <c r="E85" s="12" t="n"/>
      <c r="F85" s="10">
        <f>IF(AND($C85&gt;0,$D85&lt;=F$4,OR($E85=0,$E85&gt;=F$4)),$C85,0)</f>
        <v/>
      </c>
      <c r="G85" s="10">
        <f>IF(AND($C85&gt;0,$D85&lt;=G$4,OR($E85=0,$E85&gt;=G$4)),$C85,0)</f>
        <v/>
      </c>
      <c r="H85" s="10">
        <f>IF(AND($C85&gt;0,$D85&lt;=H$4,OR($E85=0,$E85&gt;=H$4)),$C85,0)</f>
        <v/>
      </c>
      <c r="I85" s="10">
        <f>IF(AND($C85&gt;0,$D85&lt;=I$4,OR($E85=0,$E85&gt;=I$4)),$C85,0)</f>
        <v/>
      </c>
      <c r="J85" s="10">
        <f>IF(AND($C85&gt;0,$D85&lt;=J$4,OR($E85=0,$E85&gt;=J$4)),$C85,0)</f>
        <v/>
      </c>
      <c r="K85" s="10">
        <f>IF(AND($C85&gt;0,$D85&lt;=K$4,OR($E85=0,$E85&gt;=K$4)),$C85,0)</f>
        <v/>
      </c>
      <c r="L85" s="10">
        <f>IF(AND($C85&gt;0,$D85&lt;=L$4,OR($E85=0,$E85&gt;=L$4)),$C85,0)</f>
        <v/>
      </c>
      <c r="M85" s="10">
        <f>IF(AND($C85&gt;0,$D85&lt;=M$4,OR($E85=0,$E85&gt;=M$4)),$C85,0)</f>
        <v/>
      </c>
      <c r="N85" s="10">
        <f>IF(AND($C85&gt;0,$D85&lt;=N$4,OR($E85=0,$E85&gt;=N$4)),$C85,0)</f>
        <v/>
      </c>
      <c r="O85" s="10">
        <f>IF(AND($C85&gt;0,$D85&lt;=O$4,OR($E85=0,$E85&gt;=O$4)),$C85,0)</f>
        <v/>
      </c>
      <c r="P85" s="10">
        <f>IF(AND($C85&gt;0,$D85&lt;=P$4,OR($E85=0,$E85&gt;=P$4)),$C85,0)</f>
        <v/>
      </c>
      <c r="Q85" s="10">
        <f>IF(AND($C85&gt;0,$D85&lt;=Q$4,OR($E85=0,$E85&gt;=Q$4)),$C85,0)</f>
        <v/>
      </c>
      <c r="R85" s="10">
        <f>IF(AND($C85&gt;0,$D85&lt;=R$4,OR($E85=0,$E85&gt;=R$4)),$C85,0)</f>
        <v/>
      </c>
      <c r="S85" s="10">
        <f>IF(AND($C85&gt;0,$D85&lt;=S$4,OR($E85=0,$E85&gt;=S$4)),$C85,0)</f>
        <v/>
      </c>
      <c r="T85" s="10">
        <f>IF(AND($C85&gt;0,$D85&lt;=T$4,OR($E85=0,$E85&gt;=T$4)),$C85,0)</f>
        <v/>
      </c>
      <c r="U85" s="10">
        <f>IF(AND($C85&gt;0,$D85&lt;=U$4,OR($E85=0,$E85&gt;=U$4)),$C85,0)</f>
        <v/>
      </c>
      <c r="V85" s="10">
        <f>IF(AND($C85&gt;0,$D85&lt;=V$4,OR($E85=0,$E85&gt;=V$4)),$C85,0)</f>
        <v/>
      </c>
      <c r="W85" s="10">
        <f>IF(AND($C85&gt;0,$D85&lt;=W$4,OR($E85=0,$E85&gt;=W$4)),$C85,0)</f>
        <v/>
      </c>
      <c r="X85" s="10">
        <f>IF(AND($C85&gt;0,$D85&lt;=X$4,OR($E85=0,$E85&gt;=X$4)),$C85,0)</f>
        <v/>
      </c>
      <c r="Y85" s="10">
        <f>IF(AND($C85&gt;0,$D85&lt;=Y$4,OR($E85=0,$E85&gt;=Y$4)),$C85,0)</f>
        <v/>
      </c>
      <c r="Z85" s="10">
        <f>IF(AND($C85&gt;0,$D85&lt;=Z$4,OR($E85=0,$E85&gt;=Z$4)),$C85,0)</f>
        <v/>
      </c>
      <c r="AA85" s="10">
        <f>IF(AND($C85&gt;0,$D85&lt;=AA$4,OR($E85=0,$E85&gt;=AA$4)),$C85,0)</f>
        <v/>
      </c>
      <c r="AB85" s="10">
        <f>IF(AND($C85&gt;0,$D85&lt;=AB$4,OR($E85=0,$E85&gt;=AB$4)),$C85,0)</f>
        <v/>
      </c>
      <c r="AC85" s="10">
        <f>IF(AND($C85&gt;0,$D85&lt;=AC$4,OR($E85=0,$E85&gt;=AC$4)),$C85,0)</f>
        <v/>
      </c>
    </row>
    <row r="87">
      <c r="A87" t="inlineStr">
        <is>
          <t>Salaries: Cost of revenue</t>
        </is>
      </c>
      <c r="F87" s="10">
        <f>SUMIF($B$6:$B$85,"Cost of revenue",F$6:F$85)</f>
        <v/>
      </c>
      <c r="G87" s="10">
        <f>SUMIF($B$6:$B$85,"Cost of revenue",G$6:G$85)</f>
        <v/>
      </c>
      <c r="H87" s="10">
        <f>SUMIF($B$6:$B$85,"Cost of revenue",H$6:H$85)</f>
        <v/>
      </c>
      <c r="I87" s="10">
        <f>SUMIF($B$6:$B$85,"Cost of revenue",I$6:I$85)</f>
        <v/>
      </c>
      <c r="J87" s="10">
        <f>SUMIF($B$6:$B$85,"Cost of revenue",J$6:J$85)</f>
        <v/>
      </c>
      <c r="K87" s="10">
        <f>SUMIF($B$6:$B$85,"Cost of revenue",K$6:K$85)</f>
        <v/>
      </c>
      <c r="L87" s="10">
        <f>SUMIF($B$6:$B$85,"Cost of revenue",L$6:L$85)</f>
        <v/>
      </c>
      <c r="M87" s="10">
        <f>SUMIF($B$6:$B$85,"Cost of revenue",M$6:M$85)</f>
        <v/>
      </c>
      <c r="N87" s="10">
        <f>SUMIF($B$6:$B$85,"Cost of revenue",N$6:N$85)</f>
        <v/>
      </c>
      <c r="O87" s="10">
        <f>SUMIF($B$6:$B$85,"Cost of revenue",O$6:O$85)</f>
        <v/>
      </c>
      <c r="P87" s="10">
        <f>SUMIF($B$6:$B$85,"Cost of revenue",P$6:P$85)</f>
        <v/>
      </c>
      <c r="Q87" s="10">
        <f>SUMIF($B$6:$B$85,"Cost of revenue",Q$6:Q$85)</f>
        <v/>
      </c>
      <c r="R87" s="10">
        <f>SUMIF($B$6:$B$85,"Cost of revenue",R$6:R$85)</f>
        <v/>
      </c>
      <c r="S87" s="10">
        <f>SUMIF($B$6:$B$85,"Cost of revenue",S$6:S$85)</f>
        <v/>
      </c>
      <c r="T87" s="10">
        <f>SUMIF($B$6:$B$85,"Cost of revenue",T$6:T$85)</f>
        <v/>
      </c>
      <c r="U87" s="10">
        <f>SUMIF($B$6:$B$85,"Cost of revenue",U$6:U$85)</f>
        <v/>
      </c>
      <c r="V87" s="10">
        <f>SUMIF($B$6:$B$85,"Cost of revenue",V$6:V$85)</f>
        <v/>
      </c>
      <c r="W87" s="10">
        <f>SUMIF($B$6:$B$85,"Cost of revenue",W$6:W$85)</f>
        <v/>
      </c>
      <c r="X87" s="10">
        <f>SUMIF($B$6:$B$85,"Cost of revenue",X$6:X$85)</f>
        <v/>
      </c>
      <c r="Y87" s="10">
        <f>SUMIF($B$6:$B$85,"Cost of revenue",Y$6:Y$85)</f>
        <v/>
      </c>
      <c r="Z87" s="10">
        <f>SUMIF($B$6:$B$85,"Cost of revenue",Z$6:Z$85)</f>
        <v/>
      </c>
      <c r="AA87" s="10">
        <f>SUMIF($B$6:$B$85,"Cost of revenue",AA$6:AA$85)</f>
        <v/>
      </c>
      <c r="AB87" s="10">
        <f>SUMIF($B$6:$B$85,"Cost of revenue",AB$6:AB$85)</f>
        <v/>
      </c>
      <c r="AC87" s="10">
        <f>SUMIF($B$6:$B$85,"Cost of revenue",AC$6:AC$85)</f>
        <v/>
      </c>
    </row>
    <row r="88">
      <c r="A88" t="inlineStr">
        <is>
          <t>Salaries: Sales and marketing</t>
        </is>
      </c>
      <c r="F88" s="10">
        <f>SUMIF($B$6:$B$85,"Sales and marketing",F$6:F$85)</f>
        <v/>
      </c>
      <c r="G88" s="10">
        <f>SUMIF($B$6:$B$85,"Sales and marketing",G$6:G$85)</f>
        <v/>
      </c>
      <c r="H88" s="10">
        <f>SUMIF($B$6:$B$85,"Sales and marketing",H$6:H$85)</f>
        <v/>
      </c>
      <c r="I88" s="10">
        <f>SUMIF($B$6:$B$85,"Sales and marketing",I$6:I$85)</f>
        <v/>
      </c>
      <c r="J88" s="10">
        <f>SUMIF($B$6:$B$85,"Sales and marketing",J$6:J$85)</f>
        <v/>
      </c>
      <c r="K88" s="10">
        <f>SUMIF($B$6:$B$85,"Sales and marketing",K$6:K$85)</f>
        <v/>
      </c>
      <c r="L88" s="10">
        <f>SUMIF($B$6:$B$85,"Sales and marketing",L$6:L$85)</f>
        <v/>
      </c>
      <c r="M88" s="10">
        <f>SUMIF($B$6:$B$85,"Sales and marketing",M$6:M$85)</f>
        <v/>
      </c>
      <c r="N88" s="10">
        <f>SUMIF($B$6:$B$85,"Sales and marketing",N$6:N$85)</f>
        <v/>
      </c>
      <c r="O88" s="10">
        <f>SUMIF($B$6:$B$85,"Sales and marketing",O$6:O$85)</f>
        <v/>
      </c>
      <c r="P88" s="10">
        <f>SUMIF($B$6:$B$85,"Sales and marketing",P$6:P$85)</f>
        <v/>
      </c>
      <c r="Q88" s="10">
        <f>SUMIF($B$6:$B$85,"Sales and marketing",Q$6:Q$85)</f>
        <v/>
      </c>
      <c r="R88" s="10">
        <f>SUMIF($B$6:$B$85,"Sales and marketing",R$6:R$85)</f>
        <v/>
      </c>
      <c r="S88" s="10">
        <f>SUMIF($B$6:$B$85,"Sales and marketing",S$6:S$85)</f>
        <v/>
      </c>
      <c r="T88" s="10">
        <f>SUMIF($B$6:$B$85,"Sales and marketing",T$6:T$85)</f>
        <v/>
      </c>
      <c r="U88" s="10">
        <f>SUMIF($B$6:$B$85,"Sales and marketing",U$6:U$85)</f>
        <v/>
      </c>
      <c r="V88" s="10">
        <f>SUMIF($B$6:$B$85,"Sales and marketing",V$6:V$85)</f>
        <v/>
      </c>
      <c r="W88" s="10">
        <f>SUMIF($B$6:$B$85,"Sales and marketing",W$6:W$85)</f>
        <v/>
      </c>
      <c r="X88" s="10">
        <f>SUMIF($B$6:$B$85,"Sales and marketing",X$6:X$85)</f>
        <v/>
      </c>
      <c r="Y88" s="10">
        <f>SUMIF($B$6:$B$85,"Sales and marketing",Y$6:Y$85)</f>
        <v/>
      </c>
      <c r="Z88" s="10">
        <f>SUMIF($B$6:$B$85,"Sales and marketing",Z$6:Z$85)</f>
        <v/>
      </c>
      <c r="AA88" s="10">
        <f>SUMIF($B$6:$B$85,"Sales and marketing",AA$6:AA$85)</f>
        <v/>
      </c>
      <c r="AB88" s="10">
        <f>SUMIF($B$6:$B$85,"Sales and marketing",AB$6:AB$85)</f>
        <v/>
      </c>
      <c r="AC88" s="10">
        <f>SUMIF($B$6:$B$85,"Sales and marketing",AC$6:AC$85)</f>
        <v/>
      </c>
    </row>
    <row r="89">
      <c r="A89" t="inlineStr">
        <is>
          <t>Salaries: Research and development</t>
        </is>
      </c>
      <c r="F89" s="10">
        <f>SUMIF($B$6:$B$85,"Research and development",F$6:F$85)</f>
        <v/>
      </c>
      <c r="G89" s="10">
        <f>SUMIF($B$6:$B$85,"Research and development",G$6:G$85)</f>
        <v/>
      </c>
      <c r="H89" s="10">
        <f>SUMIF($B$6:$B$85,"Research and development",H$6:H$85)</f>
        <v/>
      </c>
      <c r="I89" s="10">
        <f>SUMIF($B$6:$B$85,"Research and development",I$6:I$85)</f>
        <v/>
      </c>
      <c r="J89" s="10">
        <f>SUMIF($B$6:$B$85,"Research and development",J$6:J$85)</f>
        <v/>
      </c>
      <c r="K89" s="10">
        <f>SUMIF($B$6:$B$85,"Research and development",K$6:K$85)</f>
        <v/>
      </c>
      <c r="L89" s="10">
        <f>SUMIF($B$6:$B$85,"Research and development",L$6:L$85)</f>
        <v/>
      </c>
      <c r="M89" s="10">
        <f>SUMIF($B$6:$B$85,"Research and development",M$6:M$85)</f>
        <v/>
      </c>
      <c r="N89" s="10">
        <f>SUMIF($B$6:$B$85,"Research and development",N$6:N$85)</f>
        <v/>
      </c>
      <c r="O89" s="10">
        <f>SUMIF($B$6:$B$85,"Research and development",O$6:O$85)</f>
        <v/>
      </c>
      <c r="P89" s="10">
        <f>SUMIF($B$6:$B$85,"Research and development",P$6:P$85)</f>
        <v/>
      </c>
      <c r="Q89" s="10">
        <f>SUMIF($B$6:$B$85,"Research and development",Q$6:Q$85)</f>
        <v/>
      </c>
      <c r="R89" s="10">
        <f>SUMIF($B$6:$B$85,"Research and development",R$6:R$85)</f>
        <v/>
      </c>
      <c r="S89" s="10">
        <f>SUMIF($B$6:$B$85,"Research and development",S$6:S$85)</f>
        <v/>
      </c>
      <c r="T89" s="10">
        <f>SUMIF($B$6:$B$85,"Research and development",T$6:T$85)</f>
        <v/>
      </c>
      <c r="U89" s="10">
        <f>SUMIF($B$6:$B$85,"Research and development",U$6:U$85)</f>
        <v/>
      </c>
      <c r="V89" s="10">
        <f>SUMIF($B$6:$B$85,"Research and development",V$6:V$85)</f>
        <v/>
      </c>
      <c r="W89" s="10">
        <f>SUMIF($B$6:$B$85,"Research and development",W$6:W$85)</f>
        <v/>
      </c>
      <c r="X89" s="10">
        <f>SUMIF($B$6:$B$85,"Research and development",X$6:X$85)</f>
        <v/>
      </c>
      <c r="Y89" s="10">
        <f>SUMIF($B$6:$B$85,"Research and development",Y$6:Y$85)</f>
        <v/>
      </c>
      <c r="Z89" s="10">
        <f>SUMIF($B$6:$B$85,"Research and development",Z$6:Z$85)</f>
        <v/>
      </c>
      <c r="AA89" s="10">
        <f>SUMIF($B$6:$B$85,"Research and development",AA$6:AA$85)</f>
        <v/>
      </c>
      <c r="AB89" s="10">
        <f>SUMIF($B$6:$B$85,"Research and development",AB$6:AB$85)</f>
        <v/>
      </c>
      <c r="AC89" s="10">
        <f>SUMIF($B$6:$B$85,"Research and development",AC$6:AC$85)</f>
        <v/>
      </c>
    </row>
    <row r="90">
      <c r="A90" t="inlineStr">
        <is>
          <t>Salaries: General and administrative</t>
        </is>
      </c>
      <c r="F90" s="10">
        <f>SUMIF($B$6:$B$85,"General and administrative",F$6:F$85)</f>
        <v/>
      </c>
      <c r="G90" s="10">
        <f>SUMIF($B$6:$B$85,"General and administrative",G$6:G$85)</f>
        <v/>
      </c>
      <c r="H90" s="10">
        <f>SUMIF($B$6:$B$85,"General and administrative",H$6:H$85)</f>
        <v/>
      </c>
      <c r="I90" s="10">
        <f>SUMIF($B$6:$B$85,"General and administrative",I$6:I$85)</f>
        <v/>
      </c>
      <c r="J90" s="10">
        <f>SUMIF($B$6:$B$85,"General and administrative",J$6:J$85)</f>
        <v/>
      </c>
      <c r="K90" s="10">
        <f>SUMIF($B$6:$B$85,"General and administrative",K$6:K$85)</f>
        <v/>
      </c>
      <c r="L90" s="10">
        <f>SUMIF($B$6:$B$85,"General and administrative",L$6:L$85)</f>
        <v/>
      </c>
      <c r="M90" s="10">
        <f>SUMIF($B$6:$B$85,"General and administrative",M$6:M$85)</f>
        <v/>
      </c>
      <c r="N90" s="10">
        <f>SUMIF($B$6:$B$85,"General and administrative",N$6:N$85)</f>
        <v/>
      </c>
      <c r="O90" s="10">
        <f>SUMIF($B$6:$B$85,"General and administrative",O$6:O$85)</f>
        <v/>
      </c>
      <c r="P90" s="10">
        <f>SUMIF($B$6:$B$85,"General and administrative",P$6:P$85)</f>
        <v/>
      </c>
      <c r="Q90" s="10">
        <f>SUMIF($B$6:$B$85,"General and administrative",Q$6:Q$85)</f>
        <v/>
      </c>
      <c r="R90" s="10">
        <f>SUMIF($B$6:$B$85,"General and administrative",R$6:R$85)</f>
        <v/>
      </c>
      <c r="S90" s="10">
        <f>SUMIF($B$6:$B$85,"General and administrative",S$6:S$85)</f>
        <v/>
      </c>
      <c r="T90" s="10">
        <f>SUMIF($B$6:$B$85,"General and administrative",T$6:T$85)</f>
        <v/>
      </c>
      <c r="U90" s="10">
        <f>SUMIF($B$6:$B$85,"General and administrative",U$6:U$85)</f>
        <v/>
      </c>
      <c r="V90" s="10">
        <f>SUMIF($B$6:$B$85,"General and administrative",V$6:V$85)</f>
        <v/>
      </c>
      <c r="W90" s="10">
        <f>SUMIF($B$6:$B$85,"General and administrative",W$6:W$85)</f>
        <v/>
      </c>
      <c r="X90" s="10">
        <f>SUMIF($B$6:$B$85,"General and administrative",X$6:X$85)</f>
        <v/>
      </c>
      <c r="Y90" s="10">
        <f>SUMIF($B$6:$B$85,"General and administrative",Y$6:Y$85)</f>
        <v/>
      </c>
      <c r="Z90" s="10">
        <f>SUMIF($B$6:$B$85,"General and administrative",Z$6:Z$85)</f>
        <v/>
      </c>
      <c r="AA90" s="10">
        <f>SUMIF($B$6:$B$85,"General and administrative",AA$6:AA$85)</f>
        <v/>
      </c>
      <c r="AB90" s="10">
        <f>SUMIF($B$6:$B$85,"General and administrative",AB$6:AB$85)</f>
        <v/>
      </c>
      <c r="AC90" s="10">
        <f>SUMIF($B$6:$B$85,"General and administrative",AC$6:AC$85)</f>
        <v/>
      </c>
    </row>
    <row r="91">
      <c r="A91" s="11" t="inlineStr">
        <is>
          <t>Total salaries</t>
        </is>
      </c>
      <c r="F91" s="25">
        <f>SUM(F6:F85)</f>
        <v/>
      </c>
      <c r="G91" s="25">
        <f>SUM(G6:G85)</f>
        <v/>
      </c>
      <c r="H91" s="25">
        <f>SUM(H6:H85)</f>
        <v/>
      </c>
      <c r="I91" s="25">
        <f>SUM(I6:I85)</f>
        <v/>
      </c>
      <c r="J91" s="25">
        <f>SUM(J6:J85)</f>
        <v/>
      </c>
      <c r="K91" s="25">
        <f>SUM(K6:K85)</f>
        <v/>
      </c>
      <c r="L91" s="25">
        <f>SUM(L6:L85)</f>
        <v/>
      </c>
      <c r="M91" s="25">
        <f>SUM(M6:M85)</f>
        <v/>
      </c>
      <c r="N91" s="25">
        <f>SUM(N6:N85)</f>
        <v/>
      </c>
      <c r="O91" s="25">
        <f>SUM(O6:O85)</f>
        <v/>
      </c>
      <c r="P91" s="25">
        <f>SUM(P6:P85)</f>
        <v/>
      </c>
      <c r="Q91" s="25">
        <f>SUM(Q6:Q85)</f>
        <v/>
      </c>
      <c r="R91" s="25">
        <f>SUM(R6:R85)</f>
        <v/>
      </c>
      <c r="S91" s="25">
        <f>SUM(S6:S85)</f>
        <v/>
      </c>
      <c r="T91" s="25">
        <f>SUM(T6:T85)</f>
        <v/>
      </c>
      <c r="U91" s="25">
        <f>SUM(U6:U85)</f>
        <v/>
      </c>
      <c r="V91" s="25">
        <f>SUM(V6:V85)</f>
        <v/>
      </c>
      <c r="W91" s="25">
        <f>SUM(W6:W85)</f>
        <v/>
      </c>
      <c r="X91" s="25">
        <f>SUM(X6:X85)</f>
        <v/>
      </c>
      <c r="Y91" s="25">
        <f>SUM(Y6:Y85)</f>
        <v/>
      </c>
      <c r="Z91" s="25">
        <f>SUM(Z6:Z85)</f>
        <v/>
      </c>
      <c r="AA91" s="25">
        <f>SUM(AA6:AA85)</f>
        <v/>
      </c>
      <c r="AB91" s="25">
        <f>SUM(AB6:AB85)</f>
        <v/>
      </c>
      <c r="AC91" s="25">
        <f>SUM(AC6:AC85)</f>
        <v/>
      </c>
    </row>
    <row r="92">
      <c r="A92" t="inlineStr">
        <is>
          <t>Payroll taxes and benefits</t>
        </is>
      </c>
      <c r="F92" s="10">
        <f>F91*Assumptions!$B$39</f>
        <v/>
      </c>
      <c r="G92" s="10">
        <f>G91*Assumptions!$B$39</f>
        <v/>
      </c>
      <c r="H92" s="10">
        <f>H91*Assumptions!$B$39</f>
        <v/>
      </c>
      <c r="I92" s="10">
        <f>I91*Assumptions!$B$39</f>
        <v/>
      </c>
      <c r="J92" s="10">
        <f>J91*Assumptions!$B$39</f>
        <v/>
      </c>
      <c r="K92" s="10">
        <f>K91*Assumptions!$B$39</f>
        <v/>
      </c>
      <c r="L92" s="10">
        <f>L91*Assumptions!$B$39</f>
        <v/>
      </c>
      <c r="M92" s="10">
        <f>M91*Assumptions!$B$39</f>
        <v/>
      </c>
      <c r="N92" s="10">
        <f>N91*Assumptions!$B$39</f>
        <v/>
      </c>
      <c r="O92" s="10">
        <f>O91*Assumptions!$B$39</f>
        <v/>
      </c>
      <c r="P92" s="10">
        <f>P91*Assumptions!$B$39</f>
        <v/>
      </c>
      <c r="Q92" s="10">
        <f>Q91*Assumptions!$B$39</f>
        <v/>
      </c>
      <c r="R92" s="10">
        <f>R91*Assumptions!$B$39</f>
        <v/>
      </c>
      <c r="S92" s="10">
        <f>S91*Assumptions!$B$39</f>
        <v/>
      </c>
      <c r="T92" s="10">
        <f>T91*Assumptions!$B$39</f>
        <v/>
      </c>
      <c r="U92" s="10">
        <f>U91*Assumptions!$B$39</f>
        <v/>
      </c>
      <c r="V92" s="10">
        <f>V91*Assumptions!$B$39</f>
        <v/>
      </c>
      <c r="W92" s="10">
        <f>W91*Assumptions!$B$39</f>
        <v/>
      </c>
      <c r="X92" s="10">
        <f>X91*Assumptions!$B$39</f>
        <v/>
      </c>
      <c r="Y92" s="10">
        <f>Y91*Assumptions!$B$39</f>
        <v/>
      </c>
      <c r="Z92" s="10">
        <f>Z91*Assumptions!$B$39</f>
        <v/>
      </c>
      <c r="AA92" s="10">
        <f>AA91*Assumptions!$B$39</f>
        <v/>
      </c>
      <c r="AB92" s="10">
        <f>AB91*Assumptions!$B$39</f>
        <v/>
      </c>
      <c r="AC92" s="10">
        <f>AC91*Assumptions!$B$39</f>
        <v/>
      </c>
    </row>
    <row r="93">
      <c r="A93" t="inlineStr">
        <is>
          <t>Headcount</t>
        </is>
      </c>
      <c r="F93" s="19">
        <f>COUNTIF(F6:F85,"&gt;0")</f>
        <v/>
      </c>
      <c r="G93" s="19">
        <f>COUNTIF(G6:G85,"&gt;0")</f>
        <v/>
      </c>
      <c r="H93" s="19">
        <f>COUNTIF(H6:H85,"&gt;0")</f>
        <v/>
      </c>
      <c r="I93" s="19">
        <f>COUNTIF(I6:I85,"&gt;0")</f>
        <v/>
      </c>
      <c r="J93" s="19">
        <f>COUNTIF(J6:J85,"&gt;0")</f>
        <v/>
      </c>
      <c r="K93" s="19">
        <f>COUNTIF(K6:K85,"&gt;0")</f>
        <v/>
      </c>
      <c r="L93" s="19">
        <f>COUNTIF(L6:L85,"&gt;0")</f>
        <v/>
      </c>
      <c r="M93" s="19">
        <f>COUNTIF(M6:M85,"&gt;0")</f>
        <v/>
      </c>
      <c r="N93" s="19">
        <f>COUNTIF(N6:N85,"&gt;0")</f>
        <v/>
      </c>
      <c r="O93" s="19">
        <f>COUNTIF(O6:O85,"&gt;0")</f>
        <v/>
      </c>
      <c r="P93" s="19">
        <f>COUNTIF(P6:P85,"&gt;0")</f>
        <v/>
      </c>
      <c r="Q93" s="19">
        <f>COUNTIF(Q6:Q85,"&gt;0")</f>
        <v/>
      </c>
      <c r="R93" s="19">
        <f>COUNTIF(R6:R85,"&gt;0")</f>
        <v/>
      </c>
      <c r="S93" s="19">
        <f>COUNTIF(S6:S85,"&gt;0")</f>
        <v/>
      </c>
      <c r="T93" s="19">
        <f>COUNTIF(T6:T85,"&gt;0")</f>
        <v/>
      </c>
      <c r="U93" s="19">
        <f>COUNTIF(U6:U85,"&gt;0")</f>
        <v/>
      </c>
      <c r="V93" s="19">
        <f>COUNTIF(V6:V85,"&gt;0")</f>
        <v/>
      </c>
      <c r="W93" s="19">
        <f>COUNTIF(W6:W85,"&gt;0")</f>
        <v/>
      </c>
      <c r="X93" s="19">
        <f>COUNTIF(X6:X85,"&gt;0")</f>
        <v/>
      </c>
      <c r="Y93" s="19">
        <f>COUNTIF(Y6:Y85,"&gt;0")</f>
        <v/>
      </c>
      <c r="Z93" s="19">
        <f>COUNTIF(Z6:Z85,"&gt;0")</f>
        <v/>
      </c>
      <c r="AA93" s="19">
        <f>COUNTIF(AA6:AA85,"&gt;0")</f>
        <v/>
      </c>
      <c r="AB93" s="19">
        <f>COUNTIF(AB6:AB85,"&gt;0")</f>
        <v/>
      </c>
      <c r="AC93" s="19">
        <f>COUNTIF(AC6:AC85,"&gt;0")</f>
        <v/>
      </c>
    </row>
    <row r="94">
      <c r="A94" t="inlineStr">
        <is>
          <t>Check: salaries with no department (should be 0)</t>
        </is>
      </c>
      <c r="F94" s="10">
        <f>F91-SUM(F87:F90)</f>
        <v/>
      </c>
      <c r="G94" s="10">
        <f>G91-SUM(G87:G90)</f>
        <v/>
      </c>
      <c r="H94" s="10">
        <f>H91-SUM(H87:H90)</f>
        <v/>
      </c>
      <c r="I94" s="10">
        <f>I91-SUM(I87:I90)</f>
        <v/>
      </c>
      <c r="J94" s="10">
        <f>J91-SUM(J87:J90)</f>
        <v/>
      </c>
      <c r="K94" s="10">
        <f>K91-SUM(K87:K90)</f>
        <v/>
      </c>
      <c r="L94" s="10">
        <f>L91-SUM(L87:L90)</f>
        <v/>
      </c>
      <c r="M94" s="10">
        <f>M91-SUM(M87:M90)</f>
        <v/>
      </c>
      <c r="N94" s="10">
        <f>N91-SUM(N87:N90)</f>
        <v/>
      </c>
      <c r="O94" s="10">
        <f>O91-SUM(O87:O90)</f>
        <v/>
      </c>
      <c r="P94" s="10">
        <f>P91-SUM(P87:P90)</f>
        <v/>
      </c>
      <c r="Q94" s="10">
        <f>Q91-SUM(Q87:Q90)</f>
        <v/>
      </c>
      <c r="R94" s="10">
        <f>R91-SUM(R87:R90)</f>
        <v/>
      </c>
      <c r="S94" s="10">
        <f>S91-SUM(S87:S90)</f>
        <v/>
      </c>
      <c r="T94" s="10">
        <f>T91-SUM(T87:T90)</f>
        <v/>
      </c>
      <c r="U94" s="10">
        <f>U91-SUM(U87:U90)</f>
        <v/>
      </c>
      <c r="V94" s="10">
        <f>V91-SUM(V87:V90)</f>
        <v/>
      </c>
      <c r="W94" s="10">
        <f>W91-SUM(W87:W90)</f>
        <v/>
      </c>
      <c r="X94" s="10">
        <f>X91-SUM(X87:X90)</f>
        <v/>
      </c>
      <c r="Y94" s="10">
        <f>Y91-SUM(Y87:Y90)</f>
        <v/>
      </c>
      <c r="Z94" s="10">
        <f>Z91-SUM(Z87:Z90)</f>
        <v/>
      </c>
      <c r="AA94" s="10">
        <f>AA91-SUM(AA87:AA90)</f>
        <v/>
      </c>
      <c r="AB94" s="10">
        <f>AB91-SUM(AB87:AB90)</f>
        <v/>
      </c>
      <c r="AC94" s="10">
        <f>AC91-SUM(AC87:AC90)</f>
        <v/>
      </c>
    </row>
  </sheetData>
  <dataValidations count="2">
    <dataValidation sqref="B6:B85" showDropDown="0" showInputMessage="0" showErrorMessage="0" allowBlank="1" type="list">
      <formula1>"Cost of revenue,Sales and marketing,Research and development,General and administrative"</formula1>
    </dataValidation>
    <dataValidation sqref="D6:E85" showDropDown="0" showInputMessage="0" showErrorMessage="0" allowBlank="1" type="whole" operator="between">
      <formula1>0</formula1>
      <formula2>24</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A3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 width="12.5" customWidth="1" min="16" max="16"/>
    <col width="12.5" customWidth="1" min="17" max="17"/>
    <col width="12.5" customWidth="1" min="18" max="18"/>
    <col width="12.5" customWidth="1" min="19" max="19"/>
    <col width="12.5" customWidth="1" min="20" max="20"/>
    <col width="12.5" customWidth="1" min="21" max="21"/>
    <col width="12.5" customWidth="1" min="22" max="22"/>
    <col width="12.5" customWidth="1" min="23" max="23"/>
    <col width="12.5" customWidth="1" min="24" max="24"/>
    <col width="12.5" customWidth="1" min="25" max="25"/>
    <col width="14" customWidth="1" min="26" max="26"/>
    <col width="14" customWidth="1" min="27" max="27"/>
  </cols>
  <sheetData>
    <row r="1">
      <c r="A1" s="4" t="inlineStr">
        <is>
          <t>Cash paid out</t>
        </is>
      </c>
    </row>
    <row r="2">
      <c r="A2" s="2" t="inlineStr">
        <is>
          <t>Enter what leaves the bank in the month it leaves: the month you pay the bill, not the month of the invoice or the expense.</t>
        </is>
      </c>
    </row>
    <row r="4">
      <c r="A4" s="11" t="inlineStr">
        <is>
          <t>Month</t>
        </is>
      </c>
      <c r="B4" s="21" t="n">
        <v>1</v>
      </c>
      <c r="C4" s="21" t="n">
        <v>2</v>
      </c>
      <c r="D4" s="21" t="n">
        <v>3</v>
      </c>
      <c r="E4" s="21" t="n">
        <v>4</v>
      </c>
      <c r="F4" s="21" t="n">
        <v>5</v>
      </c>
      <c r="G4" s="21" t="n">
        <v>6</v>
      </c>
      <c r="H4" s="21" t="n">
        <v>7</v>
      </c>
      <c r="I4" s="21" t="n">
        <v>8</v>
      </c>
      <c r="J4" s="21" t="n">
        <v>9</v>
      </c>
      <c r="K4" s="21" t="n">
        <v>10</v>
      </c>
      <c r="L4" s="21" t="n">
        <v>11</v>
      </c>
      <c r="M4" s="21" t="n">
        <v>12</v>
      </c>
      <c r="N4" s="21" t="n">
        <v>13</v>
      </c>
      <c r="O4" s="21" t="n">
        <v>14</v>
      </c>
      <c r="P4" s="21" t="n">
        <v>15</v>
      </c>
      <c r="Q4" s="21" t="n">
        <v>16</v>
      </c>
      <c r="R4" s="21" t="n">
        <v>17</v>
      </c>
      <c r="S4" s="21" t="n">
        <v>18</v>
      </c>
      <c r="T4" s="21" t="n">
        <v>19</v>
      </c>
      <c r="U4" s="21" t="n">
        <v>20</v>
      </c>
      <c r="V4" s="21" t="n">
        <v>21</v>
      </c>
      <c r="W4" s="21" t="n">
        <v>22</v>
      </c>
      <c r="X4" s="21" t="n">
        <v>23</v>
      </c>
      <c r="Y4" s="21" t="n">
        <v>24</v>
      </c>
    </row>
    <row r="5">
      <c r="A5" s="22" t="inlineStr"/>
      <c r="B5" s="23">
        <f>Assumptions!$B$5</f>
        <v/>
      </c>
      <c r="C5" s="23">
        <f>EDATE(B5,1)</f>
        <v/>
      </c>
      <c r="D5" s="23">
        <f>EDATE(C5,1)</f>
        <v/>
      </c>
      <c r="E5" s="23">
        <f>EDATE(D5,1)</f>
        <v/>
      </c>
      <c r="F5" s="23">
        <f>EDATE(E5,1)</f>
        <v/>
      </c>
      <c r="G5" s="23">
        <f>EDATE(F5,1)</f>
        <v/>
      </c>
      <c r="H5" s="23">
        <f>EDATE(G5,1)</f>
        <v/>
      </c>
      <c r="I5" s="23">
        <f>EDATE(H5,1)</f>
        <v/>
      </c>
      <c r="J5" s="23">
        <f>EDATE(I5,1)</f>
        <v/>
      </c>
      <c r="K5" s="23">
        <f>EDATE(J5,1)</f>
        <v/>
      </c>
      <c r="L5" s="23">
        <f>EDATE(K5,1)</f>
        <v/>
      </c>
      <c r="M5" s="23">
        <f>EDATE(L5,1)</f>
        <v/>
      </c>
      <c r="N5" s="23">
        <f>EDATE(M5,1)</f>
        <v/>
      </c>
      <c r="O5" s="23">
        <f>EDATE(N5,1)</f>
        <v/>
      </c>
      <c r="P5" s="23">
        <f>EDATE(O5,1)</f>
        <v/>
      </c>
      <c r="Q5" s="23">
        <f>EDATE(P5,1)</f>
        <v/>
      </c>
      <c r="R5" s="23">
        <f>EDATE(Q5,1)</f>
        <v/>
      </c>
      <c r="S5" s="23">
        <f>EDATE(R5,1)</f>
        <v/>
      </c>
      <c r="T5" s="23">
        <f>EDATE(S5,1)</f>
        <v/>
      </c>
      <c r="U5" s="23">
        <f>EDATE(T5,1)</f>
        <v/>
      </c>
      <c r="V5" s="23">
        <f>EDATE(U5,1)</f>
        <v/>
      </c>
      <c r="W5" s="23">
        <f>EDATE(V5,1)</f>
        <v/>
      </c>
      <c r="X5" s="23">
        <f>EDATE(W5,1)</f>
        <v/>
      </c>
      <c r="Y5" s="23">
        <f>EDATE(X5,1)</f>
        <v/>
      </c>
      <c r="Z5" s="24" t="inlineStr">
        <is>
          <t>Year 1</t>
        </is>
      </c>
      <c r="AA5" s="24" t="inlineStr">
        <is>
          <t>Year 2</t>
        </is>
      </c>
    </row>
    <row r="7">
      <c r="A7" s="15" t="inlineStr">
        <is>
          <t>PEOPLE</t>
        </is>
      </c>
      <c r="B7" s="16" t="n"/>
      <c r="C7" s="16" t="n"/>
      <c r="D7" s="16"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c r="AA7" s="16" t="n"/>
    </row>
    <row r="8">
      <c r="A8" t="inlineStr">
        <is>
          <t>Salaries (from the Payroll tab)</t>
        </is>
      </c>
      <c r="B8" s="10">
        <f>Payroll!F91</f>
        <v/>
      </c>
      <c r="C8" s="10">
        <f>Payroll!G91</f>
        <v/>
      </c>
      <c r="D8" s="10">
        <f>Payroll!H91</f>
        <v/>
      </c>
      <c r="E8" s="10">
        <f>Payroll!I91</f>
        <v/>
      </c>
      <c r="F8" s="10">
        <f>Payroll!J91</f>
        <v/>
      </c>
      <c r="G8" s="10">
        <f>Payroll!K91</f>
        <v/>
      </c>
      <c r="H8" s="10">
        <f>Payroll!L91</f>
        <v/>
      </c>
      <c r="I8" s="10">
        <f>Payroll!M91</f>
        <v/>
      </c>
      <c r="J8" s="10">
        <f>Payroll!N91</f>
        <v/>
      </c>
      <c r="K8" s="10">
        <f>Payroll!O91</f>
        <v/>
      </c>
      <c r="L8" s="10">
        <f>Payroll!P91</f>
        <v/>
      </c>
      <c r="M8" s="10">
        <f>Payroll!Q91</f>
        <v/>
      </c>
      <c r="N8" s="10">
        <f>Payroll!R91</f>
        <v/>
      </c>
      <c r="O8" s="10">
        <f>Payroll!S91</f>
        <v/>
      </c>
      <c r="P8" s="10">
        <f>Payroll!T91</f>
        <v/>
      </c>
      <c r="Q8" s="10">
        <f>Payroll!U91</f>
        <v/>
      </c>
      <c r="R8" s="10">
        <f>Payroll!V91</f>
        <v/>
      </c>
      <c r="S8" s="10">
        <f>Payroll!W91</f>
        <v/>
      </c>
      <c r="T8" s="10">
        <f>Payroll!X91</f>
        <v/>
      </c>
      <c r="U8" s="10">
        <f>Payroll!Y91</f>
        <v/>
      </c>
      <c r="V8" s="10">
        <f>Payroll!Z91</f>
        <v/>
      </c>
      <c r="W8" s="10">
        <f>Payroll!AA91</f>
        <v/>
      </c>
      <c r="X8" s="10">
        <f>Payroll!AB91</f>
        <v/>
      </c>
      <c r="Y8" s="10">
        <f>Payroll!AC91</f>
        <v/>
      </c>
      <c r="Z8" s="25">
        <f>SUM(B8:M8)</f>
        <v/>
      </c>
      <c r="AA8" s="25">
        <f>SUM(N8:Y8)</f>
        <v/>
      </c>
    </row>
    <row r="9">
      <c r="A9" t="inlineStr">
        <is>
          <t>Payroll taxes and benefits</t>
        </is>
      </c>
      <c r="B9" s="10">
        <f>Payroll!F92</f>
        <v/>
      </c>
      <c r="C9" s="10">
        <f>Payroll!G92</f>
        <v/>
      </c>
      <c r="D9" s="10">
        <f>Payroll!H92</f>
        <v/>
      </c>
      <c r="E9" s="10">
        <f>Payroll!I92</f>
        <v/>
      </c>
      <c r="F9" s="10">
        <f>Payroll!J92</f>
        <v/>
      </c>
      <c r="G9" s="10">
        <f>Payroll!K92</f>
        <v/>
      </c>
      <c r="H9" s="10">
        <f>Payroll!L92</f>
        <v/>
      </c>
      <c r="I9" s="10">
        <f>Payroll!M92</f>
        <v/>
      </c>
      <c r="J9" s="10">
        <f>Payroll!N92</f>
        <v/>
      </c>
      <c r="K9" s="10">
        <f>Payroll!O92</f>
        <v/>
      </c>
      <c r="L9" s="10">
        <f>Payroll!P92</f>
        <v/>
      </c>
      <c r="M9" s="10">
        <f>Payroll!Q92</f>
        <v/>
      </c>
      <c r="N9" s="10">
        <f>Payroll!R92</f>
        <v/>
      </c>
      <c r="O9" s="10">
        <f>Payroll!S92</f>
        <v/>
      </c>
      <c r="P9" s="10">
        <f>Payroll!T92</f>
        <v/>
      </c>
      <c r="Q9" s="10">
        <f>Payroll!U92</f>
        <v/>
      </c>
      <c r="R9" s="10">
        <f>Payroll!V92</f>
        <v/>
      </c>
      <c r="S9" s="10">
        <f>Payroll!W92</f>
        <v/>
      </c>
      <c r="T9" s="10">
        <f>Payroll!X92</f>
        <v/>
      </c>
      <c r="U9" s="10">
        <f>Payroll!Y92</f>
        <v/>
      </c>
      <c r="V9" s="10">
        <f>Payroll!Z92</f>
        <v/>
      </c>
      <c r="W9" s="10">
        <f>Payroll!AA92</f>
        <v/>
      </c>
      <c r="X9" s="10">
        <f>Payroll!AB92</f>
        <v/>
      </c>
      <c r="Y9" s="10">
        <f>Payroll!AC92</f>
        <v/>
      </c>
      <c r="Z9" s="25">
        <f>SUM(B9:M9)</f>
        <v/>
      </c>
      <c r="AA9" s="25">
        <f>SUM(N9:Y9)</f>
        <v/>
      </c>
    </row>
    <row r="10">
      <c r="A10" t="inlineStr">
        <is>
          <t>Commissions paid</t>
        </is>
      </c>
      <c r="B10" s="10">
        <f>IF(B$4-Assumptions!$B$41&gt;=1,Assumptions!$B$40*INDEX(Billings!$B$8:$Y$8,B$4-Assumptions!$B$41),0)</f>
        <v/>
      </c>
      <c r="C10" s="10">
        <f>IF(C$4-Assumptions!$B$41&gt;=1,Assumptions!$B$40*INDEX(Billings!$B$8:$Y$8,C$4-Assumptions!$B$41),0)</f>
        <v/>
      </c>
      <c r="D10" s="10">
        <f>IF(D$4-Assumptions!$B$41&gt;=1,Assumptions!$B$40*INDEX(Billings!$B$8:$Y$8,D$4-Assumptions!$B$41),0)</f>
        <v/>
      </c>
      <c r="E10" s="10">
        <f>IF(E$4-Assumptions!$B$41&gt;=1,Assumptions!$B$40*INDEX(Billings!$B$8:$Y$8,E$4-Assumptions!$B$41),0)</f>
        <v/>
      </c>
      <c r="F10" s="10">
        <f>IF(F$4-Assumptions!$B$41&gt;=1,Assumptions!$B$40*INDEX(Billings!$B$8:$Y$8,F$4-Assumptions!$B$41),0)</f>
        <v/>
      </c>
      <c r="G10" s="10">
        <f>IF(G$4-Assumptions!$B$41&gt;=1,Assumptions!$B$40*INDEX(Billings!$B$8:$Y$8,G$4-Assumptions!$B$41),0)</f>
        <v/>
      </c>
      <c r="H10" s="10">
        <f>IF(H$4-Assumptions!$B$41&gt;=1,Assumptions!$B$40*INDEX(Billings!$B$8:$Y$8,H$4-Assumptions!$B$41),0)</f>
        <v/>
      </c>
      <c r="I10" s="10">
        <f>IF(I$4-Assumptions!$B$41&gt;=1,Assumptions!$B$40*INDEX(Billings!$B$8:$Y$8,I$4-Assumptions!$B$41),0)</f>
        <v/>
      </c>
      <c r="J10" s="10">
        <f>IF(J$4-Assumptions!$B$41&gt;=1,Assumptions!$B$40*INDEX(Billings!$B$8:$Y$8,J$4-Assumptions!$B$41),0)</f>
        <v/>
      </c>
      <c r="K10" s="10">
        <f>IF(K$4-Assumptions!$B$41&gt;=1,Assumptions!$B$40*INDEX(Billings!$B$8:$Y$8,K$4-Assumptions!$B$41),0)</f>
        <v/>
      </c>
      <c r="L10" s="10">
        <f>IF(L$4-Assumptions!$B$41&gt;=1,Assumptions!$B$40*INDEX(Billings!$B$8:$Y$8,L$4-Assumptions!$B$41),0)</f>
        <v/>
      </c>
      <c r="M10" s="10">
        <f>IF(M$4-Assumptions!$B$41&gt;=1,Assumptions!$B$40*INDEX(Billings!$B$8:$Y$8,M$4-Assumptions!$B$41),0)</f>
        <v/>
      </c>
      <c r="N10" s="10">
        <f>IF(N$4-Assumptions!$B$41&gt;=1,Assumptions!$B$40*INDEX(Billings!$B$8:$Y$8,N$4-Assumptions!$B$41),0)</f>
        <v/>
      </c>
      <c r="O10" s="10">
        <f>IF(O$4-Assumptions!$B$41&gt;=1,Assumptions!$B$40*INDEX(Billings!$B$8:$Y$8,O$4-Assumptions!$B$41),0)</f>
        <v/>
      </c>
      <c r="P10" s="10">
        <f>IF(P$4-Assumptions!$B$41&gt;=1,Assumptions!$B$40*INDEX(Billings!$B$8:$Y$8,P$4-Assumptions!$B$41),0)</f>
        <v/>
      </c>
      <c r="Q10" s="10">
        <f>IF(Q$4-Assumptions!$B$41&gt;=1,Assumptions!$B$40*INDEX(Billings!$B$8:$Y$8,Q$4-Assumptions!$B$41),0)</f>
        <v/>
      </c>
      <c r="R10" s="10">
        <f>IF(R$4-Assumptions!$B$41&gt;=1,Assumptions!$B$40*INDEX(Billings!$B$8:$Y$8,R$4-Assumptions!$B$41),0)</f>
        <v/>
      </c>
      <c r="S10" s="10">
        <f>IF(S$4-Assumptions!$B$41&gt;=1,Assumptions!$B$40*INDEX(Billings!$B$8:$Y$8,S$4-Assumptions!$B$41),0)</f>
        <v/>
      </c>
      <c r="T10" s="10">
        <f>IF(T$4-Assumptions!$B$41&gt;=1,Assumptions!$B$40*INDEX(Billings!$B$8:$Y$8,T$4-Assumptions!$B$41),0)</f>
        <v/>
      </c>
      <c r="U10" s="10">
        <f>IF(U$4-Assumptions!$B$41&gt;=1,Assumptions!$B$40*INDEX(Billings!$B$8:$Y$8,U$4-Assumptions!$B$41),0)</f>
        <v/>
      </c>
      <c r="V10" s="10">
        <f>IF(V$4-Assumptions!$B$41&gt;=1,Assumptions!$B$40*INDEX(Billings!$B$8:$Y$8,V$4-Assumptions!$B$41),0)</f>
        <v/>
      </c>
      <c r="W10" s="10">
        <f>IF(W$4-Assumptions!$B$41&gt;=1,Assumptions!$B$40*INDEX(Billings!$B$8:$Y$8,W$4-Assumptions!$B$41),0)</f>
        <v/>
      </c>
      <c r="X10" s="10">
        <f>IF(X$4-Assumptions!$B$41&gt;=1,Assumptions!$B$40*INDEX(Billings!$B$8:$Y$8,X$4-Assumptions!$B$41),0)</f>
        <v/>
      </c>
      <c r="Y10" s="10">
        <f>IF(Y$4-Assumptions!$B$41&gt;=1,Assumptions!$B$40*INDEX(Billings!$B$8:$Y$8,Y$4-Assumptions!$B$41),0)</f>
        <v/>
      </c>
      <c r="Z10" s="25">
        <f>SUM(B10:M10)</f>
        <v/>
      </c>
      <c r="AA10" s="25">
        <f>SUM(N10:Y10)</f>
        <v/>
      </c>
    </row>
    <row r="11">
      <c r="A11" s="11" t="inlineStr">
        <is>
          <t>People cash out</t>
        </is>
      </c>
      <c r="B11" s="25">
        <f>SUM(B8:B10)</f>
        <v/>
      </c>
      <c r="C11" s="25">
        <f>SUM(C8:C10)</f>
        <v/>
      </c>
      <c r="D11" s="25">
        <f>SUM(D8:D10)</f>
        <v/>
      </c>
      <c r="E11" s="25">
        <f>SUM(E8:E10)</f>
        <v/>
      </c>
      <c r="F11" s="25">
        <f>SUM(F8:F10)</f>
        <v/>
      </c>
      <c r="G11" s="25">
        <f>SUM(G8:G10)</f>
        <v/>
      </c>
      <c r="H11" s="25">
        <f>SUM(H8:H10)</f>
        <v/>
      </c>
      <c r="I11" s="25">
        <f>SUM(I8:I10)</f>
        <v/>
      </c>
      <c r="J11" s="25">
        <f>SUM(J8:J10)</f>
        <v/>
      </c>
      <c r="K11" s="25">
        <f>SUM(K8:K10)</f>
        <v/>
      </c>
      <c r="L11" s="25">
        <f>SUM(L8:L10)</f>
        <v/>
      </c>
      <c r="M11" s="25">
        <f>SUM(M8:M10)</f>
        <v/>
      </c>
      <c r="N11" s="25">
        <f>SUM(N8:N10)</f>
        <v/>
      </c>
      <c r="O11" s="25">
        <f>SUM(O8:O10)</f>
        <v/>
      </c>
      <c r="P11" s="25">
        <f>SUM(P8:P10)</f>
        <v/>
      </c>
      <c r="Q11" s="25">
        <f>SUM(Q8:Q10)</f>
        <v/>
      </c>
      <c r="R11" s="25">
        <f>SUM(R8:R10)</f>
        <v/>
      </c>
      <c r="S11" s="25">
        <f>SUM(S8:S10)</f>
        <v/>
      </c>
      <c r="T11" s="25">
        <f>SUM(T8:T10)</f>
        <v/>
      </c>
      <c r="U11" s="25">
        <f>SUM(U8:U10)</f>
        <v/>
      </c>
      <c r="V11" s="25">
        <f>SUM(V8:V10)</f>
        <v/>
      </c>
      <c r="W11" s="25">
        <f>SUM(W8:W10)</f>
        <v/>
      </c>
      <c r="X11" s="25">
        <f>SUM(X8:X10)</f>
        <v/>
      </c>
      <c r="Y11" s="25">
        <f>SUM(Y8:Y10)</f>
        <v/>
      </c>
      <c r="Z11" s="25">
        <f>SUM(B11:M11)</f>
        <v/>
      </c>
      <c r="AA11" s="25">
        <f>SUM(N11:Y11)</f>
        <v/>
      </c>
    </row>
    <row r="13">
      <c r="A13" s="15" t="inlineStr">
        <is>
          <t>NON-PAYROLL OPERATING SPEND</t>
        </is>
      </c>
      <c r="B13" s="16" t="n"/>
      <c r="C13" s="16" t="n"/>
      <c r="D13" s="16" t="n"/>
      <c r="E13" s="16" t="n"/>
      <c r="F13" s="16" t="n"/>
      <c r="G13" s="16" t="n"/>
      <c r="H13" s="16" t="n"/>
      <c r="I13" s="16" t="n"/>
      <c r="J13" s="16" t="n"/>
      <c r="K13" s="16" t="n"/>
      <c r="L13" s="16" t="n"/>
      <c r="M13" s="16" t="n"/>
      <c r="N13" s="16" t="n"/>
      <c r="O13" s="16" t="n"/>
      <c r="P13" s="16" t="n"/>
      <c r="Q13" s="16" t="n"/>
      <c r="R13" s="16" t="n"/>
      <c r="S13" s="16" t="n"/>
      <c r="T13" s="16" t="n"/>
      <c r="U13" s="16" t="n"/>
      <c r="V13" s="16" t="n"/>
      <c r="W13" s="16" t="n"/>
      <c r="X13" s="16" t="n"/>
      <c r="Y13" s="16" t="n"/>
      <c r="Z13" s="16" t="n"/>
      <c r="AA13" s="16" t="n"/>
    </row>
    <row r="14">
      <c r="A14" t="inlineStr">
        <is>
          <t>Hosting and infrastructure</t>
        </is>
      </c>
      <c r="B14" s="14" t="n">
        <v>38000</v>
      </c>
      <c r="C14" s="14" t="n">
        <v>38800</v>
      </c>
      <c r="D14" s="14" t="n">
        <v>39500</v>
      </c>
      <c r="E14" s="14" t="n">
        <v>40300</v>
      </c>
      <c r="F14" s="14" t="n">
        <v>41100</v>
      </c>
      <c r="G14" s="14" t="n">
        <v>42000</v>
      </c>
      <c r="H14" s="14" t="n">
        <v>42800</v>
      </c>
      <c r="I14" s="14" t="n">
        <v>43700</v>
      </c>
      <c r="J14" s="14" t="n">
        <v>44500</v>
      </c>
      <c r="K14" s="14" t="n">
        <v>45400</v>
      </c>
      <c r="L14" s="14" t="n">
        <v>46300</v>
      </c>
      <c r="M14" s="14" t="n">
        <v>47200</v>
      </c>
      <c r="N14" s="14" t="n">
        <v>48200</v>
      </c>
      <c r="O14" s="14" t="n">
        <v>49200</v>
      </c>
      <c r="P14" s="14" t="n">
        <v>50100</v>
      </c>
      <c r="Q14" s="14" t="n">
        <v>51100</v>
      </c>
      <c r="R14" s="14" t="n">
        <v>52200</v>
      </c>
      <c r="S14" s="14" t="n">
        <v>53200</v>
      </c>
      <c r="T14" s="14" t="n">
        <v>54300</v>
      </c>
      <c r="U14" s="14" t="n">
        <v>55400</v>
      </c>
      <c r="V14" s="14" t="n">
        <v>56500</v>
      </c>
      <c r="W14" s="14" t="n">
        <v>57600</v>
      </c>
      <c r="X14" s="14" t="n">
        <v>58700</v>
      </c>
      <c r="Y14" s="14" t="n">
        <v>59900</v>
      </c>
      <c r="Z14" s="25">
        <f>SUM(B14:M14)</f>
        <v/>
      </c>
      <c r="AA14" s="25">
        <f>SUM(N14:Y14)</f>
        <v/>
      </c>
    </row>
    <row r="15">
      <c r="A15" t="inlineStr">
        <is>
          <t>Third-party software and data in the product</t>
        </is>
      </c>
      <c r="B15" s="14" t="n">
        <v>9000</v>
      </c>
      <c r="C15" s="14" t="n">
        <v>9100</v>
      </c>
      <c r="D15" s="14" t="n">
        <v>9200</v>
      </c>
      <c r="E15" s="14" t="n">
        <v>9300</v>
      </c>
      <c r="F15" s="14" t="n">
        <v>9400</v>
      </c>
      <c r="G15" s="14" t="n">
        <v>9500</v>
      </c>
      <c r="H15" s="14" t="n">
        <v>9600</v>
      </c>
      <c r="I15" s="14" t="n">
        <v>9600</v>
      </c>
      <c r="J15" s="14" t="n">
        <v>9700</v>
      </c>
      <c r="K15" s="14" t="n">
        <v>9800</v>
      </c>
      <c r="L15" s="14" t="n">
        <v>9900</v>
      </c>
      <c r="M15" s="14" t="n">
        <v>10000</v>
      </c>
      <c r="N15" s="14" t="n">
        <v>10100</v>
      </c>
      <c r="O15" s="14" t="n">
        <v>10200</v>
      </c>
      <c r="P15" s="14" t="n">
        <v>10300</v>
      </c>
      <c r="Q15" s="14" t="n">
        <v>10400</v>
      </c>
      <c r="R15" s="14" t="n">
        <v>10600</v>
      </c>
      <c r="S15" s="14" t="n">
        <v>10700</v>
      </c>
      <c r="T15" s="14" t="n">
        <v>10800</v>
      </c>
      <c r="U15" s="14" t="n">
        <v>10900</v>
      </c>
      <c r="V15" s="14" t="n">
        <v>11000</v>
      </c>
      <c r="W15" s="14" t="n">
        <v>11100</v>
      </c>
      <c r="X15" s="14" t="n">
        <v>11200</v>
      </c>
      <c r="Y15" s="14" t="n">
        <v>11300</v>
      </c>
      <c r="Z15" s="25">
        <f>SUM(B15:M15)</f>
        <v/>
      </c>
      <c r="AA15" s="25">
        <f>SUM(N15:Y15)</f>
        <v/>
      </c>
    </row>
    <row r="16">
      <c r="A16" t="inlineStr">
        <is>
          <t>Marketing programs and events</t>
        </is>
      </c>
      <c r="B16" s="14" t="n">
        <v>60000</v>
      </c>
      <c r="C16" s="14" t="n">
        <v>60600</v>
      </c>
      <c r="D16" s="14" t="n">
        <v>61200</v>
      </c>
      <c r="E16" s="14" t="n">
        <v>61800</v>
      </c>
      <c r="F16" s="14" t="n">
        <v>142400</v>
      </c>
      <c r="G16" s="14" t="n">
        <v>63100</v>
      </c>
      <c r="H16" s="14" t="n">
        <v>63700</v>
      </c>
      <c r="I16" s="14" t="n">
        <v>64300</v>
      </c>
      <c r="J16" s="14" t="n">
        <v>65000</v>
      </c>
      <c r="K16" s="14" t="n">
        <v>65600</v>
      </c>
      <c r="L16" s="14" t="n">
        <v>66300</v>
      </c>
      <c r="M16" s="14" t="n">
        <v>66900</v>
      </c>
      <c r="N16" s="14" t="n">
        <v>67600</v>
      </c>
      <c r="O16" s="14" t="n">
        <v>68300</v>
      </c>
      <c r="P16" s="14" t="n">
        <v>69000</v>
      </c>
      <c r="Q16" s="14" t="n">
        <v>69700</v>
      </c>
      <c r="R16" s="14" t="n">
        <v>150400</v>
      </c>
      <c r="S16" s="14" t="n">
        <v>71100</v>
      </c>
      <c r="T16" s="14" t="n">
        <v>71800</v>
      </c>
      <c r="U16" s="14" t="n">
        <v>72500</v>
      </c>
      <c r="V16" s="14" t="n">
        <v>73200</v>
      </c>
      <c r="W16" s="14" t="n">
        <v>73900</v>
      </c>
      <c r="X16" s="14" t="n">
        <v>74700</v>
      </c>
      <c r="Y16" s="14" t="n">
        <v>75400</v>
      </c>
      <c r="Z16" s="25">
        <f>SUM(B16:M16)</f>
        <v/>
      </c>
      <c r="AA16" s="25">
        <f>SUM(N16:Y16)</f>
        <v/>
      </c>
    </row>
    <row r="17">
      <c r="A17" t="inlineStr">
        <is>
          <t>Sales and business software</t>
        </is>
      </c>
      <c r="B17" s="14" t="n">
        <v>14000</v>
      </c>
      <c r="C17" s="14" t="n">
        <v>14100</v>
      </c>
      <c r="D17" s="14" t="n">
        <v>14300</v>
      </c>
      <c r="E17" s="14" t="n">
        <v>14400</v>
      </c>
      <c r="F17" s="14" t="n">
        <v>14600</v>
      </c>
      <c r="G17" s="14" t="n">
        <v>14700</v>
      </c>
      <c r="H17" s="14" t="n">
        <v>14900</v>
      </c>
      <c r="I17" s="14" t="n">
        <v>15000</v>
      </c>
      <c r="J17" s="14" t="n">
        <v>15200</v>
      </c>
      <c r="K17" s="14" t="n">
        <v>15300</v>
      </c>
      <c r="L17" s="14" t="n">
        <v>15500</v>
      </c>
      <c r="M17" s="14" t="n">
        <v>15600</v>
      </c>
      <c r="N17" s="14" t="n">
        <v>15800</v>
      </c>
      <c r="O17" s="14" t="n">
        <v>15900</v>
      </c>
      <c r="P17" s="14" t="n">
        <v>16100</v>
      </c>
      <c r="Q17" s="14" t="n">
        <v>16300</v>
      </c>
      <c r="R17" s="14" t="n">
        <v>16400</v>
      </c>
      <c r="S17" s="14" t="n">
        <v>16600</v>
      </c>
      <c r="T17" s="14" t="n">
        <v>16700</v>
      </c>
      <c r="U17" s="14" t="n">
        <v>16900</v>
      </c>
      <c r="V17" s="14" t="n">
        <v>17100</v>
      </c>
      <c r="W17" s="14" t="n">
        <v>17300</v>
      </c>
      <c r="X17" s="14" t="n">
        <v>17400</v>
      </c>
      <c r="Y17" s="14" t="n">
        <v>17600</v>
      </c>
      <c r="Z17" s="25">
        <f>SUM(B17:M17)</f>
        <v/>
      </c>
      <c r="AA17" s="25">
        <f>SUM(N17:Y17)</f>
        <v/>
      </c>
    </row>
    <row r="18">
      <c r="A18" t="inlineStr">
        <is>
          <t>Rent and office</t>
        </is>
      </c>
      <c r="B18" s="14" t="n">
        <v>32000</v>
      </c>
      <c r="C18" s="14" t="n">
        <v>32000</v>
      </c>
      <c r="D18" s="14" t="n">
        <v>32000</v>
      </c>
      <c r="E18" s="14" t="n">
        <v>32000</v>
      </c>
      <c r="F18" s="14" t="n">
        <v>32000</v>
      </c>
      <c r="G18" s="14" t="n">
        <v>32000</v>
      </c>
      <c r="H18" s="14" t="n">
        <v>32000</v>
      </c>
      <c r="I18" s="14" t="n">
        <v>32000</v>
      </c>
      <c r="J18" s="14" t="n">
        <v>32000</v>
      </c>
      <c r="K18" s="14" t="n">
        <v>32000</v>
      </c>
      <c r="L18" s="14" t="n">
        <v>32000</v>
      </c>
      <c r="M18" s="14" t="n">
        <v>32000</v>
      </c>
      <c r="N18" s="14" t="n">
        <v>33600</v>
      </c>
      <c r="O18" s="14" t="n">
        <v>33600</v>
      </c>
      <c r="P18" s="14" t="n">
        <v>33600</v>
      </c>
      <c r="Q18" s="14" t="n">
        <v>33600</v>
      </c>
      <c r="R18" s="14" t="n">
        <v>33600</v>
      </c>
      <c r="S18" s="14" t="n">
        <v>33600</v>
      </c>
      <c r="T18" s="14" t="n">
        <v>33600</v>
      </c>
      <c r="U18" s="14" t="n">
        <v>33600</v>
      </c>
      <c r="V18" s="14" t="n">
        <v>33600</v>
      </c>
      <c r="W18" s="14" t="n">
        <v>33600</v>
      </c>
      <c r="X18" s="14" t="n">
        <v>33600</v>
      </c>
      <c r="Y18" s="14" t="n">
        <v>33600</v>
      </c>
      <c r="Z18" s="25">
        <f>SUM(B18:M18)</f>
        <v/>
      </c>
      <c r="AA18" s="25">
        <f>SUM(N18:Y18)</f>
        <v/>
      </c>
    </row>
    <row r="19">
      <c r="A19" t="inlineStr">
        <is>
          <t>Legal, audit and accounting</t>
        </is>
      </c>
      <c r="B19" s="14" t="n">
        <v>12000</v>
      </c>
      <c r="C19" s="14" t="n">
        <v>12000</v>
      </c>
      <c r="D19" s="14" t="n">
        <v>57000</v>
      </c>
      <c r="E19" s="14" t="n">
        <v>12000</v>
      </c>
      <c r="F19" s="14" t="n">
        <v>12000</v>
      </c>
      <c r="G19" s="14" t="n">
        <v>12000</v>
      </c>
      <c r="H19" s="14" t="n">
        <v>12000</v>
      </c>
      <c r="I19" s="14" t="n">
        <v>12000</v>
      </c>
      <c r="J19" s="14" t="n">
        <v>12000</v>
      </c>
      <c r="K19" s="14" t="n">
        <v>12000</v>
      </c>
      <c r="L19" s="14" t="n">
        <v>12000</v>
      </c>
      <c r="M19" s="14" t="n">
        <v>12000</v>
      </c>
      <c r="N19" s="14" t="n">
        <v>12000</v>
      </c>
      <c r="O19" s="14" t="n">
        <v>12000</v>
      </c>
      <c r="P19" s="14" t="n">
        <v>57000</v>
      </c>
      <c r="Q19" s="14" t="n">
        <v>12000</v>
      </c>
      <c r="R19" s="14" t="n">
        <v>12000</v>
      </c>
      <c r="S19" s="14" t="n">
        <v>12000</v>
      </c>
      <c r="T19" s="14" t="n">
        <v>12000</v>
      </c>
      <c r="U19" s="14" t="n">
        <v>12000</v>
      </c>
      <c r="V19" s="14" t="n">
        <v>12000</v>
      </c>
      <c r="W19" s="14" t="n">
        <v>12000</v>
      </c>
      <c r="X19" s="14" t="n">
        <v>12000</v>
      </c>
      <c r="Y19" s="14" t="n">
        <v>12000</v>
      </c>
      <c r="Z19" s="25">
        <f>SUM(B19:M19)</f>
        <v/>
      </c>
      <c r="AA19" s="25">
        <f>SUM(N19:Y19)</f>
        <v/>
      </c>
    </row>
    <row r="20">
      <c r="A20" t="inlineStr">
        <is>
          <t>Insurance, travel and other</t>
        </is>
      </c>
      <c r="B20" s="14" t="n">
        <v>18000</v>
      </c>
      <c r="C20" s="14" t="n">
        <v>18200</v>
      </c>
      <c r="D20" s="14" t="n">
        <v>18400</v>
      </c>
      <c r="E20" s="14" t="n">
        <v>18500</v>
      </c>
      <c r="F20" s="14" t="n">
        <v>18700</v>
      </c>
      <c r="G20" s="14" t="n">
        <v>18900</v>
      </c>
      <c r="H20" s="14" t="n">
        <v>19100</v>
      </c>
      <c r="I20" s="14" t="n">
        <v>19300</v>
      </c>
      <c r="J20" s="14" t="n">
        <v>19500</v>
      </c>
      <c r="K20" s="14" t="n">
        <v>19700</v>
      </c>
      <c r="L20" s="14" t="n">
        <v>19900</v>
      </c>
      <c r="M20" s="14" t="n">
        <v>20100</v>
      </c>
      <c r="N20" s="14" t="n">
        <v>20300</v>
      </c>
      <c r="O20" s="14" t="n">
        <v>20500</v>
      </c>
      <c r="P20" s="14" t="n">
        <v>20700</v>
      </c>
      <c r="Q20" s="14" t="n">
        <v>20900</v>
      </c>
      <c r="R20" s="14" t="n">
        <v>21100</v>
      </c>
      <c r="S20" s="14" t="n">
        <v>21300</v>
      </c>
      <c r="T20" s="14" t="n">
        <v>21500</v>
      </c>
      <c r="U20" s="14" t="n">
        <v>21700</v>
      </c>
      <c r="V20" s="14" t="n">
        <v>22000</v>
      </c>
      <c r="W20" s="14" t="n">
        <v>22200</v>
      </c>
      <c r="X20" s="14" t="n">
        <v>22400</v>
      </c>
      <c r="Y20" s="14" t="n">
        <v>22600</v>
      </c>
      <c r="Z20" s="25">
        <f>SUM(B20:M20)</f>
        <v/>
      </c>
      <c r="AA20" s="25">
        <f>SUM(N20:Y20)</f>
        <v/>
      </c>
    </row>
    <row r="21">
      <c r="A21" t="inlineStr">
        <is>
          <t>Annual prepaid vendor contracts</t>
        </is>
      </c>
      <c r="B21" s="14" t="n">
        <v>96000</v>
      </c>
      <c r="C21" s="14" t="n">
        <v>0</v>
      </c>
      <c r="D21" s="14" t="n">
        <v>0</v>
      </c>
      <c r="E21" s="14" t="n">
        <v>0</v>
      </c>
      <c r="F21" s="14" t="n">
        <v>0</v>
      </c>
      <c r="G21" s="14" t="n">
        <v>0</v>
      </c>
      <c r="H21" s="14" t="n">
        <v>0</v>
      </c>
      <c r="I21" s="14" t="n">
        <v>0</v>
      </c>
      <c r="J21" s="14" t="n">
        <v>0</v>
      </c>
      <c r="K21" s="14" t="n">
        <v>0</v>
      </c>
      <c r="L21" s="14" t="n">
        <v>0</v>
      </c>
      <c r="M21" s="14" t="n">
        <v>0</v>
      </c>
      <c r="N21" s="14" t="n">
        <v>96000</v>
      </c>
      <c r="O21" s="14" t="n">
        <v>0</v>
      </c>
      <c r="P21" s="14" t="n">
        <v>0</v>
      </c>
      <c r="Q21" s="14" t="n">
        <v>0</v>
      </c>
      <c r="R21" s="14" t="n">
        <v>0</v>
      </c>
      <c r="S21" s="14" t="n">
        <v>0</v>
      </c>
      <c r="T21" s="14" t="n">
        <v>0</v>
      </c>
      <c r="U21" s="14" t="n">
        <v>0</v>
      </c>
      <c r="V21" s="14" t="n">
        <v>0</v>
      </c>
      <c r="W21" s="14" t="n">
        <v>0</v>
      </c>
      <c r="X21" s="14" t="n">
        <v>0</v>
      </c>
      <c r="Y21" s="14" t="n">
        <v>0</v>
      </c>
      <c r="Z21" s="25">
        <f>SUM(B21:M21)</f>
        <v/>
      </c>
      <c r="AA21" s="25">
        <f>SUM(N21:Y21)</f>
        <v/>
      </c>
    </row>
    <row r="22">
      <c r="A22" s="11" t="inlineStr">
        <is>
          <t>Non-payroll cash out</t>
        </is>
      </c>
      <c r="B22" s="25">
        <f>SUM(B14:B21)</f>
        <v/>
      </c>
      <c r="C22" s="25">
        <f>SUM(C14:C21)</f>
        <v/>
      </c>
      <c r="D22" s="25">
        <f>SUM(D14:D21)</f>
        <v/>
      </c>
      <c r="E22" s="25">
        <f>SUM(E14:E21)</f>
        <v/>
      </c>
      <c r="F22" s="25">
        <f>SUM(F14:F21)</f>
        <v/>
      </c>
      <c r="G22" s="25">
        <f>SUM(G14:G21)</f>
        <v/>
      </c>
      <c r="H22" s="25">
        <f>SUM(H14:H21)</f>
        <v/>
      </c>
      <c r="I22" s="25">
        <f>SUM(I14:I21)</f>
        <v/>
      </c>
      <c r="J22" s="25">
        <f>SUM(J14:J21)</f>
        <v/>
      </c>
      <c r="K22" s="25">
        <f>SUM(K14:K21)</f>
        <v/>
      </c>
      <c r="L22" s="25">
        <f>SUM(L14:L21)</f>
        <v/>
      </c>
      <c r="M22" s="25">
        <f>SUM(M14:M21)</f>
        <v/>
      </c>
      <c r="N22" s="25">
        <f>SUM(N14:N21)</f>
        <v/>
      </c>
      <c r="O22" s="25">
        <f>SUM(O14:O21)</f>
        <v/>
      </c>
      <c r="P22" s="25">
        <f>SUM(P14:P21)</f>
        <v/>
      </c>
      <c r="Q22" s="25">
        <f>SUM(Q14:Q21)</f>
        <v/>
      </c>
      <c r="R22" s="25">
        <f>SUM(R14:R21)</f>
        <v/>
      </c>
      <c r="S22" s="25">
        <f>SUM(S14:S21)</f>
        <v/>
      </c>
      <c r="T22" s="25">
        <f>SUM(T14:T21)</f>
        <v/>
      </c>
      <c r="U22" s="25">
        <f>SUM(U14:U21)</f>
        <v/>
      </c>
      <c r="V22" s="25">
        <f>SUM(V14:V21)</f>
        <v/>
      </c>
      <c r="W22" s="25">
        <f>SUM(W14:W21)</f>
        <v/>
      </c>
      <c r="X22" s="25">
        <f>SUM(X14:X21)</f>
        <v/>
      </c>
      <c r="Y22" s="25">
        <f>SUM(Y14:Y21)</f>
        <v/>
      </c>
      <c r="Z22" s="25">
        <f>SUM(B22:M22)</f>
        <v/>
      </c>
      <c r="AA22" s="25">
        <f>SUM(N22:Y22)</f>
        <v/>
      </c>
    </row>
    <row r="24">
      <c r="A24" s="15" t="inlineStr">
        <is>
          <t>OTHER CASH OUT</t>
        </is>
      </c>
      <c r="B24" s="16" t="n"/>
      <c r="C24" s="16" t="n"/>
      <c r="D24" s="16" t="n"/>
      <c r="E24" s="16" t="n"/>
      <c r="F24" s="16" t="n"/>
      <c r="G24" s="16" t="n"/>
      <c r="H24" s="16" t="n"/>
      <c r="I24" s="16" t="n"/>
      <c r="J24" s="16" t="n"/>
      <c r="K24" s="16" t="n"/>
      <c r="L24" s="16" t="n"/>
      <c r="M24" s="16" t="n"/>
      <c r="N24" s="16" t="n"/>
      <c r="O24" s="16" t="n"/>
      <c r="P24" s="16" t="n"/>
      <c r="Q24" s="16" t="n"/>
      <c r="R24" s="16" t="n"/>
      <c r="S24" s="16" t="n"/>
      <c r="T24" s="16" t="n"/>
      <c r="U24" s="16" t="n"/>
      <c r="V24" s="16" t="n"/>
      <c r="W24" s="16" t="n"/>
      <c r="X24" s="16" t="n"/>
      <c r="Y24" s="16" t="n"/>
      <c r="Z24" s="16" t="n"/>
      <c r="AA24" s="16" t="n"/>
    </row>
    <row r="25">
      <c r="A25" t="inlineStr">
        <is>
          <t>Capital expenditures (laptops, equipment)</t>
        </is>
      </c>
      <c r="B25" s="14" t="n">
        <v>0</v>
      </c>
      <c r="C25" s="14" t="n">
        <v>2500</v>
      </c>
      <c r="D25" s="14" t="n">
        <v>2500</v>
      </c>
      <c r="E25" s="14" t="n">
        <v>2500</v>
      </c>
      <c r="F25" s="14" t="n">
        <v>2500</v>
      </c>
      <c r="G25" s="14" t="n">
        <v>2500</v>
      </c>
      <c r="H25" s="14" t="n">
        <v>2500</v>
      </c>
      <c r="I25" s="14" t="n">
        <v>2500</v>
      </c>
      <c r="J25" s="14" t="n">
        <v>2500</v>
      </c>
      <c r="K25" s="14" t="n">
        <v>2500</v>
      </c>
      <c r="L25" s="14" t="n">
        <v>0</v>
      </c>
      <c r="M25" s="14" t="n">
        <v>0</v>
      </c>
      <c r="N25" s="14" t="n">
        <v>5000</v>
      </c>
      <c r="O25" s="14" t="n">
        <v>2500</v>
      </c>
      <c r="P25" s="14" t="n">
        <v>2500</v>
      </c>
      <c r="Q25" s="14" t="n">
        <v>2500</v>
      </c>
      <c r="R25" s="14" t="n">
        <v>0</v>
      </c>
      <c r="S25" s="14" t="n">
        <v>2500</v>
      </c>
      <c r="T25" s="14" t="n">
        <v>0</v>
      </c>
      <c r="U25" s="14" t="n">
        <v>0</v>
      </c>
      <c r="V25" s="14" t="n">
        <v>0</v>
      </c>
      <c r="W25" s="14" t="n">
        <v>0</v>
      </c>
      <c r="X25" s="14" t="n">
        <v>0</v>
      </c>
      <c r="Y25" s="14" t="n">
        <v>0</v>
      </c>
      <c r="Z25" s="25">
        <f>SUM(B25:M25)</f>
        <v/>
      </c>
      <c r="AA25" s="25">
        <f>SUM(N25:Y25)</f>
        <v/>
      </c>
    </row>
    <row r="26">
      <c r="A26" t="inlineStr">
        <is>
          <t>Taxes paid (income, franchise)</t>
        </is>
      </c>
      <c r="B26" s="14" t="n">
        <v>0</v>
      </c>
      <c r="C26" s="14" t="n">
        <v>0</v>
      </c>
      <c r="D26" s="14" t="n">
        <v>0</v>
      </c>
      <c r="E26" s="14" t="n">
        <v>20000</v>
      </c>
      <c r="F26" s="14" t="n">
        <v>0</v>
      </c>
      <c r="G26" s="14" t="n">
        <v>0</v>
      </c>
      <c r="H26" s="14" t="n">
        <v>0</v>
      </c>
      <c r="I26" s="14" t="n">
        <v>0</v>
      </c>
      <c r="J26" s="14" t="n">
        <v>0</v>
      </c>
      <c r="K26" s="14" t="n">
        <v>0</v>
      </c>
      <c r="L26" s="14" t="n">
        <v>0</v>
      </c>
      <c r="M26" s="14" t="n">
        <v>0</v>
      </c>
      <c r="N26" s="14" t="n">
        <v>0</v>
      </c>
      <c r="O26" s="14" t="n">
        <v>0</v>
      </c>
      <c r="P26" s="14" t="n">
        <v>0</v>
      </c>
      <c r="Q26" s="14" t="n">
        <v>20000</v>
      </c>
      <c r="R26" s="14" t="n">
        <v>0</v>
      </c>
      <c r="S26" s="14" t="n">
        <v>0</v>
      </c>
      <c r="T26" s="14" t="n">
        <v>0</v>
      </c>
      <c r="U26" s="14" t="n">
        <v>0</v>
      </c>
      <c r="V26" s="14" t="n">
        <v>0</v>
      </c>
      <c r="W26" s="14" t="n">
        <v>0</v>
      </c>
      <c r="X26" s="14" t="n">
        <v>0</v>
      </c>
      <c r="Y26" s="14" t="n">
        <v>0</v>
      </c>
      <c r="Z26" s="25">
        <f>SUM(B26:M26)</f>
        <v/>
      </c>
      <c r="AA26" s="25">
        <f>SUM(N26:Y26)</f>
        <v/>
      </c>
    </row>
    <row r="27">
      <c r="A27" s="11" t="inlineStr">
        <is>
          <t>Other cash out</t>
        </is>
      </c>
      <c r="B27" s="25">
        <f>B25+B26</f>
        <v/>
      </c>
      <c r="C27" s="25">
        <f>C25+C26</f>
        <v/>
      </c>
      <c r="D27" s="25">
        <f>D25+D26</f>
        <v/>
      </c>
      <c r="E27" s="25">
        <f>E25+E26</f>
        <v/>
      </c>
      <c r="F27" s="25">
        <f>F25+F26</f>
        <v/>
      </c>
      <c r="G27" s="25">
        <f>G25+G26</f>
        <v/>
      </c>
      <c r="H27" s="25">
        <f>H25+H26</f>
        <v/>
      </c>
      <c r="I27" s="25">
        <f>I25+I26</f>
        <v/>
      </c>
      <c r="J27" s="25">
        <f>J25+J26</f>
        <v/>
      </c>
      <c r="K27" s="25">
        <f>K25+K26</f>
        <v/>
      </c>
      <c r="L27" s="25">
        <f>L25+L26</f>
        <v/>
      </c>
      <c r="M27" s="25">
        <f>M25+M26</f>
        <v/>
      </c>
      <c r="N27" s="25">
        <f>N25+N26</f>
        <v/>
      </c>
      <c r="O27" s="25">
        <f>O25+O26</f>
        <v/>
      </c>
      <c r="P27" s="25">
        <f>P25+P26</f>
        <v/>
      </c>
      <c r="Q27" s="25">
        <f>Q25+Q26</f>
        <v/>
      </c>
      <c r="R27" s="25">
        <f>R25+R26</f>
        <v/>
      </c>
      <c r="S27" s="25">
        <f>S25+S26</f>
        <v/>
      </c>
      <c r="T27" s="25">
        <f>T25+T26</f>
        <v/>
      </c>
      <c r="U27" s="25">
        <f>U25+U26</f>
        <v/>
      </c>
      <c r="V27" s="25">
        <f>V25+V26</f>
        <v/>
      </c>
      <c r="W27" s="25">
        <f>W25+W26</f>
        <v/>
      </c>
      <c r="X27" s="25">
        <f>X25+X26</f>
        <v/>
      </c>
      <c r="Y27" s="25">
        <f>Y25+Y26</f>
        <v/>
      </c>
      <c r="Z27" s="25">
        <f>SUM(B27:M27)</f>
        <v/>
      </c>
      <c r="AA27" s="25">
        <f>SUM(N27:Y27)</f>
        <v/>
      </c>
    </row>
    <row r="29">
      <c r="A29" s="11" t="inlineStr">
        <is>
          <t>Total cash paid out</t>
        </is>
      </c>
      <c r="B29" s="26">
        <f>B11+B22+B27</f>
        <v/>
      </c>
      <c r="C29" s="26">
        <f>C11+C22+C27</f>
        <v/>
      </c>
      <c r="D29" s="26">
        <f>D11+D22+D27</f>
        <v/>
      </c>
      <c r="E29" s="26">
        <f>E11+E22+E27</f>
        <v/>
      </c>
      <c r="F29" s="26">
        <f>F11+F22+F27</f>
        <v/>
      </c>
      <c r="G29" s="26">
        <f>G11+G22+G27</f>
        <v/>
      </c>
      <c r="H29" s="26">
        <f>H11+H22+H27</f>
        <v/>
      </c>
      <c r="I29" s="26">
        <f>I11+I22+I27</f>
        <v/>
      </c>
      <c r="J29" s="26">
        <f>J11+J22+J27</f>
        <v/>
      </c>
      <c r="K29" s="26">
        <f>K11+K22+K27</f>
        <v/>
      </c>
      <c r="L29" s="26">
        <f>L11+L22+L27</f>
        <v/>
      </c>
      <c r="M29" s="26">
        <f>M11+M22+M27</f>
        <v/>
      </c>
      <c r="N29" s="26">
        <f>N11+N22+N27</f>
        <v/>
      </c>
      <c r="O29" s="26">
        <f>O11+O22+O27</f>
        <v/>
      </c>
      <c r="P29" s="26">
        <f>P11+P22+P27</f>
        <v/>
      </c>
      <c r="Q29" s="26">
        <f>Q11+Q22+Q27</f>
        <v/>
      </c>
      <c r="R29" s="26">
        <f>R11+R22+R27</f>
        <v/>
      </c>
      <c r="S29" s="26">
        <f>S11+S22+S27</f>
        <v/>
      </c>
      <c r="T29" s="26">
        <f>T11+T22+T27</f>
        <v/>
      </c>
      <c r="U29" s="26">
        <f>U11+U22+U27</f>
        <v/>
      </c>
      <c r="V29" s="26">
        <f>V11+V22+V27</f>
        <v/>
      </c>
      <c r="W29" s="26">
        <f>W11+W22+W27</f>
        <v/>
      </c>
      <c r="X29" s="26">
        <f>X11+X22+X27</f>
        <v/>
      </c>
      <c r="Y29" s="26">
        <f>Y11+Y22+Y27</f>
        <v/>
      </c>
      <c r="Z29" s="25">
        <f>SUM(B29:M29)</f>
        <v/>
      </c>
      <c r="AA29" s="25">
        <f>SUM(N29:Y29)</f>
        <v/>
      </c>
    </row>
    <row r="31">
      <c r="A31" s="15" t="inlineStr">
        <is>
          <t>FINANCING</t>
        </is>
      </c>
      <c r="B31" s="16" t="n"/>
      <c r="C31" s="16" t="n"/>
      <c r="D31" s="16" t="n"/>
      <c r="E31" s="16" t="n"/>
      <c r="F31" s="16" t="n"/>
      <c r="G31" s="16" t="n"/>
      <c r="H31" s="16" t="n"/>
      <c r="I31" s="16" t="n"/>
      <c r="J31" s="16" t="n"/>
      <c r="K31" s="16" t="n"/>
      <c r="L31" s="16" t="n"/>
      <c r="M31" s="16" t="n"/>
      <c r="N31" s="16" t="n"/>
      <c r="O31" s="16" t="n"/>
      <c r="P31" s="16" t="n"/>
      <c r="Q31" s="16" t="n"/>
      <c r="R31" s="16" t="n"/>
      <c r="S31" s="16" t="n"/>
      <c r="T31" s="16" t="n"/>
      <c r="U31" s="16" t="n"/>
      <c r="V31" s="16" t="n"/>
      <c r="W31" s="16" t="n"/>
      <c r="X31" s="16" t="n"/>
      <c r="Y31" s="16" t="n"/>
      <c r="Z31" s="16" t="n"/>
      <c r="AA31" s="16" t="n"/>
    </row>
    <row r="32">
      <c r="A32" t="inlineStr">
        <is>
          <t>Equity raised</t>
        </is>
      </c>
      <c r="B32" s="14" t="n">
        <v>0</v>
      </c>
      <c r="C32" s="14" t="n">
        <v>0</v>
      </c>
      <c r="D32" s="14" t="n">
        <v>0</v>
      </c>
      <c r="E32" s="14" t="n">
        <v>0</v>
      </c>
      <c r="F32" s="14" t="n">
        <v>0</v>
      </c>
      <c r="G32" s="14" t="n">
        <v>0</v>
      </c>
      <c r="H32" s="14" t="n">
        <v>0</v>
      </c>
      <c r="I32" s="14" t="n">
        <v>0</v>
      </c>
      <c r="J32" s="14" t="n">
        <v>0</v>
      </c>
      <c r="K32" s="14" t="n">
        <v>0</v>
      </c>
      <c r="L32" s="14" t="n">
        <v>0</v>
      </c>
      <c r="M32" s="14" t="n">
        <v>0</v>
      </c>
      <c r="N32" s="14" t="n">
        <v>0</v>
      </c>
      <c r="O32" s="14" t="n">
        <v>0</v>
      </c>
      <c r="P32" s="14" t="n">
        <v>0</v>
      </c>
      <c r="Q32" s="14" t="n">
        <v>0</v>
      </c>
      <c r="R32" s="14" t="n">
        <v>0</v>
      </c>
      <c r="S32" s="14" t="n">
        <v>0</v>
      </c>
      <c r="T32" s="14" t="n">
        <v>0</v>
      </c>
      <c r="U32" s="14" t="n">
        <v>0</v>
      </c>
      <c r="V32" s="14" t="n">
        <v>0</v>
      </c>
      <c r="W32" s="14" t="n">
        <v>0</v>
      </c>
      <c r="X32" s="14" t="n">
        <v>0</v>
      </c>
      <c r="Y32" s="14" t="n">
        <v>0</v>
      </c>
      <c r="Z32" s="25">
        <f>SUM(B32:M32)</f>
        <v/>
      </c>
      <c r="AA32" s="25">
        <f>SUM(N32:Y32)</f>
        <v/>
      </c>
    </row>
    <row r="33">
      <c r="A33" t="inlineStr">
        <is>
          <t>Debt drawn</t>
        </is>
      </c>
      <c r="B33" s="14" t="n">
        <v>0</v>
      </c>
      <c r="C33" s="14" t="n">
        <v>0</v>
      </c>
      <c r="D33" s="14" t="n">
        <v>0</v>
      </c>
      <c r="E33" s="14" t="n">
        <v>0</v>
      </c>
      <c r="F33" s="14" t="n">
        <v>0</v>
      </c>
      <c r="G33" s="14" t="n">
        <v>0</v>
      </c>
      <c r="H33" s="14" t="n">
        <v>0</v>
      </c>
      <c r="I33" s="14" t="n">
        <v>0</v>
      </c>
      <c r="J33" s="14" t="n">
        <v>0</v>
      </c>
      <c r="K33" s="14" t="n">
        <v>0</v>
      </c>
      <c r="L33" s="14" t="n">
        <v>0</v>
      </c>
      <c r="M33" s="14" t="n">
        <v>0</v>
      </c>
      <c r="N33" s="14" t="n">
        <v>0</v>
      </c>
      <c r="O33" s="14" t="n">
        <v>0</v>
      </c>
      <c r="P33" s="14" t="n">
        <v>0</v>
      </c>
      <c r="Q33" s="14" t="n">
        <v>0</v>
      </c>
      <c r="R33" s="14" t="n">
        <v>0</v>
      </c>
      <c r="S33" s="14" t="n">
        <v>0</v>
      </c>
      <c r="T33" s="14" t="n">
        <v>0</v>
      </c>
      <c r="U33" s="14" t="n">
        <v>0</v>
      </c>
      <c r="V33" s="14" t="n">
        <v>0</v>
      </c>
      <c r="W33" s="14" t="n">
        <v>0</v>
      </c>
      <c r="X33" s="14" t="n">
        <v>0</v>
      </c>
      <c r="Y33" s="14" t="n">
        <v>0</v>
      </c>
      <c r="Z33" s="25">
        <f>SUM(B33:M33)</f>
        <v/>
      </c>
      <c r="AA33" s="25">
        <f>SUM(N33:Y33)</f>
        <v/>
      </c>
    </row>
    <row r="34">
      <c r="A34" t="inlineStr">
        <is>
          <t>Debt repaid and interest paid</t>
        </is>
      </c>
      <c r="B34" s="14" t="n">
        <v>0</v>
      </c>
      <c r="C34" s="14" t="n">
        <v>0</v>
      </c>
      <c r="D34" s="14" t="n">
        <v>0</v>
      </c>
      <c r="E34" s="14" t="n">
        <v>0</v>
      </c>
      <c r="F34" s="14" t="n">
        <v>0</v>
      </c>
      <c r="G34" s="14" t="n">
        <v>0</v>
      </c>
      <c r="H34" s="14" t="n">
        <v>0</v>
      </c>
      <c r="I34" s="14" t="n">
        <v>0</v>
      </c>
      <c r="J34" s="14" t="n">
        <v>0</v>
      </c>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25">
        <f>SUM(B34:M34)</f>
        <v/>
      </c>
      <c r="AA34" s="25">
        <f>SUM(N34:Y34)</f>
        <v/>
      </c>
    </row>
    <row r="35">
      <c r="A35" s="11" t="inlineStr">
        <is>
          <t>Net financing</t>
        </is>
      </c>
      <c r="B35" s="25">
        <f>B32+B33-B34</f>
        <v/>
      </c>
      <c r="C35" s="25">
        <f>C32+C33-C34</f>
        <v/>
      </c>
      <c r="D35" s="25">
        <f>D32+D33-D34</f>
        <v/>
      </c>
      <c r="E35" s="25">
        <f>E32+E33-E34</f>
        <v/>
      </c>
      <c r="F35" s="25">
        <f>F32+F33-F34</f>
        <v/>
      </c>
      <c r="G35" s="25">
        <f>G32+G33-G34</f>
        <v/>
      </c>
      <c r="H35" s="25">
        <f>H32+H33-H34</f>
        <v/>
      </c>
      <c r="I35" s="25">
        <f>I32+I33-I34</f>
        <v/>
      </c>
      <c r="J35" s="25">
        <f>J32+J33-J34</f>
        <v/>
      </c>
      <c r="K35" s="25">
        <f>K32+K33-K34</f>
        <v/>
      </c>
      <c r="L35" s="25">
        <f>L32+L33-L34</f>
        <v/>
      </c>
      <c r="M35" s="25">
        <f>M32+M33-M34</f>
        <v/>
      </c>
      <c r="N35" s="25">
        <f>N32+N33-N34</f>
        <v/>
      </c>
      <c r="O35" s="25">
        <f>O32+O33-O34</f>
        <v/>
      </c>
      <c r="P35" s="25">
        <f>P32+P33-P34</f>
        <v/>
      </c>
      <c r="Q35" s="25">
        <f>Q32+Q33-Q34</f>
        <v/>
      </c>
      <c r="R35" s="25">
        <f>R32+R33-R34</f>
        <v/>
      </c>
      <c r="S35" s="25">
        <f>S32+S33-S34</f>
        <v/>
      </c>
      <c r="T35" s="25">
        <f>T32+T33-T34</f>
        <v/>
      </c>
      <c r="U35" s="25">
        <f>U32+U33-U34</f>
        <v/>
      </c>
      <c r="V35" s="25">
        <f>V32+V33-V34</f>
        <v/>
      </c>
      <c r="W35" s="25">
        <f>W32+W33-W34</f>
        <v/>
      </c>
      <c r="X35" s="25">
        <f>X32+X33-X34</f>
        <v/>
      </c>
      <c r="Y35" s="25">
        <f>Y32+Y33-Y34</f>
        <v/>
      </c>
      <c r="Z35" s="25">
        <f>SUM(B35:M35)</f>
        <v/>
      </c>
      <c r="AA35" s="25">
        <f>SUM(N35:Y35)</f>
        <v/>
      </c>
    </row>
    <row r="37">
      <c r="A37" s="2" t="inlineStr">
        <is>
          <t>Commissions for deals booked before month 1 are not in the commissions row: add them to Annual prepaid vendor contracts or another line in the month you pay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2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 width="12.5" customWidth="1" min="16" max="16"/>
    <col width="12.5" customWidth="1" min="17" max="17"/>
    <col width="12.5" customWidth="1" min="18" max="18"/>
    <col width="12.5" customWidth="1" min="19" max="19"/>
    <col width="12.5" customWidth="1" min="20" max="20"/>
    <col width="12.5" customWidth="1" min="21" max="21"/>
    <col width="12.5" customWidth="1" min="22" max="22"/>
    <col width="12.5" customWidth="1" min="23" max="23"/>
    <col width="12.5" customWidth="1" min="24" max="24"/>
    <col width="12.5" customWidth="1" min="25" max="25"/>
    <col width="14" customWidth="1" min="26" max="26"/>
    <col width="14" customWidth="1" min="27" max="27"/>
  </cols>
  <sheetData>
    <row r="1">
      <c r="A1" s="4" t="inlineStr">
        <is>
          <t>Cash and runway</t>
        </is>
      </c>
    </row>
    <row r="2">
      <c r="A2" s="2" t="inlineStr">
        <is>
          <t>Opening cash + cash collected - cash paid out + financing = ending cash. Each month starts where the last one ended.</t>
        </is>
      </c>
    </row>
    <row r="4">
      <c r="A4" s="11" t="inlineStr">
        <is>
          <t>Month</t>
        </is>
      </c>
      <c r="B4" s="21" t="n">
        <v>1</v>
      </c>
      <c r="C4" s="21" t="n">
        <v>2</v>
      </c>
      <c r="D4" s="21" t="n">
        <v>3</v>
      </c>
      <c r="E4" s="21" t="n">
        <v>4</v>
      </c>
      <c r="F4" s="21" t="n">
        <v>5</v>
      </c>
      <c r="G4" s="21" t="n">
        <v>6</v>
      </c>
      <c r="H4" s="21" t="n">
        <v>7</v>
      </c>
      <c r="I4" s="21" t="n">
        <v>8</v>
      </c>
      <c r="J4" s="21" t="n">
        <v>9</v>
      </c>
      <c r="K4" s="21" t="n">
        <v>10</v>
      </c>
      <c r="L4" s="21" t="n">
        <v>11</v>
      </c>
      <c r="M4" s="21" t="n">
        <v>12</v>
      </c>
      <c r="N4" s="21" t="n">
        <v>13</v>
      </c>
      <c r="O4" s="21" t="n">
        <v>14</v>
      </c>
      <c r="P4" s="21" t="n">
        <v>15</v>
      </c>
      <c r="Q4" s="21" t="n">
        <v>16</v>
      </c>
      <c r="R4" s="21" t="n">
        <v>17</v>
      </c>
      <c r="S4" s="21" t="n">
        <v>18</v>
      </c>
      <c r="T4" s="21" t="n">
        <v>19</v>
      </c>
      <c r="U4" s="21" t="n">
        <v>20</v>
      </c>
      <c r="V4" s="21" t="n">
        <v>21</v>
      </c>
      <c r="W4" s="21" t="n">
        <v>22</v>
      </c>
      <c r="X4" s="21" t="n">
        <v>23</v>
      </c>
      <c r="Y4" s="21" t="n">
        <v>24</v>
      </c>
    </row>
    <row r="5">
      <c r="A5" s="22" t="inlineStr"/>
      <c r="B5" s="23">
        <f>Assumptions!$B$5</f>
        <v/>
      </c>
      <c r="C5" s="23">
        <f>EDATE(B5,1)</f>
        <v/>
      </c>
      <c r="D5" s="23">
        <f>EDATE(C5,1)</f>
        <v/>
      </c>
      <c r="E5" s="23">
        <f>EDATE(D5,1)</f>
        <v/>
      </c>
      <c r="F5" s="23">
        <f>EDATE(E5,1)</f>
        <v/>
      </c>
      <c r="G5" s="23">
        <f>EDATE(F5,1)</f>
        <v/>
      </c>
      <c r="H5" s="23">
        <f>EDATE(G5,1)</f>
        <v/>
      </c>
      <c r="I5" s="23">
        <f>EDATE(H5,1)</f>
        <v/>
      </c>
      <c r="J5" s="23">
        <f>EDATE(I5,1)</f>
        <v/>
      </c>
      <c r="K5" s="23">
        <f>EDATE(J5,1)</f>
        <v/>
      </c>
      <c r="L5" s="23">
        <f>EDATE(K5,1)</f>
        <v/>
      </c>
      <c r="M5" s="23">
        <f>EDATE(L5,1)</f>
        <v/>
      </c>
      <c r="N5" s="23">
        <f>EDATE(M5,1)</f>
        <v/>
      </c>
      <c r="O5" s="23">
        <f>EDATE(N5,1)</f>
        <v/>
      </c>
      <c r="P5" s="23">
        <f>EDATE(O5,1)</f>
        <v/>
      </c>
      <c r="Q5" s="23">
        <f>EDATE(P5,1)</f>
        <v/>
      </c>
      <c r="R5" s="23">
        <f>EDATE(Q5,1)</f>
        <v/>
      </c>
      <c r="S5" s="23">
        <f>EDATE(R5,1)</f>
        <v/>
      </c>
      <c r="T5" s="23">
        <f>EDATE(S5,1)</f>
        <v/>
      </c>
      <c r="U5" s="23">
        <f>EDATE(T5,1)</f>
        <v/>
      </c>
      <c r="V5" s="23">
        <f>EDATE(U5,1)</f>
        <v/>
      </c>
      <c r="W5" s="23">
        <f>EDATE(V5,1)</f>
        <v/>
      </c>
      <c r="X5" s="23">
        <f>EDATE(W5,1)</f>
        <v/>
      </c>
      <c r="Y5" s="23">
        <f>EDATE(X5,1)</f>
        <v/>
      </c>
      <c r="Z5" s="24" t="inlineStr">
        <is>
          <t>Year 1</t>
        </is>
      </c>
      <c r="AA5" s="24" t="inlineStr">
        <is>
          <t>Year 2</t>
        </is>
      </c>
    </row>
    <row r="7">
      <c r="A7" t="inlineStr">
        <is>
          <t>Opening cash</t>
        </is>
      </c>
      <c r="B7" s="10">
        <f>Assumptions!$B$6</f>
        <v/>
      </c>
      <c r="C7" s="10">
        <f>B12</f>
        <v/>
      </c>
      <c r="D7" s="10">
        <f>C12</f>
        <v/>
      </c>
      <c r="E7" s="10">
        <f>D12</f>
        <v/>
      </c>
      <c r="F7" s="10">
        <f>E12</f>
        <v/>
      </c>
      <c r="G7" s="10">
        <f>F12</f>
        <v/>
      </c>
      <c r="H7" s="10">
        <f>G12</f>
        <v/>
      </c>
      <c r="I7" s="10">
        <f>H12</f>
        <v/>
      </c>
      <c r="J7" s="10">
        <f>I12</f>
        <v/>
      </c>
      <c r="K7" s="10">
        <f>J12</f>
        <v/>
      </c>
      <c r="L7" s="10">
        <f>K12</f>
        <v/>
      </c>
      <c r="M7" s="10">
        <f>L12</f>
        <v/>
      </c>
      <c r="N7" s="10">
        <f>M12</f>
        <v/>
      </c>
      <c r="O7" s="10">
        <f>N12</f>
        <v/>
      </c>
      <c r="P7" s="10">
        <f>O12</f>
        <v/>
      </c>
      <c r="Q7" s="10">
        <f>P12</f>
        <v/>
      </c>
      <c r="R7" s="10">
        <f>Q12</f>
        <v/>
      </c>
      <c r="S7" s="10">
        <f>R12</f>
        <v/>
      </c>
      <c r="T7" s="10">
        <f>S12</f>
        <v/>
      </c>
      <c r="U7" s="10">
        <f>T12</f>
        <v/>
      </c>
      <c r="V7" s="10">
        <f>U12</f>
        <v/>
      </c>
      <c r="W7" s="10">
        <f>V12</f>
        <v/>
      </c>
      <c r="X7" s="10">
        <f>W12</f>
        <v/>
      </c>
      <c r="Y7" s="10">
        <f>X12</f>
        <v/>
      </c>
      <c r="Z7" s="25">
        <f>B7</f>
        <v/>
      </c>
      <c r="AA7" s="25">
        <f>N7</f>
        <v/>
      </c>
    </row>
    <row r="8">
      <c r="A8" t="inlineStr">
        <is>
          <t>Cash collected</t>
        </is>
      </c>
      <c r="B8" s="10">
        <f>Billings!B31</f>
        <v/>
      </c>
      <c r="C8" s="10">
        <f>Billings!C31</f>
        <v/>
      </c>
      <c r="D8" s="10">
        <f>Billings!D31</f>
        <v/>
      </c>
      <c r="E8" s="10">
        <f>Billings!E31</f>
        <v/>
      </c>
      <c r="F8" s="10">
        <f>Billings!F31</f>
        <v/>
      </c>
      <c r="G8" s="10">
        <f>Billings!G31</f>
        <v/>
      </c>
      <c r="H8" s="10">
        <f>Billings!H31</f>
        <v/>
      </c>
      <c r="I8" s="10">
        <f>Billings!I31</f>
        <v/>
      </c>
      <c r="J8" s="10">
        <f>Billings!J31</f>
        <v/>
      </c>
      <c r="K8" s="10">
        <f>Billings!K31</f>
        <v/>
      </c>
      <c r="L8" s="10">
        <f>Billings!L31</f>
        <v/>
      </c>
      <c r="M8" s="10">
        <f>Billings!M31</f>
        <v/>
      </c>
      <c r="N8" s="10">
        <f>Billings!N31</f>
        <v/>
      </c>
      <c r="O8" s="10">
        <f>Billings!O31</f>
        <v/>
      </c>
      <c r="P8" s="10">
        <f>Billings!P31</f>
        <v/>
      </c>
      <c r="Q8" s="10">
        <f>Billings!Q31</f>
        <v/>
      </c>
      <c r="R8" s="10">
        <f>Billings!R31</f>
        <v/>
      </c>
      <c r="S8" s="10">
        <f>Billings!S31</f>
        <v/>
      </c>
      <c r="T8" s="10">
        <f>Billings!T31</f>
        <v/>
      </c>
      <c r="U8" s="10">
        <f>Billings!U31</f>
        <v/>
      </c>
      <c r="V8" s="10">
        <f>Billings!V31</f>
        <v/>
      </c>
      <c r="W8" s="10">
        <f>Billings!W31</f>
        <v/>
      </c>
      <c r="X8" s="10">
        <f>Billings!X31</f>
        <v/>
      </c>
      <c r="Y8" s="10">
        <f>Billings!Y31</f>
        <v/>
      </c>
      <c r="Z8" s="25">
        <f>SUM(B8:M8)</f>
        <v/>
      </c>
      <c r="AA8" s="25">
        <f>SUM(N8:Y8)</f>
        <v/>
      </c>
    </row>
    <row r="9">
      <c r="A9" t="inlineStr">
        <is>
          <t>Cash paid out</t>
        </is>
      </c>
      <c r="B9" s="10">
        <f>Spend!B29</f>
        <v/>
      </c>
      <c r="C9" s="10">
        <f>Spend!C29</f>
        <v/>
      </c>
      <c r="D9" s="10">
        <f>Spend!D29</f>
        <v/>
      </c>
      <c r="E9" s="10">
        <f>Spend!E29</f>
        <v/>
      </c>
      <c r="F9" s="10">
        <f>Spend!F29</f>
        <v/>
      </c>
      <c r="G9" s="10">
        <f>Spend!G29</f>
        <v/>
      </c>
      <c r="H9" s="10">
        <f>Spend!H29</f>
        <v/>
      </c>
      <c r="I9" s="10">
        <f>Spend!I29</f>
        <v/>
      </c>
      <c r="J9" s="10">
        <f>Spend!J29</f>
        <v/>
      </c>
      <c r="K9" s="10">
        <f>Spend!K29</f>
        <v/>
      </c>
      <c r="L9" s="10">
        <f>Spend!L29</f>
        <v/>
      </c>
      <c r="M9" s="10">
        <f>Spend!M29</f>
        <v/>
      </c>
      <c r="N9" s="10">
        <f>Spend!N29</f>
        <v/>
      </c>
      <c r="O9" s="10">
        <f>Spend!O29</f>
        <v/>
      </c>
      <c r="P9" s="10">
        <f>Spend!P29</f>
        <v/>
      </c>
      <c r="Q9" s="10">
        <f>Spend!Q29</f>
        <v/>
      </c>
      <c r="R9" s="10">
        <f>Spend!R29</f>
        <v/>
      </c>
      <c r="S9" s="10">
        <f>Spend!S29</f>
        <v/>
      </c>
      <c r="T9" s="10">
        <f>Spend!T29</f>
        <v/>
      </c>
      <c r="U9" s="10">
        <f>Spend!U29</f>
        <v/>
      </c>
      <c r="V9" s="10">
        <f>Spend!V29</f>
        <v/>
      </c>
      <c r="W9" s="10">
        <f>Spend!W29</f>
        <v/>
      </c>
      <c r="X9" s="10">
        <f>Spend!X29</f>
        <v/>
      </c>
      <c r="Y9" s="10">
        <f>Spend!Y29</f>
        <v/>
      </c>
      <c r="Z9" s="25">
        <f>SUM(B9:M9)</f>
        <v/>
      </c>
      <c r="AA9" s="25">
        <f>SUM(N9:Y9)</f>
        <v/>
      </c>
    </row>
    <row r="10">
      <c r="A10" s="11" t="inlineStr">
        <is>
          <t>Free cash flow (cash collected - cash paid out)</t>
        </is>
      </c>
      <c r="B10" s="25">
        <f>B8-B9</f>
        <v/>
      </c>
      <c r="C10" s="25">
        <f>C8-C9</f>
        <v/>
      </c>
      <c r="D10" s="25">
        <f>D8-D9</f>
        <v/>
      </c>
      <c r="E10" s="25">
        <f>E8-E9</f>
        <v/>
      </c>
      <c r="F10" s="25">
        <f>F8-F9</f>
        <v/>
      </c>
      <c r="G10" s="25">
        <f>G8-G9</f>
        <v/>
      </c>
      <c r="H10" s="25">
        <f>H8-H9</f>
        <v/>
      </c>
      <c r="I10" s="25">
        <f>I8-I9</f>
        <v/>
      </c>
      <c r="J10" s="25">
        <f>J8-J9</f>
        <v/>
      </c>
      <c r="K10" s="25">
        <f>K8-K9</f>
        <v/>
      </c>
      <c r="L10" s="25">
        <f>L8-L9</f>
        <v/>
      </c>
      <c r="M10" s="25">
        <f>M8-M9</f>
        <v/>
      </c>
      <c r="N10" s="25">
        <f>N8-N9</f>
        <v/>
      </c>
      <c r="O10" s="25">
        <f>O8-O9</f>
        <v/>
      </c>
      <c r="P10" s="25">
        <f>P8-P9</f>
        <v/>
      </c>
      <c r="Q10" s="25">
        <f>Q8-Q9</f>
        <v/>
      </c>
      <c r="R10" s="25">
        <f>R8-R9</f>
        <v/>
      </c>
      <c r="S10" s="25">
        <f>S8-S9</f>
        <v/>
      </c>
      <c r="T10" s="25">
        <f>T8-T9</f>
        <v/>
      </c>
      <c r="U10" s="25">
        <f>U8-U9</f>
        <v/>
      </c>
      <c r="V10" s="25">
        <f>V8-V9</f>
        <v/>
      </c>
      <c r="W10" s="25">
        <f>W8-W9</f>
        <v/>
      </c>
      <c r="X10" s="25">
        <f>X8-X9</f>
        <v/>
      </c>
      <c r="Y10" s="25">
        <f>Y8-Y9</f>
        <v/>
      </c>
      <c r="Z10" s="25">
        <f>SUM(B10:M10)</f>
        <v/>
      </c>
      <c r="AA10" s="25">
        <f>SUM(N10:Y10)</f>
        <v/>
      </c>
    </row>
    <row r="11">
      <c r="A11" t="inlineStr">
        <is>
          <t>Net financing</t>
        </is>
      </c>
      <c r="B11" s="10">
        <f>Spend!B35</f>
        <v/>
      </c>
      <c r="C11" s="10">
        <f>Spend!C35</f>
        <v/>
      </c>
      <c r="D11" s="10">
        <f>Spend!D35</f>
        <v/>
      </c>
      <c r="E11" s="10">
        <f>Spend!E35</f>
        <v/>
      </c>
      <c r="F11" s="10">
        <f>Spend!F35</f>
        <v/>
      </c>
      <c r="G11" s="10">
        <f>Spend!G35</f>
        <v/>
      </c>
      <c r="H11" s="10">
        <f>Spend!H35</f>
        <v/>
      </c>
      <c r="I11" s="10">
        <f>Spend!I35</f>
        <v/>
      </c>
      <c r="J11" s="10">
        <f>Spend!J35</f>
        <v/>
      </c>
      <c r="K11" s="10">
        <f>Spend!K35</f>
        <v/>
      </c>
      <c r="L11" s="10">
        <f>Spend!L35</f>
        <v/>
      </c>
      <c r="M11" s="10">
        <f>Spend!M35</f>
        <v/>
      </c>
      <c r="N11" s="10">
        <f>Spend!N35</f>
        <v/>
      </c>
      <c r="O11" s="10">
        <f>Spend!O35</f>
        <v/>
      </c>
      <c r="P11" s="10">
        <f>Spend!P35</f>
        <v/>
      </c>
      <c r="Q11" s="10">
        <f>Spend!Q35</f>
        <v/>
      </c>
      <c r="R11" s="10">
        <f>Spend!R35</f>
        <v/>
      </c>
      <c r="S11" s="10">
        <f>Spend!S35</f>
        <v/>
      </c>
      <c r="T11" s="10">
        <f>Spend!T35</f>
        <v/>
      </c>
      <c r="U11" s="10">
        <f>Spend!U35</f>
        <v/>
      </c>
      <c r="V11" s="10">
        <f>Spend!V35</f>
        <v/>
      </c>
      <c r="W11" s="10">
        <f>Spend!W35</f>
        <v/>
      </c>
      <c r="X11" s="10">
        <f>Spend!X35</f>
        <v/>
      </c>
      <c r="Y11" s="10">
        <f>Spend!Y35</f>
        <v/>
      </c>
      <c r="Z11" s="25">
        <f>SUM(B11:M11)</f>
        <v/>
      </c>
      <c r="AA11" s="25">
        <f>SUM(N11:Y11)</f>
        <v/>
      </c>
    </row>
    <row r="12">
      <c r="A12" s="11" t="inlineStr">
        <is>
          <t>Ending cash</t>
        </is>
      </c>
      <c r="B12" s="26">
        <f>B7+B10+B11</f>
        <v/>
      </c>
      <c r="C12" s="26">
        <f>C7+C10+C11</f>
        <v/>
      </c>
      <c r="D12" s="26">
        <f>D7+D10+D11</f>
        <v/>
      </c>
      <c r="E12" s="26">
        <f>E7+E10+E11</f>
        <v/>
      </c>
      <c r="F12" s="26">
        <f>F7+F10+F11</f>
        <v/>
      </c>
      <c r="G12" s="26">
        <f>G7+G10+G11</f>
        <v/>
      </c>
      <c r="H12" s="26">
        <f>H7+H10+H11</f>
        <v/>
      </c>
      <c r="I12" s="26">
        <f>I7+I10+I11</f>
        <v/>
      </c>
      <c r="J12" s="26">
        <f>J7+J10+J11</f>
        <v/>
      </c>
      <c r="K12" s="26">
        <f>K7+K10+K11</f>
        <v/>
      </c>
      <c r="L12" s="26">
        <f>L7+L10+L11</f>
        <v/>
      </c>
      <c r="M12" s="26">
        <f>M7+M10+M11</f>
        <v/>
      </c>
      <c r="N12" s="26">
        <f>N7+N10+N11</f>
        <v/>
      </c>
      <c r="O12" s="26">
        <f>O7+O10+O11</f>
        <v/>
      </c>
      <c r="P12" s="26">
        <f>P7+P10+P11</f>
        <v/>
      </c>
      <c r="Q12" s="26">
        <f>Q7+Q10+Q11</f>
        <v/>
      </c>
      <c r="R12" s="26">
        <f>R7+R10+R11</f>
        <v/>
      </c>
      <c r="S12" s="26">
        <f>S7+S10+S11</f>
        <v/>
      </c>
      <c r="T12" s="26">
        <f>T7+T10+T11</f>
        <v/>
      </c>
      <c r="U12" s="26">
        <f>U7+U10+U11</f>
        <v/>
      </c>
      <c r="V12" s="26">
        <f>V7+V10+V11</f>
        <v/>
      </c>
      <c r="W12" s="26">
        <f>W7+W10+W11</f>
        <v/>
      </c>
      <c r="X12" s="26">
        <f>X7+X10+X11</f>
        <v/>
      </c>
      <c r="Y12" s="26">
        <f>Y7+Y10+Y11</f>
        <v/>
      </c>
      <c r="Z12" s="25">
        <f>M12</f>
        <v/>
      </c>
      <c r="AA12" s="25">
        <f>Y12</f>
        <v/>
      </c>
    </row>
    <row r="13">
      <c r="A13" t="inlineStr">
        <is>
          <t>Minimum cash balance</t>
        </is>
      </c>
      <c r="B13" s="10">
        <f>Assumptions!$B$7</f>
        <v/>
      </c>
      <c r="C13" s="10">
        <f>Assumptions!$B$7</f>
        <v/>
      </c>
      <c r="D13" s="10">
        <f>Assumptions!$B$7</f>
        <v/>
      </c>
      <c r="E13" s="10">
        <f>Assumptions!$B$7</f>
        <v/>
      </c>
      <c r="F13" s="10">
        <f>Assumptions!$B$7</f>
        <v/>
      </c>
      <c r="G13" s="10">
        <f>Assumptions!$B$7</f>
        <v/>
      </c>
      <c r="H13" s="10">
        <f>Assumptions!$B$7</f>
        <v/>
      </c>
      <c r="I13" s="10">
        <f>Assumptions!$B$7</f>
        <v/>
      </c>
      <c r="J13" s="10">
        <f>Assumptions!$B$7</f>
        <v/>
      </c>
      <c r="K13" s="10">
        <f>Assumptions!$B$7</f>
        <v/>
      </c>
      <c r="L13" s="10">
        <f>Assumptions!$B$7</f>
        <v/>
      </c>
      <c r="M13" s="10">
        <f>Assumptions!$B$7</f>
        <v/>
      </c>
      <c r="N13" s="10">
        <f>Assumptions!$B$7</f>
        <v/>
      </c>
      <c r="O13" s="10">
        <f>Assumptions!$B$7</f>
        <v/>
      </c>
      <c r="P13" s="10">
        <f>Assumptions!$B$7</f>
        <v/>
      </c>
      <c r="Q13" s="10">
        <f>Assumptions!$B$7</f>
        <v/>
      </c>
      <c r="R13" s="10">
        <f>Assumptions!$B$7</f>
        <v/>
      </c>
      <c r="S13" s="10">
        <f>Assumptions!$B$7</f>
        <v/>
      </c>
      <c r="T13" s="10">
        <f>Assumptions!$B$7</f>
        <v/>
      </c>
      <c r="U13" s="10">
        <f>Assumptions!$B$7</f>
        <v/>
      </c>
      <c r="V13" s="10">
        <f>Assumptions!$B$7</f>
        <v/>
      </c>
      <c r="W13" s="10">
        <f>Assumptions!$B$7</f>
        <v/>
      </c>
      <c r="X13" s="10">
        <f>Assumptions!$B$7</f>
        <v/>
      </c>
      <c r="Y13" s="10">
        <f>Assumptions!$B$7</f>
        <v/>
      </c>
    </row>
    <row r="14">
      <c r="A14" t="inlineStr">
        <is>
          <t>Headroom over the minimum</t>
        </is>
      </c>
      <c r="B14" s="10">
        <f>B12-B13</f>
        <v/>
      </c>
      <c r="C14" s="10">
        <f>C12-C13</f>
        <v/>
      </c>
      <c r="D14" s="10">
        <f>D12-D13</f>
        <v/>
      </c>
      <c r="E14" s="10">
        <f>E12-E13</f>
        <v/>
      </c>
      <c r="F14" s="10">
        <f>F12-F13</f>
        <v/>
      </c>
      <c r="G14" s="10">
        <f>G12-G13</f>
        <v/>
      </c>
      <c r="H14" s="10">
        <f>H12-H13</f>
        <v/>
      </c>
      <c r="I14" s="10">
        <f>I12-I13</f>
        <v/>
      </c>
      <c r="J14" s="10">
        <f>J12-J13</f>
        <v/>
      </c>
      <c r="K14" s="10">
        <f>K12-K13</f>
        <v/>
      </c>
      <c r="L14" s="10">
        <f>L12-L13</f>
        <v/>
      </c>
      <c r="M14" s="10">
        <f>M12-M13</f>
        <v/>
      </c>
      <c r="N14" s="10">
        <f>N12-N13</f>
        <v/>
      </c>
      <c r="O14" s="10">
        <f>O12-O13</f>
        <v/>
      </c>
      <c r="P14" s="10">
        <f>P12-P13</f>
        <v/>
      </c>
      <c r="Q14" s="10">
        <f>Q12-Q13</f>
        <v/>
      </c>
      <c r="R14" s="10">
        <f>R12-R13</f>
        <v/>
      </c>
      <c r="S14" s="10">
        <f>S12-S13</f>
        <v/>
      </c>
      <c r="T14" s="10">
        <f>T12-T13</f>
        <v/>
      </c>
      <c r="U14" s="10">
        <f>U12-U13</f>
        <v/>
      </c>
      <c r="V14" s="10">
        <f>V12-V13</f>
        <v/>
      </c>
      <c r="W14" s="10">
        <f>W12-W13</f>
        <v/>
      </c>
      <c r="X14" s="10">
        <f>X12-X13</f>
        <v/>
      </c>
      <c r="Y14" s="10">
        <f>Y12-Y13</f>
        <v/>
      </c>
      <c r="Z14" s="25">
        <f>M14</f>
        <v/>
      </c>
      <c r="AA14" s="25">
        <f>Y14</f>
        <v/>
      </c>
    </row>
    <row r="15">
      <c r="A15" t="inlineStr">
        <is>
          <t>Below the minimum? (1 = yes)</t>
        </is>
      </c>
      <c r="B15" s="19">
        <f>IF(B12&lt;B13,1,0)</f>
        <v/>
      </c>
      <c r="C15" s="19">
        <f>IF(C12&lt;C13,1,0)</f>
        <v/>
      </c>
      <c r="D15" s="19">
        <f>IF(D12&lt;D13,1,0)</f>
        <v/>
      </c>
      <c r="E15" s="19">
        <f>IF(E12&lt;E13,1,0)</f>
        <v/>
      </c>
      <c r="F15" s="19">
        <f>IF(F12&lt;F13,1,0)</f>
        <v/>
      </c>
      <c r="G15" s="19">
        <f>IF(G12&lt;G13,1,0)</f>
        <v/>
      </c>
      <c r="H15" s="19">
        <f>IF(H12&lt;H13,1,0)</f>
        <v/>
      </c>
      <c r="I15" s="19">
        <f>IF(I12&lt;I13,1,0)</f>
        <v/>
      </c>
      <c r="J15" s="19">
        <f>IF(J12&lt;J13,1,0)</f>
        <v/>
      </c>
      <c r="K15" s="19">
        <f>IF(K12&lt;K13,1,0)</f>
        <v/>
      </c>
      <c r="L15" s="19">
        <f>IF(L12&lt;L13,1,0)</f>
        <v/>
      </c>
      <c r="M15" s="19">
        <f>IF(M12&lt;M13,1,0)</f>
        <v/>
      </c>
      <c r="N15" s="19">
        <f>IF(N12&lt;N13,1,0)</f>
        <v/>
      </c>
      <c r="O15" s="19">
        <f>IF(O12&lt;O13,1,0)</f>
        <v/>
      </c>
      <c r="P15" s="19">
        <f>IF(P12&lt;P13,1,0)</f>
        <v/>
      </c>
      <c r="Q15" s="19">
        <f>IF(Q12&lt;Q13,1,0)</f>
        <v/>
      </c>
      <c r="R15" s="19">
        <f>IF(R12&lt;R13,1,0)</f>
        <v/>
      </c>
      <c r="S15" s="19">
        <f>IF(S12&lt;S13,1,0)</f>
        <v/>
      </c>
      <c r="T15" s="19">
        <f>IF(T12&lt;T13,1,0)</f>
        <v/>
      </c>
      <c r="U15" s="19">
        <f>IF(U12&lt;U13,1,0)</f>
        <v/>
      </c>
      <c r="V15" s="19">
        <f>IF(V12&lt;V13,1,0)</f>
        <v/>
      </c>
      <c r="W15" s="19">
        <f>IF(W12&lt;W13,1,0)</f>
        <v/>
      </c>
      <c r="X15" s="19">
        <f>IF(X12&lt;X13,1,0)</f>
        <v/>
      </c>
      <c r="Y15" s="19">
        <f>IF(Y12&lt;Y13,1,0)</f>
        <v/>
      </c>
    </row>
    <row r="16">
      <c r="A16" t="inlineStr">
        <is>
          <t>Below zero? (1 = yes)</t>
        </is>
      </c>
      <c r="B16" s="19">
        <f>IF(B12&lt;0,1,0)</f>
        <v/>
      </c>
      <c r="C16" s="19">
        <f>IF(C12&lt;0,1,0)</f>
        <v/>
      </c>
      <c r="D16" s="19">
        <f>IF(D12&lt;0,1,0)</f>
        <v/>
      </c>
      <c r="E16" s="19">
        <f>IF(E12&lt;0,1,0)</f>
        <v/>
      </c>
      <c r="F16" s="19">
        <f>IF(F12&lt;0,1,0)</f>
        <v/>
      </c>
      <c r="G16" s="19">
        <f>IF(G12&lt;0,1,0)</f>
        <v/>
      </c>
      <c r="H16" s="19">
        <f>IF(H12&lt;0,1,0)</f>
        <v/>
      </c>
      <c r="I16" s="19">
        <f>IF(I12&lt;0,1,0)</f>
        <v/>
      </c>
      <c r="J16" s="19">
        <f>IF(J12&lt;0,1,0)</f>
        <v/>
      </c>
      <c r="K16" s="19">
        <f>IF(K12&lt;0,1,0)</f>
        <v/>
      </c>
      <c r="L16" s="19">
        <f>IF(L12&lt;0,1,0)</f>
        <v/>
      </c>
      <c r="M16" s="19">
        <f>IF(M12&lt;0,1,0)</f>
        <v/>
      </c>
      <c r="N16" s="19">
        <f>IF(N12&lt;0,1,0)</f>
        <v/>
      </c>
      <c r="O16" s="19">
        <f>IF(O12&lt;0,1,0)</f>
        <v/>
      </c>
      <c r="P16" s="19">
        <f>IF(P12&lt;0,1,0)</f>
        <v/>
      </c>
      <c r="Q16" s="19">
        <f>IF(Q12&lt;0,1,0)</f>
        <v/>
      </c>
      <c r="R16" s="19">
        <f>IF(R12&lt;0,1,0)</f>
        <v/>
      </c>
      <c r="S16" s="19">
        <f>IF(S12&lt;0,1,0)</f>
        <v/>
      </c>
      <c r="T16" s="19">
        <f>IF(T12&lt;0,1,0)</f>
        <v/>
      </c>
      <c r="U16" s="19">
        <f>IF(U12&lt;0,1,0)</f>
        <v/>
      </c>
      <c r="V16" s="19">
        <f>IF(V12&lt;0,1,0)</f>
        <v/>
      </c>
      <c r="W16" s="19">
        <f>IF(W12&lt;0,1,0)</f>
        <v/>
      </c>
      <c r="X16" s="19">
        <f>IF(X12&lt;0,1,0)</f>
        <v/>
      </c>
      <c r="Y16" s="19">
        <f>IF(Y12&lt;0,1,0)</f>
        <v/>
      </c>
    </row>
    <row r="18">
      <c r="A18" t="inlineStr">
        <is>
          <t>Net burn (cash paid out - cash collected)</t>
        </is>
      </c>
      <c r="B18" s="10">
        <f>B9-B8</f>
        <v/>
      </c>
      <c r="C18" s="10">
        <f>C9-C8</f>
        <v/>
      </c>
      <c r="D18" s="10">
        <f>D9-D8</f>
        <v/>
      </c>
      <c r="E18" s="10">
        <f>E9-E8</f>
        <v/>
      </c>
      <c r="F18" s="10">
        <f>F9-F8</f>
        <v/>
      </c>
      <c r="G18" s="10">
        <f>G9-G8</f>
        <v/>
      </c>
      <c r="H18" s="10">
        <f>H9-H8</f>
        <v/>
      </c>
      <c r="I18" s="10">
        <f>I9-I8</f>
        <v/>
      </c>
      <c r="J18" s="10">
        <f>J9-J8</f>
        <v/>
      </c>
      <c r="K18" s="10">
        <f>K9-K8</f>
        <v/>
      </c>
      <c r="L18" s="10">
        <f>L9-L8</f>
        <v/>
      </c>
      <c r="M18" s="10">
        <f>M9-M8</f>
        <v/>
      </c>
      <c r="N18" s="10">
        <f>N9-N8</f>
        <v/>
      </c>
      <c r="O18" s="10">
        <f>O9-O8</f>
        <v/>
      </c>
      <c r="P18" s="10">
        <f>P9-P8</f>
        <v/>
      </c>
      <c r="Q18" s="10">
        <f>Q9-Q8</f>
        <v/>
      </c>
      <c r="R18" s="10">
        <f>R9-R8</f>
        <v/>
      </c>
      <c r="S18" s="10">
        <f>S9-S8</f>
        <v/>
      </c>
      <c r="T18" s="10">
        <f>T9-T8</f>
        <v/>
      </c>
      <c r="U18" s="10">
        <f>U9-U8</f>
        <v/>
      </c>
      <c r="V18" s="10">
        <f>V9-V8</f>
        <v/>
      </c>
      <c r="W18" s="10">
        <f>W9-W8</f>
        <v/>
      </c>
      <c r="X18" s="10">
        <f>X9-X8</f>
        <v/>
      </c>
      <c r="Y18" s="10">
        <f>Y9-Y8</f>
        <v/>
      </c>
      <c r="Z18" s="25">
        <f>SUM(B18:M18)</f>
        <v/>
      </c>
      <c r="AA18" s="25">
        <f>SUM(N18:Y18)</f>
        <v/>
      </c>
    </row>
    <row r="19">
      <c r="A19" t="inlineStr">
        <is>
          <t>Net burn, trailing 3-month average</t>
        </is>
      </c>
      <c r="B19" s="10">
        <f>AVERAGE(B18:B18)</f>
        <v/>
      </c>
      <c r="C19" s="10">
        <f>AVERAGE(B18:C18)</f>
        <v/>
      </c>
      <c r="D19" s="10">
        <f>AVERAGE(B18:D18)</f>
        <v/>
      </c>
      <c r="E19" s="10">
        <f>AVERAGE(C18:E18)</f>
        <v/>
      </c>
      <c r="F19" s="10">
        <f>AVERAGE(D18:F18)</f>
        <v/>
      </c>
      <c r="G19" s="10">
        <f>AVERAGE(E18:G18)</f>
        <v/>
      </c>
      <c r="H19" s="10">
        <f>AVERAGE(F18:H18)</f>
        <v/>
      </c>
      <c r="I19" s="10">
        <f>AVERAGE(G18:I18)</f>
        <v/>
      </c>
      <c r="J19" s="10">
        <f>AVERAGE(H18:J18)</f>
        <v/>
      </c>
      <c r="K19" s="10">
        <f>AVERAGE(I18:K18)</f>
        <v/>
      </c>
      <c r="L19" s="10">
        <f>AVERAGE(J18:L18)</f>
        <v/>
      </c>
      <c r="M19" s="10">
        <f>AVERAGE(K18:M18)</f>
        <v/>
      </c>
      <c r="N19" s="10">
        <f>AVERAGE(L18:N18)</f>
        <v/>
      </c>
      <c r="O19" s="10">
        <f>AVERAGE(M18:O18)</f>
        <v/>
      </c>
      <c r="P19" s="10">
        <f>AVERAGE(N18:P18)</f>
        <v/>
      </c>
      <c r="Q19" s="10">
        <f>AVERAGE(O18:Q18)</f>
        <v/>
      </c>
      <c r="R19" s="10">
        <f>AVERAGE(P18:R18)</f>
        <v/>
      </c>
      <c r="S19" s="10">
        <f>AVERAGE(Q18:S18)</f>
        <v/>
      </c>
      <c r="T19" s="10">
        <f>AVERAGE(R18:T18)</f>
        <v/>
      </c>
      <c r="U19" s="10">
        <f>AVERAGE(S18:U18)</f>
        <v/>
      </c>
      <c r="V19" s="10">
        <f>AVERAGE(T18:V18)</f>
        <v/>
      </c>
      <c r="W19" s="10">
        <f>AVERAGE(U18:W18)</f>
        <v/>
      </c>
      <c r="X19" s="10">
        <f>AVERAGE(V18:X18)</f>
        <v/>
      </c>
      <c r="Y19" s="10">
        <f>AVERAGE(W18:Y18)</f>
        <v/>
      </c>
    </row>
    <row r="20">
      <c r="A20" t="inlineStr">
        <is>
          <t>Runway, months at that burn</t>
        </is>
      </c>
      <c r="B20" s="28">
        <f>IF(B19&lt;=0,"Cash positive",MAX(0,B12/B19))</f>
        <v/>
      </c>
      <c r="C20" s="28">
        <f>IF(C19&lt;=0,"Cash positive",MAX(0,C12/C19))</f>
        <v/>
      </c>
      <c r="D20" s="28">
        <f>IF(D19&lt;=0,"Cash positive",MAX(0,D12/D19))</f>
        <v/>
      </c>
      <c r="E20" s="28">
        <f>IF(E19&lt;=0,"Cash positive",MAX(0,E12/E19))</f>
        <v/>
      </c>
      <c r="F20" s="28">
        <f>IF(F19&lt;=0,"Cash positive",MAX(0,F12/F19))</f>
        <v/>
      </c>
      <c r="G20" s="28">
        <f>IF(G19&lt;=0,"Cash positive",MAX(0,G12/G19))</f>
        <v/>
      </c>
      <c r="H20" s="28">
        <f>IF(H19&lt;=0,"Cash positive",MAX(0,H12/H19))</f>
        <v/>
      </c>
      <c r="I20" s="28">
        <f>IF(I19&lt;=0,"Cash positive",MAX(0,I12/I19))</f>
        <v/>
      </c>
      <c r="J20" s="28">
        <f>IF(J19&lt;=0,"Cash positive",MAX(0,J12/J19))</f>
        <v/>
      </c>
      <c r="K20" s="28">
        <f>IF(K19&lt;=0,"Cash positive",MAX(0,K12/K19))</f>
        <v/>
      </c>
      <c r="L20" s="28">
        <f>IF(L19&lt;=0,"Cash positive",MAX(0,L12/L19))</f>
        <v/>
      </c>
      <c r="M20" s="28">
        <f>IF(M19&lt;=0,"Cash positive",MAX(0,M12/M19))</f>
        <v/>
      </c>
      <c r="N20" s="28">
        <f>IF(N19&lt;=0,"Cash positive",MAX(0,N12/N19))</f>
        <v/>
      </c>
      <c r="O20" s="28">
        <f>IF(O19&lt;=0,"Cash positive",MAX(0,O12/O19))</f>
        <v/>
      </c>
      <c r="P20" s="28">
        <f>IF(P19&lt;=0,"Cash positive",MAX(0,P12/P19))</f>
        <v/>
      </c>
      <c r="Q20" s="28">
        <f>IF(Q19&lt;=0,"Cash positive",MAX(0,Q12/Q19))</f>
        <v/>
      </c>
      <c r="R20" s="28">
        <f>IF(R19&lt;=0,"Cash positive",MAX(0,R12/R19))</f>
        <v/>
      </c>
      <c r="S20" s="28">
        <f>IF(S19&lt;=0,"Cash positive",MAX(0,S12/S19))</f>
        <v/>
      </c>
      <c r="T20" s="28">
        <f>IF(T19&lt;=0,"Cash positive",MAX(0,T12/T19))</f>
        <v/>
      </c>
      <c r="U20" s="28">
        <f>IF(U19&lt;=0,"Cash positive",MAX(0,U12/U19))</f>
        <v/>
      </c>
      <c r="V20" s="28">
        <f>IF(V19&lt;=0,"Cash positive",MAX(0,V12/V19))</f>
        <v/>
      </c>
      <c r="W20" s="28">
        <f>IF(W19&lt;=0,"Cash positive",MAX(0,W12/W19))</f>
        <v/>
      </c>
      <c r="X20" s="28">
        <f>IF(X19&lt;=0,"Cash positive",MAX(0,X12/X19))</f>
        <v/>
      </c>
      <c r="Y20" s="28">
        <f>IF(Y19&lt;=0,"Cash positive",MAX(0,Y12/Y19))</f>
        <v/>
      </c>
    </row>
    <row r="22">
      <c r="A22" t="inlineStr">
        <is>
          <t>Cumulative revenue recognized</t>
        </is>
      </c>
      <c r="B22" s="10">
        <f>SUM(Billings!$B$43:B43)</f>
        <v/>
      </c>
      <c r="C22" s="10">
        <f>SUM(Billings!$B$43:C43)</f>
        <v/>
      </c>
      <c r="D22" s="10">
        <f>SUM(Billings!$B$43:D43)</f>
        <v/>
      </c>
      <c r="E22" s="10">
        <f>SUM(Billings!$B$43:E43)</f>
        <v/>
      </c>
      <c r="F22" s="10">
        <f>SUM(Billings!$B$43:F43)</f>
        <v/>
      </c>
      <c r="G22" s="10">
        <f>SUM(Billings!$B$43:G43)</f>
        <v/>
      </c>
      <c r="H22" s="10">
        <f>SUM(Billings!$B$43:H43)</f>
        <v/>
      </c>
      <c r="I22" s="10">
        <f>SUM(Billings!$B$43:I43)</f>
        <v/>
      </c>
      <c r="J22" s="10">
        <f>SUM(Billings!$B$43:J43)</f>
        <v/>
      </c>
      <c r="K22" s="10">
        <f>SUM(Billings!$B$43:K43)</f>
        <v/>
      </c>
      <c r="L22" s="10">
        <f>SUM(Billings!$B$43:L43)</f>
        <v/>
      </c>
      <c r="M22" s="10">
        <f>SUM(Billings!$B$43:M43)</f>
        <v/>
      </c>
      <c r="N22" s="10">
        <f>SUM(Billings!$B$43:N43)</f>
        <v/>
      </c>
      <c r="O22" s="10">
        <f>SUM(Billings!$B$43:O43)</f>
        <v/>
      </c>
      <c r="P22" s="10">
        <f>SUM(Billings!$B$43:P43)</f>
        <v/>
      </c>
      <c r="Q22" s="10">
        <f>SUM(Billings!$B$43:Q43)</f>
        <v/>
      </c>
      <c r="R22" s="10">
        <f>SUM(Billings!$B$43:R43)</f>
        <v/>
      </c>
      <c r="S22" s="10">
        <f>SUM(Billings!$B$43:S43)</f>
        <v/>
      </c>
      <c r="T22" s="10">
        <f>SUM(Billings!$B$43:T43)</f>
        <v/>
      </c>
      <c r="U22" s="10">
        <f>SUM(Billings!$B$43:U43)</f>
        <v/>
      </c>
      <c r="V22" s="10">
        <f>SUM(Billings!$B$43:V43)</f>
        <v/>
      </c>
      <c r="W22" s="10">
        <f>SUM(Billings!$B$43:W43)</f>
        <v/>
      </c>
      <c r="X22" s="10">
        <f>SUM(Billings!$B$43:X43)</f>
        <v/>
      </c>
      <c r="Y22" s="10">
        <f>SUM(Billings!$B$43:Y43)</f>
        <v/>
      </c>
    </row>
    <row r="23">
      <c r="A23" t="inlineStr">
        <is>
          <t>Cumulative cash collected</t>
        </is>
      </c>
      <c r="B23" s="10">
        <f>SUM($B$8:B8)</f>
        <v/>
      </c>
      <c r="C23" s="10">
        <f>SUM($B$8:C8)</f>
        <v/>
      </c>
      <c r="D23" s="10">
        <f>SUM($B$8:D8)</f>
        <v/>
      </c>
      <c r="E23" s="10">
        <f>SUM($B$8:E8)</f>
        <v/>
      </c>
      <c r="F23" s="10">
        <f>SUM($B$8:F8)</f>
        <v/>
      </c>
      <c r="G23" s="10">
        <f>SUM($B$8:G8)</f>
        <v/>
      </c>
      <c r="H23" s="10">
        <f>SUM($B$8:H8)</f>
        <v/>
      </c>
      <c r="I23" s="10">
        <f>SUM($B$8:I8)</f>
        <v/>
      </c>
      <c r="J23" s="10">
        <f>SUM($B$8:J8)</f>
        <v/>
      </c>
      <c r="K23" s="10">
        <f>SUM($B$8:K8)</f>
        <v/>
      </c>
      <c r="L23" s="10">
        <f>SUM($B$8:L8)</f>
        <v/>
      </c>
      <c r="M23" s="10">
        <f>SUM($B$8:M8)</f>
        <v/>
      </c>
      <c r="N23" s="10">
        <f>SUM($B$8:N8)</f>
        <v/>
      </c>
      <c r="O23" s="10">
        <f>SUM($B$8:O8)</f>
        <v/>
      </c>
      <c r="P23" s="10">
        <f>SUM($B$8:P8)</f>
        <v/>
      </c>
      <c r="Q23" s="10">
        <f>SUM($B$8:Q8)</f>
        <v/>
      </c>
      <c r="R23" s="10">
        <f>SUM($B$8:R8)</f>
        <v/>
      </c>
      <c r="S23" s="10">
        <f>SUM($B$8:S8)</f>
        <v/>
      </c>
      <c r="T23" s="10">
        <f>SUM($B$8:T8)</f>
        <v/>
      </c>
      <c r="U23" s="10">
        <f>SUM($B$8:U8)</f>
        <v/>
      </c>
      <c r="V23" s="10">
        <f>SUM($B$8:V8)</f>
        <v/>
      </c>
      <c r="W23" s="10">
        <f>SUM($B$8:W8)</f>
        <v/>
      </c>
      <c r="X23" s="10">
        <f>SUM($B$8:X8)</f>
        <v/>
      </c>
      <c r="Y23" s="10">
        <f>SUM($B$8:Y8)</f>
        <v/>
      </c>
    </row>
    <row r="24">
      <c r="A24" t="inlineStr">
        <is>
          <t>Cash collected minus revenue, cumulative</t>
        </is>
      </c>
      <c r="B24" s="10">
        <f>B23-B22</f>
        <v/>
      </c>
      <c r="C24" s="10">
        <f>C23-C22</f>
        <v/>
      </c>
      <c r="D24" s="10">
        <f>D23-D22</f>
        <v/>
      </c>
      <c r="E24" s="10">
        <f>E23-E22</f>
        <v/>
      </c>
      <c r="F24" s="10">
        <f>F23-F22</f>
        <v/>
      </c>
      <c r="G24" s="10">
        <f>G23-G22</f>
        <v/>
      </c>
      <c r="H24" s="10">
        <f>H23-H22</f>
        <v/>
      </c>
      <c r="I24" s="10">
        <f>I23-I22</f>
        <v/>
      </c>
      <c r="J24" s="10">
        <f>J23-J22</f>
        <v/>
      </c>
      <c r="K24" s="10">
        <f>K23-K22</f>
        <v/>
      </c>
      <c r="L24" s="10">
        <f>L23-L22</f>
        <v/>
      </c>
      <c r="M24" s="10">
        <f>M23-M22</f>
        <v/>
      </c>
      <c r="N24" s="10">
        <f>N23-N22</f>
        <v/>
      </c>
      <c r="O24" s="10">
        <f>O23-O22</f>
        <v/>
      </c>
      <c r="P24" s="10">
        <f>P23-P22</f>
        <v/>
      </c>
      <c r="Q24" s="10">
        <f>Q23-Q22</f>
        <v/>
      </c>
      <c r="R24" s="10">
        <f>R23-R22</f>
        <v/>
      </c>
      <c r="S24" s="10">
        <f>S23-S22</f>
        <v/>
      </c>
      <c r="T24" s="10">
        <f>T23-T22</f>
        <v/>
      </c>
      <c r="U24" s="10">
        <f>U23-U22</f>
        <v/>
      </c>
      <c r="V24" s="10">
        <f>V23-V22</f>
        <v/>
      </c>
      <c r="W24" s="10">
        <f>W23-W22</f>
        <v/>
      </c>
      <c r="X24" s="10">
        <f>X23-X22</f>
        <v/>
      </c>
      <c r="Y24" s="10">
        <f>Y23-Y22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ORM Technologies</dc:creator>
  <dc:title xmlns:dc="http://purl.org/dc/elements/1.1/">SaaS cash flow forecast template</dc:title>
  <dcterms:created xmlns:dcterms="http://purl.org/dc/terms/" xmlns:xsi="http://www.w3.org/2001/XMLSchema-instance" xsi:type="dcterms:W3CDTF">2026-10-25T18:43:15Z</dcterms:created>
  <dcterms:modified xmlns:dcterms="http://purl.org/dc/terms/" xmlns:xsi="http://www.w3.org/2001/XMLSchema-instance" xsi:type="dcterms:W3CDTF">2026-10-25T18:43:15Z</dcterms:modified>
</cp:coreProperties>
</file>