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lan on a page" sheetId="2" state="visible" r:id="rId2"/>
    <sheet xmlns:r="http://schemas.openxmlformats.org/officeDocument/2006/relationships" name="Assumptions" sheetId="3" state="visible" r:id="rId3"/>
    <sheet xmlns:r="http://schemas.openxmlformats.org/officeDocument/2006/relationships" name="Targets" sheetId="4" state="visible" r:id="rId4"/>
    <sheet xmlns:r="http://schemas.openxmlformats.org/officeDocument/2006/relationships" name="Capacity" sheetId="5" state="visible" r:id="rId5"/>
    <sheet xmlns:r="http://schemas.openxmlformats.org/officeDocument/2006/relationships" name="Pipeline" sheetId="6" state="visible" r:id="rId6"/>
    <sheet xmlns:r="http://schemas.openxmlformats.org/officeDocument/2006/relationships" name="Headcount" sheetId="7" state="visible" r:id="rId7"/>
    <sheet xmlns:r="http://schemas.openxmlformats.org/officeDocument/2006/relationships" name="Budget" sheetId="8" state="visible" r:id="rId8"/>
    <sheet xmlns:r="http://schemas.openxmlformats.org/officeDocument/2006/relationships" name="P&amp;L" sheetId="9" state="visible" r:id="rId9"/>
    <sheet xmlns:r="http://schemas.openxmlformats.org/officeDocument/2006/relationships" name="Initiatives" sheetId="10" state="visible" r:id="rId10"/>
    <sheet xmlns:r="http://schemas.openxmlformats.org/officeDocument/2006/relationships" name="Plan vs actual" sheetId="11" state="visible" r:id="rId11"/>
  </sheets>
  <definedNames/>
  <calcPr calcId="124519" fullCalcOnLoad="1"/>
</workbook>
</file>

<file path=xl/styles.xml><?xml version="1.0" encoding="utf-8"?>
<styleSheet xmlns="http://schemas.openxmlformats.org/spreadsheetml/2006/main">
  <numFmts count="6">
    <numFmt numFmtId="164" formatCode="yyyy-mm-dd"/>
    <numFmt numFmtId="165" formatCode="mmm d, yyyy"/>
    <numFmt numFmtId="166" formatCode="#,##0;[Red]-#,##0;&quot;-&quot;"/>
    <numFmt numFmtId="167" formatCode="0.000"/>
    <numFmt numFmtId="168" formatCode="0.0%"/>
    <numFmt numFmtId="169" formatCode="0.0&quot;x&quot;"/>
  </numFmts>
  <fonts count="6">
    <font>
      <name val="Calibri"/>
      <family val="2"/>
      <color theme="1"/>
      <sz val="11"/>
      <scheme val="minor"/>
    </font>
    <font>
      <b val="1"/>
      <sz val="14"/>
    </font>
    <font>
      <i val="1"/>
      <color rgb="00666666"/>
      <sz val="9"/>
    </font>
    <font>
      <b val="1"/>
    </font>
    <font>
      <b val="1"/>
      <color rgb="00FFFFFF"/>
    </font>
    <font>
      <color rgb="00FFFFFF"/>
      <sz val="8"/>
    </font>
  </fonts>
  <fills count="7">
    <fill>
      <patternFill/>
    </fill>
    <fill>
      <patternFill patternType="gray125"/>
    </fill>
    <fill>
      <patternFill patternType="solid">
        <fgColor rgb="00F3F1EE"/>
      </patternFill>
    </fill>
    <fill>
      <patternFill patternType="solid">
        <fgColor rgb="00FFF4C2"/>
      </patternFill>
    </fill>
    <fill>
      <patternFill patternType="solid">
        <fgColor rgb="001F1F1F"/>
      </patternFill>
    </fill>
    <fill>
      <patternFill patternType="solid">
        <fgColor rgb="00EDEDED"/>
      </patternFill>
    </fill>
    <fill>
      <patternFill patternType="solid">
        <fgColor rgb="00F7F7F7"/>
      </patternFill>
    </fill>
  </fills>
  <borders count="1">
    <border>
      <left/>
      <right/>
      <top/>
      <bottom/>
      <diagonal/>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165" fontId="0" fillId="0" borderId="0" pivotButton="0" quotePrefix="0" xfId="0"/>
    <xf numFmtId="0" fontId="4" fillId="4" borderId="0" pivotButton="0" quotePrefix="0" xfId="0"/>
    <xf numFmtId="0" fontId="0" fillId="4" borderId="0" pivotButton="0" quotePrefix="0" xfId="0"/>
    <xf numFmtId="166" fontId="0" fillId="0" borderId="0" pivotButton="0" quotePrefix="0" xfId="0"/>
    <xf numFmtId="9" fontId="0" fillId="0" borderId="0" pivotButton="0" quotePrefix="0" xfId="0"/>
    <xf numFmtId="9" fontId="0" fillId="5" borderId="0" pivotButton="0" quotePrefix="0" xfId="0"/>
    <xf numFmtId="168" fontId="0" fillId="0" borderId="0" pivotButton="0" quotePrefix="0" xfId="0"/>
    <xf numFmtId="1" fontId="0" fillId="0" borderId="0" pivotButton="0" quotePrefix="0" xfId="0"/>
    <xf numFmtId="0" fontId="3" fillId="0" borderId="0" pivotButton="0" quotePrefix="0" xfId="0"/>
    <xf numFmtId="0" fontId="3" fillId="2" borderId="0" applyAlignment="1" pivotButton="0" quotePrefix="0" xfId="0">
      <alignment vertical="top" wrapText="1"/>
    </xf>
    <xf numFmtId="0" fontId="0" fillId="3" borderId="0" pivotButton="0" quotePrefix="0" xfId="0"/>
    <xf numFmtId="165" fontId="0" fillId="3" borderId="0" pivotButton="0" quotePrefix="0" xfId="0"/>
    <xf numFmtId="166" fontId="0" fillId="3" borderId="0" pivotButton="0" quotePrefix="0" xfId="0"/>
    <xf numFmtId="9" fontId="0" fillId="3" borderId="0" pivotButton="0" quotePrefix="0" xfId="0"/>
    <xf numFmtId="1" fontId="0" fillId="3" borderId="0" pivotButton="0" quotePrefix="0" xfId="0"/>
    <xf numFmtId="0" fontId="5" fillId="0" borderId="0" pivotButton="0" quotePrefix="0" xfId="0"/>
    <xf numFmtId="166" fontId="3" fillId="0" borderId="0" pivotButton="0" quotePrefix="0" xfId="0"/>
    <xf numFmtId="0" fontId="3" fillId="6" borderId="0" pivotButton="0" quotePrefix="0" xfId="0"/>
    <xf numFmtId="166" fontId="3" fillId="6" borderId="0" pivotButton="0" quotePrefix="0" xfId="0"/>
    <xf numFmtId="166" fontId="3" fillId="2" borderId="0" applyAlignment="1" pivotButton="0" quotePrefix="0" xfId="0">
      <alignment vertical="top" wrapText="1"/>
    </xf>
    <xf numFmtId="2" fontId="3" fillId="0" borderId="0" pivotButton="0" quotePrefix="0" xfId="0"/>
    <xf numFmtId="167" fontId="3" fillId="0" borderId="0" pivotButton="0" quotePrefix="0" xfId="0"/>
    <xf numFmtId="1" fontId="3" fillId="0" borderId="0" pivotButton="0" quotePrefix="0" xfId="0"/>
    <xf numFmtId="168" fontId="3" fillId="0" borderId="0" pivotButton="0" quotePrefix="0" xfId="0"/>
    <xf numFmtId="169" fontId="0" fillId="0" borderId="0" pivotButton="0" quotePrefix="0" xfId="0"/>
    <xf numFmtId="165" fontId="3" fillId="0" borderId="0" pivotButton="0" quotePrefix="0" xfId="0"/>
    <xf numFmtId="168" fontId="3" fillId="6" borderId="0" pivotButton="0" quotePrefix="0" xfId="0"/>
    <xf numFmtId="0" fontId="0" fillId="3" borderId="0" applyAlignment="1" pivotButton="0" quotePrefix="0" xfId="0">
      <alignment vertical="top" wrapText="1"/>
    </xf>
  </cellXfs>
  <cellStyles count="1">
    <cellStyle name="Normal" xfId="0" builtinId="0" hidden="0"/>
  </cellStyles>
  <dxfs count="1">
    <dxf>
      <font>
        <b val="1"/>
        <color rgb="00C92A1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18" customWidth="1" min="1" max="1"/>
  </cols>
  <sheetData>
    <row r="1">
      <c r="A1" s="1" t="inlineStr">
        <is>
          <t>ORM Annual Operating Plan Template (AOP) for SaaS</t>
        </is>
      </c>
    </row>
    <row r="2">
      <c r="A2" s="2" t="inlineStr">
        <is>
          <t>Worked example: an illustrative SaaS company planning FY2027. Every name and number is made up to show the mechanics.</t>
        </is>
      </c>
    </row>
    <row r="4">
      <c r="A4" s="3" t="inlineStr">
        <is>
          <t>What this workbook does</t>
        </is>
      </c>
    </row>
    <row r="5">
      <c r="A5" s="4" t="inlineStr">
        <is>
          <t>It turns a top-down ARR growth target into one annual operating plan: targets by quarter, the sales capacity that must book them, the pipeline that must exist first, the people and budget behind them, and a P&amp;L.</t>
        </is>
      </c>
    </row>
    <row r="6">
      <c r="A6" s="4" t="inlineStr">
        <is>
          <t>It then checks the plan bottom up (can the reps you will have actually book it?) and gives you a Plan vs actual tab for the year. Yellow cells are inputs. Everything else is a formula. No macros.</t>
        </is>
      </c>
    </row>
    <row r="7">
      <c r="A7" s="4" t="inlineStr"/>
    </row>
    <row r="8">
      <c r="A8" s="3" t="inlineStr">
        <is>
          <t>Fill it in this order</t>
        </is>
      </c>
    </row>
    <row r="9">
      <c r="A9" s="4" t="inlineStr">
        <is>
          <t>1. Assumptions: fiscal year start, starting ARR, growth target, GRR and NRR, quota, attainment, win rate, deal size, sales cycle, services, hosting and payroll load. Then the seasonality, ramp and pipeline source tables.</t>
        </is>
      </c>
    </row>
    <row r="10">
      <c r="A10" s="4" t="inlineStr">
        <is>
          <t>2. Targets: nothing to enter. Read the new-logo ARR the target needs, phased by your seasonality, and the revenue it produces.</t>
        </is>
      </c>
    </row>
    <row r="11">
      <c r="A11" s="4" t="inlineStr">
        <is>
          <t>3. Capacity: list every quota-carrying AE and open role with tenure at the start of the year, start quarter and quota. The sheet applies ramp, seasonality and attainment.</t>
        </is>
      </c>
    </row>
    <row r="12">
      <c r="A12" s="4" t="inlineStr">
        <is>
          <t>4. Pipeline: nothing to enter. Read the pipeline, opportunities and the date each quarter's pipeline must already exist.</t>
        </is>
      </c>
    </row>
    <row r="13">
      <c r="A13" s="4" t="inlineStr">
        <is>
          <t>5. Headcount: every team as rows (role, department, count, start quarter, base, variable at target). Departments: COGS, S&amp;M, R&amp;D, G&amp;A.</t>
        </is>
      </c>
    </row>
    <row r="14">
      <c r="A14" s="4" t="inlineStr">
        <is>
          <t>6. Budget: non-people spend by department and quarter (programs, tools, rent, legal, contractors).</t>
        </is>
      </c>
    </row>
    <row r="15">
      <c r="A15" s="4" t="inlineStr">
        <is>
          <t>7. P&amp;L and Plan on a page: read the result and the checks. Close any capacity gap before the board meeting, not after Q1.</t>
        </is>
      </c>
    </row>
    <row r="16">
      <c r="A16" s="4" t="inlineStr">
        <is>
          <t>8. Initiatives: the five to eight things the company must do, with an owner, a KPI and quarterly milestones.</t>
        </is>
      </c>
    </row>
    <row r="17">
      <c r="A17" s="4" t="inlineStr">
        <is>
          <t>9. Once the board approves the plan, save a locked copy. During the year enter actuals on Plan vs actual and set Quarters closed.</t>
        </is>
      </c>
    </row>
    <row r="18">
      <c r="A18" s="4" t="inlineStr"/>
    </row>
    <row r="19">
      <c r="A19" s="3" t="inlineStr">
        <is>
          <t>Formulas in words</t>
        </is>
      </c>
    </row>
    <row r="20">
      <c r="A20" s="4" t="inlineStr">
        <is>
          <t>Target ending ARR = starting ARR x (1 + growth target).</t>
        </is>
      </c>
    </row>
    <row r="21">
      <c r="A21" s="4" t="inlineStr">
        <is>
          <t>Churn and contraction for the year = starting ARR x (1 - GRR). Expansion = starting ARR x (NRR - GRR). Both are spread evenly across the quarters.</t>
        </is>
      </c>
    </row>
    <row r="22">
      <c r="A22" s="4" t="inlineStr">
        <is>
          <t>New-logo ARR needed = target ending ARR - starting ARR + churn and contraction - expansion. Each quarter gets its seasonality share.</t>
        </is>
      </c>
    </row>
    <row r="23">
      <c r="A23" s="4" t="inlineStr">
        <is>
          <t>Subscription revenue in a quarter = (starting ARR + ending ARR) / 2 / 4. This assumes bookings land evenly inside the quarter.</t>
        </is>
      </c>
    </row>
    <row r="24">
      <c r="A24" s="4" t="inlineStr">
        <is>
          <t>Ramp factor = the ramp table value for the rep's quarter of tenure (tenure at year start + quarters since start + 1, capped at level 6).</t>
        </is>
      </c>
    </row>
    <row r="25">
      <c r="A25" s="4" t="inlineStr">
        <is>
          <t>Expected new-logo ARR per AE per quarter = annual quota x quarter seasonality x planned attainment x ramp factor.</t>
        </is>
      </c>
    </row>
    <row r="26">
      <c r="A26" s="4" t="inlineStr">
        <is>
          <t>Pipeline needed = new-logo ARR target / dollar win rate. Pipeline must exist by = quarter start date - sales cycle in days.</t>
        </is>
      </c>
    </row>
    <row r="27">
      <c r="A27" s="4" t="inlineStr">
        <is>
          <t>People cost per quarter = count x (base x (1 + payroll load) + variable at target) / 4, from the start quarter on.</t>
        </is>
      </c>
    </row>
    <row r="28">
      <c r="A28" s="4" t="inlineStr">
        <is>
          <t>COGS = support and operations people + hosting (% of subscription revenue) + services delivery (services revenue x (1 - services gross margin)) + other COGS spend.</t>
        </is>
      </c>
    </row>
    <row r="29">
      <c r="A29" s="4" t="inlineStr"/>
    </row>
    <row r="30">
      <c r="A30" s="3" t="inlineStr">
        <is>
          <t>Three rules</t>
        </is>
      </c>
    </row>
    <row r="31">
      <c r="A31" s="4" t="inlineStr">
        <is>
          <t>Build it top down and bottom up, and show the gap. Do not close a capacity gap by quietly raising quotas.</t>
        </is>
      </c>
    </row>
    <row r="32">
      <c r="A32" s="4" t="inlineStr">
        <is>
          <t>Lock the approved plan. Re-forecast during the year, but keep the plan fixed so variance means something.</t>
        </is>
      </c>
    </row>
    <row r="33">
      <c r="A33" s="4" t="inlineStr">
        <is>
          <t>Write down every assumption and why it changed from last year (Notes column on Assumptions).</t>
        </is>
      </c>
    </row>
    <row r="34">
      <c r="A34" s="4" t="inlineStr"/>
    </row>
    <row r="35">
      <c r="A35" s="4" t="inlineStr">
        <is>
          <t>Benchmarks on the Assumptions tab are Benchmarkit 2025 medians: https://www.benchmarkit.ai/2025benchmarks. Made by ORM Technologies, orm-tech.com/tools/annual-operating-plan-template/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52" customWidth="1" min="1" max="1"/>
    <col width="17" customWidth="1" min="2" max="2"/>
    <col width="17" customWidth="1" min="3" max="3"/>
    <col width="17" customWidth="1" min="4" max="4"/>
    <col width="17" customWidth="1" min="5" max="5"/>
    <col width="17" customWidth="1" min="6" max="6"/>
  </cols>
  <sheetData>
    <row r="1">
      <c r="A1" s="1" t="inlineStr">
        <is>
          <t>Plan on a page</t>
        </is>
      </c>
    </row>
    <row r="2">
      <c r="A2" s="2" t="inlineStr">
        <is>
          <t>Worked example: an illustrative SaaS company planning FY2027. Every name and number is made up to show the mechanics.</t>
        </is>
      </c>
    </row>
    <row r="3">
      <c r="A3">
        <f>IF(Assumptions!B4="","",Assumptions!B4)</f>
        <v/>
      </c>
      <c r="B3">
        <f>IF(Assumptions!B5="","","Fiscal year starting")</f>
        <v/>
      </c>
      <c r="C3" s="5">
        <f>IF(Assumptions!B5="","",Assumptions!B5)</f>
        <v/>
      </c>
    </row>
    <row r="4">
      <c r="A4" s="6" t="inlineStr">
        <is>
          <t>The plan for the year</t>
        </is>
      </c>
      <c r="B4" s="7" t="n"/>
      <c r="C4" s="6" t="inlineStr">
        <is>
          <t>Benchmarkit 2025 median</t>
        </is>
      </c>
      <c r="D4" s="7" t="n"/>
      <c r="E4" s="7" t="n"/>
      <c r="F4" s="7" t="n"/>
    </row>
    <row r="5">
      <c r="A5" t="inlineStr">
        <is>
          <t>Starting ARR</t>
        </is>
      </c>
      <c r="B5" s="8">
        <f>Targets!B5</f>
        <v/>
      </c>
    </row>
    <row r="6">
      <c r="A6" t="inlineStr">
        <is>
          <t>Target ending ARR</t>
        </is>
      </c>
      <c r="B6" s="8">
        <f>Targets!B7</f>
        <v/>
      </c>
    </row>
    <row r="7">
      <c r="A7" t="inlineStr">
        <is>
          <t>ARR growth target</t>
        </is>
      </c>
      <c r="B7" s="9">
        <f>Targets!B6</f>
        <v/>
      </c>
      <c r="C7" s="10">
        <f>Assumptions!B43</f>
        <v/>
      </c>
    </row>
    <row r="8">
      <c r="A8" t="inlineStr">
        <is>
          <t>New-logo ARR</t>
        </is>
      </c>
      <c r="B8" s="8">
        <f>Targets!F14</f>
        <v/>
      </c>
    </row>
    <row r="9">
      <c r="A9" t="inlineStr">
        <is>
          <t>Expansion ARR</t>
        </is>
      </c>
      <c r="B9" s="8">
        <f>Targets!F15</f>
        <v/>
      </c>
    </row>
    <row r="10">
      <c r="A10" t="inlineStr">
        <is>
          <t>Churn and contraction</t>
        </is>
      </c>
      <c r="B10" s="8">
        <f>Targets!F16</f>
        <v/>
      </c>
    </row>
    <row r="11">
      <c r="A11" t="inlineStr">
        <is>
          <t>Total revenue</t>
        </is>
      </c>
      <c r="B11" s="8">
        <f>'P&amp;L'!F7</f>
        <v/>
      </c>
    </row>
    <row r="12">
      <c r="A12" t="inlineStr">
        <is>
          <t>Gross margin</t>
        </is>
      </c>
      <c r="B12" s="11">
        <f>'P&amp;L'!F14</f>
        <v/>
      </c>
      <c r="C12" s="10">
        <f>Assumptions!B46</f>
        <v/>
      </c>
    </row>
    <row r="13">
      <c r="A13" t="inlineStr">
        <is>
          <t>Sales and marketing, % of revenue</t>
        </is>
      </c>
      <c r="B13" s="11">
        <f>'P&amp;L'!G16</f>
        <v/>
      </c>
      <c r="C13" s="10">
        <f>Assumptions!B47</f>
        <v/>
      </c>
    </row>
    <row r="14">
      <c r="A14" t="inlineStr">
        <is>
          <t>Research and development, % of revenue</t>
        </is>
      </c>
      <c r="B14" s="11">
        <f>'P&amp;L'!G17</f>
        <v/>
      </c>
      <c r="C14" s="10">
        <f>Assumptions!B48</f>
        <v/>
      </c>
    </row>
    <row r="15">
      <c r="A15" t="inlineStr">
        <is>
          <t>General and administrative, % of revenue</t>
        </is>
      </c>
      <c r="B15" s="11">
        <f>'P&amp;L'!G18</f>
        <v/>
      </c>
      <c r="C15" s="10">
        <f>Assumptions!B49</f>
        <v/>
      </c>
    </row>
    <row r="16">
      <c r="A16" t="inlineStr">
        <is>
          <t>Operating income</t>
        </is>
      </c>
      <c r="B16" s="8">
        <f>'P&amp;L'!F20</f>
        <v/>
      </c>
    </row>
    <row r="17">
      <c r="A17" t="inlineStr">
        <is>
          <t>Operating margin</t>
        </is>
      </c>
      <c r="B17" s="11">
        <f>'P&amp;L'!F21</f>
        <v/>
      </c>
    </row>
    <row r="18">
      <c r="A18" t="inlineStr">
        <is>
          <t>Rule of 40 (ARR growth + operating margin)</t>
        </is>
      </c>
      <c r="B18" s="11">
        <f>B7+B17</f>
        <v/>
      </c>
    </row>
    <row r="19">
      <c r="A19" t="inlineStr">
        <is>
          <t>Ending headcount</t>
        </is>
      </c>
      <c r="B19" s="12">
        <f>'P&amp;L'!F23</f>
        <v/>
      </c>
    </row>
    <row r="21">
      <c r="A21" s="6" t="inlineStr">
        <is>
          <t>Checks before the board sees it</t>
        </is>
      </c>
      <c r="B21" s="7" t="n"/>
      <c r="C21" s="6" t="inlineStr">
        <is>
          <t>Status</t>
        </is>
      </c>
      <c r="D21" s="7" t="n"/>
      <c r="E21" s="7" t="n"/>
      <c r="F21" s="7" t="n"/>
    </row>
    <row r="22">
      <c r="A22" t="inlineStr">
        <is>
          <t>Bottom-up capacity as % of new-logo target</t>
        </is>
      </c>
      <c r="B22" s="11">
        <f>Capacity!N39</f>
        <v/>
      </c>
      <c r="C22" s="13">
        <f>IF(Targets!F14=0,"",IF(B22&gt;=1,"OK","GAP"))</f>
        <v/>
      </c>
    </row>
    <row r="23">
      <c r="A23" t="inlineStr">
        <is>
          <t>New-logo gap (capacity - target)</t>
        </is>
      </c>
      <c r="B23" s="8">
        <f>Capacity!N38</f>
        <v/>
      </c>
      <c r="C23" s="13">
        <f>IF(Targets!F14=0,"",IF(B23&gt;=0,"OK","Close it: hire, re-plan or call the number down"))</f>
        <v/>
      </c>
    </row>
    <row r="24">
      <c r="A24" t="inlineStr">
        <is>
          <t>Q1 hires needed to close the gap</t>
        </is>
      </c>
      <c r="B24" s="12">
        <f>Capacity!B44</f>
        <v/>
      </c>
    </row>
    <row r="25">
      <c r="A25" t="inlineStr">
        <is>
          <t>Bottom-up ARR growth</t>
        </is>
      </c>
      <c r="B25" s="11">
        <f>Capacity!B46</f>
        <v/>
      </c>
    </row>
    <row r="26">
      <c r="A26" t="inlineStr">
        <is>
          <t>New-logo pipeline needed for the year</t>
        </is>
      </c>
      <c r="B26" s="8">
        <f>Pipeline!F7</f>
        <v/>
      </c>
    </row>
    <row r="27">
      <c r="A27" t="inlineStr">
        <is>
          <t>Q1 pipeline must exist by</t>
        </is>
      </c>
      <c r="B27" s="5">
        <f>Pipeline!B12</f>
        <v/>
      </c>
      <c r="C27" s="13">
        <f>IF(B27="","",IF(B27&lt;Assumptions!B5,"Before the year starts","In the year"))</f>
        <v/>
      </c>
    </row>
    <row r="28">
      <c r="A28" t="inlineStr">
        <is>
          <t>Expansion share of new ARR</t>
        </is>
      </c>
      <c r="B28" s="11">
        <f>IFERROR(B9/(B8+B9),0)</f>
        <v/>
      </c>
      <c r="C28" s="10">
        <f>Assumptions!B50</f>
        <v/>
      </c>
    </row>
    <row r="29">
      <c r="A29" t="inlineStr">
        <is>
          <t>Seasonality adds to 100%</t>
        </is>
      </c>
      <c r="B29" s="9">
        <f>Assumptions!B25</f>
        <v/>
      </c>
      <c r="C29" s="13">
        <f>IF(ROUND(B29,4)=1,"OK","FIX")</f>
        <v/>
      </c>
    </row>
    <row r="30">
      <c r="A30" t="inlineStr">
        <is>
          <t>Pipeline source mix adds to 100%</t>
        </is>
      </c>
      <c r="B30" s="9">
        <f>Assumptions!B40</f>
        <v/>
      </c>
      <c r="C30" s="13">
        <f>IF(B30=0,"",IF(ROUND(B30,4)=1,"OK","FIX"))</f>
        <v/>
      </c>
    </row>
    <row r="31">
      <c r="A31" t="inlineStr">
        <is>
          <t>NRR at or above GRR</t>
        </is>
      </c>
      <c r="B31" s="9">
        <f>Assumptions!B9-Assumptions!B8</f>
        <v/>
      </c>
      <c r="C31" s="13">
        <f>IF(B31&gt;=0,"OK","FIX")</f>
        <v/>
      </c>
    </row>
    <row r="33">
      <c r="A33" s="14" t="inlineStr">
        <is>
          <t>By quarter</t>
        </is>
      </c>
      <c r="B33" s="14" t="inlineStr">
        <is>
          <t>Q1</t>
        </is>
      </c>
      <c r="C33" s="14" t="inlineStr">
        <is>
          <t>Q2</t>
        </is>
      </c>
      <c r="D33" s="14" t="inlineStr">
        <is>
          <t>Q3</t>
        </is>
      </c>
      <c r="E33" s="14" t="inlineStr">
        <is>
          <t>Q4</t>
        </is>
      </c>
      <c r="F33" s="14" t="inlineStr">
        <is>
          <t>FY</t>
        </is>
      </c>
    </row>
    <row r="34">
      <c r="A34" t="inlineStr">
        <is>
          <t>New-logo ARR target</t>
        </is>
      </c>
      <c r="B34" s="8">
        <f>Targets!B14</f>
        <v/>
      </c>
      <c r="C34" s="8">
        <f>Targets!C14</f>
        <v/>
      </c>
      <c r="D34" s="8">
        <f>Targets!D14</f>
        <v/>
      </c>
      <c r="E34" s="8">
        <f>Targets!E14</f>
        <v/>
      </c>
      <c r="F34" s="8">
        <f>Targets!F14</f>
        <v/>
      </c>
    </row>
    <row r="35">
      <c r="A35" t="inlineStr">
        <is>
          <t>Bottom-up capacity</t>
        </is>
      </c>
      <c r="B35" s="8">
        <f>Capacity!J36</f>
        <v/>
      </c>
      <c r="C35" s="8">
        <f>Capacity!K36</f>
        <v/>
      </c>
      <c r="D35" s="8">
        <f>Capacity!L36</f>
        <v/>
      </c>
      <c r="E35" s="8">
        <f>Capacity!M36</f>
        <v/>
      </c>
      <c r="F35" s="8">
        <f>Capacity!N36</f>
        <v/>
      </c>
    </row>
    <row r="36">
      <c r="A36" t="inlineStr">
        <is>
          <t>Ending ARR</t>
        </is>
      </c>
      <c r="B36" s="8">
        <f>Targets!B17</f>
        <v/>
      </c>
      <c r="C36" s="8">
        <f>Targets!C17</f>
        <v/>
      </c>
      <c r="D36" s="8">
        <f>Targets!D17</f>
        <v/>
      </c>
      <c r="E36" s="8">
        <f>Targets!E17</f>
        <v/>
      </c>
      <c r="F36" s="8">
        <f>Targets!F17</f>
        <v/>
      </c>
    </row>
    <row r="37">
      <c r="A37" t="inlineStr">
        <is>
          <t>Total revenue</t>
        </is>
      </c>
      <c r="B37" s="8">
        <f>'P&amp;L'!B7</f>
        <v/>
      </c>
      <c r="C37" s="8">
        <f>'P&amp;L'!C7</f>
        <v/>
      </c>
      <c r="D37" s="8">
        <f>'P&amp;L'!D7</f>
        <v/>
      </c>
      <c r="E37" s="8">
        <f>'P&amp;L'!E7</f>
        <v/>
      </c>
      <c r="F37" s="8">
        <f>'P&amp;L'!F7</f>
        <v/>
      </c>
    </row>
    <row r="38">
      <c r="A38" t="inlineStr">
        <is>
          <t>Total operating expenses</t>
        </is>
      </c>
      <c r="B38" s="8">
        <f>'P&amp;L'!B19</f>
        <v/>
      </c>
      <c r="C38" s="8">
        <f>'P&amp;L'!C19</f>
        <v/>
      </c>
      <c r="D38" s="8">
        <f>'P&amp;L'!D19</f>
        <v/>
      </c>
      <c r="E38" s="8">
        <f>'P&amp;L'!E19</f>
        <v/>
      </c>
      <c r="F38" s="8">
        <f>'P&amp;L'!F19</f>
        <v/>
      </c>
    </row>
    <row r="39">
      <c r="A39" t="inlineStr">
        <is>
          <t>Operating income</t>
        </is>
      </c>
      <c r="B39" s="8">
        <f>'P&amp;L'!B20</f>
        <v/>
      </c>
      <c r="C39" s="8">
        <f>'P&amp;L'!C20</f>
        <v/>
      </c>
      <c r="D39" s="8">
        <f>'P&amp;L'!D20</f>
        <v/>
      </c>
      <c r="E39" s="8">
        <f>'P&amp;L'!E20</f>
        <v/>
      </c>
      <c r="F39" s="8">
        <f>'P&amp;L'!F20</f>
        <v/>
      </c>
    </row>
    <row r="40">
      <c r="A40" t="inlineStr">
        <is>
          <t>Ending headcount</t>
        </is>
      </c>
      <c r="B40" s="12">
        <f>'P&amp;L'!B23</f>
        <v/>
      </c>
      <c r="C40" s="12">
        <f>'P&amp;L'!C23</f>
        <v/>
      </c>
      <c r="D40" s="12">
        <f>'P&amp;L'!D23</f>
        <v/>
      </c>
      <c r="E40" s="12">
        <f>'P&amp;L'!E23</f>
        <v/>
      </c>
      <c r="F40" s="12">
        <f>'P&amp;L'!F23</f>
        <v/>
      </c>
    </row>
    <row r="41">
      <c r="A41" t="inlineStr">
        <is>
          <t>New-logo pipeline needed</t>
        </is>
      </c>
      <c r="B41" s="8">
        <f>Pipeline!B7</f>
        <v/>
      </c>
      <c r="C41" s="8">
        <f>Pipeline!C7</f>
        <v/>
      </c>
      <c r="D41" s="8">
        <f>Pipeline!D7</f>
        <v/>
      </c>
      <c r="E41" s="8">
        <f>Pipeline!E7</f>
        <v/>
      </c>
      <c r="F41" s="8">
        <f>Pipeline!F7</f>
        <v/>
      </c>
    </row>
    <row r="42">
      <c r="A42" t="inlineStr">
        <is>
          <t>Pipeline must exist by</t>
        </is>
      </c>
      <c r="B42" s="5">
        <f>Pipeline!B12</f>
        <v/>
      </c>
      <c r="C42" s="5">
        <f>Pipeline!C12</f>
        <v/>
      </c>
      <c r="D42" s="5">
        <f>Pipeline!D12</f>
        <v/>
      </c>
      <c r="E42" s="5">
        <f>Pipeline!E12</f>
        <v/>
      </c>
    </row>
  </sheetData>
  <conditionalFormatting sqref="C22:C31">
    <cfRule type="expression" priority="1" dxfId="0">
      <formula>OR(C22="GAP",C22="FIX",LEFT(C22,5)="Close")</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0"/>
  <sheetViews>
    <sheetView workbookViewId="0">
      <pane ySplit="3" topLeftCell="A4" activePane="bottomLeft" state="frozen"/>
      <selection pane="bottomLeft" activeCell="A1" sqref="A1"/>
    </sheetView>
  </sheetViews>
  <sheetFormatPr baseColWidth="8" defaultRowHeight="15"/>
  <cols>
    <col width="52" customWidth="1" min="1" max="1"/>
    <col width="18" customWidth="1" min="2" max="2"/>
    <col width="70" customWidth="1" min="3" max="3"/>
  </cols>
  <sheetData>
    <row r="1">
      <c r="A1" s="1" t="inlineStr">
        <is>
          <t>Assumptions</t>
        </is>
      </c>
    </row>
    <row r="2">
      <c r="A2" s="2" t="inlineStr">
        <is>
          <t>Worked example: an illustrative SaaS company planning FY2027. Every name and number is made up to show the mechanics.</t>
        </is>
      </c>
    </row>
    <row r="3">
      <c r="A3" s="14" t="inlineStr">
        <is>
          <t>Input</t>
        </is>
      </c>
      <c r="B3" s="14" t="inlineStr">
        <is>
          <t>Value</t>
        </is>
      </c>
      <c r="C3" s="14" t="inlineStr">
        <is>
          <t>Notes (write down why it changed from last year)</t>
        </is>
      </c>
    </row>
    <row r="4">
      <c r="A4" t="inlineStr">
        <is>
          <t>Company</t>
        </is>
      </c>
      <c r="B4" s="15" t="inlineStr">
        <is>
          <t>Example SaaS Co (illustrative)</t>
        </is>
      </c>
      <c r="C4" s="2" t="inlineStr"/>
    </row>
    <row r="5">
      <c r="A5" t="inlineStr">
        <is>
          <t>Fiscal year start date</t>
        </is>
      </c>
      <c r="B5" s="16" t="n">
        <v>46388</v>
      </c>
      <c r="C5" s="2" t="inlineStr">
        <is>
          <t>First day of the plan year</t>
        </is>
      </c>
    </row>
    <row r="6">
      <c r="A6" t="inlineStr">
        <is>
          <t>Starting ARR (first day of the year)</t>
        </is>
      </c>
      <c r="B6" s="17" t="n">
        <v>10000000</v>
      </c>
      <c r="C6" s="2" t="inlineStr">
        <is>
          <t>From your ARR waterfall at year end</t>
        </is>
      </c>
    </row>
    <row r="7">
      <c r="A7" t="inlineStr">
        <is>
          <t>Top-down ARR growth target</t>
        </is>
      </c>
      <c r="B7" s="18" t="n">
        <v>0.3</v>
      </c>
      <c r="C7" s="2" t="inlineStr">
        <is>
          <t>What the board expects</t>
        </is>
      </c>
    </row>
    <row r="8">
      <c r="A8" t="inlineStr">
        <is>
          <t>Gross revenue retention (GRR), annual</t>
        </is>
      </c>
      <c r="B8" s="18" t="n">
        <v>0.88</v>
      </c>
      <c r="C8" s="2" t="inlineStr">
        <is>
          <t>Churn and downgrades only, capped at 100%</t>
        </is>
      </c>
    </row>
    <row r="9">
      <c r="A9" t="inlineStr">
        <is>
          <t>Net revenue retention (NRR), annual</t>
        </is>
      </c>
      <c r="B9" s="18" t="n">
        <v>1.01</v>
      </c>
      <c r="C9" s="2" t="inlineStr">
        <is>
          <t>GRR plus expansion</t>
        </is>
      </c>
    </row>
    <row r="10">
      <c r="A10" t="inlineStr">
        <is>
          <t>Annual new-logo quota per ramped AE</t>
        </is>
      </c>
      <c r="B10" s="17" t="n">
        <v>600000</v>
      </c>
      <c r="C10" s="2" t="inlineStr">
        <is>
          <t>Default quota for the Capacity tab</t>
        </is>
      </c>
    </row>
    <row r="11">
      <c r="A11" t="inlineStr">
        <is>
          <t>Planned quota attainment (average)</t>
        </is>
      </c>
      <c r="B11" s="18" t="n">
        <v>0.75</v>
      </c>
      <c r="C11" s="2" t="inlineStr">
        <is>
          <t>Plan the average, not the best rep</t>
        </is>
      </c>
    </row>
    <row r="12">
      <c r="A12" t="inlineStr">
        <is>
          <t>Dollar win rate, new logo</t>
        </is>
      </c>
      <c r="B12" s="18" t="n">
        <v>0.25</v>
      </c>
      <c r="C12" s="2" t="inlineStr">
        <is>
          <t>Won ARR / ARR of opportunities closed, last 4 quarters</t>
        </is>
      </c>
    </row>
    <row r="13">
      <c r="A13" t="inlineStr">
        <is>
          <t>Average new-logo deal (ARR)</t>
        </is>
      </c>
      <c r="B13" s="17" t="n">
        <v>50000</v>
      </c>
      <c r="C13" s="2" t="inlineStr">
        <is>
          <t>Closed-won, not pipeline, deal size</t>
        </is>
      </c>
    </row>
    <row r="14">
      <c r="A14" t="inlineStr">
        <is>
          <t>Sales cycle, new logo (days)</t>
        </is>
      </c>
      <c r="B14" s="19" t="n">
        <v>90</v>
      </c>
      <c r="C14" s="2" t="inlineStr">
        <is>
          <t>Created to closed-won, median</t>
        </is>
      </c>
    </row>
    <row r="15">
      <c r="A15" t="inlineStr">
        <is>
          <t>Professional services revenue for the year</t>
        </is>
      </c>
      <c r="B15" s="17" t="n">
        <v>600000</v>
      </c>
      <c r="C15" s="2" t="inlineStr">
        <is>
          <t>Onboarding and implementation</t>
        </is>
      </c>
    </row>
    <row r="16">
      <c r="A16" t="inlineStr">
        <is>
          <t>Professional services gross margin</t>
        </is>
      </c>
      <c r="B16" s="18" t="n">
        <v>0.3</v>
      </c>
      <c r="C16" s="2" t="inlineStr">
        <is>
          <t>Sets services delivery cost</t>
        </is>
      </c>
    </row>
    <row r="17">
      <c r="A17" t="inlineStr">
        <is>
          <t>Hosting and third-party COGS (% of subscription revenue)</t>
        </is>
      </c>
      <c r="B17" s="18" t="n">
        <v>0.07000000000000001</v>
      </c>
      <c r="C17" s="2" t="inlineStr">
        <is>
          <t>Cloud, data and payment fees</t>
        </is>
      </c>
    </row>
    <row r="18">
      <c r="A18" t="inlineStr">
        <is>
          <t>Payroll load (% of base: taxes, benefits)</t>
        </is>
      </c>
      <c r="B18" s="18" t="n">
        <v>0.22</v>
      </c>
      <c r="C18" s="2" t="inlineStr">
        <is>
          <t>Applied to base pay on Headcount</t>
        </is>
      </c>
    </row>
    <row r="20">
      <c r="A20" s="6" t="inlineStr">
        <is>
          <t>New-logo seasonality: share of the year's new-logo ARR booked in each quarter</t>
        </is>
      </c>
      <c r="B20" s="7" t="n"/>
      <c r="C20" s="7" t="n"/>
    </row>
    <row r="21">
      <c r="A21" t="inlineStr">
        <is>
          <t>Q1</t>
        </is>
      </c>
      <c r="B21" s="18" t="n">
        <v>0.2</v>
      </c>
      <c r="C21" s="2" t="inlineStr">
        <is>
          <t>Use your own last two or three years. ORM sees Q4 largest, then Q2, Q3, Q1 for most customers.</t>
        </is>
      </c>
    </row>
    <row r="22">
      <c r="A22" t="inlineStr">
        <is>
          <t>Q2</t>
        </is>
      </c>
      <c r="B22" s="18" t="n">
        <v>0.26</v>
      </c>
    </row>
    <row r="23">
      <c r="A23" t="inlineStr">
        <is>
          <t>Q3</t>
        </is>
      </c>
      <c r="B23" s="18" t="n">
        <v>0.22</v>
      </c>
    </row>
    <row r="24">
      <c r="A24" t="inlineStr">
        <is>
          <t>Q4</t>
        </is>
      </c>
      <c r="B24" s="18" t="n">
        <v>0.32</v>
      </c>
    </row>
    <row r="25">
      <c r="A25" s="13" t="inlineStr">
        <is>
          <t>Total (must be 100%)</t>
        </is>
      </c>
      <c r="B25" s="9">
        <f>SUM(B21:B24)</f>
        <v/>
      </c>
    </row>
    <row r="27">
      <c r="A27" s="6" t="inlineStr">
        <is>
          <t>Ramp: share of full productivity by quarter of tenure</t>
        </is>
      </c>
      <c r="B27" s="7" t="n"/>
      <c r="C27" s="7" t="n"/>
    </row>
    <row r="28">
      <c r="A28" t="inlineStr">
        <is>
          <t>Quarter 1 of tenure (months 1 to 3)</t>
        </is>
      </c>
      <c r="B28" s="18" t="n">
        <v>0.1</v>
      </c>
      <c r="C28" s="2" t="inlineStr">
        <is>
          <t>Illustrative curve. Measure your own by role and region. ORM sees 15 to 18 months for a SaaS AE to confidently hit quota.</t>
        </is>
      </c>
    </row>
    <row r="29">
      <c r="A29" t="inlineStr">
        <is>
          <t>Quarter 2 of tenure (months 4 to 6)</t>
        </is>
      </c>
      <c r="B29" s="18" t="n">
        <v>0.3</v>
      </c>
    </row>
    <row r="30">
      <c r="A30" t="inlineStr">
        <is>
          <t>Quarter 3 of tenure (months 7 to 9)</t>
        </is>
      </c>
      <c r="B30" s="18" t="n">
        <v>0.5</v>
      </c>
    </row>
    <row r="31">
      <c r="A31" t="inlineStr">
        <is>
          <t>Quarter 4 of tenure (months 10 to 12)</t>
        </is>
      </c>
      <c r="B31" s="18" t="n">
        <v>0.7</v>
      </c>
    </row>
    <row r="32">
      <c r="A32" t="inlineStr">
        <is>
          <t>Quarter 5 of tenure (months 13 to 15)</t>
        </is>
      </c>
      <c r="B32" s="18" t="n">
        <v>0.85</v>
      </c>
    </row>
    <row r="33">
      <c r="A33" t="inlineStr">
        <is>
          <t>Quarter 6 of tenure and later (month 16 on)</t>
        </is>
      </c>
      <c r="B33" s="18" t="n">
        <v>1</v>
      </c>
    </row>
    <row r="35">
      <c r="A35" s="6" t="inlineStr">
        <is>
          <t>New-logo pipeline source mix</t>
        </is>
      </c>
      <c r="B35" s="7" t="n"/>
      <c r="C35" s="7" t="n"/>
    </row>
    <row r="36">
      <c r="A36" s="15" t="inlineStr">
        <is>
          <t>Marketing</t>
        </is>
      </c>
      <c r="B36" s="18" t="n">
        <v>0.5</v>
      </c>
    </row>
    <row r="37">
      <c r="A37" s="15" t="inlineStr">
        <is>
          <t>SDR outbound</t>
        </is>
      </c>
      <c r="B37" s="18" t="n">
        <v>0.25</v>
      </c>
    </row>
    <row r="38">
      <c r="A38" s="15" t="inlineStr">
        <is>
          <t>AE self-sourced</t>
        </is>
      </c>
      <c r="B38" s="18" t="n">
        <v>0.15</v>
      </c>
    </row>
    <row r="39">
      <c r="A39" s="15" t="inlineStr">
        <is>
          <t>Partners</t>
        </is>
      </c>
      <c r="B39" s="18" t="n">
        <v>0.1</v>
      </c>
    </row>
    <row r="40">
      <c r="A40" s="13" t="inlineStr">
        <is>
          <t>Total (must be 100%)</t>
        </is>
      </c>
      <c r="B40" s="9">
        <f>SUM(B36:B39)</f>
        <v/>
      </c>
    </row>
    <row r="42">
      <c r="A42" s="6" t="inlineStr">
        <is>
          <t>Benchmarks for reference: Benchmarkit 2025 SaaS medians (not inputs)</t>
        </is>
      </c>
      <c r="B42" s="7" t="n"/>
      <c r="C42" s="7" t="n"/>
    </row>
    <row r="43">
      <c r="A43" t="inlineStr">
        <is>
          <t>ARR growth rate</t>
        </is>
      </c>
      <c r="B43" s="10" t="n">
        <v>0.26</v>
      </c>
      <c r="C43" s="2" t="inlineStr">
        <is>
          <t>Source: https://www.benchmarkit.ai/2025benchmarks</t>
        </is>
      </c>
    </row>
    <row r="44">
      <c r="A44" t="inlineStr">
        <is>
          <t>Gross revenue retention</t>
        </is>
      </c>
      <c r="B44" s="10" t="n">
        <v>0.88</v>
      </c>
    </row>
    <row r="45">
      <c r="A45" t="inlineStr">
        <is>
          <t>Net revenue retention</t>
        </is>
      </c>
      <c r="B45" s="10" t="n">
        <v>1.01</v>
      </c>
    </row>
    <row r="46">
      <c r="A46" t="inlineStr">
        <is>
          <t>Gross margin, total revenue</t>
        </is>
      </c>
      <c r="B46" s="10" t="n">
        <v>0.77</v>
      </c>
    </row>
    <row r="47">
      <c r="A47" t="inlineStr">
        <is>
          <t>Sales and marketing, % of revenue</t>
        </is>
      </c>
      <c r="B47" s="10" t="n">
        <v>0.37</v>
      </c>
    </row>
    <row r="48">
      <c r="A48" t="inlineStr">
        <is>
          <t>Research and development, % of revenue</t>
        </is>
      </c>
      <c r="B48" s="10" t="n">
        <v>0.34</v>
      </c>
    </row>
    <row r="49">
      <c r="A49" t="inlineStr">
        <is>
          <t>General and administrative, % of revenue</t>
        </is>
      </c>
      <c r="B49" s="10" t="n">
        <v>0.24</v>
      </c>
    </row>
    <row r="50">
      <c r="A50" t="inlineStr">
        <is>
          <t>Expansion share of new ARR</t>
        </is>
      </c>
      <c r="B50" s="10" t="n">
        <v>0.4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6"/>
  <sheetViews>
    <sheetView workbookViewId="0">
      <pane xSplit="1" ySplit="12" topLeftCell="B13" activePane="bottomRight" state="frozen"/>
      <selection pane="topRight"/>
      <selection pane="bottomLeft"/>
      <selection pane="bottomRight" activeCell="A1" sqref="A1"/>
    </sheetView>
  </sheetViews>
  <sheetFormatPr baseColWidth="8" defaultRowHeight="15"/>
  <cols>
    <col width="44" customWidth="1" min="1" max="1"/>
    <col width="16" customWidth="1" min="2" max="2"/>
    <col width="16" customWidth="1" min="3" max="3"/>
    <col width="16" customWidth="1" min="4" max="4"/>
    <col width="16" customWidth="1" min="5" max="5"/>
    <col width="16" customWidth="1" min="6" max="6"/>
  </cols>
  <sheetData>
    <row r="1">
      <c r="A1" s="1" t="inlineStr">
        <is>
          <t>Targets: top-down target and the ARR bridge by quarter</t>
        </is>
      </c>
    </row>
    <row r="2">
      <c r="A2" s="2" t="inlineStr">
        <is>
          <t>Worked example: an illustrative SaaS company planning FY2027. Every name and number is made up to show the mechanics.</t>
        </is>
      </c>
    </row>
    <row r="3">
      <c r="B3" s="20" t="n">
        <v>1</v>
      </c>
      <c r="C3" s="20" t="n">
        <v>2</v>
      </c>
      <c r="D3" s="20" t="n">
        <v>3</v>
      </c>
      <c r="E3" s="20" t="n">
        <v>4</v>
      </c>
    </row>
    <row r="4">
      <c r="A4" s="6" t="inlineStr">
        <is>
          <t>Top-down target for the year</t>
        </is>
      </c>
      <c r="B4" s="7" t="n"/>
      <c r="C4" s="7" t="n"/>
      <c r="D4" s="7" t="n"/>
      <c r="E4" s="7" t="n"/>
      <c r="F4" s="7" t="n"/>
    </row>
    <row r="5">
      <c r="A5" t="inlineStr">
        <is>
          <t>Starting ARR</t>
        </is>
      </c>
      <c r="B5" s="8">
        <f>Assumptions!B6</f>
        <v/>
      </c>
    </row>
    <row r="6">
      <c r="A6" t="inlineStr">
        <is>
          <t>ARR growth target</t>
        </is>
      </c>
      <c r="B6" s="9">
        <f>Assumptions!B7</f>
        <v/>
      </c>
    </row>
    <row r="7">
      <c r="A7" t="inlineStr">
        <is>
          <t>Target ending ARR</t>
        </is>
      </c>
      <c r="B7" s="8">
        <f>B5*(1+B6)</f>
        <v/>
      </c>
    </row>
    <row r="8">
      <c r="A8" t="inlineStr">
        <is>
          <t>Churn and contraction for the year</t>
        </is>
      </c>
      <c r="B8" s="8">
        <f>B5*(1-Assumptions!B8)</f>
        <v/>
      </c>
    </row>
    <row r="9">
      <c r="A9" t="inlineStr">
        <is>
          <t>Expansion for the year</t>
        </is>
      </c>
      <c r="B9" s="8">
        <f>B5*(Assumptions!B9-Assumptions!B8)</f>
        <v/>
      </c>
    </row>
    <row r="10">
      <c r="A10" s="13" t="inlineStr">
        <is>
          <t>New-logo ARR needed</t>
        </is>
      </c>
      <c r="B10" s="21">
        <f>B7-B5+B8-B9</f>
        <v/>
      </c>
    </row>
    <row r="12">
      <c r="A12" s="14" t="inlineStr">
        <is>
          <t>ARR bridge</t>
        </is>
      </c>
      <c r="B12" s="14" t="inlineStr">
        <is>
          <t>Q1</t>
        </is>
      </c>
      <c r="C12" s="14" t="inlineStr">
        <is>
          <t>Q2</t>
        </is>
      </c>
      <c r="D12" s="14" t="inlineStr">
        <is>
          <t>Q3</t>
        </is>
      </c>
      <c r="E12" s="14" t="inlineStr">
        <is>
          <t>Q4</t>
        </is>
      </c>
      <c r="F12" s="14" t="inlineStr">
        <is>
          <t>FY</t>
        </is>
      </c>
    </row>
    <row r="13">
      <c r="A13" t="inlineStr">
        <is>
          <t>Starting ARR</t>
        </is>
      </c>
      <c r="B13" s="8">
        <f>$B$5</f>
        <v/>
      </c>
      <c r="C13" s="8">
        <f>B17</f>
        <v/>
      </c>
      <c r="D13" s="8">
        <f>C17</f>
        <v/>
      </c>
      <c r="E13" s="8">
        <f>D17</f>
        <v/>
      </c>
      <c r="F13" s="8">
        <f>B13</f>
        <v/>
      </c>
    </row>
    <row r="14">
      <c r="A14" t="inlineStr">
        <is>
          <t>New-logo ARR</t>
        </is>
      </c>
      <c r="B14" s="8">
        <f>$B$10*Assumptions!$B$21</f>
        <v/>
      </c>
      <c r="C14" s="8">
        <f>$B$10*Assumptions!$B$22</f>
        <v/>
      </c>
      <c r="D14" s="8">
        <f>$B$10*Assumptions!$B$23</f>
        <v/>
      </c>
      <c r="E14" s="8">
        <f>$B$10*Assumptions!$B$24</f>
        <v/>
      </c>
      <c r="F14" s="8">
        <f>SUM(B14:E14)</f>
        <v/>
      </c>
    </row>
    <row r="15">
      <c r="A15" t="inlineStr">
        <is>
          <t>Expansion ARR</t>
        </is>
      </c>
      <c r="B15" s="8">
        <f>$B$9/4</f>
        <v/>
      </c>
      <c r="C15" s="8">
        <f>$B$9/4</f>
        <v/>
      </c>
      <c r="D15" s="8">
        <f>$B$9/4</f>
        <v/>
      </c>
      <c r="E15" s="8">
        <f>$B$9/4</f>
        <v/>
      </c>
      <c r="F15" s="8">
        <f>SUM(B15:E15)</f>
        <v/>
      </c>
    </row>
    <row r="16">
      <c r="A16" t="inlineStr">
        <is>
          <t>Churn and contraction</t>
        </is>
      </c>
      <c r="B16" s="8">
        <f>-$B$8/4</f>
        <v/>
      </c>
      <c r="C16" s="8">
        <f>-$B$8/4</f>
        <v/>
      </c>
      <c r="D16" s="8">
        <f>-$B$8/4</f>
        <v/>
      </c>
      <c r="E16" s="8">
        <f>-$B$8/4</f>
        <v/>
      </c>
      <c r="F16" s="8">
        <f>SUM(B16:E16)</f>
        <v/>
      </c>
    </row>
    <row r="17">
      <c r="A17" s="22" t="inlineStr">
        <is>
          <t>Ending ARR</t>
        </is>
      </c>
      <c r="B17" s="23">
        <f>SUM(B13:B16)</f>
        <v/>
      </c>
      <c r="C17" s="23">
        <f>SUM(C13:C16)</f>
        <v/>
      </c>
      <c r="D17" s="23">
        <f>SUM(D13:D16)</f>
        <v/>
      </c>
      <c r="E17" s="23">
        <f>SUM(E13:E16)</f>
        <v/>
      </c>
      <c r="F17" s="23">
        <f>E17</f>
        <v/>
      </c>
    </row>
    <row r="18">
      <c r="A18" t="inlineStr">
        <is>
          <t>Net new ARR</t>
        </is>
      </c>
      <c r="B18" s="8">
        <f>B17-B13</f>
        <v/>
      </c>
      <c r="C18" s="8">
        <f>C17-C13</f>
        <v/>
      </c>
      <c r="D18" s="8">
        <f>D17-D13</f>
        <v/>
      </c>
      <c r="E18" s="8">
        <f>E17-E13</f>
        <v/>
      </c>
      <c r="F18" s="8">
        <f>SUM(B18:E18)</f>
        <v/>
      </c>
    </row>
    <row r="19">
      <c r="B19" s="8" t="n"/>
      <c r="C19" s="8" t="n"/>
      <c r="D19" s="8" t="n"/>
      <c r="E19" s="8" t="n"/>
      <c r="F19" s="8" t="n"/>
    </row>
    <row r="20">
      <c r="A20" s="14" t="inlineStr">
        <is>
          <t>Revenue</t>
        </is>
      </c>
      <c r="B20" s="24" t="inlineStr">
        <is>
          <t>Q1</t>
        </is>
      </c>
      <c r="C20" s="24" t="inlineStr">
        <is>
          <t>Q2</t>
        </is>
      </c>
      <c r="D20" s="24" t="inlineStr">
        <is>
          <t>Q3</t>
        </is>
      </c>
      <c r="E20" s="24" t="inlineStr">
        <is>
          <t>Q4</t>
        </is>
      </c>
      <c r="F20" s="24" t="inlineStr">
        <is>
          <t>FY</t>
        </is>
      </c>
    </row>
    <row r="21">
      <c r="A21" t="inlineStr">
        <is>
          <t>Subscription revenue</t>
        </is>
      </c>
      <c r="B21" s="8">
        <f>(B13+B17)/2/4</f>
        <v/>
      </c>
      <c r="C21" s="8">
        <f>(C13+C17)/2/4</f>
        <v/>
      </c>
      <c r="D21" s="8">
        <f>(D13+D17)/2/4</f>
        <v/>
      </c>
      <c r="E21" s="8">
        <f>(E13+E17)/2/4</f>
        <v/>
      </c>
      <c r="F21" s="8">
        <f>SUM(B21:E21)</f>
        <v/>
      </c>
    </row>
    <row r="22">
      <c r="A22" t="inlineStr">
        <is>
          <t>Professional services revenue</t>
        </is>
      </c>
      <c r="B22" s="8">
        <f>Assumptions!$B$15/4</f>
        <v/>
      </c>
      <c r="C22" s="8">
        <f>Assumptions!$B$15/4</f>
        <v/>
      </c>
      <c r="D22" s="8">
        <f>Assumptions!$B$15/4</f>
        <v/>
      </c>
      <c r="E22" s="8">
        <f>Assumptions!$B$15/4</f>
        <v/>
      </c>
      <c r="F22" s="8">
        <f>SUM(B22:E22)</f>
        <v/>
      </c>
    </row>
    <row r="23">
      <c r="A23" s="22" t="inlineStr">
        <is>
          <t>Total revenue</t>
        </is>
      </c>
      <c r="B23" s="23">
        <f>B21+B22</f>
        <v/>
      </c>
      <c r="C23" s="23">
        <f>C21+C22</f>
        <v/>
      </c>
      <c r="D23" s="23">
        <f>D21+D22</f>
        <v/>
      </c>
      <c r="E23" s="23">
        <f>E21+E22</f>
        <v/>
      </c>
      <c r="F23" s="23">
        <f>SUM(B23:E23)</f>
        <v/>
      </c>
    </row>
    <row r="24">
      <c r="A24" t="inlineStr">
        <is>
          <t>Bookings (new-logo + expansion ARR)</t>
        </is>
      </c>
      <c r="B24" s="8">
        <f>B14+B15</f>
        <v/>
      </c>
      <c r="C24" s="8">
        <f>C14+C15</f>
        <v/>
      </c>
      <c r="D24" s="8">
        <f>D14+D15</f>
        <v/>
      </c>
      <c r="E24" s="8">
        <f>E14+E15</f>
        <v/>
      </c>
      <c r="F24" s="8">
        <f>SUM(B24:E24)</f>
        <v/>
      </c>
    </row>
    <row r="26">
      <c r="A26" s="2" t="inlineStr">
        <is>
          <t>Revenue assumes bookings land evenly inside each quarter. Expansion and churn are applied to the starting base, spread evenly.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2" customWidth="1" min="3" max="3"/>
    <col width="10" customWidth="1" min="4" max="4"/>
    <col width="13" customWidth="1" min="5" max="5"/>
    <col width="9" customWidth="1" min="6" max="6"/>
    <col width="9" customWidth="1" min="7" max="7"/>
    <col width="9" customWidth="1" min="8" max="8"/>
    <col width="9" customWidth="1" min="9" max="9"/>
    <col width="13" customWidth="1" min="10" max="10"/>
    <col width="13" customWidth="1" min="11" max="11"/>
    <col width="13" customWidth="1" min="12" max="12"/>
    <col width="13" customWidth="1" min="13" max="13"/>
    <col width="14" customWidth="1" min="14" max="14"/>
  </cols>
  <sheetData>
    <row r="1">
      <c r="A1" s="1" t="inlineStr">
        <is>
          <t>Capacity: can the AEs you will have book the new-logo target?</t>
        </is>
      </c>
    </row>
    <row r="2">
      <c r="A2" s="2" t="inlineStr">
        <is>
          <t>Worked example: an illustrative SaaS company planning FY2027. Every name and number is made up to show the mechanics.</t>
        </is>
      </c>
    </row>
    <row r="3">
      <c r="F3" s="20" t="n">
        <v>1</v>
      </c>
      <c r="G3" s="20" t="n">
        <v>2</v>
      </c>
      <c r="H3" s="20" t="n">
        <v>3</v>
      </c>
      <c r="I3" s="20" t="n">
        <v>4</v>
      </c>
      <c r="J3" s="20" t="n">
        <v>1</v>
      </c>
      <c r="K3" s="20" t="n">
        <v>2</v>
      </c>
      <c r="L3" s="20" t="n">
        <v>3</v>
      </c>
      <c r="M3" s="20" t="n">
        <v>4</v>
      </c>
    </row>
    <row r="4" ht="45" customHeight="1">
      <c r="A4" s="14" t="inlineStr">
        <is>
          <t>AE or open role</t>
        </is>
      </c>
      <c r="B4" s="14" t="inlineStr">
        <is>
          <t>Segment</t>
        </is>
      </c>
      <c r="C4" s="14" t="inlineStr">
        <is>
          <t>Tenure at year start (quarters)</t>
        </is>
      </c>
      <c r="D4" s="14" t="inlineStr">
        <is>
          <t>Start quarter (1 to 4)</t>
        </is>
      </c>
      <c r="E4" s="14" t="inlineStr">
        <is>
          <t>Annual quota</t>
        </is>
      </c>
      <c r="F4" s="14" t="inlineStr">
        <is>
          <t>Ramp Q1</t>
        </is>
      </c>
      <c r="G4" s="14" t="inlineStr">
        <is>
          <t>Ramp Q2</t>
        </is>
      </c>
      <c r="H4" s="14" t="inlineStr">
        <is>
          <t>Ramp Q3</t>
        </is>
      </c>
      <c r="I4" s="14" t="inlineStr">
        <is>
          <t>Ramp Q4</t>
        </is>
      </c>
      <c r="J4" s="14" t="inlineStr">
        <is>
          <t>Expected ARR Q1</t>
        </is>
      </c>
      <c r="K4" s="14" t="inlineStr">
        <is>
          <t>Expected ARR Q2</t>
        </is>
      </c>
      <c r="L4" s="14" t="inlineStr">
        <is>
          <t>Expected ARR Q3</t>
        </is>
      </c>
      <c r="M4" s="14" t="inlineStr">
        <is>
          <t>Expected ARR Q4</t>
        </is>
      </c>
      <c r="N4" s="14" t="inlineStr">
        <is>
          <t>Expected ARR FY</t>
        </is>
      </c>
    </row>
    <row r="5">
      <c r="A5" s="15" t="inlineStr">
        <is>
          <t>AE 1</t>
        </is>
      </c>
      <c r="B5" s="15" t="inlineStr">
        <is>
          <t>Mid-market</t>
        </is>
      </c>
      <c r="C5" s="19" t="n">
        <v>8</v>
      </c>
      <c r="D5" s="19" t="n">
        <v>1</v>
      </c>
      <c r="E5" s="17" t="n">
        <v>600000</v>
      </c>
      <c r="F5" s="9">
        <f>IF(OR($A5="",$D5="",F$3&lt;$D5),0,INDEX(Assumptions!$B$28:$B$33,MIN(6,$C5+F$3-$D5+1)))</f>
        <v/>
      </c>
      <c r="G5" s="9">
        <f>IF(OR($A5="",$D5="",G$3&lt;$D5),0,INDEX(Assumptions!$B$28:$B$33,MIN(6,$C5+G$3-$D5+1)))</f>
        <v/>
      </c>
      <c r="H5" s="9">
        <f>IF(OR($A5="",$D5="",H$3&lt;$D5),0,INDEX(Assumptions!$B$28:$B$33,MIN(6,$C5+H$3-$D5+1)))</f>
        <v/>
      </c>
      <c r="I5" s="9">
        <f>IF(OR($A5="",$D5="",I$3&lt;$D5),0,INDEX(Assumptions!$B$28:$B$33,MIN(6,$C5+I$3-$D5+1)))</f>
        <v/>
      </c>
      <c r="J5" s="8">
        <f>IF($E5="",0,$E5*INDEX(Assumptions!$B$21:$B$24,J$3)*Assumptions!$B$11*F5)</f>
        <v/>
      </c>
      <c r="K5" s="8">
        <f>IF($E5="",0,$E5*INDEX(Assumptions!$B$21:$B$24,K$3)*Assumptions!$B$11*G5)</f>
        <v/>
      </c>
      <c r="L5" s="8">
        <f>IF($E5="",0,$E5*INDEX(Assumptions!$B$21:$B$24,L$3)*Assumptions!$B$11*H5)</f>
        <v/>
      </c>
      <c r="M5" s="8">
        <f>IF($E5="",0,$E5*INDEX(Assumptions!$B$21:$B$24,M$3)*Assumptions!$B$11*I5)</f>
        <v/>
      </c>
      <c r="N5" s="8">
        <f>SUM(J5:M5)</f>
        <v/>
      </c>
    </row>
    <row r="6">
      <c r="A6" s="15" t="inlineStr">
        <is>
          <t>AE 2</t>
        </is>
      </c>
      <c r="B6" s="15" t="inlineStr">
        <is>
          <t>Mid-market</t>
        </is>
      </c>
      <c r="C6" s="19" t="n">
        <v>7</v>
      </c>
      <c r="D6" s="19" t="n">
        <v>1</v>
      </c>
      <c r="E6" s="17" t="n">
        <v>600000</v>
      </c>
      <c r="F6" s="9">
        <f>IF(OR($A6="",$D6="",F$3&lt;$D6),0,INDEX(Assumptions!$B$28:$B$33,MIN(6,$C6+F$3-$D6+1)))</f>
        <v/>
      </c>
      <c r="G6" s="9">
        <f>IF(OR($A6="",$D6="",G$3&lt;$D6),0,INDEX(Assumptions!$B$28:$B$33,MIN(6,$C6+G$3-$D6+1)))</f>
        <v/>
      </c>
      <c r="H6" s="9">
        <f>IF(OR($A6="",$D6="",H$3&lt;$D6),0,INDEX(Assumptions!$B$28:$B$33,MIN(6,$C6+H$3-$D6+1)))</f>
        <v/>
      </c>
      <c r="I6" s="9">
        <f>IF(OR($A6="",$D6="",I$3&lt;$D6),0,INDEX(Assumptions!$B$28:$B$33,MIN(6,$C6+I$3-$D6+1)))</f>
        <v/>
      </c>
      <c r="J6" s="8">
        <f>IF($E6="",0,$E6*INDEX(Assumptions!$B$21:$B$24,J$3)*Assumptions!$B$11*F6)</f>
        <v/>
      </c>
      <c r="K6" s="8">
        <f>IF($E6="",0,$E6*INDEX(Assumptions!$B$21:$B$24,K$3)*Assumptions!$B$11*G6)</f>
        <v/>
      </c>
      <c r="L6" s="8">
        <f>IF($E6="",0,$E6*INDEX(Assumptions!$B$21:$B$24,L$3)*Assumptions!$B$11*H6)</f>
        <v/>
      </c>
      <c r="M6" s="8">
        <f>IF($E6="",0,$E6*INDEX(Assumptions!$B$21:$B$24,M$3)*Assumptions!$B$11*I6)</f>
        <v/>
      </c>
      <c r="N6" s="8">
        <f>SUM(J6:M6)</f>
        <v/>
      </c>
    </row>
    <row r="7">
      <c r="A7" s="15" t="inlineStr">
        <is>
          <t>AE 3</t>
        </is>
      </c>
      <c r="B7" s="15" t="inlineStr">
        <is>
          <t>Mid-market</t>
        </is>
      </c>
      <c r="C7" s="19" t="n">
        <v>6</v>
      </c>
      <c r="D7" s="19" t="n">
        <v>1</v>
      </c>
      <c r="E7" s="17" t="n">
        <v>600000</v>
      </c>
      <c r="F7" s="9">
        <f>IF(OR($A7="",$D7="",F$3&lt;$D7),0,INDEX(Assumptions!$B$28:$B$33,MIN(6,$C7+F$3-$D7+1)))</f>
        <v/>
      </c>
      <c r="G7" s="9">
        <f>IF(OR($A7="",$D7="",G$3&lt;$D7),0,INDEX(Assumptions!$B$28:$B$33,MIN(6,$C7+G$3-$D7+1)))</f>
        <v/>
      </c>
      <c r="H7" s="9">
        <f>IF(OR($A7="",$D7="",H$3&lt;$D7),0,INDEX(Assumptions!$B$28:$B$33,MIN(6,$C7+H$3-$D7+1)))</f>
        <v/>
      </c>
      <c r="I7" s="9">
        <f>IF(OR($A7="",$D7="",I$3&lt;$D7),0,INDEX(Assumptions!$B$28:$B$33,MIN(6,$C7+I$3-$D7+1)))</f>
        <v/>
      </c>
      <c r="J7" s="8">
        <f>IF($E7="",0,$E7*INDEX(Assumptions!$B$21:$B$24,J$3)*Assumptions!$B$11*F7)</f>
        <v/>
      </c>
      <c r="K7" s="8">
        <f>IF($E7="",0,$E7*INDEX(Assumptions!$B$21:$B$24,K$3)*Assumptions!$B$11*G7)</f>
        <v/>
      </c>
      <c r="L7" s="8">
        <f>IF($E7="",0,$E7*INDEX(Assumptions!$B$21:$B$24,L$3)*Assumptions!$B$11*H7)</f>
        <v/>
      </c>
      <c r="M7" s="8">
        <f>IF($E7="",0,$E7*INDEX(Assumptions!$B$21:$B$24,M$3)*Assumptions!$B$11*I7)</f>
        <v/>
      </c>
      <c r="N7" s="8">
        <f>SUM(J7:M7)</f>
        <v/>
      </c>
    </row>
    <row r="8">
      <c r="A8" s="15" t="inlineStr">
        <is>
          <t>AE 4</t>
        </is>
      </c>
      <c r="B8" s="15" t="inlineStr">
        <is>
          <t>Mid-market</t>
        </is>
      </c>
      <c r="C8" s="19" t="n">
        <v>10</v>
      </c>
      <c r="D8" s="19" t="n">
        <v>1</v>
      </c>
      <c r="E8" s="17" t="n">
        <v>600000</v>
      </c>
      <c r="F8" s="9">
        <f>IF(OR($A8="",$D8="",F$3&lt;$D8),0,INDEX(Assumptions!$B$28:$B$33,MIN(6,$C8+F$3-$D8+1)))</f>
        <v/>
      </c>
      <c r="G8" s="9">
        <f>IF(OR($A8="",$D8="",G$3&lt;$D8),0,INDEX(Assumptions!$B$28:$B$33,MIN(6,$C8+G$3-$D8+1)))</f>
        <v/>
      </c>
      <c r="H8" s="9">
        <f>IF(OR($A8="",$D8="",H$3&lt;$D8),0,INDEX(Assumptions!$B$28:$B$33,MIN(6,$C8+H$3-$D8+1)))</f>
        <v/>
      </c>
      <c r="I8" s="9">
        <f>IF(OR($A8="",$D8="",I$3&lt;$D8),0,INDEX(Assumptions!$B$28:$B$33,MIN(6,$C8+I$3-$D8+1)))</f>
        <v/>
      </c>
      <c r="J8" s="8">
        <f>IF($E8="",0,$E8*INDEX(Assumptions!$B$21:$B$24,J$3)*Assumptions!$B$11*F8)</f>
        <v/>
      </c>
      <c r="K8" s="8">
        <f>IF($E8="",0,$E8*INDEX(Assumptions!$B$21:$B$24,K$3)*Assumptions!$B$11*G8)</f>
        <v/>
      </c>
      <c r="L8" s="8">
        <f>IF($E8="",0,$E8*INDEX(Assumptions!$B$21:$B$24,L$3)*Assumptions!$B$11*H8)</f>
        <v/>
      </c>
      <c r="M8" s="8">
        <f>IF($E8="",0,$E8*INDEX(Assumptions!$B$21:$B$24,M$3)*Assumptions!$B$11*I8)</f>
        <v/>
      </c>
      <c r="N8" s="8">
        <f>SUM(J8:M8)</f>
        <v/>
      </c>
    </row>
    <row r="9">
      <c r="A9" s="15" t="inlineStr">
        <is>
          <t>AE 5</t>
        </is>
      </c>
      <c r="B9" s="15" t="inlineStr">
        <is>
          <t>Mid-market</t>
        </is>
      </c>
      <c r="C9" s="19" t="n">
        <v>3</v>
      </c>
      <c r="D9" s="19" t="n">
        <v>1</v>
      </c>
      <c r="E9" s="17" t="n">
        <v>600000</v>
      </c>
      <c r="F9" s="9">
        <f>IF(OR($A9="",$D9="",F$3&lt;$D9),0,INDEX(Assumptions!$B$28:$B$33,MIN(6,$C9+F$3-$D9+1)))</f>
        <v/>
      </c>
      <c r="G9" s="9">
        <f>IF(OR($A9="",$D9="",G$3&lt;$D9),0,INDEX(Assumptions!$B$28:$B$33,MIN(6,$C9+G$3-$D9+1)))</f>
        <v/>
      </c>
      <c r="H9" s="9">
        <f>IF(OR($A9="",$D9="",H$3&lt;$D9),0,INDEX(Assumptions!$B$28:$B$33,MIN(6,$C9+H$3-$D9+1)))</f>
        <v/>
      </c>
      <c r="I9" s="9">
        <f>IF(OR($A9="",$D9="",I$3&lt;$D9),0,INDEX(Assumptions!$B$28:$B$33,MIN(6,$C9+I$3-$D9+1)))</f>
        <v/>
      </c>
      <c r="J9" s="8">
        <f>IF($E9="",0,$E9*INDEX(Assumptions!$B$21:$B$24,J$3)*Assumptions!$B$11*F9)</f>
        <v/>
      </c>
      <c r="K9" s="8">
        <f>IF($E9="",0,$E9*INDEX(Assumptions!$B$21:$B$24,K$3)*Assumptions!$B$11*G9)</f>
        <v/>
      </c>
      <c r="L9" s="8">
        <f>IF($E9="",0,$E9*INDEX(Assumptions!$B$21:$B$24,L$3)*Assumptions!$B$11*H9)</f>
        <v/>
      </c>
      <c r="M9" s="8">
        <f>IF($E9="",0,$E9*INDEX(Assumptions!$B$21:$B$24,M$3)*Assumptions!$B$11*I9)</f>
        <v/>
      </c>
      <c r="N9" s="8">
        <f>SUM(J9:M9)</f>
        <v/>
      </c>
    </row>
    <row r="10">
      <c r="A10" s="15" t="inlineStr">
        <is>
          <t>AE hire 1</t>
        </is>
      </c>
      <c r="B10" s="15" t="inlineStr">
        <is>
          <t>Mid-market</t>
        </is>
      </c>
      <c r="C10" s="19" t="n">
        <v>0</v>
      </c>
      <c r="D10" s="19" t="n">
        <v>1</v>
      </c>
      <c r="E10" s="17" t="n">
        <v>600000</v>
      </c>
      <c r="F10" s="9">
        <f>IF(OR($A10="",$D10="",F$3&lt;$D10),0,INDEX(Assumptions!$B$28:$B$33,MIN(6,$C10+F$3-$D10+1)))</f>
        <v/>
      </c>
      <c r="G10" s="9">
        <f>IF(OR($A10="",$D10="",G$3&lt;$D10),0,INDEX(Assumptions!$B$28:$B$33,MIN(6,$C10+G$3-$D10+1)))</f>
        <v/>
      </c>
      <c r="H10" s="9">
        <f>IF(OR($A10="",$D10="",H$3&lt;$D10),0,INDEX(Assumptions!$B$28:$B$33,MIN(6,$C10+H$3-$D10+1)))</f>
        <v/>
      </c>
      <c r="I10" s="9">
        <f>IF(OR($A10="",$D10="",I$3&lt;$D10),0,INDEX(Assumptions!$B$28:$B$33,MIN(6,$C10+I$3-$D10+1)))</f>
        <v/>
      </c>
      <c r="J10" s="8">
        <f>IF($E10="",0,$E10*INDEX(Assumptions!$B$21:$B$24,J$3)*Assumptions!$B$11*F10)</f>
        <v/>
      </c>
      <c r="K10" s="8">
        <f>IF($E10="",0,$E10*INDEX(Assumptions!$B$21:$B$24,K$3)*Assumptions!$B$11*G10)</f>
        <v/>
      </c>
      <c r="L10" s="8">
        <f>IF($E10="",0,$E10*INDEX(Assumptions!$B$21:$B$24,L$3)*Assumptions!$B$11*H10)</f>
        <v/>
      </c>
      <c r="M10" s="8">
        <f>IF($E10="",0,$E10*INDEX(Assumptions!$B$21:$B$24,M$3)*Assumptions!$B$11*I10)</f>
        <v/>
      </c>
      <c r="N10" s="8">
        <f>SUM(J10:M10)</f>
        <v/>
      </c>
    </row>
    <row r="11">
      <c r="A11" s="15" t="inlineStr">
        <is>
          <t>AE hire 2</t>
        </is>
      </c>
      <c r="B11" s="15" t="inlineStr">
        <is>
          <t>Mid-market</t>
        </is>
      </c>
      <c r="C11" s="19" t="n">
        <v>0</v>
      </c>
      <c r="D11" s="19" t="n">
        <v>1</v>
      </c>
      <c r="E11" s="17" t="n">
        <v>600000</v>
      </c>
      <c r="F11" s="9">
        <f>IF(OR($A11="",$D11="",F$3&lt;$D11),0,INDEX(Assumptions!$B$28:$B$33,MIN(6,$C11+F$3-$D11+1)))</f>
        <v/>
      </c>
      <c r="G11" s="9">
        <f>IF(OR($A11="",$D11="",G$3&lt;$D11),0,INDEX(Assumptions!$B$28:$B$33,MIN(6,$C11+G$3-$D11+1)))</f>
        <v/>
      </c>
      <c r="H11" s="9">
        <f>IF(OR($A11="",$D11="",H$3&lt;$D11),0,INDEX(Assumptions!$B$28:$B$33,MIN(6,$C11+H$3-$D11+1)))</f>
        <v/>
      </c>
      <c r="I11" s="9">
        <f>IF(OR($A11="",$D11="",I$3&lt;$D11),0,INDEX(Assumptions!$B$28:$B$33,MIN(6,$C11+I$3-$D11+1)))</f>
        <v/>
      </c>
      <c r="J11" s="8">
        <f>IF($E11="",0,$E11*INDEX(Assumptions!$B$21:$B$24,J$3)*Assumptions!$B$11*F11)</f>
        <v/>
      </c>
      <c r="K11" s="8">
        <f>IF($E11="",0,$E11*INDEX(Assumptions!$B$21:$B$24,K$3)*Assumptions!$B$11*G11)</f>
        <v/>
      </c>
      <c r="L11" s="8">
        <f>IF($E11="",0,$E11*INDEX(Assumptions!$B$21:$B$24,L$3)*Assumptions!$B$11*H11)</f>
        <v/>
      </c>
      <c r="M11" s="8">
        <f>IF($E11="",0,$E11*INDEX(Assumptions!$B$21:$B$24,M$3)*Assumptions!$B$11*I11)</f>
        <v/>
      </c>
      <c r="N11" s="8">
        <f>SUM(J11:M11)</f>
        <v/>
      </c>
    </row>
    <row r="12">
      <c r="A12" s="15" t="inlineStr">
        <is>
          <t>AE hire 3</t>
        </is>
      </c>
      <c r="B12" s="15" t="inlineStr">
        <is>
          <t>Mid-market</t>
        </is>
      </c>
      <c r="C12" s="19" t="n">
        <v>0</v>
      </c>
      <c r="D12" s="19" t="n">
        <v>3</v>
      </c>
      <c r="E12" s="17" t="n">
        <v>600000</v>
      </c>
      <c r="F12" s="9">
        <f>IF(OR($A12="",$D12="",F$3&lt;$D12),0,INDEX(Assumptions!$B$28:$B$33,MIN(6,$C12+F$3-$D12+1)))</f>
        <v/>
      </c>
      <c r="G12" s="9">
        <f>IF(OR($A12="",$D12="",G$3&lt;$D12),0,INDEX(Assumptions!$B$28:$B$33,MIN(6,$C12+G$3-$D12+1)))</f>
        <v/>
      </c>
      <c r="H12" s="9">
        <f>IF(OR($A12="",$D12="",H$3&lt;$D12),0,INDEX(Assumptions!$B$28:$B$33,MIN(6,$C12+H$3-$D12+1)))</f>
        <v/>
      </c>
      <c r="I12" s="9">
        <f>IF(OR($A12="",$D12="",I$3&lt;$D12),0,INDEX(Assumptions!$B$28:$B$33,MIN(6,$C12+I$3-$D12+1)))</f>
        <v/>
      </c>
      <c r="J12" s="8">
        <f>IF($E12="",0,$E12*INDEX(Assumptions!$B$21:$B$24,J$3)*Assumptions!$B$11*F12)</f>
        <v/>
      </c>
      <c r="K12" s="8">
        <f>IF($E12="",0,$E12*INDEX(Assumptions!$B$21:$B$24,K$3)*Assumptions!$B$11*G12)</f>
        <v/>
      </c>
      <c r="L12" s="8">
        <f>IF($E12="",0,$E12*INDEX(Assumptions!$B$21:$B$24,L$3)*Assumptions!$B$11*H12)</f>
        <v/>
      </c>
      <c r="M12" s="8">
        <f>IF($E12="",0,$E12*INDEX(Assumptions!$B$21:$B$24,M$3)*Assumptions!$B$11*I12)</f>
        <v/>
      </c>
      <c r="N12" s="8">
        <f>SUM(J12:M12)</f>
        <v/>
      </c>
    </row>
    <row r="13">
      <c r="A13" s="15" t="n"/>
      <c r="B13" s="15" t="n"/>
      <c r="C13" s="19" t="n"/>
      <c r="D13" s="19" t="n"/>
      <c r="E13" s="17" t="n"/>
      <c r="F13" s="9">
        <f>IF(OR($A13="",$D13="",F$3&lt;$D13),0,INDEX(Assumptions!$B$28:$B$33,MIN(6,$C13+F$3-$D13+1)))</f>
        <v/>
      </c>
      <c r="G13" s="9">
        <f>IF(OR($A13="",$D13="",G$3&lt;$D13),0,INDEX(Assumptions!$B$28:$B$33,MIN(6,$C13+G$3-$D13+1)))</f>
        <v/>
      </c>
      <c r="H13" s="9">
        <f>IF(OR($A13="",$D13="",H$3&lt;$D13),0,INDEX(Assumptions!$B$28:$B$33,MIN(6,$C13+H$3-$D13+1)))</f>
        <v/>
      </c>
      <c r="I13" s="9">
        <f>IF(OR($A13="",$D13="",I$3&lt;$D13),0,INDEX(Assumptions!$B$28:$B$33,MIN(6,$C13+I$3-$D13+1)))</f>
        <v/>
      </c>
      <c r="J13" s="8">
        <f>IF($E13="",0,$E13*INDEX(Assumptions!$B$21:$B$24,J$3)*Assumptions!$B$11*F13)</f>
        <v/>
      </c>
      <c r="K13" s="8">
        <f>IF($E13="",0,$E13*INDEX(Assumptions!$B$21:$B$24,K$3)*Assumptions!$B$11*G13)</f>
        <v/>
      </c>
      <c r="L13" s="8">
        <f>IF($E13="",0,$E13*INDEX(Assumptions!$B$21:$B$24,L$3)*Assumptions!$B$11*H13)</f>
        <v/>
      </c>
      <c r="M13" s="8">
        <f>IF($E13="",0,$E13*INDEX(Assumptions!$B$21:$B$24,M$3)*Assumptions!$B$11*I13)</f>
        <v/>
      </c>
      <c r="N13" s="8">
        <f>SUM(J13:M13)</f>
        <v/>
      </c>
    </row>
    <row r="14">
      <c r="A14" s="15" t="n"/>
      <c r="B14" s="15" t="n"/>
      <c r="C14" s="19" t="n"/>
      <c r="D14" s="19" t="n"/>
      <c r="E14" s="17" t="n"/>
      <c r="F14" s="9">
        <f>IF(OR($A14="",$D14="",F$3&lt;$D14),0,INDEX(Assumptions!$B$28:$B$33,MIN(6,$C14+F$3-$D14+1)))</f>
        <v/>
      </c>
      <c r="G14" s="9">
        <f>IF(OR($A14="",$D14="",G$3&lt;$D14),0,INDEX(Assumptions!$B$28:$B$33,MIN(6,$C14+G$3-$D14+1)))</f>
        <v/>
      </c>
      <c r="H14" s="9">
        <f>IF(OR($A14="",$D14="",H$3&lt;$D14),0,INDEX(Assumptions!$B$28:$B$33,MIN(6,$C14+H$3-$D14+1)))</f>
        <v/>
      </c>
      <c r="I14" s="9">
        <f>IF(OR($A14="",$D14="",I$3&lt;$D14),0,INDEX(Assumptions!$B$28:$B$33,MIN(6,$C14+I$3-$D14+1)))</f>
        <v/>
      </c>
      <c r="J14" s="8">
        <f>IF($E14="",0,$E14*INDEX(Assumptions!$B$21:$B$24,J$3)*Assumptions!$B$11*F14)</f>
        <v/>
      </c>
      <c r="K14" s="8">
        <f>IF($E14="",0,$E14*INDEX(Assumptions!$B$21:$B$24,K$3)*Assumptions!$B$11*G14)</f>
        <v/>
      </c>
      <c r="L14" s="8">
        <f>IF($E14="",0,$E14*INDEX(Assumptions!$B$21:$B$24,L$3)*Assumptions!$B$11*H14)</f>
        <v/>
      </c>
      <c r="M14" s="8">
        <f>IF($E14="",0,$E14*INDEX(Assumptions!$B$21:$B$24,M$3)*Assumptions!$B$11*I14)</f>
        <v/>
      </c>
      <c r="N14" s="8">
        <f>SUM(J14:M14)</f>
        <v/>
      </c>
    </row>
    <row r="15">
      <c r="A15" s="15" t="n"/>
      <c r="B15" s="15" t="n"/>
      <c r="C15" s="19" t="n"/>
      <c r="D15" s="19" t="n"/>
      <c r="E15" s="17" t="n"/>
      <c r="F15" s="9">
        <f>IF(OR($A15="",$D15="",F$3&lt;$D15),0,INDEX(Assumptions!$B$28:$B$33,MIN(6,$C15+F$3-$D15+1)))</f>
        <v/>
      </c>
      <c r="G15" s="9">
        <f>IF(OR($A15="",$D15="",G$3&lt;$D15),0,INDEX(Assumptions!$B$28:$B$33,MIN(6,$C15+G$3-$D15+1)))</f>
        <v/>
      </c>
      <c r="H15" s="9">
        <f>IF(OR($A15="",$D15="",H$3&lt;$D15),0,INDEX(Assumptions!$B$28:$B$33,MIN(6,$C15+H$3-$D15+1)))</f>
        <v/>
      </c>
      <c r="I15" s="9">
        <f>IF(OR($A15="",$D15="",I$3&lt;$D15),0,INDEX(Assumptions!$B$28:$B$33,MIN(6,$C15+I$3-$D15+1)))</f>
        <v/>
      </c>
      <c r="J15" s="8">
        <f>IF($E15="",0,$E15*INDEX(Assumptions!$B$21:$B$24,J$3)*Assumptions!$B$11*F15)</f>
        <v/>
      </c>
      <c r="K15" s="8">
        <f>IF($E15="",0,$E15*INDEX(Assumptions!$B$21:$B$24,K$3)*Assumptions!$B$11*G15)</f>
        <v/>
      </c>
      <c r="L15" s="8">
        <f>IF($E15="",0,$E15*INDEX(Assumptions!$B$21:$B$24,L$3)*Assumptions!$B$11*H15)</f>
        <v/>
      </c>
      <c r="M15" s="8">
        <f>IF($E15="",0,$E15*INDEX(Assumptions!$B$21:$B$24,M$3)*Assumptions!$B$11*I15)</f>
        <v/>
      </c>
      <c r="N15" s="8">
        <f>SUM(J15:M15)</f>
        <v/>
      </c>
    </row>
    <row r="16">
      <c r="A16" s="15" t="n"/>
      <c r="B16" s="15" t="n"/>
      <c r="C16" s="19" t="n"/>
      <c r="D16" s="19" t="n"/>
      <c r="E16" s="17" t="n"/>
      <c r="F16" s="9">
        <f>IF(OR($A16="",$D16="",F$3&lt;$D16),0,INDEX(Assumptions!$B$28:$B$33,MIN(6,$C16+F$3-$D16+1)))</f>
        <v/>
      </c>
      <c r="G16" s="9">
        <f>IF(OR($A16="",$D16="",G$3&lt;$D16),0,INDEX(Assumptions!$B$28:$B$33,MIN(6,$C16+G$3-$D16+1)))</f>
        <v/>
      </c>
      <c r="H16" s="9">
        <f>IF(OR($A16="",$D16="",H$3&lt;$D16),0,INDEX(Assumptions!$B$28:$B$33,MIN(6,$C16+H$3-$D16+1)))</f>
        <v/>
      </c>
      <c r="I16" s="9">
        <f>IF(OR($A16="",$D16="",I$3&lt;$D16),0,INDEX(Assumptions!$B$28:$B$33,MIN(6,$C16+I$3-$D16+1)))</f>
        <v/>
      </c>
      <c r="J16" s="8">
        <f>IF($E16="",0,$E16*INDEX(Assumptions!$B$21:$B$24,J$3)*Assumptions!$B$11*F16)</f>
        <v/>
      </c>
      <c r="K16" s="8">
        <f>IF($E16="",0,$E16*INDEX(Assumptions!$B$21:$B$24,K$3)*Assumptions!$B$11*G16)</f>
        <v/>
      </c>
      <c r="L16" s="8">
        <f>IF($E16="",0,$E16*INDEX(Assumptions!$B$21:$B$24,L$3)*Assumptions!$B$11*H16)</f>
        <v/>
      </c>
      <c r="M16" s="8">
        <f>IF($E16="",0,$E16*INDEX(Assumptions!$B$21:$B$24,M$3)*Assumptions!$B$11*I16)</f>
        <v/>
      </c>
      <c r="N16" s="8">
        <f>SUM(J16:M16)</f>
        <v/>
      </c>
    </row>
    <row r="17">
      <c r="A17" s="15" t="n"/>
      <c r="B17" s="15" t="n"/>
      <c r="C17" s="19" t="n"/>
      <c r="D17" s="19" t="n"/>
      <c r="E17" s="17" t="n"/>
      <c r="F17" s="9">
        <f>IF(OR($A17="",$D17="",F$3&lt;$D17),0,INDEX(Assumptions!$B$28:$B$33,MIN(6,$C17+F$3-$D17+1)))</f>
        <v/>
      </c>
      <c r="G17" s="9">
        <f>IF(OR($A17="",$D17="",G$3&lt;$D17),0,INDEX(Assumptions!$B$28:$B$33,MIN(6,$C17+G$3-$D17+1)))</f>
        <v/>
      </c>
      <c r="H17" s="9">
        <f>IF(OR($A17="",$D17="",H$3&lt;$D17),0,INDEX(Assumptions!$B$28:$B$33,MIN(6,$C17+H$3-$D17+1)))</f>
        <v/>
      </c>
      <c r="I17" s="9">
        <f>IF(OR($A17="",$D17="",I$3&lt;$D17),0,INDEX(Assumptions!$B$28:$B$33,MIN(6,$C17+I$3-$D17+1)))</f>
        <v/>
      </c>
      <c r="J17" s="8">
        <f>IF($E17="",0,$E17*INDEX(Assumptions!$B$21:$B$24,J$3)*Assumptions!$B$11*F17)</f>
        <v/>
      </c>
      <c r="K17" s="8">
        <f>IF($E17="",0,$E17*INDEX(Assumptions!$B$21:$B$24,K$3)*Assumptions!$B$11*G17)</f>
        <v/>
      </c>
      <c r="L17" s="8">
        <f>IF($E17="",0,$E17*INDEX(Assumptions!$B$21:$B$24,L$3)*Assumptions!$B$11*H17)</f>
        <v/>
      </c>
      <c r="M17" s="8">
        <f>IF($E17="",0,$E17*INDEX(Assumptions!$B$21:$B$24,M$3)*Assumptions!$B$11*I17)</f>
        <v/>
      </c>
      <c r="N17" s="8">
        <f>SUM(J17:M17)</f>
        <v/>
      </c>
    </row>
    <row r="18">
      <c r="A18" s="15" t="n"/>
      <c r="B18" s="15" t="n"/>
      <c r="C18" s="19" t="n"/>
      <c r="D18" s="19" t="n"/>
      <c r="E18" s="17" t="n"/>
      <c r="F18" s="9">
        <f>IF(OR($A18="",$D18="",F$3&lt;$D18),0,INDEX(Assumptions!$B$28:$B$33,MIN(6,$C18+F$3-$D18+1)))</f>
        <v/>
      </c>
      <c r="G18" s="9">
        <f>IF(OR($A18="",$D18="",G$3&lt;$D18),0,INDEX(Assumptions!$B$28:$B$33,MIN(6,$C18+G$3-$D18+1)))</f>
        <v/>
      </c>
      <c r="H18" s="9">
        <f>IF(OR($A18="",$D18="",H$3&lt;$D18),0,INDEX(Assumptions!$B$28:$B$33,MIN(6,$C18+H$3-$D18+1)))</f>
        <v/>
      </c>
      <c r="I18" s="9">
        <f>IF(OR($A18="",$D18="",I$3&lt;$D18),0,INDEX(Assumptions!$B$28:$B$33,MIN(6,$C18+I$3-$D18+1)))</f>
        <v/>
      </c>
      <c r="J18" s="8">
        <f>IF($E18="",0,$E18*INDEX(Assumptions!$B$21:$B$24,J$3)*Assumptions!$B$11*F18)</f>
        <v/>
      </c>
      <c r="K18" s="8">
        <f>IF($E18="",0,$E18*INDEX(Assumptions!$B$21:$B$24,K$3)*Assumptions!$B$11*G18)</f>
        <v/>
      </c>
      <c r="L18" s="8">
        <f>IF($E18="",0,$E18*INDEX(Assumptions!$B$21:$B$24,L$3)*Assumptions!$B$11*H18)</f>
        <v/>
      </c>
      <c r="M18" s="8">
        <f>IF($E18="",0,$E18*INDEX(Assumptions!$B$21:$B$24,M$3)*Assumptions!$B$11*I18)</f>
        <v/>
      </c>
      <c r="N18" s="8">
        <f>SUM(J18:M18)</f>
        <v/>
      </c>
    </row>
    <row r="19">
      <c r="A19" s="15" t="n"/>
      <c r="B19" s="15" t="n"/>
      <c r="C19" s="19" t="n"/>
      <c r="D19" s="19" t="n"/>
      <c r="E19" s="17" t="n"/>
      <c r="F19" s="9">
        <f>IF(OR($A19="",$D19="",F$3&lt;$D19),0,INDEX(Assumptions!$B$28:$B$33,MIN(6,$C19+F$3-$D19+1)))</f>
        <v/>
      </c>
      <c r="G19" s="9">
        <f>IF(OR($A19="",$D19="",G$3&lt;$D19),0,INDEX(Assumptions!$B$28:$B$33,MIN(6,$C19+G$3-$D19+1)))</f>
        <v/>
      </c>
      <c r="H19" s="9">
        <f>IF(OR($A19="",$D19="",H$3&lt;$D19),0,INDEX(Assumptions!$B$28:$B$33,MIN(6,$C19+H$3-$D19+1)))</f>
        <v/>
      </c>
      <c r="I19" s="9">
        <f>IF(OR($A19="",$D19="",I$3&lt;$D19),0,INDEX(Assumptions!$B$28:$B$33,MIN(6,$C19+I$3-$D19+1)))</f>
        <v/>
      </c>
      <c r="J19" s="8">
        <f>IF($E19="",0,$E19*INDEX(Assumptions!$B$21:$B$24,J$3)*Assumptions!$B$11*F19)</f>
        <v/>
      </c>
      <c r="K19" s="8">
        <f>IF($E19="",0,$E19*INDEX(Assumptions!$B$21:$B$24,K$3)*Assumptions!$B$11*G19)</f>
        <v/>
      </c>
      <c r="L19" s="8">
        <f>IF($E19="",0,$E19*INDEX(Assumptions!$B$21:$B$24,L$3)*Assumptions!$B$11*H19)</f>
        <v/>
      </c>
      <c r="M19" s="8">
        <f>IF($E19="",0,$E19*INDEX(Assumptions!$B$21:$B$24,M$3)*Assumptions!$B$11*I19)</f>
        <v/>
      </c>
      <c r="N19" s="8">
        <f>SUM(J19:M19)</f>
        <v/>
      </c>
    </row>
    <row r="20">
      <c r="A20" s="15" t="n"/>
      <c r="B20" s="15" t="n"/>
      <c r="C20" s="19" t="n"/>
      <c r="D20" s="19" t="n"/>
      <c r="E20" s="17" t="n"/>
      <c r="F20" s="9">
        <f>IF(OR($A20="",$D20="",F$3&lt;$D20),0,INDEX(Assumptions!$B$28:$B$33,MIN(6,$C20+F$3-$D20+1)))</f>
        <v/>
      </c>
      <c r="G20" s="9">
        <f>IF(OR($A20="",$D20="",G$3&lt;$D20),0,INDEX(Assumptions!$B$28:$B$33,MIN(6,$C20+G$3-$D20+1)))</f>
        <v/>
      </c>
      <c r="H20" s="9">
        <f>IF(OR($A20="",$D20="",H$3&lt;$D20),0,INDEX(Assumptions!$B$28:$B$33,MIN(6,$C20+H$3-$D20+1)))</f>
        <v/>
      </c>
      <c r="I20" s="9">
        <f>IF(OR($A20="",$D20="",I$3&lt;$D20),0,INDEX(Assumptions!$B$28:$B$33,MIN(6,$C20+I$3-$D20+1)))</f>
        <v/>
      </c>
      <c r="J20" s="8">
        <f>IF($E20="",0,$E20*INDEX(Assumptions!$B$21:$B$24,J$3)*Assumptions!$B$11*F20)</f>
        <v/>
      </c>
      <c r="K20" s="8">
        <f>IF($E20="",0,$E20*INDEX(Assumptions!$B$21:$B$24,K$3)*Assumptions!$B$11*G20)</f>
        <v/>
      </c>
      <c r="L20" s="8">
        <f>IF($E20="",0,$E20*INDEX(Assumptions!$B$21:$B$24,L$3)*Assumptions!$B$11*H20)</f>
        <v/>
      </c>
      <c r="M20" s="8">
        <f>IF($E20="",0,$E20*INDEX(Assumptions!$B$21:$B$24,M$3)*Assumptions!$B$11*I20)</f>
        <v/>
      </c>
      <c r="N20" s="8">
        <f>SUM(J20:M20)</f>
        <v/>
      </c>
    </row>
    <row r="21">
      <c r="A21" s="15" t="n"/>
      <c r="B21" s="15" t="n"/>
      <c r="C21" s="19" t="n"/>
      <c r="D21" s="19" t="n"/>
      <c r="E21" s="17" t="n"/>
      <c r="F21" s="9">
        <f>IF(OR($A21="",$D21="",F$3&lt;$D21),0,INDEX(Assumptions!$B$28:$B$33,MIN(6,$C21+F$3-$D21+1)))</f>
        <v/>
      </c>
      <c r="G21" s="9">
        <f>IF(OR($A21="",$D21="",G$3&lt;$D21),0,INDEX(Assumptions!$B$28:$B$33,MIN(6,$C21+G$3-$D21+1)))</f>
        <v/>
      </c>
      <c r="H21" s="9">
        <f>IF(OR($A21="",$D21="",H$3&lt;$D21),0,INDEX(Assumptions!$B$28:$B$33,MIN(6,$C21+H$3-$D21+1)))</f>
        <v/>
      </c>
      <c r="I21" s="9">
        <f>IF(OR($A21="",$D21="",I$3&lt;$D21),0,INDEX(Assumptions!$B$28:$B$33,MIN(6,$C21+I$3-$D21+1)))</f>
        <v/>
      </c>
      <c r="J21" s="8">
        <f>IF($E21="",0,$E21*INDEX(Assumptions!$B$21:$B$24,J$3)*Assumptions!$B$11*F21)</f>
        <v/>
      </c>
      <c r="K21" s="8">
        <f>IF($E21="",0,$E21*INDEX(Assumptions!$B$21:$B$24,K$3)*Assumptions!$B$11*G21)</f>
        <v/>
      </c>
      <c r="L21" s="8">
        <f>IF($E21="",0,$E21*INDEX(Assumptions!$B$21:$B$24,L$3)*Assumptions!$B$11*H21)</f>
        <v/>
      </c>
      <c r="M21" s="8">
        <f>IF($E21="",0,$E21*INDEX(Assumptions!$B$21:$B$24,M$3)*Assumptions!$B$11*I21)</f>
        <v/>
      </c>
      <c r="N21" s="8">
        <f>SUM(J21:M21)</f>
        <v/>
      </c>
    </row>
    <row r="22">
      <c r="A22" s="15" t="n"/>
      <c r="B22" s="15" t="n"/>
      <c r="C22" s="19" t="n"/>
      <c r="D22" s="19" t="n"/>
      <c r="E22" s="17" t="n"/>
      <c r="F22" s="9">
        <f>IF(OR($A22="",$D22="",F$3&lt;$D22),0,INDEX(Assumptions!$B$28:$B$33,MIN(6,$C22+F$3-$D22+1)))</f>
        <v/>
      </c>
      <c r="G22" s="9">
        <f>IF(OR($A22="",$D22="",G$3&lt;$D22),0,INDEX(Assumptions!$B$28:$B$33,MIN(6,$C22+G$3-$D22+1)))</f>
        <v/>
      </c>
      <c r="H22" s="9">
        <f>IF(OR($A22="",$D22="",H$3&lt;$D22),0,INDEX(Assumptions!$B$28:$B$33,MIN(6,$C22+H$3-$D22+1)))</f>
        <v/>
      </c>
      <c r="I22" s="9">
        <f>IF(OR($A22="",$D22="",I$3&lt;$D22),0,INDEX(Assumptions!$B$28:$B$33,MIN(6,$C22+I$3-$D22+1)))</f>
        <v/>
      </c>
      <c r="J22" s="8">
        <f>IF($E22="",0,$E22*INDEX(Assumptions!$B$21:$B$24,J$3)*Assumptions!$B$11*F22)</f>
        <v/>
      </c>
      <c r="K22" s="8">
        <f>IF($E22="",0,$E22*INDEX(Assumptions!$B$21:$B$24,K$3)*Assumptions!$B$11*G22)</f>
        <v/>
      </c>
      <c r="L22" s="8">
        <f>IF($E22="",0,$E22*INDEX(Assumptions!$B$21:$B$24,L$3)*Assumptions!$B$11*H22)</f>
        <v/>
      </c>
      <c r="M22" s="8">
        <f>IF($E22="",0,$E22*INDEX(Assumptions!$B$21:$B$24,M$3)*Assumptions!$B$11*I22)</f>
        <v/>
      </c>
      <c r="N22" s="8">
        <f>SUM(J22:M22)</f>
        <v/>
      </c>
    </row>
    <row r="23">
      <c r="A23" s="15" t="n"/>
      <c r="B23" s="15" t="n"/>
      <c r="C23" s="19" t="n"/>
      <c r="D23" s="19" t="n"/>
      <c r="E23" s="17" t="n"/>
      <c r="F23" s="9">
        <f>IF(OR($A23="",$D23="",F$3&lt;$D23),0,INDEX(Assumptions!$B$28:$B$33,MIN(6,$C23+F$3-$D23+1)))</f>
        <v/>
      </c>
      <c r="G23" s="9">
        <f>IF(OR($A23="",$D23="",G$3&lt;$D23),0,INDEX(Assumptions!$B$28:$B$33,MIN(6,$C23+G$3-$D23+1)))</f>
        <v/>
      </c>
      <c r="H23" s="9">
        <f>IF(OR($A23="",$D23="",H$3&lt;$D23),0,INDEX(Assumptions!$B$28:$B$33,MIN(6,$C23+H$3-$D23+1)))</f>
        <v/>
      </c>
      <c r="I23" s="9">
        <f>IF(OR($A23="",$D23="",I$3&lt;$D23),0,INDEX(Assumptions!$B$28:$B$33,MIN(6,$C23+I$3-$D23+1)))</f>
        <v/>
      </c>
      <c r="J23" s="8">
        <f>IF($E23="",0,$E23*INDEX(Assumptions!$B$21:$B$24,J$3)*Assumptions!$B$11*F23)</f>
        <v/>
      </c>
      <c r="K23" s="8">
        <f>IF($E23="",0,$E23*INDEX(Assumptions!$B$21:$B$24,K$3)*Assumptions!$B$11*G23)</f>
        <v/>
      </c>
      <c r="L23" s="8">
        <f>IF($E23="",0,$E23*INDEX(Assumptions!$B$21:$B$24,L$3)*Assumptions!$B$11*H23)</f>
        <v/>
      </c>
      <c r="M23" s="8">
        <f>IF($E23="",0,$E23*INDEX(Assumptions!$B$21:$B$24,M$3)*Assumptions!$B$11*I23)</f>
        <v/>
      </c>
      <c r="N23" s="8">
        <f>SUM(J23:M23)</f>
        <v/>
      </c>
    </row>
    <row r="24">
      <c r="A24" s="15" t="n"/>
      <c r="B24" s="15" t="n"/>
      <c r="C24" s="19" t="n"/>
      <c r="D24" s="19" t="n"/>
      <c r="E24" s="17" t="n"/>
      <c r="F24" s="9">
        <f>IF(OR($A24="",$D24="",F$3&lt;$D24),0,INDEX(Assumptions!$B$28:$B$33,MIN(6,$C24+F$3-$D24+1)))</f>
        <v/>
      </c>
      <c r="G24" s="9">
        <f>IF(OR($A24="",$D24="",G$3&lt;$D24),0,INDEX(Assumptions!$B$28:$B$33,MIN(6,$C24+G$3-$D24+1)))</f>
        <v/>
      </c>
      <c r="H24" s="9">
        <f>IF(OR($A24="",$D24="",H$3&lt;$D24),0,INDEX(Assumptions!$B$28:$B$33,MIN(6,$C24+H$3-$D24+1)))</f>
        <v/>
      </c>
      <c r="I24" s="9">
        <f>IF(OR($A24="",$D24="",I$3&lt;$D24),0,INDEX(Assumptions!$B$28:$B$33,MIN(6,$C24+I$3-$D24+1)))</f>
        <v/>
      </c>
      <c r="J24" s="8">
        <f>IF($E24="",0,$E24*INDEX(Assumptions!$B$21:$B$24,J$3)*Assumptions!$B$11*F24)</f>
        <v/>
      </c>
      <c r="K24" s="8">
        <f>IF($E24="",0,$E24*INDEX(Assumptions!$B$21:$B$24,K$3)*Assumptions!$B$11*G24)</f>
        <v/>
      </c>
      <c r="L24" s="8">
        <f>IF($E24="",0,$E24*INDEX(Assumptions!$B$21:$B$24,L$3)*Assumptions!$B$11*H24)</f>
        <v/>
      </c>
      <c r="M24" s="8">
        <f>IF($E24="",0,$E24*INDEX(Assumptions!$B$21:$B$24,M$3)*Assumptions!$B$11*I24)</f>
        <v/>
      </c>
      <c r="N24" s="8">
        <f>SUM(J24:M24)</f>
        <v/>
      </c>
    </row>
    <row r="25">
      <c r="A25" s="15" t="n"/>
      <c r="B25" s="15" t="n"/>
      <c r="C25" s="19" t="n"/>
      <c r="D25" s="19" t="n"/>
      <c r="E25" s="17" t="n"/>
      <c r="F25" s="9">
        <f>IF(OR($A25="",$D25="",F$3&lt;$D25),0,INDEX(Assumptions!$B$28:$B$33,MIN(6,$C25+F$3-$D25+1)))</f>
        <v/>
      </c>
      <c r="G25" s="9">
        <f>IF(OR($A25="",$D25="",G$3&lt;$D25),0,INDEX(Assumptions!$B$28:$B$33,MIN(6,$C25+G$3-$D25+1)))</f>
        <v/>
      </c>
      <c r="H25" s="9">
        <f>IF(OR($A25="",$D25="",H$3&lt;$D25),0,INDEX(Assumptions!$B$28:$B$33,MIN(6,$C25+H$3-$D25+1)))</f>
        <v/>
      </c>
      <c r="I25" s="9">
        <f>IF(OR($A25="",$D25="",I$3&lt;$D25),0,INDEX(Assumptions!$B$28:$B$33,MIN(6,$C25+I$3-$D25+1)))</f>
        <v/>
      </c>
      <c r="J25" s="8">
        <f>IF($E25="",0,$E25*INDEX(Assumptions!$B$21:$B$24,J$3)*Assumptions!$B$11*F25)</f>
        <v/>
      </c>
      <c r="K25" s="8">
        <f>IF($E25="",0,$E25*INDEX(Assumptions!$B$21:$B$24,K$3)*Assumptions!$B$11*G25)</f>
        <v/>
      </c>
      <c r="L25" s="8">
        <f>IF($E25="",0,$E25*INDEX(Assumptions!$B$21:$B$24,L$3)*Assumptions!$B$11*H25)</f>
        <v/>
      </c>
      <c r="M25" s="8">
        <f>IF($E25="",0,$E25*INDEX(Assumptions!$B$21:$B$24,M$3)*Assumptions!$B$11*I25)</f>
        <v/>
      </c>
      <c r="N25" s="8">
        <f>SUM(J25:M25)</f>
        <v/>
      </c>
    </row>
    <row r="26">
      <c r="A26" s="15" t="n"/>
      <c r="B26" s="15" t="n"/>
      <c r="C26" s="19" t="n"/>
      <c r="D26" s="19" t="n"/>
      <c r="E26" s="17" t="n"/>
      <c r="F26" s="9">
        <f>IF(OR($A26="",$D26="",F$3&lt;$D26),0,INDEX(Assumptions!$B$28:$B$33,MIN(6,$C26+F$3-$D26+1)))</f>
        <v/>
      </c>
      <c r="G26" s="9">
        <f>IF(OR($A26="",$D26="",G$3&lt;$D26),0,INDEX(Assumptions!$B$28:$B$33,MIN(6,$C26+G$3-$D26+1)))</f>
        <v/>
      </c>
      <c r="H26" s="9">
        <f>IF(OR($A26="",$D26="",H$3&lt;$D26),0,INDEX(Assumptions!$B$28:$B$33,MIN(6,$C26+H$3-$D26+1)))</f>
        <v/>
      </c>
      <c r="I26" s="9">
        <f>IF(OR($A26="",$D26="",I$3&lt;$D26),0,INDEX(Assumptions!$B$28:$B$33,MIN(6,$C26+I$3-$D26+1)))</f>
        <v/>
      </c>
      <c r="J26" s="8">
        <f>IF($E26="",0,$E26*INDEX(Assumptions!$B$21:$B$24,J$3)*Assumptions!$B$11*F26)</f>
        <v/>
      </c>
      <c r="K26" s="8">
        <f>IF($E26="",0,$E26*INDEX(Assumptions!$B$21:$B$24,K$3)*Assumptions!$B$11*G26)</f>
        <v/>
      </c>
      <c r="L26" s="8">
        <f>IF($E26="",0,$E26*INDEX(Assumptions!$B$21:$B$24,L$3)*Assumptions!$B$11*H26)</f>
        <v/>
      </c>
      <c r="M26" s="8">
        <f>IF($E26="",0,$E26*INDEX(Assumptions!$B$21:$B$24,M$3)*Assumptions!$B$11*I26)</f>
        <v/>
      </c>
      <c r="N26" s="8">
        <f>SUM(J26:M26)</f>
        <v/>
      </c>
    </row>
    <row r="27">
      <c r="A27" s="15" t="n"/>
      <c r="B27" s="15" t="n"/>
      <c r="C27" s="19" t="n"/>
      <c r="D27" s="19" t="n"/>
      <c r="E27" s="17" t="n"/>
      <c r="F27" s="9">
        <f>IF(OR($A27="",$D27="",F$3&lt;$D27),0,INDEX(Assumptions!$B$28:$B$33,MIN(6,$C27+F$3-$D27+1)))</f>
        <v/>
      </c>
      <c r="G27" s="9">
        <f>IF(OR($A27="",$D27="",G$3&lt;$D27),0,INDEX(Assumptions!$B$28:$B$33,MIN(6,$C27+G$3-$D27+1)))</f>
        <v/>
      </c>
      <c r="H27" s="9">
        <f>IF(OR($A27="",$D27="",H$3&lt;$D27),0,INDEX(Assumptions!$B$28:$B$33,MIN(6,$C27+H$3-$D27+1)))</f>
        <v/>
      </c>
      <c r="I27" s="9">
        <f>IF(OR($A27="",$D27="",I$3&lt;$D27),0,INDEX(Assumptions!$B$28:$B$33,MIN(6,$C27+I$3-$D27+1)))</f>
        <v/>
      </c>
      <c r="J27" s="8">
        <f>IF($E27="",0,$E27*INDEX(Assumptions!$B$21:$B$24,J$3)*Assumptions!$B$11*F27)</f>
        <v/>
      </c>
      <c r="K27" s="8">
        <f>IF($E27="",0,$E27*INDEX(Assumptions!$B$21:$B$24,K$3)*Assumptions!$B$11*G27)</f>
        <v/>
      </c>
      <c r="L27" s="8">
        <f>IF($E27="",0,$E27*INDEX(Assumptions!$B$21:$B$24,L$3)*Assumptions!$B$11*H27)</f>
        <v/>
      </c>
      <c r="M27" s="8">
        <f>IF($E27="",0,$E27*INDEX(Assumptions!$B$21:$B$24,M$3)*Assumptions!$B$11*I27)</f>
        <v/>
      </c>
      <c r="N27" s="8">
        <f>SUM(J27:M27)</f>
        <v/>
      </c>
    </row>
    <row r="28">
      <c r="A28" s="15" t="n"/>
      <c r="B28" s="15" t="n"/>
      <c r="C28" s="19" t="n"/>
      <c r="D28" s="19" t="n"/>
      <c r="E28" s="17" t="n"/>
      <c r="F28" s="9">
        <f>IF(OR($A28="",$D28="",F$3&lt;$D28),0,INDEX(Assumptions!$B$28:$B$33,MIN(6,$C28+F$3-$D28+1)))</f>
        <v/>
      </c>
      <c r="G28" s="9">
        <f>IF(OR($A28="",$D28="",G$3&lt;$D28),0,INDEX(Assumptions!$B$28:$B$33,MIN(6,$C28+G$3-$D28+1)))</f>
        <v/>
      </c>
      <c r="H28" s="9">
        <f>IF(OR($A28="",$D28="",H$3&lt;$D28),0,INDEX(Assumptions!$B$28:$B$33,MIN(6,$C28+H$3-$D28+1)))</f>
        <v/>
      </c>
      <c r="I28" s="9">
        <f>IF(OR($A28="",$D28="",I$3&lt;$D28),0,INDEX(Assumptions!$B$28:$B$33,MIN(6,$C28+I$3-$D28+1)))</f>
        <v/>
      </c>
      <c r="J28" s="8">
        <f>IF($E28="",0,$E28*INDEX(Assumptions!$B$21:$B$24,J$3)*Assumptions!$B$11*F28)</f>
        <v/>
      </c>
      <c r="K28" s="8">
        <f>IF($E28="",0,$E28*INDEX(Assumptions!$B$21:$B$24,K$3)*Assumptions!$B$11*G28)</f>
        <v/>
      </c>
      <c r="L28" s="8">
        <f>IF($E28="",0,$E28*INDEX(Assumptions!$B$21:$B$24,L$3)*Assumptions!$B$11*H28)</f>
        <v/>
      </c>
      <c r="M28" s="8">
        <f>IF($E28="",0,$E28*INDEX(Assumptions!$B$21:$B$24,M$3)*Assumptions!$B$11*I28)</f>
        <v/>
      </c>
      <c r="N28" s="8">
        <f>SUM(J28:M28)</f>
        <v/>
      </c>
    </row>
    <row r="29">
      <c r="A29" s="15" t="n"/>
      <c r="B29" s="15" t="n"/>
      <c r="C29" s="19" t="n"/>
      <c r="D29" s="19" t="n"/>
      <c r="E29" s="17" t="n"/>
      <c r="F29" s="9">
        <f>IF(OR($A29="",$D29="",F$3&lt;$D29),0,INDEX(Assumptions!$B$28:$B$33,MIN(6,$C29+F$3-$D29+1)))</f>
        <v/>
      </c>
      <c r="G29" s="9">
        <f>IF(OR($A29="",$D29="",G$3&lt;$D29),0,INDEX(Assumptions!$B$28:$B$33,MIN(6,$C29+G$3-$D29+1)))</f>
        <v/>
      </c>
      <c r="H29" s="9">
        <f>IF(OR($A29="",$D29="",H$3&lt;$D29),0,INDEX(Assumptions!$B$28:$B$33,MIN(6,$C29+H$3-$D29+1)))</f>
        <v/>
      </c>
      <c r="I29" s="9">
        <f>IF(OR($A29="",$D29="",I$3&lt;$D29),0,INDEX(Assumptions!$B$28:$B$33,MIN(6,$C29+I$3-$D29+1)))</f>
        <v/>
      </c>
      <c r="J29" s="8">
        <f>IF($E29="",0,$E29*INDEX(Assumptions!$B$21:$B$24,J$3)*Assumptions!$B$11*F29)</f>
        <v/>
      </c>
      <c r="K29" s="8">
        <f>IF($E29="",0,$E29*INDEX(Assumptions!$B$21:$B$24,K$3)*Assumptions!$B$11*G29)</f>
        <v/>
      </c>
      <c r="L29" s="8">
        <f>IF($E29="",0,$E29*INDEX(Assumptions!$B$21:$B$24,L$3)*Assumptions!$B$11*H29)</f>
        <v/>
      </c>
      <c r="M29" s="8">
        <f>IF($E29="",0,$E29*INDEX(Assumptions!$B$21:$B$24,M$3)*Assumptions!$B$11*I29)</f>
        <v/>
      </c>
      <c r="N29" s="8">
        <f>SUM(J29:M29)</f>
        <v/>
      </c>
    </row>
    <row r="30">
      <c r="A30" s="15" t="n"/>
      <c r="B30" s="15" t="n"/>
      <c r="C30" s="19" t="n"/>
      <c r="D30" s="19" t="n"/>
      <c r="E30" s="17" t="n"/>
      <c r="F30" s="9">
        <f>IF(OR($A30="",$D30="",F$3&lt;$D30),0,INDEX(Assumptions!$B$28:$B$33,MIN(6,$C30+F$3-$D30+1)))</f>
        <v/>
      </c>
      <c r="G30" s="9">
        <f>IF(OR($A30="",$D30="",G$3&lt;$D30),0,INDEX(Assumptions!$B$28:$B$33,MIN(6,$C30+G$3-$D30+1)))</f>
        <v/>
      </c>
      <c r="H30" s="9">
        <f>IF(OR($A30="",$D30="",H$3&lt;$D30),0,INDEX(Assumptions!$B$28:$B$33,MIN(6,$C30+H$3-$D30+1)))</f>
        <v/>
      </c>
      <c r="I30" s="9">
        <f>IF(OR($A30="",$D30="",I$3&lt;$D30),0,INDEX(Assumptions!$B$28:$B$33,MIN(6,$C30+I$3-$D30+1)))</f>
        <v/>
      </c>
      <c r="J30" s="8">
        <f>IF($E30="",0,$E30*INDEX(Assumptions!$B$21:$B$24,J$3)*Assumptions!$B$11*F30)</f>
        <v/>
      </c>
      <c r="K30" s="8">
        <f>IF($E30="",0,$E30*INDEX(Assumptions!$B$21:$B$24,K$3)*Assumptions!$B$11*G30)</f>
        <v/>
      </c>
      <c r="L30" s="8">
        <f>IF($E30="",0,$E30*INDEX(Assumptions!$B$21:$B$24,L$3)*Assumptions!$B$11*H30)</f>
        <v/>
      </c>
      <c r="M30" s="8">
        <f>IF($E30="",0,$E30*INDEX(Assumptions!$B$21:$B$24,M$3)*Assumptions!$B$11*I30)</f>
        <v/>
      </c>
      <c r="N30" s="8">
        <f>SUM(J30:M30)</f>
        <v/>
      </c>
    </row>
    <row r="31">
      <c r="A31" s="15" t="n"/>
      <c r="B31" s="15" t="n"/>
      <c r="C31" s="19" t="n"/>
      <c r="D31" s="19" t="n"/>
      <c r="E31" s="17" t="n"/>
      <c r="F31" s="9">
        <f>IF(OR($A31="",$D31="",F$3&lt;$D31),0,INDEX(Assumptions!$B$28:$B$33,MIN(6,$C31+F$3-$D31+1)))</f>
        <v/>
      </c>
      <c r="G31" s="9">
        <f>IF(OR($A31="",$D31="",G$3&lt;$D31),0,INDEX(Assumptions!$B$28:$B$33,MIN(6,$C31+G$3-$D31+1)))</f>
        <v/>
      </c>
      <c r="H31" s="9">
        <f>IF(OR($A31="",$D31="",H$3&lt;$D31),0,INDEX(Assumptions!$B$28:$B$33,MIN(6,$C31+H$3-$D31+1)))</f>
        <v/>
      </c>
      <c r="I31" s="9">
        <f>IF(OR($A31="",$D31="",I$3&lt;$D31),0,INDEX(Assumptions!$B$28:$B$33,MIN(6,$C31+I$3-$D31+1)))</f>
        <v/>
      </c>
      <c r="J31" s="8">
        <f>IF($E31="",0,$E31*INDEX(Assumptions!$B$21:$B$24,J$3)*Assumptions!$B$11*F31)</f>
        <v/>
      </c>
      <c r="K31" s="8">
        <f>IF($E31="",0,$E31*INDEX(Assumptions!$B$21:$B$24,K$3)*Assumptions!$B$11*G31)</f>
        <v/>
      </c>
      <c r="L31" s="8">
        <f>IF($E31="",0,$E31*INDEX(Assumptions!$B$21:$B$24,L$3)*Assumptions!$B$11*H31)</f>
        <v/>
      </c>
      <c r="M31" s="8">
        <f>IF($E31="",0,$E31*INDEX(Assumptions!$B$21:$B$24,M$3)*Assumptions!$B$11*I31)</f>
        <v/>
      </c>
      <c r="N31" s="8">
        <f>SUM(J31:M31)</f>
        <v/>
      </c>
    </row>
    <row r="32">
      <c r="A32" s="15" t="n"/>
      <c r="B32" s="15" t="n"/>
      <c r="C32" s="19" t="n"/>
      <c r="D32" s="19" t="n"/>
      <c r="E32" s="17" t="n"/>
      <c r="F32" s="9">
        <f>IF(OR($A32="",$D32="",F$3&lt;$D32),0,INDEX(Assumptions!$B$28:$B$33,MIN(6,$C32+F$3-$D32+1)))</f>
        <v/>
      </c>
      <c r="G32" s="9">
        <f>IF(OR($A32="",$D32="",G$3&lt;$D32),0,INDEX(Assumptions!$B$28:$B$33,MIN(6,$C32+G$3-$D32+1)))</f>
        <v/>
      </c>
      <c r="H32" s="9">
        <f>IF(OR($A32="",$D32="",H$3&lt;$D32),0,INDEX(Assumptions!$B$28:$B$33,MIN(6,$C32+H$3-$D32+1)))</f>
        <v/>
      </c>
      <c r="I32" s="9">
        <f>IF(OR($A32="",$D32="",I$3&lt;$D32),0,INDEX(Assumptions!$B$28:$B$33,MIN(6,$C32+I$3-$D32+1)))</f>
        <v/>
      </c>
      <c r="J32" s="8">
        <f>IF($E32="",0,$E32*INDEX(Assumptions!$B$21:$B$24,J$3)*Assumptions!$B$11*F32)</f>
        <v/>
      </c>
      <c r="K32" s="8">
        <f>IF($E32="",0,$E32*INDEX(Assumptions!$B$21:$B$24,K$3)*Assumptions!$B$11*G32)</f>
        <v/>
      </c>
      <c r="L32" s="8">
        <f>IF($E32="",0,$E32*INDEX(Assumptions!$B$21:$B$24,L$3)*Assumptions!$B$11*H32)</f>
        <v/>
      </c>
      <c r="M32" s="8">
        <f>IF($E32="",0,$E32*INDEX(Assumptions!$B$21:$B$24,M$3)*Assumptions!$B$11*I32)</f>
        <v/>
      </c>
      <c r="N32" s="8">
        <f>SUM(J32:M32)</f>
        <v/>
      </c>
    </row>
    <row r="33">
      <c r="A33" s="15" t="n"/>
      <c r="B33" s="15" t="n"/>
      <c r="C33" s="19" t="n"/>
      <c r="D33" s="19" t="n"/>
      <c r="E33" s="17" t="n"/>
      <c r="F33" s="9">
        <f>IF(OR($A33="",$D33="",F$3&lt;$D33),0,INDEX(Assumptions!$B$28:$B$33,MIN(6,$C33+F$3-$D33+1)))</f>
        <v/>
      </c>
      <c r="G33" s="9">
        <f>IF(OR($A33="",$D33="",G$3&lt;$D33),0,INDEX(Assumptions!$B$28:$B$33,MIN(6,$C33+G$3-$D33+1)))</f>
        <v/>
      </c>
      <c r="H33" s="9">
        <f>IF(OR($A33="",$D33="",H$3&lt;$D33),0,INDEX(Assumptions!$B$28:$B$33,MIN(6,$C33+H$3-$D33+1)))</f>
        <v/>
      </c>
      <c r="I33" s="9">
        <f>IF(OR($A33="",$D33="",I$3&lt;$D33),0,INDEX(Assumptions!$B$28:$B$33,MIN(6,$C33+I$3-$D33+1)))</f>
        <v/>
      </c>
      <c r="J33" s="8">
        <f>IF($E33="",0,$E33*INDEX(Assumptions!$B$21:$B$24,J$3)*Assumptions!$B$11*F33)</f>
        <v/>
      </c>
      <c r="K33" s="8">
        <f>IF($E33="",0,$E33*INDEX(Assumptions!$B$21:$B$24,K$3)*Assumptions!$B$11*G33)</f>
        <v/>
      </c>
      <c r="L33" s="8">
        <f>IF($E33="",0,$E33*INDEX(Assumptions!$B$21:$B$24,L$3)*Assumptions!$B$11*H33)</f>
        <v/>
      </c>
      <c r="M33" s="8">
        <f>IF($E33="",0,$E33*INDEX(Assumptions!$B$21:$B$24,M$3)*Assumptions!$B$11*I33)</f>
        <v/>
      </c>
      <c r="N33" s="8">
        <f>SUM(J33:M33)</f>
        <v/>
      </c>
    </row>
    <row r="34">
      <c r="A34" s="15" t="n"/>
      <c r="B34" s="15" t="n"/>
      <c r="C34" s="19" t="n"/>
      <c r="D34" s="19" t="n"/>
      <c r="E34" s="17" t="n"/>
      <c r="F34" s="9">
        <f>IF(OR($A34="",$D34="",F$3&lt;$D34),0,INDEX(Assumptions!$B$28:$B$33,MIN(6,$C34+F$3-$D34+1)))</f>
        <v/>
      </c>
      <c r="G34" s="9">
        <f>IF(OR($A34="",$D34="",G$3&lt;$D34),0,INDEX(Assumptions!$B$28:$B$33,MIN(6,$C34+G$3-$D34+1)))</f>
        <v/>
      </c>
      <c r="H34" s="9">
        <f>IF(OR($A34="",$D34="",H$3&lt;$D34),0,INDEX(Assumptions!$B$28:$B$33,MIN(6,$C34+H$3-$D34+1)))</f>
        <v/>
      </c>
      <c r="I34" s="9">
        <f>IF(OR($A34="",$D34="",I$3&lt;$D34),0,INDEX(Assumptions!$B$28:$B$33,MIN(6,$C34+I$3-$D34+1)))</f>
        <v/>
      </c>
      <c r="J34" s="8">
        <f>IF($E34="",0,$E34*INDEX(Assumptions!$B$21:$B$24,J$3)*Assumptions!$B$11*F34)</f>
        <v/>
      </c>
      <c r="K34" s="8">
        <f>IF($E34="",0,$E34*INDEX(Assumptions!$B$21:$B$24,K$3)*Assumptions!$B$11*G34)</f>
        <v/>
      </c>
      <c r="L34" s="8">
        <f>IF($E34="",0,$E34*INDEX(Assumptions!$B$21:$B$24,L$3)*Assumptions!$B$11*H34)</f>
        <v/>
      </c>
      <c r="M34" s="8">
        <f>IF($E34="",0,$E34*INDEX(Assumptions!$B$21:$B$24,M$3)*Assumptions!$B$11*I34)</f>
        <v/>
      </c>
      <c r="N34" s="8">
        <f>SUM(J34:M34)</f>
        <v/>
      </c>
    </row>
    <row r="36">
      <c r="A36" s="13" t="inlineStr">
        <is>
          <t>Bottom-up capacity (expected new-logo ARR)</t>
        </is>
      </c>
      <c r="J36" s="8">
        <f>SUM(J5:J34)</f>
        <v/>
      </c>
      <c r="K36" s="8">
        <f>SUM(K5:K34)</f>
        <v/>
      </c>
      <c r="L36" s="8">
        <f>SUM(L5:L34)</f>
        <v/>
      </c>
      <c r="M36" s="8">
        <f>SUM(M5:M34)</f>
        <v/>
      </c>
      <c r="N36" s="8">
        <f>SUM(N5:N34)</f>
        <v/>
      </c>
    </row>
    <row r="37">
      <c r="A37" s="13" t="inlineStr">
        <is>
          <t>New-logo ARR target (Targets)</t>
        </is>
      </c>
      <c r="J37" s="8">
        <f>Targets!B14</f>
        <v/>
      </c>
      <c r="K37" s="8">
        <f>Targets!C14</f>
        <v/>
      </c>
      <c r="L37" s="8">
        <f>Targets!D14</f>
        <v/>
      </c>
      <c r="M37" s="8">
        <f>Targets!E14</f>
        <v/>
      </c>
      <c r="N37" s="8">
        <f>Targets!F14</f>
        <v/>
      </c>
    </row>
    <row r="38">
      <c r="A38" s="13" t="inlineStr">
        <is>
          <t>Gap (capacity - target)</t>
        </is>
      </c>
      <c r="J38" s="21">
        <f>J36-J37</f>
        <v/>
      </c>
      <c r="K38" s="21">
        <f>K36-K37</f>
        <v/>
      </c>
      <c r="L38" s="21">
        <f>L36-L37</f>
        <v/>
      </c>
      <c r="M38" s="21">
        <f>M36-M37</f>
        <v/>
      </c>
      <c r="N38" s="21">
        <f>N36-N37</f>
        <v/>
      </c>
    </row>
    <row r="39">
      <c r="A39" s="13" t="inlineStr">
        <is>
          <t>Capacity as % of target</t>
        </is>
      </c>
      <c r="J39" s="9">
        <f>IFERROR(J36/J37,0)</f>
        <v/>
      </c>
      <c r="K39" s="9">
        <f>IFERROR(K36/K37,0)</f>
        <v/>
      </c>
      <c r="L39" s="9">
        <f>IFERROR(L36/L37,0)</f>
        <v/>
      </c>
      <c r="M39" s="9">
        <f>IFERROR(M36/M37,0)</f>
        <v/>
      </c>
      <c r="N39" s="9">
        <f>IFERROR(N36/N37,0)</f>
        <v/>
      </c>
    </row>
    <row r="41">
      <c r="A41" t="inlineStr">
        <is>
          <t>Full-year productivity of one ramped AE (quota x attainment)</t>
        </is>
      </c>
      <c r="B41" s="21">
        <f>Assumptions!B10*Assumptions!B11</f>
        <v/>
      </c>
    </row>
    <row r="42">
      <c r="A42" t="inlineStr">
        <is>
          <t>Ramped AEs needed to close the gap</t>
        </is>
      </c>
      <c r="B42" s="25">
        <f>IFERROR(MAX(0,-N38)/B41,0)</f>
        <v/>
      </c>
    </row>
    <row r="43">
      <c r="A43" t="inlineStr">
        <is>
          <t>Year-one output of a Q1 hire (ramped AE equivalents)</t>
        </is>
      </c>
      <c r="B43" s="26">
        <f>SUMPRODUCT(Assumptions!B21:B24,Assumptions!B28:B31)</f>
        <v/>
      </c>
    </row>
    <row r="44">
      <c r="A44" t="inlineStr">
        <is>
          <t>Q1 hires needed to close the gap</t>
        </is>
      </c>
      <c r="B44" s="27">
        <f>IFERROR(ROUNDUP(MAX(0,-N38)/(B41*B43),0),0)</f>
        <v/>
      </c>
    </row>
    <row r="45">
      <c r="A45" t="inlineStr">
        <is>
          <t>Bottom-up ending ARR (start - churn + expansion + capacity)</t>
        </is>
      </c>
      <c r="B45" s="21">
        <f>Targets!B5-Targets!B8+Targets!B9+N36</f>
        <v/>
      </c>
    </row>
    <row r="46">
      <c r="A46" t="inlineStr">
        <is>
          <t>Bottom-up ARR growth</t>
        </is>
      </c>
      <c r="B46" s="28">
        <f>IFERROR(B45/Targets!B5-1,0)</f>
        <v/>
      </c>
    </row>
    <row r="48">
      <c r="A48" s="2" t="inlineStr">
        <is>
          <t>Quota is phased by the seasonality table, so a hire who starts in Q1 ramps through the small quarters. Expansion ARR is owned by account managers and customer success and is not in this check.</t>
        </is>
      </c>
    </row>
  </sheetData>
  <conditionalFormatting sqref="J38:N38">
    <cfRule type="expression" priority="1" dxfId="0">
      <formula>J38&lt;0</formula>
    </cfRule>
  </conditionalFormatting>
  <dataValidations count="1">
    <dataValidation sqref="D5:D34" showDropDown="0" showInputMessage="0" showErrorMessage="0" allowBlank="1" type="whole" operator="between">
      <formula1>1</formula1>
      <formula2>4</formula2>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44" customWidth="1" min="1" max="1"/>
    <col width="16" customWidth="1" min="2" max="2"/>
    <col width="16" customWidth="1" min="3" max="3"/>
    <col width="16" customWidth="1" min="4" max="4"/>
    <col width="16" customWidth="1" min="5" max="5"/>
    <col width="16" customWidth="1" min="6" max="6"/>
  </cols>
  <sheetData>
    <row r="1">
      <c r="A1" s="1" t="inlineStr">
        <is>
          <t>Pipeline: what must exist, and by when, to book the new-logo target</t>
        </is>
      </c>
    </row>
    <row r="2">
      <c r="A2" s="2" t="inlineStr">
        <is>
          <t>Worked example: an illustrative SaaS company planning FY2027. Every name and number is made up to show the mechanics.</t>
        </is>
      </c>
    </row>
    <row r="3">
      <c r="B3" s="20" t="n">
        <v>1</v>
      </c>
      <c r="C3" s="20" t="n">
        <v>2</v>
      </c>
      <c r="D3" s="20" t="n">
        <v>3</v>
      </c>
      <c r="E3" s="20" t="n">
        <v>4</v>
      </c>
    </row>
    <row r="4">
      <c r="A4" s="14" t="inlineStr">
        <is>
          <t>New logo</t>
        </is>
      </c>
      <c r="B4" s="14" t="inlineStr">
        <is>
          <t>Q1</t>
        </is>
      </c>
      <c r="C4" s="14" t="inlineStr">
        <is>
          <t>Q2</t>
        </is>
      </c>
      <c r="D4" s="14" t="inlineStr">
        <is>
          <t>Q3</t>
        </is>
      </c>
      <c r="E4" s="14" t="inlineStr">
        <is>
          <t>Q4</t>
        </is>
      </c>
      <c r="F4" s="14" t="inlineStr">
        <is>
          <t>FY</t>
        </is>
      </c>
    </row>
    <row r="5">
      <c r="A5" t="inlineStr">
        <is>
          <t>New-logo ARR target</t>
        </is>
      </c>
      <c r="B5" s="8">
        <f>Targets!B14</f>
        <v/>
      </c>
      <c r="C5" s="8">
        <f>Targets!C14</f>
        <v/>
      </c>
      <c r="D5" s="8">
        <f>Targets!D14</f>
        <v/>
      </c>
      <c r="E5" s="8">
        <f>Targets!E14</f>
        <v/>
      </c>
      <c r="F5" s="8">
        <f>SUM(B5:E5)</f>
        <v/>
      </c>
    </row>
    <row r="6">
      <c r="A6" t="inlineStr">
        <is>
          <t>Dollar win rate</t>
        </is>
      </c>
      <c r="B6" s="9">
        <f>Assumptions!$B$12</f>
        <v/>
      </c>
      <c r="C6" s="9">
        <f>Assumptions!$B$12</f>
        <v/>
      </c>
      <c r="D6" s="9">
        <f>Assumptions!$B$12</f>
        <v/>
      </c>
      <c r="E6" s="9">
        <f>Assumptions!$B$12</f>
        <v/>
      </c>
    </row>
    <row r="7">
      <c r="A7" t="inlineStr">
        <is>
          <t>Pipeline needed</t>
        </is>
      </c>
      <c r="B7" s="8">
        <f>IFERROR(B5/B6,0)</f>
        <v/>
      </c>
      <c r="C7" s="8">
        <f>IFERROR(C5/C6,0)</f>
        <v/>
      </c>
      <c r="D7" s="8">
        <f>IFERROR(D5/D6,0)</f>
        <v/>
      </c>
      <c r="E7" s="8">
        <f>IFERROR(E5/E6,0)</f>
        <v/>
      </c>
      <c r="F7" s="8">
        <f>SUM(B7:E7)</f>
        <v/>
      </c>
    </row>
    <row r="8">
      <c r="A8" t="inlineStr">
        <is>
          <t>Implied coverage (pipeline / target)</t>
        </is>
      </c>
      <c r="B8" s="29">
        <f>IFERROR(B7/B5,0)</f>
        <v/>
      </c>
      <c r="C8" s="29">
        <f>IFERROR(C7/C5,0)</f>
        <v/>
      </c>
      <c r="D8" s="29">
        <f>IFERROR(D7/D5,0)</f>
        <v/>
      </c>
      <c r="E8" s="29">
        <f>IFERROR(E7/E5,0)</f>
        <v/>
      </c>
      <c r="F8" s="29">
        <f>IFERROR(F7/F5,0)</f>
        <v/>
      </c>
    </row>
    <row r="9">
      <c r="A9" t="inlineStr">
        <is>
          <t>Average new-logo deal (ARR)</t>
        </is>
      </c>
      <c r="B9" s="8">
        <f>Assumptions!$B$13</f>
        <v/>
      </c>
      <c r="C9" s="8">
        <f>Assumptions!$B$13</f>
        <v/>
      </c>
      <c r="D9" s="8">
        <f>Assumptions!$B$13</f>
        <v/>
      </c>
      <c r="E9" s="8">
        <f>Assumptions!$B$13</f>
        <v/>
      </c>
    </row>
    <row r="10">
      <c r="A10" t="inlineStr">
        <is>
          <t>Opportunities needed</t>
        </is>
      </c>
      <c r="B10" s="12">
        <f>IFERROR(ROUNDUP(B7/B9,0),0)</f>
        <v/>
      </c>
      <c r="C10" s="12">
        <f>IFERROR(ROUNDUP(C7/C9,0),0)</f>
        <v/>
      </c>
      <c r="D10" s="12">
        <f>IFERROR(ROUNDUP(D7/D9,0),0)</f>
        <v/>
      </c>
      <c r="E10" s="12">
        <f>IFERROR(ROUNDUP(E7/E9,0),0)</f>
        <v/>
      </c>
      <c r="F10" s="12">
        <f>SUM(B10:E10)</f>
        <v/>
      </c>
    </row>
    <row r="11">
      <c r="A11" t="inlineStr">
        <is>
          <t>Quarter starts</t>
        </is>
      </c>
      <c r="B11" s="5">
        <f>IF(Assumptions!$B$5="","",DATE(YEAR(Assumptions!$B$5),MONTH(Assumptions!$B$5)+3*(B$3-1),DAY(Assumptions!$B$5)))</f>
        <v/>
      </c>
      <c r="C11" s="5">
        <f>IF(Assumptions!$B$5="","",DATE(YEAR(Assumptions!$B$5),MONTH(Assumptions!$B$5)+3*(C$3-1),DAY(Assumptions!$B$5)))</f>
        <v/>
      </c>
      <c r="D11" s="5">
        <f>IF(Assumptions!$B$5="","",DATE(YEAR(Assumptions!$B$5),MONTH(Assumptions!$B$5)+3*(D$3-1),DAY(Assumptions!$B$5)))</f>
        <v/>
      </c>
      <c r="E11" s="5">
        <f>IF(Assumptions!$B$5="","",DATE(YEAR(Assumptions!$B$5),MONTH(Assumptions!$B$5)+3*(E$3-1),DAY(Assumptions!$B$5)))</f>
        <v/>
      </c>
    </row>
    <row r="12">
      <c r="A12" s="13" t="inlineStr">
        <is>
          <t>Pipeline must exist by</t>
        </is>
      </c>
      <c r="B12" s="30">
        <f>IF(B11="","",B11-Assumptions!$B$14)</f>
        <v/>
      </c>
      <c r="C12" s="30">
        <f>IF(C11="","",C11-Assumptions!$B$14)</f>
        <v/>
      </c>
      <c r="D12" s="30">
        <f>IF(D11="","",D11-Assumptions!$B$14)</f>
        <v/>
      </c>
      <c r="E12" s="30">
        <f>IF(E11="","",E11-Assumptions!$B$14)</f>
        <v/>
      </c>
      <c r="F12" s="13" t="n"/>
    </row>
    <row r="14">
      <c r="A14" s="14" t="inlineStr">
        <is>
          <t>Pipeline to create, by source</t>
        </is>
      </c>
      <c r="B14" s="14" t="inlineStr">
        <is>
          <t>Q1</t>
        </is>
      </c>
      <c r="C14" s="14" t="inlineStr">
        <is>
          <t>Q2</t>
        </is>
      </c>
      <c r="D14" s="14" t="inlineStr">
        <is>
          <t>Q3</t>
        </is>
      </c>
      <c r="E14" s="14" t="inlineStr">
        <is>
          <t>Q4</t>
        </is>
      </c>
      <c r="F14" s="14" t="inlineStr">
        <is>
          <t>FY</t>
        </is>
      </c>
    </row>
    <row r="15">
      <c r="A15">
        <f>Assumptions!A36</f>
        <v/>
      </c>
      <c r="B15" s="8">
        <f>B$7*Assumptions!$B$36</f>
        <v/>
      </c>
      <c r="C15" s="8">
        <f>C$7*Assumptions!$B$36</f>
        <v/>
      </c>
      <c r="D15" s="8">
        <f>D$7*Assumptions!$B$36</f>
        <v/>
      </c>
      <c r="E15" s="8">
        <f>E$7*Assumptions!$B$36</f>
        <v/>
      </c>
      <c r="F15" s="8">
        <f>SUM(B15:E15)</f>
        <v/>
      </c>
    </row>
    <row r="16">
      <c r="A16">
        <f>Assumptions!A37</f>
        <v/>
      </c>
      <c r="B16" s="8">
        <f>B$7*Assumptions!$B$37</f>
        <v/>
      </c>
      <c r="C16" s="8">
        <f>C$7*Assumptions!$B$37</f>
        <v/>
      </c>
      <c r="D16" s="8">
        <f>D$7*Assumptions!$B$37</f>
        <v/>
      </c>
      <c r="E16" s="8">
        <f>E$7*Assumptions!$B$37</f>
        <v/>
      </c>
      <c r="F16" s="8">
        <f>SUM(B16:E16)</f>
        <v/>
      </c>
    </row>
    <row r="17">
      <c r="A17">
        <f>Assumptions!A38</f>
        <v/>
      </c>
      <c r="B17" s="8">
        <f>B$7*Assumptions!$B$38</f>
        <v/>
      </c>
      <c r="C17" s="8">
        <f>C$7*Assumptions!$B$38</f>
        <v/>
      </c>
      <c r="D17" s="8">
        <f>D$7*Assumptions!$B$38</f>
        <v/>
      </c>
      <c r="E17" s="8">
        <f>E$7*Assumptions!$B$38</f>
        <v/>
      </c>
      <c r="F17" s="8">
        <f>SUM(B17:E17)</f>
        <v/>
      </c>
    </row>
    <row r="18">
      <c r="A18">
        <f>Assumptions!A39</f>
        <v/>
      </c>
      <c r="B18" s="8">
        <f>B$7*Assumptions!$B$39</f>
        <v/>
      </c>
      <c r="C18" s="8">
        <f>C$7*Assumptions!$B$39</f>
        <v/>
      </c>
      <c r="D18" s="8">
        <f>D$7*Assumptions!$B$39</f>
        <v/>
      </c>
      <c r="E18" s="8">
        <f>E$7*Assumptions!$B$39</f>
        <v/>
      </c>
      <c r="F18" s="8">
        <f>SUM(B18:E18)</f>
        <v/>
      </c>
    </row>
    <row r="19">
      <c r="A19" s="13" t="inlineStr">
        <is>
          <t>Total</t>
        </is>
      </c>
      <c r="B19" s="21">
        <f>SUM(B15:B18)</f>
        <v/>
      </c>
      <c r="C19" s="21">
        <f>SUM(C15:C18)</f>
        <v/>
      </c>
      <c r="D19" s="21">
        <f>SUM(D15:D18)</f>
        <v/>
      </c>
      <c r="E19" s="21">
        <f>SUM(E15:E18)</f>
        <v/>
      </c>
      <c r="F19" s="21">
        <f>SUM(F15:F18)</f>
        <v/>
      </c>
    </row>
    <row r="21">
      <c r="A21" s="2" t="inlineStr">
        <is>
          <t>Dollar win rate already includes losses and slips, so pipeline needed = target / win rate. Each quarter's pipeline has to be created about one sales cycle before the quarter starts, so Q1 pipeline is a job for the current year.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8" customWidth="1" min="3" max="3"/>
    <col width="10" customWidth="1" min="4" max="4"/>
    <col width="13" customWidth="1" min="5" max="5"/>
    <col width="13" customWidth="1" min="6" max="6"/>
    <col width="12" customWidth="1" min="7" max="7"/>
    <col width="12" customWidth="1" min="8" max="8"/>
    <col width="12" customWidth="1" min="9" max="9"/>
    <col width="12" customWidth="1" min="10" max="10"/>
    <col width="13" customWidth="1" min="11" max="11"/>
    <col width="8" customWidth="1" min="12" max="12"/>
    <col width="8" customWidth="1" min="13" max="13"/>
    <col width="8" customWidth="1" min="14" max="14"/>
    <col width="8" customWidth="1" min="15" max="15"/>
  </cols>
  <sheetData>
    <row r="1">
      <c r="A1" s="1" t="inlineStr">
        <is>
          <t>Headcount: people cost and heads by department and quarter</t>
        </is>
      </c>
    </row>
    <row r="2">
      <c r="A2" s="2" t="inlineStr">
        <is>
          <t>Worked example: an illustrative SaaS company planning FY2027. Every name and number is made up to show the mechanics.</t>
        </is>
      </c>
    </row>
    <row r="3">
      <c r="G3" s="20" t="n">
        <v>1</v>
      </c>
      <c r="H3" s="20" t="n">
        <v>2</v>
      </c>
      <c r="I3" s="20" t="n">
        <v>3</v>
      </c>
      <c r="J3" s="20" t="n">
        <v>4</v>
      </c>
      <c r="L3" s="20" t="n">
        <v>1</v>
      </c>
      <c r="M3" s="20" t="n">
        <v>2</v>
      </c>
      <c r="N3" s="20" t="n">
        <v>3</v>
      </c>
      <c r="O3" s="20" t="n">
        <v>4</v>
      </c>
    </row>
    <row r="4" ht="45" customHeight="1">
      <c r="A4" s="14" t="inlineStr">
        <is>
          <t>Role or team</t>
        </is>
      </c>
      <c r="B4" s="14" t="inlineStr">
        <is>
          <t>Department</t>
        </is>
      </c>
      <c r="C4" s="14" t="inlineStr">
        <is>
          <t>Count</t>
        </is>
      </c>
      <c r="D4" s="14" t="inlineStr">
        <is>
          <t>Start quarter (1 to 4)</t>
        </is>
      </c>
      <c r="E4" s="14" t="inlineStr">
        <is>
          <t>Annual base per person</t>
        </is>
      </c>
      <c r="F4" s="14" t="inlineStr">
        <is>
          <t>Annual variable at target per person</t>
        </is>
      </c>
      <c r="G4" s="14" t="inlineStr">
        <is>
          <t>Cost Q1</t>
        </is>
      </c>
      <c r="H4" s="14" t="inlineStr">
        <is>
          <t>Cost Q2</t>
        </is>
      </c>
      <c r="I4" s="14" t="inlineStr">
        <is>
          <t>Cost Q3</t>
        </is>
      </c>
      <c r="J4" s="14" t="inlineStr">
        <is>
          <t>Cost Q4</t>
        </is>
      </c>
      <c r="K4" s="14" t="inlineStr">
        <is>
          <t>Cost FY</t>
        </is>
      </c>
      <c r="L4" s="14" t="inlineStr">
        <is>
          <t>Heads Q1</t>
        </is>
      </c>
      <c r="M4" s="14" t="inlineStr">
        <is>
          <t>Heads Q2</t>
        </is>
      </c>
      <c r="N4" s="14" t="inlineStr">
        <is>
          <t>Heads Q3</t>
        </is>
      </c>
      <c r="O4" s="14" t="inlineStr">
        <is>
          <t>Heads Q4</t>
        </is>
      </c>
    </row>
    <row r="5">
      <c r="A5" s="15" t="inlineStr">
        <is>
          <t>Support engineers</t>
        </is>
      </c>
      <c r="B5" s="15" t="inlineStr">
        <is>
          <t>COGS</t>
        </is>
      </c>
      <c r="C5" s="19" t="n">
        <v>4</v>
      </c>
      <c r="D5" s="19" t="n">
        <v>1</v>
      </c>
      <c r="E5" s="17" t="n">
        <v>85000</v>
      </c>
      <c r="F5" s="17" t="n">
        <v>0</v>
      </c>
      <c r="G5" s="8">
        <f>IF(OR($A5="",$D5="",G$3&lt;$D5),0,$C5*($E5*(1+Assumptions!$B$18)+$F5)/4)</f>
        <v/>
      </c>
      <c r="H5" s="8">
        <f>IF(OR($A5="",$D5="",H$3&lt;$D5),0,$C5*($E5*(1+Assumptions!$B$18)+$F5)/4)</f>
        <v/>
      </c>
      <c r="I5" s="8">
        <f>IF(OR($A5="",$D5="",I$3&lt;$D5),0,$C5*($E5*(1+Assumptions!$B$18)+$F5)/4)</f>
        <v/>
      </c>
      <c r="J5" s="8">
        <f>IF(OR($A5="",$D5="",J$3&lt;$D5),0,$C5*($E5*(1+Assumptions!$B$18)+$F5)/4)</f>
        <v/>
      </c>
      <c r="K5" s="8">
        <f>SUM(G5:J5)</f>
        <v/>
      </c>
      <c r="L5" s="12">
        <f>IF(OR($A5="",$D5="",L$3&lt;$D5),0,$C5)</f>
        <v/>
      </c>
      <c r="M5" s="12">
        <f>IF(OR($A5="",$D5="",M$3&lt;$D5),0,$C5)</f>
        <v/>
      </c>
      <c r="N5" s="12">
        <f>IF(OR($A5="",$D5="",N$3&lt;$D5),0,$C5)</f>
        <v/>
      </c>
      <c r="O5" s="12">
        <f>IF(OR($A5="",$D5="",O$3&lt;$D5),0,$C5)</f>
        <v/>
      </c>
    </row>
    <row r="6">
      <c r="A6" s="15" t="inlineStr">
        <is>
          <t>Cloud operations</t>
        </is>
      </c>
      <c r="B6" s="15" t="inlineStr">
        <is>
          <t>COGS</t>
        </is>
      </c>
      <c r="C6" s="19" t="n">
        <v>2</v>
      </c>
      <c r="D6" s="19" t="n">
        <v>1</v>
      </c>
      <c r="E6" s="17" t="n">
        <v>150000</v>
      </c>
      <c r="F6" s="17" t="n">
        <v>0</v>
      </c>
      <c r="G6" s="8">
        <f>IF(OR($A6="",$D6="",G$3&lt;$D6),0,$C6*($E6*(1+Assumptions!$B$18)+$F6)/4)</f>
        <v/>
      </c>
      <c r="H6" s="8">
        <f>IF(OR($A6="",$D6="",H$3&lt;$D6),0,$C6*($E6*(1+Assumptions!$B$18)+$F6)/4)</f>
        <v/>
      </c>
      <c r="I6" s="8">
        <f>IF(OR($A6="",$D6="",I$3&lt;$D6),0,$C6*($E6*(1+Assumptions!$B$18)+$F6)/4)</f>
        <v/>
      </c>
      <c r="J6" s="8">
        <f>IF(OR($A6="",$D6="",J$3&lt;$D6),0,$C6*($E6*(1+Assumptions!$B$18)+$F6)/4)</f>
        <v/>
      </c>
      <c r="K6" s="8">
        <f>SUM(G6:J6)</f>
        <v/>
      </c>
      <c r="L6" s="12">
        <f>IF(OR($A6="",$D6="",L$3&lt;$D6),0,$C6)</f>
        <v/>
      </c>
      <c r="M6" s="12">
        <f>IF(OR($A6="",$D6="",M$3&lt;$D6),0,$C6)</f>
        <v/>
      </c>
      <c r="N6" s="12">
        <f>IF(OR($A6="",$D6="",N$3&lt;$D6),0,$C6)</f>
        <v/>
      </c>
      <c r="O6" s="12">
        <f>IF(OR($A6="",$D6="",O$3&lt;$D6),0,$C6)</f>
        <v/>
      </c>
    </row>
    <row r="7">
      <c r="A7" s="15" t="inlineStr">
        <is>
          <t>VP of Sales</t>
        </is>
      </c>
      <c r="B7" s="15" t="inlineStr">
        <is>
          <t>S&amp;M</t>
        </is>
      </c>
      <c r="C7" s="19" t="n">
        <v>1</v>
      </c>
      <c r="D7" s="19" t="n">
        <v>1</v>
      </c>
      <c r="E7" s="17" t="n">
        <v>220000</v>
      </c>
      <c r="F7" s="17" t="n">
        <v>100000</v>
      </c>
      <c r="G7" s="8">
        <f>IF(OR($A7="",$D7="",G$3&lt;$D7),0,$C7*($E7*(1+Assumptions!$B$18)+$F7)/4)</f>
        <v/>
      </c>
      <c r="H7" s="8">
        <f>IF(OR($A7="",$D7="",H$3&lt;$D7),0,$C7*($E7*(1+Assumptions!$B$18)+$F7)/4)</f>
        <v/>
      </c>
      <c r="I7" s="8">
        <f>IF(OR($A7="",$D7="",I$3&lt;$D7),0,$C7*($E7*(1+Assumptions!$B$18)+$F7)/4)</f>
        <v/>
      </c>
      <c r="J7" s="8">
        <f>IF(OR($A7="",$D7="",J$3&lt;$D7),0,$C7*($E7*(1+Assumptions!$B$18)+$F7)/4)</f>
        <v/>
      </c>
      <c r="K7" s="8">
        <f>SUM(G7:J7)</f>
        <v/>
      </c>
      <c r="L7" s="12">
        <f>IF(OR($A7="",$D7="",L$3&lt;$D7),0,$C7)</f>
        <v/>
      </c>
      <c r="M7" s="12">
        <f>IF(OR($A7="",$D7="",M$3&lt;$D7),0,$C7)</f>
        <v/>
      </c>
      <c r="N7" s="12">
        <f>IF(OR($A7="",$D7="",N$3&lt;$D7),0,$C7)</f>
        <v/>
      </c>
      <c r="O7" s="12">
        <f>IF(OR($A7="",$D7="",O$3&lt;$D7),0,$C7)</f>
        <v/>
      </c>
    </row>
    <row r="8">
      <c r="A8" s="15" t="inlineStr">
        <is>
          <t>Account executives (ramped and ramping)</t>
        </is>
      </c>
      <c r="B8" s="15" t="inlineStr">
        <is>
          <t>S&amp;M</t>
        </is>
      </c>
      <c r="C8" s="19" t="n">
        <v>5</v>
      </c>
      <c r="D8" s="19" t="n">
        <v>1</v>
      </c>
      <c r="E8" s="17" t="n">
        <v>100000</v>
      </c>
      <c r="F8" s="17" t="n">
        <v>100000</v>
      </c>
      <c r="G8" s="8">
        <f>IF(OR($A8="",$D8="",G$3&lt;$D8),0,$C8*($E8*(1+Assumptions!$B$18)+$F8)/4)</f>
        <v/>
      </c>
      <c r="H8" s="8">
        <f>IF(OR($A8="",$D8="",H$3&lt;$D8),0,$C8*($E8*(1+Assumptions!$B$18)+$F8)/4)</f>
        <v/>
      </c>
      <c r="I8" s="8">
        <f>IF(OR($A8="",$D8="",I$3&lt;$D8),0,$C8*($E8*(1+Assumptions!$B$18)+$F8)/4)</f>
        <v/>
      </c>
      <c r="J8" s="8">
        <f>IF(OR($A8="",$D8="",J$3&lt;$D8),0,$C8*($E8*(1+Assumptions!$B$18)+$F8)/4)</f>
        <v/>
      </c>
      <c r="K8" s="8">
        <f>SUM(G8:J8)</f>
        <v/>
      </c>
      <c r="L8" s="12">
        <f>IF(OR($A8="",$D8="",L$3&lt;$D8),0,$C8)</f>
        <v/>
      </c>
      <c r="M8" s="12">
        <f>IF(OR($A8="",$D8="",M$3&lt;$D8),0,$C8)</f>
        <v/>
      </c>
      <c r="N8" s="12">
        <f>IF(OR($A8="",$D8="",N$3&lt;$D8),0,$C8)</f>
        <v/>
      </c>
      <c r="O8" s="12">
        <f>IF(OR($A8="",$D8="",O$3&lt;$D8),0,$C8)</f>
        <v/>
      </c>
    </row>
    <row r="9">
      <c r="A9" s="15" t="inlineStr">
        <is>
          <t>Account executive hires (Q1)</t>
        </is>
      </c>
      <c r="B9" s="15" t="inlineStr">
        <is>
          <t>S&amp;M</t>
        </is>
      </c>
      <c r="C9" s="19" t="n">
        <v>2</v>
      </c>
      <c r="D9" s="19" t="n">
        <v>1</v>
      </c>
      <c r="E9" s="17" t="n">
        <v>100000</v>
      </c>
      <c r="F9" s="17" t="n">
        <v>100000</v>
      </c>
      <c r="G9" s="8">
        <f>IF(OR($A9="",$D9="",G$3&lt;$D9),0,$C9*($E9*(1+Assumptions!$B$18)+$F9)/4)</f>
        <v/>
      </c>
      <c r="H9" s="8">
        <f>IF(OR($A9="",$D9="",H$3&lt;$D9),0,$C9*($E9*(1+Assumptions!$B$18)+$F9)/4)</f>
        <v/>
      </c>
      <c r="I9" s="8">
        <f>IF(OR($A9="",$D9="",I$3&lt;$D9),0,$C9*($E9*(1+Assumptions!$B$18)+$F9)/4)</f>
        <v/>
      </c>
      <c r="J9" s="8">
        <f>IF(OR($A9="",$D9="",J$3&lt;$D9),0,$C9*($E9*(1+Assumptions!$B$18)+$F9)/4)</f>
        <v/>
      </c>
      <c r="K9" s="8">
        <f>SUM(G9:J9)</f>
        <v/>
      </c>
      <c r="L9" s="12">
        <f>IF(OR($A9="",$D9="",L$3&lt;$D9),0,$C9)</f>
        <v/>
      </c>
      <c r="M9" s="12">
        <f>IF(OR($A9="",$D9="",M$3&lt;$D9),0,$C9)</f>
        <v/>
      </c>
      <c r="N9" s="12">
        <f>IF(OR($A9="",$D9="",N$3&lt;$D9),0,$C9)</f>
        <v/>
      </c>
      <c r="O9" s="12">
        <f>IF(OR($A9="",$D9="",O$3&lt;$D9),0,$C9)</f>
        <v/>
      </c>
    </row>
    <row r="10">
      <c r="A10" s="15" t="inlineStr">
        <is>
          <t>Account executive hire (Q3)</t>
        </is>
      </c>
      <c r="B10" s="15" t="inlineStr">
        <is>
          <t>S&amp;M</t>
        </is>
      </c>
      <c r="C10" s="19" t="n">
        <v>1</v>
      </c>
      <c r="D10" s="19" t="n">
        <v>3</v>
      </c>
      <c r="E10" s="17" t="n">
        <v>100000</v>
      </c>
      <c r="F10" s="17" t="n">
        <v>100000</v>
      </c>
      <c r="G10" s="8">
        <f>IF(OR($A10="",$D10="",G$3&lt;$D10),0,$C10*($E10*(1+Assumptions!$B$18)+$F10)/4)</f>
        <v/>
      </c>
      <c r="H10" s="8">
        <f>IF(OR($A10="",$D10="",H$3&lt;$D10),0,$C10*($E10*(1+Assumptions!$B$18)+$F10)/4)</f>
        <v/>
      </c>
      <c r="I10" s="8">
        <f>IF(OR($A10="",$D10="",I$3&lt;$D10),0,$C10*($E10*(1+Assumptions!$B$18)+$F10)/4)</f>
        <v/>
      </c>
      <c r="J10" s="8">
        <f>IF(OR($A10="",$D10="",J$3&lt;$D10),0,$C10*($E10*(1+Assumptions!$B$18)+$F10)/4)</f>
        <v/>
      </c>
      <c r="K10" s="8">
        <f>SUM(G10:J10)</f>
        <v/>
      </c>
      <c r="L10" s="12">
        <f>IF(OR($A10="",$D10="",L$3&lt;$D10),0,$C10)</f>
        <v/>
      </c>
      <c r="M10" s="12">
        <f>IF(OR($A10="",$D10="",M$3&lt;$D10),0,$C10)</f>
        <v/>
      </c>
      <c r="N10" s="12">
        <f>IF(OR($A10="",$D10="",N$3&lt;$D10),0,$C10)</f>
        <v/>
      </c>
      <c r="O10" s="12">
        <f>IF(OR($A10="",$D10="",O$3&lt;$D10),0,$C10)</f>
        <v/>
      </c>
    </row>
    <row r="11">
      <c r="A11" s="15" t="inlineStr">
        <is>
          <t>Sales development reps</t>
        </is>
      </c>
      <c r="B11" s="15" t="inlineStr">
        <is>
          <t>S&amp;M</t>
        </is>
      </c>
      <c r="C11" s="19" t="n">
        <v>4</v>
      </c>
      <c r="D11" s="19" t="n">
        <v>1</v>
      </c>
      <c r="E11" s="17" t="n">
        <v>60000</v>
      </c>
      <c r="F11" s="17" t="n">
        <v>20000</v>
      </c>
      <c r="G11" s="8">
        <f>IF(OR($A11="",$D11="",G$3&lt;$D11),0,$C11*($E11*(1+Assumptions!$B$18)+$F11)/4)</f>
        <v/>
      </c>
      <c r="H11" s="8">
        <f>IF(OR($A11="",$D11="",H$3&lt;$D11),0,$C11*($E11*(1+Assumptions!$B$18)+$F11)/4)</f>
        <v/>
      </c>
      <c r="I11" s="8">
        <f>IF(OR($A11="",$D11="",I$3&lt;$D11),0,$C11*($E11*(1+Assumptions!$B$18)+$F11)/4)</f>
        <v/>
      </c>
      <c r="J11" s="8">
        <f>IF(OR($A11="",$D11="",J$3&lt;$D11),0,$C11*($E11*(1+Assumptions!$B$18)+$F11)/4)</f>
        <v/>
      </c>
      <c r="K11" s="8">
        <f>SUM(G11:J11)</f>
        <v/>
      </c>
      <c r="L11" s="12">
        <f>IF(OR($A11="",$D11="",L$3&lt;$D11),0,$C11)</f>
        <v/>
      </c>
      <c r="M11" s="12">
        <f>IF(OR($A11="",$D11="",M$3&lt;$D11),0,$C11)</f>
        <v/>
      </c>
      <c r="N11" s="12">
        <f>IF(OR($A11="",$D11="",N$3&lt;$D11),0,$C11)</f>
        <v/>
      </c>
      <c r="O11" s="12">
        <f>IF(OR($A11="",$D11="",O$3&lt;$D11),0,$C11)</f>
        <v/>
      </c>
    </row>
    <row r="12">
      <c r="A12" s="15" t="inlineStr">
        <is>
          <t>Sales engineers</t>
        </is>
      </c>
      <c r="B12" s="15" t="inlineStr">
        <is>
          <t>S&amp;M</t>
        </is>
      </c>
      <c r="C12" s="19" t="n">
        <v>2</v>
      </c>
      <c r="D12" s="19" t="n">
        <v>1</v>
      </c>
      <c r="E12" s="17" t="n">
        <v>140000</v>
      </c>
      <c r="F12" s="17" t="n">
        <v>20000</v>
      </c>
      <c r="G12" s="8">
        <f>IF(OR($A12="",$D12="",G$3&lt;$D12),0,$C12*($E12*(1+Assumptions!$B$18)+$F12)/4)</f>
        <v/>
      </c>
      <c r="H12" s="8">
        <f>IF(OR($A12="",$D12="",H$3&lt;$D12),0,$C12*($E12*(1+Assumptions!$B$18)+$F12)/4)</f>
        <v/>
      </c>
      <c r="I12" s="8">
        <f>IF(OR($A12="",$D12="",I$3&lt;$D12),0,$C12*($E12*(1+Assumptions!$B$18)+$F12)/4)</f>
        <v/>
      </c>
      <c r="J12" s="8">
        <f>IF(OR($A12="",$D12="",J$3&lt;$D12),0,$C12*($E12*(1+Assumptions!$B$18)+$F12)/4)</f>
        <v/>
      </c>
      <c r="K12" s="8">
        <f>SUM(G12:J12)</f>
        <v/>
      </c>
      <c r="L12" s="12">
        <f>IF(OR($A12="",$D12="",L$3&lt;$D12),0,$C12)</f>
        <v/>
      </c>
      <c r="M12" s="12">
        <f>IF(OR($A12="",$D12="",M$3&lt;$D12),0,$C12)</f>
        <v/>
      </c>
      <c r="N12" s="12">
        <f>IF(OR($A12="",$D12="",N$3&lt;$D12),0,$C12)</f>
        <v/>
      </c>
      <c r="O12" s="12">
        <f>IF(OR($A12="",$D12="",O$3&lt;$D12),0,$C12)</f>
        <v/>
      </c>
    </row>
    <row r="13">
      <c r="A13" s="15" t="inlineStr">
        <is>
          <t>Account managers</t>
        </is>
      </c>
      <c r="B13" s="15" t="inlineStr">
        <is>
          <t>S&amp;M</t>
        </is>
      </c>
      <c r="C13" s="19" t="n">
        <v>2</v>
      </c>
      <c r="D13" s="19" t="n">
        <v>1</v>
      </c>
      <c r="E13" s="17" t="n">
        <v>90000</v>
      </c>
      <c r="F13" s="17" t="n">
        <v>40000</v>
      </c>
      <c r="G13" s="8">
        <f>IF(OR($A13="",$D13="",G$3&lt;$D13),0,$C13*($E13*(1+Assumptions!$B$18)+$F13)/4)</f>
        <v/>
      </c>
      <c r="H13" s="8">
        <f>IF(OR($A13="",$D13="",H$3&lt;$D13),0,$C13*($E13*(1+Assumptions!$B$18)+$F13)/4)</f>
        <v/>
      </c>
      <c r="I13" s="8">
        <f>IF(OR($A13="",$D13="",I$3&lt;$D13),0,$C13*($E13*(1+Assumptions!$B$18)+$F13)/4)</f>
        <v/>
      </c>
      <c r="J13" s="8">
        <f>IF(OR($A13="",$D13="",J$3&lt;$D13),0,$C13*($E13*(1+Assumptions!$B$18)+$F13)/4)</f>
        <v/>
      </c>
      <c r="K13" s="8">
        <f>SUM(G13:J13)</f>
        <v/>
      </c>
      <c r="L13" s="12">
        <f>IF(OR($A13="",$D13="",L$3&lt;$D13),0,$C13)</f>
        <v/>
      </c>
      <c r="M13" s="12">
        <f>IF(OR($A13="",$D13="",M$3&lt;$D13),0,$C13)</f>
        <v/>
      </c>
      <c r="N13" s="12">
        <f>IF(OR($A13="",$D13="",N$3&lt;$D13),0,$C13)</f>
        <v/>
      </c>
      <c r="O13" s="12">
        <f>IF(OR($A13="",$D13="",O$3&lt;$D13),0,$C13)</f>
        <v/>
      </c>
    </row>
    <row r="14">
      <c r="A14" s="15" t="inlineStr">
        <is>
          <t>Customer success managers</t>
        </is>
      </c>
      <c r="B14" s="15" t="inlineStr">
        <is>
          <t>S&amp;M</t>
        </is>
      </c>
      <c r="C14" s="19" t="n">
        <v>3</v>
      </c>
      <c r="D14" s="19" t="n">
        <v>1</v>
      </c>
      <c r="E14" s="17" t="n">
        <v>95000</v>
      </c>
      <c r="F14" s="17" t="n">
        <v>10000</v>
      </c>
      <c r="G14" s="8">
        <f>IF(OR($A14="",$D14="",G$3&lt;$D14),0,$C14*($E14*(1+Assumptions!$B$18)+$F14)/4)</f>
        <v/>
      </c>
      <c r="H14" s="8">
        <f>IF(OR($A14="",$D14="",H$3&lt;$D14),0,$C14*($E14*(1+Assumptions!$B$18)+$F14)/4)</f>
        <v/>
      </c>
      <c r="I14" s="8">
        <f>IF(OR($A14="",$D14="",I$3&lt;$D14),0,$C14*($E14*(1+Assumptions!$B$18)+$F14)/4)</f>
        <v/>
      </c>
      <c r="J14" s="8">
        <f>IF(OR($A14="",$D14="",J$3&lt;$D14),0,$C14*($E14*(1+Assumptions!$B$18)+$F14)/4)</f>
        <v/>
      </c>
      <c r="K14" s="8">
        <f>SUM(G14:J14)</f>
        <v/>
      </c>
      <c r="L14" s="12">
        <f>IF(OR($A14="",$D14="",L$3&lt;$D14),0,$C14)</f>
        <v/>
      </c>
      <c r="M14" s="12">
        <f>IF(OR($A14="",$D14="",M$3&lt;$D14),0,$C14)</f>
        <v/>
      </c>
      <c r="N14" s="12">
        <f>IF(OR($A14="",$D14="",N$3&lt;$D14),0,$C14)</f>
        <v/>
      </c>
      <c r="O14" s="12">
        <f>IF(OR($A14="",$D14="",O$3&lt;$D14),0,$C14)</f>
        <v/>
      </c>
    </row>
    <row r="15">
      <c r="A15" s="15" t="inlineStr">
        <is>
          <t>Marketing</t>
        </is>
      </c>
      <c r="B15" s="15" t="inlineStr">
        <is>
          <t>S&amp;M</t>
        </is>
      </c>
      <c r="C15" s="19" t="n">
        <v>5</v>
      </c>
      <c r="D15" s="19" t="n">
        <v>1</v>
      </c>
      <c r="E15" s="17" t="n">
        <v>120000</v>
      </c>
      <c r="F15" s="17" t="n">
        <v>0</v>
      </c>
      <c r="G15" s="8">
        <f>IF(OR($A15="",$D15="",G$3&lt;$D15),0,$C15*($E15*(1+Assumptions!$B$18)+$F15)/4)</f>
        <v/>
      </c>
      <c r="H15" s="8">
        <f>IF(OR($A15="",$D15="",H$3&lt;$D15),0,$C15*($E15*(1+Assumptions!$B$18)+$F15)/4)</f>
        <v/>
      </c>
      <c r="I15" s="8">
        <f>IF(OR($A15="",$D15="",I$3&lt;$D15),0,$C15*($E15*(1+Assumptions!$B$18)+$F15)/4)</f>
        <v/>
      </c>
      <c r="J15" s="8">
        <f>IF(OR($A15="",$D15="",J$3&lt;$D15),0,$C15*($E15*(1+Assumptions!$B$18)+$F15)/4)</f>
        <v/>
      </c>
      <c r="K15" s="8">
        <f>SUM(G15:J15)</f>
        <v/>
      </c>
      <c r="L15" s="12">
        <f>IF(OR($A15="",$D15="",L$3&lt;$D15),0,$C15)</f>
        <v/>
      </c>
      <c r="M15" s="12">
        <f>IF(OR($A15="",$D15="",M$3&lt;$D15),0,$C15)</f>
        <v/>
      </c>
      <c r="N15" s="12">
        <f>IF(OR($A15="",$D15="",N$3&lt;$D15),0,$C15)</f>
        <v/>
      </c>
      <c r="O15" s="12">
        <f>IF(OR($A15="",$D15="",O$3&lt;$D15),0,$C15)</f>
        <v/>
      </c>
    </row>
    <row r="16">
      <c r="A16" s="15" t="inlineStr">
        <is>
          <t>Revenue operations</t>
        </is>
      </c>
      <c r="B16" s="15" t="inlineStr">
        <is>
          <t>S&amp;M</t>
        </is>
      </c>
      <c r="C16" s="19" t="n">
        <v>2</v>
      </c>
      <c r="D16" s="19" t="n">
        <v>1</v>
      </c>
      <c r="E16" s="17" t="n">
        <v>120000</v>
      </c>
      <c r="F16" s="17" t="n">
        <v>0</v>
      </c>
      <c r="G16" s="8">
        <f>IF(OR($A16="",$D16="",G$3&lt;$D16),0,$C16*($E16*(1+Assumptions!$B$18)+$F16)/4)</f>
        <v/>
      </c>
      <c r="H16" s="8">
        <f>IF(OR($A16="",$D16="",H$3&lt;$D16),0,$C16*($E16*(1+Assumptions!$B$18)+$F16)/4)</f>
        <v/>
      </c>
      <c r="I16" s="8">
        <f>IF(OR($A16="",$D16="",I$3&lt;$D16),0,$C16*($E16*(1+Assumptions!$B$18)+$F16)/4)</f>
        <v/>
      </c>
      <c r="J16" s="8">
        <f>IF(OR($A16="",$D16="",J$3&lt;$D16),0,$C16*($E16*(1+Assumptions!$B$18)+$F16)/4)</f>
        <v/>
      </c>
      <c r="K16" s="8">
        <f>SUM(G16:J16)</f>
        <v/>
      </c>
      <c r="L16" s="12">
        <f>IF(OR($A16="",$D16="",L$3&lt;$D16),0,$C16)</f>
        <v/>
      </c>
      <c r="M16" s="12">
        <f>IF(OR($A16="",$D16="",M$3&lt;$D16),0,$C16)</f>
        <v/>
      </c>
      <c r="N16" s="12">
        <f>IF(OR($A16="",$D16="",N$3&lt;$D16),0,$C16)</f>
        <v/>
      </c>
      <c r="O16" s="12">
        <f>IF(OR($A16="",$D16="",O$3&lt;$D16),0,$C16)</f>
        <v/>
      </c>
    </row>
    <row r="17">
      <c r="A17" s="15" t="inlineStr">
        <is>
          <t>VP of Engineering</t>
        </is>
      </c>
      <c r="B17" s="15" t="inlineStr">
        <is>
          <t>R&amp;D</t>
        </is>
      </c>
      <c r="C17" s="19" t="n">
        <v>1</v>
      </c>
      <c r="D17" s="19" t="n">
        <v>1</v>
      </c>
      <c r="E17" s="17" t="n">
        <v>250000</v>
      </c>
      <c r="F17" s="17" t="n">
        <v>0</v>
      </c>
      <c r="G17" s="8">
        <f>IF(OR($A17="",$D17="",G$3&lt;$D17),0,$C17*($E17*(1+Assumptions!$B$18)+$F17)/4)</f>
        <v/>
      </c>
      <c r="H17" s="8">
        <f>IF(OR($A17="",$D17="",H$3&lt;$D17),0,$C17*($E17*(1+Assumptions!$B$18)+$F17)/4)</f>
        <v/>
      </c>
      <c r="I17" s="8">
        <f>IF(OR($A17="",$D17="",I$3&lt;$D17),0,$C17*($E17*(1+Assumptions!$B$18)+$F17)/4)</f>
        <v/>
      </c>
      <c r="J17" s="8">
        <f>IF(OR($A17="",$D17="",J$3&lt;$D17),0,$C17*($E17*(1+Assumptions!$B$18)+$F17)/4)</f>
        <v/>
      </c>
      <c r="K17" s="8">
        <f>SUM(G17:J17)</f>
        <v/>
      </c>
      <c r="L17" s="12">
        <f>IF(OR($A17="",$D17="",L$3&lt;$D17),0,$C17)</f>
        <v/>
      </c>
      <c r="M17" s="12">
        <f>IF(OR($A17="",$D17="",M$3&lt;$D17),0,$C17)</f>
        <v/>
      </c>
      <c r="N17" s="12">
        <f>IF(OR($A17="",$D17="",N$3&lt;$D17),0,$C17)</f>
        <v/>
      </c>
      <c r="O17" s="12">
        <f>IF(OR($A17="",$D17="",O$3&lt;$D17),0,$C17)</f>
        <v/>
      </c>
    </row>
    <row r="18">
      <c r="A18" s="15" t="inlineStr">
        <is>
          <t>Software engineers</t>
        </is>
      </c>
      <c r="B18" s="15" t="inlineStr">
        <is>
          <t>R&amp;D</t>
        </is>
      </c>
      <c r="C18" s="19" t="n">
        <v>14</v>
      </c>
      <c r="D18" s="19" t="n">
        <v>1</v>
      </c>
      <c r="E18" s="17" t="n">
        <v>160000</v>
      </c>
      <c r="F18" s="17" t="n">
        <v>0</v>
      </c>
      <c r="G18" s="8">
        <f>IF(OR($A18="",$D18="",G$3&lt;$D18),0,$C18*($E18*(1+Assumptions!$B$18)+$F18)/4)</f>
        <v/>
      </c>
      <c r="H18" s="8">
        <f>IF(OR($A18="",$D18="",H$3&lt;$D18),0,$C18*($E18*(1+Assumptions!$B$18)+$F18)/4)</f>
        <v/>
      </c>
      <c r="I18" s="8">
        <f>IF(OR($A18="",$D18="",I$3&lt;$D18),0,$C18*($E18*(1+Assumptions!$B$18)+$F18)/4)</f>
        <v/>
      </c>
      <c r="J18" s="8">
        <f>IF(OR($A18="",$D18="",J$3&lt;$D18),0,$C18*($E18*(1+Assumptions!$B$18)+$F18)/4)</f>
        <v/>
      </c>
      <c r="K18" s="8">
        <f>SUM(G18:J18)</f>
        <v/>
      </c>
      <c r="L18" s="12">
        <f>IF(OR($A18="",$D18="",L$3&lt;$D18),0,$C18)</f>
        <v/>
      </c>
      <c r="M18" s="12">
        <f>IF(OR($A18="",$D18="",M$3&lt;$D18),0,$C18)</f>
        <v/>
      </c>
      <c r="N18" s="12">
        <f>IF(OR($A18="",$D18="",N$3&lt;$D18),0,$C18)</f>
        <v/>
      </c>
      <c r="O18" s="12">
        <f>IF(OR($A18="",$D18="",O$3&lt;$D18),0,$C18)</f>
        <v/>
      </c>
    </row>
    <row r="19">
      <c r="A19" s="15" t="inlineStr">
        <is>
          <t>Software engineer hires (Q2)</t>
        </is>
      </c>
      <c r="B19" s="15" t="inlineStr">
        <is>
          <t>R&amp;D</t>
        </is>
      </c>
      <c r="C19" s="19" t="n">
        <v>2</v>
      </c>
      <c r="D19" s="19" t="n">
        <v>2</v>
      </c>
      <c r="E19" s="17" t="n">
        <v>160000</v>
      </c>
      <c r="F19" s="17" t="n">
        <v>0</v>
      </c>
      <c r="G19" s="8">
        <f>IF(OR($A19="",$D19="",G$3&lt;$D19),0,$C19*($E19*(1+Assumptions!$B$18)+$F19)/4)</f>
        <v/>
      </c>
      <c r="H19" s="8">
        <f>IF(OR($A19="",$D19="",H$3&lt;$D19),0,$C19*($E19*(1+Assumptions!$B$18)+$F19)/4)</f>
        <v/>
      </c>
      <c r="I19" s="8">
        <f>IF(OR($A19="",$D19="",I$3&lt;$D19),0,$C19*($E19*(1+Assumptions!$B$18)+$F19)/4)</f>
        <v/>
      </c>
      <c r="J19" s="8">
        <f>IF(OR($A19="",$D19="",J$3&lt;$D19),0,$C19*($E19*(1+Assumptions!$B$18)+$F19)/4)</f>
        <v/>
      </c>
      <c r="K19" s="8">
        <f>SUM(G19:J19)</f>
        <v/>
      </c>
      <c r="L19" s="12">
        <f>IF(OR($A19="",$D19="",L$3&lt;$D19),0,$C19)</f>
        <v/>
      </c>
      <c r="M19" s="12">
        <f>IF(OR($A19="",$D19="",M$3&lt;$D19),0,$C19)</f>
        <v/>
      </c>
      <c r="N19" s="12">
        <f>IF(OR($A19="",$D19="",N$3&lt;$D19),0,$C19)</f>
        <v/>
      </c>
      <c r="O19" s="12">
        <f>IF(OR($A19="",$D19="",O$3&lt;$D19),0,$C19)</f>
        <v/>
      </c>
    </row>
    <row r="20">
      <c r="A20" s="15" t="inlineStr">
        <is>
          <t>Product managers</t>
        </is>
      </c>
      <c r="B20" s="15" t="inlineStr">
        <is>
          <t>R&amp;D</t>
        </is>
      </c>
      <c r="C20" s="19" t="n">
        <v>2</v>
      </c>
      <c r="D20" s="19" t="n">
        <v>1</v>
      </c>
      <c r="E20" s="17" t="n">
        <v>160000</v>
      </c>
      <c r="F20" s="17" t="n">
        <v>0</v>
      </c>
      <c r="G20" s="8">
        <f>IF(OR($A20="",$D20="",G$3&lt;$D20),0,$C20*($E20*(1+Assumptions!$B$18)+$F20)/4)</f>
        <v/>
      </c>
      <c r="H20" s="8">
        <f>IF(OR($A20="",$D20="",H$3&lt;$D20),0,$C20*($E20*(1+Assumptions!$B$18)+$F20)/4)</f>
        <v/>
      </c>
      <c r="I20" s="8">
        <f>IF(OR($A20="",$D20="",I$3&lt;$D20),0,$C20*($E20*(1+Assumptions!$B$18)+$F20)/4)</f>
        <v/>
      </c>
      <c r="J20" s="8">
        <f>IF(OR($A20="",$D20="",J$3&lt;$D20),0,$C20*($E20*(1+Assumptions!$B$18)+$F20)/4)</f>
        <v/>
      </c>
      <c r="K20" s="8">
        <f>SUM(G20:J20)</f>
        <v/>
      </c>
      <c r="L20" s="12">
        <f>IF(OR($A20="",$D20="",L$3&lt;$D20),0,$C20)</f>
        <v/>
      </c>
      <c r="M20" s="12">
        <f>IF(OR($A20="",$D20="",M$3&lt;$D20),0,$C20)</f>
        <v/>
      </c>
      <c r="N20" s="12">
        <f>IF(OR($A20="",$D20="",N$3&lt;$D20),0,$C20)</f>
        <v/>
      </c>
      <c r="O20" s="12">
        <f>IF(OR($A20="",$D20="",O$3&lt;$D20),0,$C20)</f>
        <v/>
      </c>
    </row>
    <row r="21">
      <c r="A21" s="15" t="inlineStr">
        <is>
          <t>Designers</t>
        </is>
      </c>
      <c r="B21" s="15" t="inlineStr">
        <is>
          <t>R&amp;D</t>
        </is>
      </c>
      <c r="C21" s="19" t="n">
        <v>1</v>
      </c>
      <c r="D21" s="19" t="n">
        <v>1</v>
      </c>
      <c r="E21" s="17" t="n">
        <v>130000</v>
      </c>
      <c r="F21" s="17" t="n">
        <v>0</v>
      </c>
      <c r="G21" s="8">
        <f>IF(OR($A21="",$D21="",G$3&lt;$D21),0,$C21*($E21*(1+Assumptions!$B$18)+$F21)/4)</f>
        <v/>
      </c>
      <c r="H21" s="8">
        <f>IF(OR($A21="",$D21="",H$3&lt;$D21),0,$C21*($E21*(1+Assumptions!$B$18)+$F21)/4)</f>
        <v/>
      </c>
      <c r="I21" s="8">
        <f>IF(OR($A21="",$D21="",I$3&lt;$D21),0,$C21*($E21*(1+Assumptions!$B$18)+$F21)/4)</f>
        <v/>
      </c>
      <c r="J21" s="8">
        <f>IF(OR($A21="",$D21="",J$3&lt;$D21),0,$C21*($E21*(1+Assumptions!$B$18)+$F21)/4)</f>
        <v/>
      </c>
      <c r="K21" s="8">
        <f>SUM(G21:J21)</f>
        <v/>
      </c>
      <c r="L21" s="12">
        <f>IF(OR($A21="",$D21="",L$3&lt;$D21),0,$C21)</f>
        <v/>
      </c>
      <c r="M21" s="12">
        <f>IF(OR($A21="",$D21="",M$3&lt;$D21),0,$C21)</f>
        <v/>
      </c>
      <c r="N21" s="12">
        <f>IF(OR($A21="",$D21="",N$3&lt;$D21),0,$C21)</f>
        <v/>
      </c>
      <c r="O21" s="12">
        <f>IF(OR($A21="",$D21="",O$3&lt;$D21),0,$C21)</f>
        <v/>
      </c>
    </row>
    <row r="22">
      <c r="A22" s="15" t="inlineStr">
        <is>
          <t>CEO</t>
        </is>
      </c>
      <c r="B22" s="15" t="inlineStr">
        <is>
          <t>G&amp;A</t>
        </is>
      </c>
      <c r="C22" s="19" t="n">
        <v>1</v>
      </c>
      <c r="D22" s="19" t="n">
        <v>1</v>
      </c>
      <c r="E22" s="17" t="n">
        <v>250000</v>
      </c>
      <c r="F22" s="17" t="n">
        <v>0</v>
      </c>
      <c r="G22" s="8">
        <f>IF(OR($A22="",$D22="",G$3&lt;$D22),0,$C22*($E22*(1+Assumptions!$B$18)+$F22)/4)</f>
        <v/>
      </c>
      <c r="H22" s="8">
        <f>IF(OR($A22="",$D22="",H$3&lt;$D22),0,$C22*($E22*(1+Assumptions!$B$18)+$F22)/4)</f>
        <v/>
      </c>
      <c r="I22" s="8">
        <f>IF(OR($A22="",$D22="",I$3&lt;$D22),0,$C22*($E22*(1+Assumptions!$B$18)+$F22)/4)</f>
        <v/>
      </c>
      <c r="J22" s="8">
        <f>IF(OR($A22="",$D22="",J$3&lt;$D22),0,$C22*($E22*(1+Assumptions!$B$18)+$F22)/4)</f>
        <v/>
      </c>
      <c r="K22" s="8">
        <f>SUM(G22:J22)</f>
        <v/>
      </c>
      <c r="L22" s="12">
        <f>IF(OR($A22="",$D22="",L$3&lt;$D22),0,$C22)</f>
        <v/>
      </c>
      <c r="M22" s="12">
        <f>IF(OR($A22="",$D22="",M$3&lt;$D22),0,$C22)</f>
        <v/>
      </c>
      <c r="N22" s="12">
        <f>IF(OR($A22="",$D22="",N$3&lt;$D22),0,$C22)</f>
        <v/>
      </c>
      <c r="O22" s="12">
        <f>IF(OR($A22="",$D22="",O$3&lt;$D22),0,$C22)</f>
        <v/>
      </c>
    </row>
    <row r="23">
      <c r="A23" s="15" t="inlineStr">
        <is>
          <t>CFO</t>
        </is>
      </c>
      <c r="B23" s="15" t="inlineStr">
        <is>
          <t>G&amp;A</t>
        </is>
      </c>
      <c r="C23" s="19" t="n">
        <v>1</v>
      </c>
      <c r="D23" s="19" t="n">
        <v>1</v>
      </c>
      <c r="E23" s="17" t="n">
        <v>230000</v>
      </c>
      <c r="F23" s="17" t="n">
        <v>0</v>
      </c>
      <c r="G23" s="8">
        <f>IF(OR($A23="",$D23="",G$3&lt;$D23),0,$C23*($E23*(1+Assumptions!$B$18)+$F23)/4)</f>
        <v/>
      </c>
      <c r="H23" s="8">
        <f>IF(OR($A23="",$D23="",H$3&lt;$D23),0,$C23*($E23*(1+Assumptions!$B$18)+$F23)/4)</f>
        <v/>
      </c>
      <c r="I23" s="8">
        <f>IF(OR($A23="",$D23="",I$3&lt;$D23),0,$C23*($E23*(1+Assumptions!$B$18)+$F23)/4)</f>
        <v/>
      </c>
      <c r="J23" s="8">
        <f>IF(OR($A23="",$D23="",J$3&lt;$D23),0,$C23*($E23*(1+Assumptions!$B$18)+$F23)/4)</f>
        <v/>
      </c>
      <c r="K23" s="8">
        <f>SUM(G23:J23)</f>
        <v/>
      </c>
      <c r="L23" s="12">
        <f>IF(OR($A23="",$D23="",L$3&lt;$D23),0,$C23)</f>
        <v/>
      </c>
      <c r="M23" s="12">
        <f>IF(OR($A23="",$D23="",M$3&lt;$D23),0,$C23)</f>
        <v/>
      </c>
      <c r="N23" s="12">
        <f>IF(OR($A23="",$D23="",N$3&lt;$D23),0,$C23)</f>
        <v/>
      </c>
      <c r="O23" s="12">
        <f>IF(OR($A23="",$D23="",O$3&lt;$D23),0,$C23)</f>
        <v/>
      </c>
    </row>
    <row r="24">
      <c r="A24" s="15" t="inlineStr">
        <is>
          <t>Finance and accounting</t>
        </is>
      </c>
      <c r="B24" s="15" t="inlineStr">
        <is>
          <t>G&amp;A</t>
        </is>
      </c>
      <c r="C24" s="19" t="n">
        <v>2</v>
      </c>
      <c r="D24" s="19" t="n">
        <v>1</v>
      </c>
      <c r="E24" s="17" t="n">
        <v>110000</v>
      </c>
      <c r="F24" s="17" t="n">
        <v>0</v>
      </c>
      <c r="G24" s="8">
        <f>IF(OR($A24="",$D24="",G$3&lt;$D24),0,$C24*($E24*(1+Assumptions!$B$18)+$F24)/4)</f>
        <v/>
      </c>
      <c r="H24" s="8">
        <f>IF(OR($A24="",$D24="",H$3&lt;$D24),0,$C24*($E24*(1+Assumptions!$B$18)+$F24)/4)</f>
        <v/>
      </c>
      <c r="I24" s="8">
        <f>IF(OR($A24="",$D24="",I$3&lt;$D24),0,$C24*($E24*(1+Assumptions!$B$18)+$F24)/4)</f>
        <v/>
      </c>
      <c r="J24" s="8">
        <f>IF(OR($A24="",$D24="",J$3&lt;$D24),0,$C24*($E24*(1+Assumptions!$B$18)+$F24)/4)</f>
        <v/>
      </c>
      <c r="K24" s="8">
        <f>SUM(G24:J24)</f>
        <v/>
      </c>
      <c r="L24" s="12">
        <f>IF(OR($A24="",$D24="",L$3&lt;$D24),0,$C24)</f>
        <v/>
      </c>
      <c r="M24" s="12">
        <f>IF(OR($A24="",$D24="",M$3&lt;$D24),0,$C24)</f>
        <v/>
      </c>
      <c r="N24" s="12">
        <f>IF(OR($A24="",$D24="",N$3&lt;$D24),0,$C24)</f>
        <v/>
      </c>
      <c r="O24" s="12">
        <f>IF(OR($A24="",$D24="",O$3&lt;$D24),0,$C24)</f>
        <v/>
      </c>
    </row>
    <row r="25">
      <c r="A25" s="15" t="inlineStr">
        <is>
          <t>People and recruiting</t>
        </is>
      </c>
      <c r="B25" s="15" t="inlineStr">
        <is>
          <t>G&amp;A</t>
        </is>
      </c>
      <c r="C25" s="19" t="n">
        <v>2</v>
      </c>
      <c r="D25" s="19" t="n">
        <v>1</v>
      </c>
      <c r="E25" s="17" t="n">
        <v>105000</v>
      </c>
      <c r="F25" s="17" t="n">
        <v>0</v>
      </c>
      <c r="G25" s="8">
        <f>IF(OR($A25="",$D25="",G$3&lt;$D25),0,$C25*($E25*(1+Assumptions!$B$18)+$F25)/4)</f>
        <v/>
      </c>
      <c r="H25" s="8">
        <f>IF(OR($A25="",$D25="",H$3&lt;$D25),0,$C25*($E25*(1+Assumptions!$B$18)+$F25)/4)</f>
        <v/>
      </c>
      <c r="I25" s="8">
        <f>IF(OR($A25="",$D25="",I$3&lt;$D25),0,$C25*($E25*(1+Assumptions!$B$18)+$F25)/4)</f>
        <v/>
      </c>
      <c r="J25" s="8">
        <f>IF(OR($A25="",$D25="",J$3&lt;$D25),0,$C25*($E25*(1+Assumptions!$B$18)+$F25)/4)</f>
        <v/>
      </c>
      <c r="K25" s="8">
        <f>SUM(G25:J25)</f>
        <v/>
      </c>
      <c r="L25" s="12">
        <f>IF(OR($A25="",$D25="",L$3&lt;$D25),0,$C25)</f>
        <v/>
      </c>
      <c r="M25" s="12">
        <f>IF(OR($A25="",$D25="",M$3&lt;$D25),0,$C25)</f>
        <v/>
      </c>
      <c r="N25" s="12">
        <f>IF(OR($A25="",$D25="",N$3&lt;$D25),0,$C25)</f>
        <v/>
      </c>
      <c r="O25" s="12">
        <f>IF(OR($A25="",$D25="",O$3&lt;$D25),0,$C25)</f>
        <v/>
      </c>
    </row>
    <row r="26">
      <c r="A26" s="15" t="inlineStr">
        <is>
          <t>IT and security</t>
        </is>
      </c>
      <c r="B26" s="15" t="inlineStr">
        <is>
          <t>G&amp;A</t>
        </is>
      </c>
      <c r="C26" s="19" t="n">
        <v>1</v>
      </c>
      <c r="D26" s="19" t="n">
        <v>1</v>
      </c>
      <c r="E26" s="17" t="n">
        <v>140000</v>
      </c>
      <c r="F26" s="17" t="n">
        <v>0</v>
      </c>
      <c r="G26" s="8">
        <f>IF(OR($A26="",$D26="",G$3&lt;$D26),0,$C26*($E26*(1+Assumptions!$B$18)+$F26)/4)</f>
        <v/>
      </c>
      <c r="H26" s="8">
        <f>IF(OR($A26="",$D26="",H$3&lt;$D26),0,$C26*($E26*(1+Assumptions!$B$18)+$F26)/4)</f>
        <v/>
      </c>
      <c r="I26" s="8">
        <f>IF(OR($A26="",$D26="",I$3&lt;$D26),0,$C26*($E26*(1+Assumptions!$B$18)+$F26)/4)</f>
        <v/>
      </c>
      <c r="J26" s="8">
        <f>IF(OR($A26="",$D26="",J$3&lt;$D26),0,$C26*($E26*(1+Assumptions!$B$18)+$F26)/4)</f>
        <v/>
      </c>
      <c r="K26" s="8">
        <f>SUM(G26:J26)</f>
        <v/>
      </c>
      <c r="L26" s="12">
        <f>IF(OR($A26="",$D26="",L$3&lt;$D26),0,$C26)</f>
        <v/>
      </c>
      <c r="M26" s="12">
        <f>IF(OR($A26="",$D26="",M$3&lt;$D26),0,$C26)</f>
        <v/>
      </c>
      <c r="N26" s="12">
        <f>IF(OR($A26="",$D26="",N$3&lt;$D26),0,$C26)</f>
        <v/>
      </c>
      <c r="O26" s="12">
        <f>IF(OR($A26="",$D26="",O$3&lt;$D26),0,$C26)</f>
        <v/>
      </c>
    </row>
    <row r="27">
      <c r="A27" s="15" t="n"/>
      <c r="B27" s="15" t="n"/>
      <c r="C27" s="19" t="n"/>
      <c r="D27" s="19" t="n"/>
      <c r="E27" s="17" t="n"/>
      <c r="F27" s="17" t="n"/>
      <c r="G27" s="8">
        <f>IF(OR($A27="",$D27="",G$3&lt;$D27),0,$C27*($E27*(1+Assumptions!$B$18)+$F27)/4)</f>
        <v/>
      </c>
      <c r="H27" s="8">
        <f>IF(OR($A27="",$D27="",H$3&lt;$D27),0,$C27*($E27*(1+Assumptions!$B$18)+$F27)/4)</f>
        <v/>
      </c>
      <c r="I27" s="8">
        <f>IF(OR($A27="",$D27="",I$3&lt;$D27),0,$C27*($E27*(1+Assumptions!$B$18)+$F27)/4)</f>
        <v/>
      </c>
      <c r="J27" s="8">
        <f>IF(OR($A27="",$D27="",J$3&lt;$D27),0,$C27*($E27*(1+Assumptions!$B$18)+$F27)/4)</f>
        <v/>
      </c>
      <c r="K27" s="8">
        <f>SUM(G27:J27)</f>
        <v/>
      </c>
      <c r="L27" s="12">
        <f>IF(OR($A27="",$D27="",L$3&lt;$D27),0,$C27)</f>
        <v/>
      </c>
      <c r="M27" s="12">
        <f>IF(OR($A27="",$D27="",M$3&lt;$D27),0,$C27)</f>
        <v/>
      </c>
      <c r="N27" s="12">
        <f>IF(OR($A27="",$D27="",N$3&lt;$D27),0,$C27)</f>
        <v/>
      </c>
      <c r="O27" s="12">
        <f>IF(OR($A27="",$D27="",O$3&lt;$D27),0,$C27)</f>
        <v/>
      </c>
    </row>
    <row r="28">
      <c r="A28" s="15" t="n"/>
      <c r="B28" s="15" t="n"/>
      <c r="C28" s="19" t="n"/>
      <c r="D28" s="19" t="n"/>
      <c r="E28" s="17" t="n"/>
      <c r="F28" s="17" t="n"/>
      <c r="G28" s="8">
        <f>IF(OR($A28="",$D28="",G$3&lt;$D28),0,$C28*($E28*(1+Assumptions!$B$18)+$F28)/4)</f>
        <v/>
      </c>
      <c r="H28" s="8">
        <f>IF(OR($A28="",$D28="",H$3&lt;$D28),0,$C28*($E28*(1+Assumptions!$B$18)+$F28)/4)</f>
        <v/>
      </c>
      <c r="I28" s="8">
        <f>IF(OR($A28="",$D28="",I$3&lt;$D28),0,$C28*($E28*(1+Assumptions!$B$18)+$F28)/4)</f>
        <v/>
      </c>
      <c r="J28" s="8">
        <f>IF(OR($A28="",$D28="",J$3&lt;$D28),0,$C28*($E28*(1+Assumptions!$B$18)+$F28)/4)</f>
        <v/>
      </c>
      <c r="K28" s="8">
        <f>SUM(G28:J28)</f>
        <v/>
      </c>
      <c r="L28" s="12">
        <f>IF(OR($A28="",$D28="",L$3&lt;$D28),0,$C28)</f>
        <v/>
      </c>
      <c r="M28" s="12">
        <f>IF(OR($A28="",$D28="",M$3&lt;$D28),0,$C28)</f>
        <v/>
      </c>
      <c r="N28" s="12">
        <f>IF(OR($A28="",$D28="",N$3&lt;$D28),0,$C28)</f>
        <v/>
      </c>
      <c r="O28" s="12">
        <f>IF(OR($A28="",$D28="",O$3&lt;$D28),0,$C28)</f>
        <v/>
      </c>
    </row>
    <row r="29">
      <c r="A29" s="15" t="n"/>
      <c r="B29" s="15" t="n"/>
      <c r="C29" s="19" t="n"/>
      <c r="D29" s="19" t="n"/>
      <c r="E29" s="17" t="n"/>
      <c r="F29" s="17" t="n"/>
      <c r="G29" s="8">
        <f>IF(OR($A29="",$D29="",G$3&lt;$D29),0,$C29*($E29*(1+Assumptions!$B$18)+$F29)/4)</f>
        <v/>
      </c>
      <c r="H29" s="8">
        <f>IF(OR($A29="",$D29="",H$3&lt;$D29),0,$C29*($E29*(1+Assumptions!$B$18)+$F29)/4)</f>
        <v/>
      </c>
      <c r="I29" s="8">
        <f>IF(OR($A29="",$D29="",I$3&lt;$D29),0,$C29*($E29*(1+Assumptions!$B$18)+$F29)/4)</f>
        <v/>
      </c>
      <c r="J29" s="8">
        <f>IF(OR($A29="",$D29="",J$3&lt;$D29),0,$C29*($E29*(1+Assumptions!$B$18)+$F29)/4)</f>
        <v/>
      </c>
      <c r="K29" s="8">
        <f>SUM(G29:J29)</f>
        <v/>
      </c>
      <c r="L29" s="12">
        <f>IF(OR($A29="",$D29="",L$3&lt;$D29),0,$C29)</f>
        <v/>
      </c>
      <c r="M29" s="12">
        <f>IF(OR($A29="",$D29="",M$3&lt;$D29),0,$C29)</f>
        <v/>
      </c>
      <c r="N29" s="12">
        <f>IF(OR($A29="",$D29="",N$3&lt;$D29),0,$C29)</f>
        <v/>
      </c>
      <c r="O29" s="12">
        <f>IF(OR($A29="",$D29="",O$3&lt;$D29),0,$C29)</f>
        <v/>
      </c>
    </row>
    <row r="30">
      <c r="A30" s="15" t="n"/>
      <c r="B30" s="15" t="n"/>
      <c r="C30" s="19" t="n"/>
      <c r="D30" s="19" t="n"/>
      <c r="E30" s="17" t="n"/>
      <c r="F30" s="17" t="n"/>
      <c r="G30" s="8">
        <f>IF(OR($A30="",$D30="",G$3&lt;$D30),0,$C30*($E30*(1+Assumptions!$B$18)+$F30)/4)</f>
        <v/>
      </c>
      <c r="H30" s="8">
        <f>IF(OR($A30="",$D30="",H$3&lt;$D30),0,$C30*($E30*(1+Assumptions!$B$18)+$F30)/4)</f>
        <v/>
      </c>
      <c r="I30" s="8">
        <f>IF(OR($A30="",$D30="",I$3&lt;$D30),0,$C30*($E30*(1+Assumptions!$B$18)+$F30)/4)</f>
        <v/>
      </c>
      <c r="J30" s="8">
        <f>IF(OR($A30="",$D30="",J$3&lt;$D30),0,$C30*($E30*(1+Assumptions!$B$18)+$F30)/4)</f>
        <v/>
      </c>
      <c r="K30" s="8">
        <f>SUM(G30:J30)</f>
        <v/>
      </c>
      <c r="L30" s="12">
        <f>IF(OR($A30="",$D30="",L$3&lt;$D30),0,$C30)</f>
        <v/>
      </c>
      <c r="M30" s="12">
        <f>IF(OR($A30="",$D30="",M$3&lt;$D30),0,$C30)</f>
        <v/>
      </c>
      <c r="N30" s="12">
        <f>IF(OR($A30="",$D30="",N$3&lt;$D30),0,$C30)</f>
        <v/>
      </c>
      <c r="O30" s="12">
        <f>IF(OR($A30="",$D30="",O$3&lt;$D30),0,$C30)</f>
        <v/>
      </c>
    </row>
    <row r="31">
      <c r="A31" s="15" t="n"/>
      <c r="B31" s="15" t="n"/>
      <c r="C31" s="19" t="n"/>
      <c r="D31" s="19" t="n"/>
      <c r="E31" s="17" t="n"/>
      <c r="F31" s="17" t="n"/>
      <c r="G31" s="8">
        <f>IF(OR($A31="",$D31="",G$3&lt;$D31),0,$C31*($E31*(1+Assumptions!$B$18)+$F31)/4)</f>
        <v/>
      </c>
      <c r="H31" s="8">
        <f>IF(OR($A31="",$D31="",H$3&lt;$D31),0,$C31*($E31*(1+Assumptions!$B$18)+$F31)/4)</f>
        <v/>
      </c>
      <c r="I31" s="8">
        <f>IF(OR($A31="",$D31="",I$3&lt;$D31),0,$C31*($E31*(1+Assumptions!$B$18)+$F31)/4)</f>
        <v/>
      </c>
      <c r="J31" s="8">
        <f>IF(OR($A31="",$D31="",J$3&lt;$D31),0,$C31*($E31*(1+Assumptions!$B$18)+$F31)/4)</f>
        <v/>
      </c>
      <c r="K31" s="8">
        <f>SUM(G31:J31)</f>
        <v/>
      </c>
      <c r="L31" s="12">
        <f>IF(OR($A31="",$D31="",L$3&lt;$D31),0,$C31)</f>
        <v/>
      </c>
      <c r="M31" s="12">
        <f>IF(OR($A31="",$D31="",M$3&lt;$D31),0,$C31)</f>
        <v/>
      </c>
      <c r="N31" s="12">
        <f>IF(OR($A31="",$D31="",N$3&lt;$D31),0,$C31)</f>
        <v/>
      </c>
      <c r="O31" s="12">
        <f>IF(OR($A31="",$D31="",O$3&lt;$D31),0,$C31)</f>
        <v/>
      </c>
    </row>
    <row r="32">
      <c r="A32" s="15" t="n"/>
      <c r="B32" s="15" t="n"/>
      <c r="C32" s="19" t="n"/>
      <c r="D32" s="19" t="n"/>
      <c r="E32" s="17" t="n"/>
      <c r="F32" s="17" t="n"/>
      <c r="G32" s="8">
        <f>IF(OR($A32="",$D32="",G$3&lt;$D32),0,$C32*($E32*(1+Assumptions!$B$18)+$F32)/4)</f>
        <v/>
      </c>
      <c r="H32" s="8">
        <f>IF(OR($A32="",$D32="",H$3&lt;$D32),0,$C32*($E32*(1+Assumptions!$B$18)+$F32)/4)</f>
        <v/>
      </c>
      <c r="I32" s="8">
        <f>IF(OR($A32="",$D32="",I$3&lt;$D32),0,$C32*($E32*(1+Assumptions!$B$18)+$F32)/4)</f>
        <v/>
      </c>
      <c r="J32" s="8">
        <f>IF(OR($A32="",$D32="",J$3&lt;$D32),0,$C32*($E32*(1+Assumptions!$B$18)+$F32)/4)</f>
        <v/>
      </c>
      <c r="K32" s="8">
        <f>SUM(G32:J32)</f>
        <v/>
      </c>
      <c r="L32" s="12">
        <f>IF(OR($A32="",$D32="",L$3&lt;$D32),0,$C32)</f>
        <v/>
      </c>
      <c r="M32" s="12">
        <f>IF(OR($A32="",$D32="",M$3&lt;$D32),0,$C32)</f>
        <v/>
      </c>
      <c r="N32" s="12">
        <f>IF(OR($A32="",$D32="",N$3&lt;$D32),0,$C32)</f>
        <v/>
      </c>
      <c r="O32" s="12">
        <f>IF(OR($A32="",$D32="",O$3&lt;$D32),0,$C32)</f>
        <v/>
      </c>
    </row>
    <row r="33">
      <c r="A33" s="15" t="n"/>
      <c r="B33" s="15" t="n"/>
      <c r="C33" s="19" t="n"/>
      <c r="D33" s="19" t="n"/>
      <c r="E33" s="17" t="n"/>
      <c r="F33" s="17" t="n"/>
      <c r="G33" s="8">
        <f>IF(OR($A33="",$D33="",G$3&lt;$D33),0,$C33*($E33*(1+Assumptions!$B$18)+$F33)/4)</f>
        <v/>
      </c>
      <c r="H33" s="8">
        <f>IF(OR($A33="",$D33="",H$3&lt;$D33),0,$C33*($E33*(1+Assumptions!$B$18)+$F33)/4)</f>
        <v/>
      </c>
      <c r="I33" s="8">
        <f>IF(OR($A33="",$D33="",I$3&lt;$D33),0,$C33*($E33*(1+Assumptions!$B$18)+$F33)/4)</f>
        <v/>
      </c>
      <c r="J33" s="8">
        <f>IF(OR($A33="",$D33="",J$3&lt;$D33),0,$C33*($E33*(1+Assumptions!$B$18)+$F33)/4)</f>
        <v/>
      </c>
      <c r="K33" s="8">
        <f>SUM(G33:J33)</f>
        <v/>
      </c>
      <c r="L33" s="12">
        <f>IF(OR($A33="",$D33="",L$3&lt;$D33),0,$C33)</f>
        <v/>
      </c>
      <c r="M33" s="12">
        <f>IF(OR($A33="",$D33="",M$3&lt;$D33),0,$C33)</f>
        <v/>
      </c>
      <c r="N33" s="12">
        <f>IF(OR($A33="",$D33="",N$3&lt;$D33),0,$C33)</f>
        <v/>
      </c>
      <c r="O33" s="12">
        <f>IF(OR($A33="",$D33="",O$3&lt;$D33),0,$C33)</f>
        <v/>
      </c>
    </row>
    <row r="34">
      <c r="A34" s="15" t="n"/>
      <c r="B34" s="15" t="n"/>
      <c r="C34" s="19" t="n"/>
      <c r="D34" s="19" t="n"/>
      <c r="E34" s="17" t="n"/>
      <c r="F34" s="17" t="n"/>
      <c r="G34" s="8">
        <f>IF(OR($A34="",$D34="",G$3&lt;$D34),0,$C34*($E34*(1+Assumptions!$B$18)+$F34)/4)</f>
        <v/>
      </c>
      <c r="H34" s="8">
        <f>IF(OR($A34="",$D34="",H$3&lt;$D34),0,$C34*($E34*(1+Assumptions!$B$18)+$F34)/4)</f>
        <v/>
      </c>
      <c r="I34" s="8">
        <f>IF(OR($A34="",$D34="",I$3&lt;$D34),0,$C34*($E34*(1+Assumptions!$B$18)+$F34)/4)</f>
        <v/>
      </c>
      <c r="J34" s="8">
        <f>IF(OR($A34="",$D34="",J$3&lt;$D34),0,$C34*($E34*(1+Assumptions!$B$18)+$F34)/4)</f>
        <v/>
      </c>
      <c r="K34" s="8">
        <f>SUM(G34:J34)</f>
        <v/>
      </c>
      <c r="L34" s="12">
        <f>IF(OR($A34="",$D34="",L$3&lt;$D34),0,$C34)</f>
        <v/>
      </c>
      <c r="M34" s="12">
        <f>IF(OR($A34="",$D34="",M$3&lt;$D34),0,$C34)</f>
        <v/>
      </c>
      <c r="N34" s="12">
        <f>IF(OR($A34="",$D34="",N$3&lt;$D34),0,$C34)</f>
        <v/>
      </c>
      <c r="O34" s="12">
        <f>IF(OR($A34="",$D34="",O$3&lt;$D34),0,$C34)</f>
        <v/>
      </c>
    </row>
    <row r="35">
      <c r="A35" s="15" t="n"/>
      <c r="B35" s="15" t="n"/>
      <c r="C35" s="19" t="n"/>
      <c r="D35" s="19" t="n"/>
      <c r="E35" s="17" t="n"/>
      <c r="F35" s="17" t="n"/>
      <c r="G35" s="8">
        <f>IF(OR($A35="",$D35="",G$3&lt;$D35),0,$C35*($E35*(1+Assumptions!$B$18)+$F35)/4)</f>
        <v/>
      </c>
      <c r="H35" s="8">
        <f>IF(OR($A35="",$D35="",H$3&lt;$D35),0,$C35*($E35*(1+Assumptions!$B$18)+$F35)/4)</f>
        <v/>
      </c>
      <c r="I35" s="8">
        <f>IF(OR($A35="",$D35="",I$3&lt;$D35),0,$C35*($E35*(1+Assumptions!$B$18)+$F35)/4)</f>
        <v/>
      </c>
      <c r="J35" s="8">
        <f>IF(OR($A35="",$D35="",J$3&lt;$D35),0,$C35*($E35*(1+Assumptions!$B$18)+$F35)/4)</f>
        <v/>
      </c>
      <c r="K35" s="8">
        <f>SUM(G35:J35)</f>
        <v/>
      </c>
      <c r="L35" s="12">
        <f>IF(OR($A35="",$D35="",L$3&lt;$D35),0,$C35)</f>
        <v/>
      </c>
      <c r="M35" s="12">
        <f>IF(OR($A35="",$D35="",M$3&lt;$D35),0,$C35)</f>
        <v/>
      </c>
      <c r="N35" s="12">
        <f>IF(OR($A35="",$D35="",N$3&lt;$D35),0,$C35)</f>
        <v/>
      </c>
      <c r="O35" s="12">
        <f>IF(OR($A35="",$D35="",O$3&lt;$D35),0,$C35)</f>
        <v/>
      </c>
    </row>
    <row r="36">
      <c r="A36" s="15" t="n"/>
      <c r="B36" s="15" t="n"/>
      <c r="C36" s="19" t="n"/>
      <c r="D36" s="19" t="n"/>
      <c r="E36" s="17" t="n"/>
      <c r="F36" s="17" t="n"/>
      <c r="G36" s="8">
        <f>IF(OR($A36="",$D36="",G$3&lt;$D36),0,$C36*($E36*(1+Assumptions!$B$18)+$F36)/4)</f>
        <v/>
      </c>
      <c r="H36" s="8">
        <f>IF(OR($A36="",$D36="",H$3&lt;$D36),0,$C36*($E36*(1+Assumptions!$B$18)+$F36)/4)</f>
        <v/>
      </c>
      <c r="I36" s="8">
        <f>IF(OR($A36="",$D36="",I$3&lt;$D36),0,$C36*($E36*(1+Assumptions!$B$18)+$F36)/4)</f>
        <v/>
      </c>
      <c r="J36" s="8">
        <f>IF(OR($A36="",$D36="",J$3&lt;$D36),0,$C36*($E36*(1+Assumptions!$B$18)+$F36)/4)</f>
        <v/>
      </c>
      <c r="K36" s="8">
        <f>SUM(G36:J36)</f>
        <v/>
      </c>
      <c r="L36" s="12">
        <f>IF(OR($A36="",$D36="",L$3&lt;$D36),0,$C36)</f>
        <v/>
      </c>
      <c r="M36" s="12">
        <f>IF(OR($A36="",$D36="",M$3&lt;$D36),0,$C36)</f>
        <v/>
      </c>
      <c r="N36" s="12">
        <f>IF(OR($A36="",$D36="",N$3&lt;$D36),0,$C36)</f>
        <v/>
      </c>
      <c r="O36" s="12">
        <f>IF(OR($A36="",$D36="",O$3&lt;$D36),0,$C36)</f>
        <v/>
      </c>
    </row>
    <row r="37">
      <c r="A37" s="15" t="n"/>
      <c r="B37" s="15" t="n"/>
      <c r="C37" s="19" t="n"/>
      <c r="D37" s="19" t="n"/>
      <c r="E37" s="17" t="n"/>
      <c r="F37" s="17" t="n"/>
      <c r="G37" s="8">
        <f>IF(OR($A37="",$D37="",G$3&lt;$D37),0,$C37*($E37*(1+Assumptions!$B$18)+$F37)/4)</f>
        <v/>
      </c>
      <c r="H37" s="8">
        <f>IF(OR($A37="",$D37="",H$3&lt;$D37),0,$C37*($E37*(1+Assumptions!$B$18)+$F37)/4)</f>
        <v/>
      </c>
      <c r="I37" s="8">
        <f>IF(OR($A37="",$D37="",I$3&lt;$D37),0,$C37*($E37*(1+Assumptions!$B$18)+$F37)/4)</f>
        <v/>
      </c>
      <c r="J37" s="8">
        <f>IF(OR($A37="",$D37="",J$3&lt;$D37),0,$C37*($E37*(1+Assumptions!$B$18)+$F37)/4)</f>
        <v/>
      </c>
      <c r="K37" s="8">
        <f>SUM(G37:J37)</f>
        <v/>
      </c>
      <c r="L37" s="12">
        <f>IF(OR($A37="",$D37="",L$3&lt;$D37),0,$C37)</f>
        <v/>
      </c>
      <c r="M37" s="12">
        <f>IF(OR($A37="",$D37="",M$3&lt;$D37),0,$C37)</f>
        <v/>
      </c>
      <c r="N37" s="12">
        <f>IF(OR($A37="",$D37="",N$3&lt;$D37),0,$C37)</f>
        <v/>
      </c>
      <c r="O37" s="12">
        <f>IF(OR($A37="",$D37="",O$3&lt;$D37),0,$C37)</f>
        <v/>
      </c>
    </row>
    <row r="38">
      <c r="A38" s="15" t="n"/>
      <c r="B38" s="15" t="n"/>
      <c r="C38" s="19" t="n"/>
      <c r="D38" s="19" t="n"/>
      <c r="E38" s="17" t="n"/>
      <c r="F38" s="17" t="n"/>
      <c r="G38" s="8">
        <f>IF(OR($A38="",$D38="",G$3&lt;$D38),0,$C38*($E38*(1+Assumptions!$B$18)+$F38)/4)</f>
        <v/>
      </c>
      <c r="H38" s="8">
        <f>IF(OR($A38="",$D38="",H$3&lt;$D38),0,$C38*($E38*(1+Assumptions!$B$18)+$F38)/4)</f>
        <v/>
      </c>
      <c r="I38" s="8">
        <f>IF(OR($A38="",$D38="",I$3&lt;$D38),0,$C38*($E38*(1+Assumptions!$B$18)+$F38)/4)</f>
        <v/>
      </c>
      <c r="J38" s="8">
        <f>IF(OR($A38="",$D38="",J$3&lt;$D38),0,$C38*($E38*(1+Assumptions!$B$18)+$F38)/4)</f>
        <v/>
      </c>
      <c r="K38" s="8">
        <f>SUM(G38:J38)</f>
        <v/>
      </c>
      <c r="L38" s="12">
        <f>IF(OR($A38="",$D38="",L$3&lt;$D38),0,$C38)</f>
        <v/>
      </c>
      <c r="M38" s="12">
        <f>IF(OR($A38="",$D38="",M$3&lt;$D38),0,$C38)</f>
        <v/>
      </c>
      <c r="N38" s="12">
        <f>IF(OR($A38="",$D38="",N$3&lt;$D38),0,$C38)</f>
        <v/>
      </c>
      <c r="O38" s="12">
        <f>IF(OR($A38="",$D38="",O$3&lt;$D38),0,$C38)</f>
        <v/>
      </c>
    </row>
    <row r="39">
      <c r="A39" s="15" t="n"/>
      <c r="B39" s="15" t="n"/>
      <c r="C39" s="19" t="n"/>
      <c r="D39" s="19" t="n"/>
      <c r="E39" s="17" t="n"/>
      <c r="F39" s="17" t="n"/>
      <c r="G39" s="8">
        <f>IF(OR($A39="",$D39="",G$3&lt;$D39),0,$C39*($E39*(1+Assumptions!$B$18)+$F39)/4)</f>
        <v/>
      </c>
      <c r="H39" s="8">
        <f>IF(OR($A39="",$D39="",H$3&lt;$D39),0,$C39*($E39*(1+Assumptions!$B$18)+$F39)/4)</f>
        <v/>
      </c>
      <c r="I39" s="8">
        <f>IF(OR($A39="",$D39="",I$3&lt;$D39),0,$C39*($E39*(1+Assumptions!$B$18)+$F39)/4)</f>
        <v/>
      </c>
      <c r="J39" s="8">
        <f>IF(OR($A39="",$D39="",J$3&lt;$D39),0,$C39*($E39*(1+Assumptions!$B$18)+$F39)/4)</f>
        <v/>
      </c>
      <c r="K39" s="8">
        <f>SUM(G39:J39)</f>
        <v/>
      </c>
      <c r="L39" s="12">
        <f>IF(OR($A39="",$D39="",L$3&lt;$D39),0,$C39)</f>
        <v/>
      </c>
      <c r="M39" s="12">
        <f>IF(OR($A39="",$D39="",M$3&lt;$D39),0,$C39)</f>
        <v/>
      </c>
      <c r="N39" s="12">
        <f>IF(OR($A39="",$D39="",N$3&lt;$D39),0,$C39)</f>
        <v/>
      </c>
      <c r="O39" s="12">
        <f>IF(OR($A39="",$D39="",O$3&lt;$D39),0,$C39)</f>
        <v/>
      </c>
    </row>
    <row r="40">
      <c r="A40" s="15" t="n"/>
      <c r="B40" s="15" t="n"/>
      <c r="C40" s="19" t="n"/>
      <c r="D40" s="19" t="n"/>
      <c r="E40" s="17" t="n"/>
      <c r="F40" s="17" t="n"/>
      <c r="G40" s="8">
        <f>IF(OR($A40="",$D40="",G$3&lt;$D40),0,$C40*($E40*(1+Assumptions!$B$18)+$F40)/4)</f>
        <v/>
      </c>
      <c r="H40" s="8">
        <f>IF(OR($A40="",$D40="",H$3&lt;$D40),0,$C40*($E40*(1+Assumptions!$B$18)+$F40)/4)</f>
        <v/>
      </c>
      <c r="I40" s="8">
        <f>IF(OR($A40="",$D40="",I$3&lt;$D40),0,$C40*($E40*(1+Assumptions!$B$18)+$F40)/4)</f>
        <v/>
      </c>
      <c r="J40" s="8">
        <f>IF(OR($A40="",$D40="",J$3&lt;$D40),0,$C40*($E40*(1+Assumptions!$B$18)+$F40)/4)</f>
        <v/>
      </c>
      <c r="K40" s="8">
        <f>SUM(G40:J40)</f>
        <v/>
      </c>
      <c r="L40" s="12">
        <f>IF(OR($A40="",$D40="",L$3&lt;$D40),0,$C40)</f>
        <v/>
      </c>
      <c r="M40" s="12">
        <f>IF(OR($A40="",$D40="",M$3&lt;$D40),0,$C40)</f>
        <v/>
      </c>
      <c r="N40" s="12">
        <f>IF(OR($A40="",$D40="",N$3&lt;$D40),0,$C40)</f>
        <v/>
      </c>
      <c r="O40" s="12">
        <f>IF(OR($A40="",$D40="",O$3&lt;$D40),0,$C40)</f>
        <v/>
      </c>
    </row>
    <row r="41">
      <c r="A41" s="15" t="n"/>
      <c r="B41" s="15" t="n"/>
      <c r="C41" s="19" t="n"/>
      <c r="D41" s="19" t="n"/>
      <c r="E41" s="17" t="n"/>
      <c r="F41" s="17" t="n"/>
      <c r="G41" s="8">
        <f>IF(OR($A41="",$D41="",G$3&lt;$D41),0,$C41*($E41*(1+Assumptions!$B$18)+$F41)/4)</f>
        <v/>
      </c>
      <c r="H41" s="8">
        <f>IF(OR($A41="",$D41="",H$3&lt;$D41),0,$C41*($E41*(1+Assumptions!$B$18)+$F41)/4)</f>
        <v/>
      </c>
      <c r="I41" s="8">
        <f>IF(OR($A41="",$D41="",I$3&lt;$D41),0,$C41*($E41*(1+Assumptions!$B$18)+$F41)/4)</f>
        <v/>
      </c>
      <c r="J41" s="8">
        <f>IF(OR($A41="",$D41="",J$3&lt;$D41),0,$C41*($E41*(1+Assumptions!$B$18)+$F41)/4)</f>
        <v/>
      </c>
      <c r="K41" s="8">
        <f>SUM(G41:J41)</f>
        <v/>
      </c>
      <c r="L41" s="12">
        <f>IF(OR($A41="",$D41="",L$3&lt;$D41),0,$C41)</f>
        <v/>
      </c>
      <c r="M41" s="12">
        <f>IF(OR($A41="",$D41="",M$3&lt;$D41),0,$C41)</f>
        <v/>
      </c>
      <c r="N41" s="12">
        <f>IF(OR($A41="",$D41="",N$3&lt;$D41),0,$C41)</f>
        <v/>
      </c>
      <c r="O41" s="12">
        <f>IF(OR($A41="",$D41="",O$3&lt;$D41),0,$C41)</f>
        <v/>
      </c>
    </row>
    <row r="42">
      <c r="A42" s="15" t="n"/>
      <c r="B42" s="15" t="n"/>
      <c r="C42" s="19" t="n"/>
      <c r="D42" s="19" t="n"/>
      <c r="E42" s="17" t="n"/>
      <c r="F42" s="17" t="n"/>
      <c r="G42" s="8">
        <f>IF(OR($A42="",$D42="",G$3&lt;$D42),0,$C42*($E42*(1+Assumptions!$B$18)+$F42)/4)</f>
        <v/>
      </c>
      <c r="H42" s="8">
        <f>IF(OR($A42="",$D42="",H$3&lt;$D42),0,$C42*($E42*(1+Assumptions!$B$18)+$F42)/4)</f>
        <v/>
      </c>
      <c r="I42" s="8">
        <f>IF(OR($A42="",$D42="",I$3&lt;$D42),0,$C42*($E42*(1+Assumptions!$B$18)+$F42)/4)</f>
        <v/>
      </c>
      <c r="J42" s="8">
        <f>IF(OR($A42="",$D42="",J$3&lt;$D42),0,$C42*($E42*(1+Assumptions!$B$18)+$F42)/4)</f>
        <v/>
      </c>
      <c r="K42" s="8">
        <f>SUM(G42:J42)</f>
        <v/>
      </c>
      <c r="L42" s="12">
        <f>IF(OR($A42="",$D42="",L$3&lt;$D42),0,$C42)</f>
        <v/>
      </c>
      <c r="M42" s="12">
        <f>IF(OR($A42="",$D42="",M$3&lt;$D42),0,$C42)</f>
        <v/>
      </c>
      <c r="N42" s="12">
        <f>IF(OR($A42="",$D42="",N$3&lt;$D42),0,$C42)</f>
        <v/>
      </c>
      <c r="O42" s="12">
        <f>IF(OR($A42="",$D42="",O$3&lt;$D42),0,$C42)</f>
        <v/>
      </c>
    </row>
    <row r="43">
      <c r="A43" s="15" t="n"/>
      <c r="B43" s="15" t="n"/>
      <c r="C43" s="19" t="n"/>
      <c r="D43" s="19" t="n"/>
      <c r="E43" s="17" t="n"/>
      <c r="F43" s="17" t="n"/>
      <c r="G43" s="8">
        <f>IF(OR($A43="",$D43="",G$3&lt;$D43),0,$C43*($E43*(1+Assumptions!$B$18)+$F43)/4)</f>
        <v/>
      </c>
      <c r="H43" s="8">
        <f>IF(OR($A43="",$D43="",H$3&lt;$D43),0,$C43*($E43*(1+Assumptions!$B$18)+$F43)/4)</f>
        <v/>
      </c>
      <c r="I43" s="8">
        <f>IF(OR($A43="",$D43="",I$3&lt;$D43),0,$C43*($E43*(1+Assumptions!$B$18)+$F43)/4)</f>
        <v/>
      </c>
      <c r="J43" s="8">
        <f>IF(OR($A43="",$D43="",J$3&lt;$D43),0,$C43*($E43*(1+Assumptions!$B$18)+$F43)/4)</f>
        <v/>
      </c>
      <c r="K43" s="8">
        <f>SUM(G43:J43)</f>
        <v/>
      </c>
      <c r="L43" s="12">
        <f>IF(OR($A43="",$D43="",L$3&lt;$D43),0,$C43)</f>
        <v/>
      </c>
      <c r="M43" s="12">
        <f>IF(OR($A43="",$D43="",M$3&lt;$D43),0,$C43)</f>
        <v/>
      </c>
      <c r="N43" s="12">
        <f>IF(OR($A43="",$D43="",N$3&lt;$D43),0,$C43)</f>
        <v/>
      </c>
      <c r="O43" s="12">
        <f>IF(OR($A43="",$D43="",O$3&lt;$D43),0,$C43)</f>
        <v/>
      </c>
    </row>
    <row r="44">
      <c r="A44" s="15" t="n"/>
      <c r="B44" s="15" t="n"/>
      <c r="C44" s="19" t="n"/>
      <c r="D44" s="19" t="n"/>
      <c r="E44" s="17" t="n"/>
      <c r="F44" s="17" t="n"/>
      <c r="G44" s="8">
        <f>IF(OR($A44="",$D44="",G$3&lt;$D44),0,$C44*($E44*(1+Assumptions!$B$18)+$F44)/4)</f>
        <v/>
      </c>
      <c r="H44" s="8">
        <f>IF(OR($A44="",$D44="",H$3&lt;$D44),0,$C44*($E44*(1+Assumptions!$B$18)+$F44)/4)</f>
        <v/>
      </c>
      <c r="I44" s="8">
        <f>IF(OR($A44="",$D44="",I$3&lt;$D44),0,$C44*($E44*(1+Assumptions!$B$18)+$F44)/4)</f>
        <v/>
      </c>
      <c r="J44" s="8">
        <f>IF(OR($A44="",$D44="",J$3&lt;$D44),0,$C44*($E44*(1+Assumptions!$B$18)+$F44)/4)</f>
        <v/>
      </c>
      <c r="K44" s="8">
        <f>SUM(G44:J44)</f>
        <v/>
      </c>
      <c r="L44" s="12">
        <f>IF(OR($A44="",$D44="",L$3&lt;$D44),0,$C44)</f>
        <v/>
      </c>
      <c r="M44" s="12">
        <f>IF(OR($A44="",$D44="",M$3&lt;$D44),0,$C44)</f>
        <v/>
      </c>
      <c r="N44" s="12">
        <f>IF(OR($A44="",$D44="",N$3&lt;$D44),0,$C44)</f>
        <v/>
      </c>
      <c r="O44" s="12">
        <f>IF(OR($A44="",$D44="",O$3&lt;$D44),0,$C44)</f>
        <v/>
      </c>
    </row>
    <row r="46">
      <c r="A46" s="14" t="inlineStr">
        <is>
          <t>By department</t>
        </is>
      </c>
      <c r="B46" s="14" t="inlineStr"/>
      <c r="C46" s="14" t="inlineStr"/>
      <c r="D46" s="14" t="inlineStr"/>
      <c r="E46" s="14" t="inlineStr"/>
      <c r="F46" s="14" t="inlineStr"/>
      <c r="G46" s="14" t="inlineStr">
        <is>
          <t>Cost Q1</t>
        </is>
      </c>
      <c r="H46" s="14" t="inlineStr">
        <is>
          <t>Cost Q2</t>
        </is>
      </c>
      <c r="I46" s="14" t="inlineStr">
        <is>
          <t>Cost Q3</t>
        </is>
      </c>
      <c r="J46" s="14" t="inlineStr">
        <is>
          <t>Cost Q4</t>
        </is>
      </c>
      <c r="K46" s="14" t="inlineStr">
        <is>
          <t>Cost FY</t>
        </is>
      </c>
      <c r="L46" s="14" t="inlineStr">
        <is>
          <t>Heads Q1</t>
        </is>
      </c>
      <c r="M46" s="14" t="inlineStr">
        <is>
          <t>Heads Q2</t>
        </is>
      </c>
      <c r="N46" s="14" t="inlineStr">
        <is>
          <t>Heads Q3</t>
        </is>
      </c>
      <c r="O46" s="14" t="inlineStr">
        <is>
          <t>Heads Q4</t>
        </is>
      </c>
    </row>
    <row r="47">
      <c r="A47" t="inlineStr">
        <is>
          <t>COGS</t>
        </is>
      </c>
      <c r="G47" s="8">
        <f>SUMIF($B$5:$B$44,$A47,G$5:G$44)</f>
        <v/>
      </c>
      <c r="H47" s="8">
        <f>SUMIF($B$5:$B$44,$A47,H$5:H$44)</f>
        <v/>
      </c>
      <c r="I47" s="8">
        <f>SUMIF($B$5:$B$44,$A47,I$5:I$44)</f>
        <v/>
      </c>
      <c r="J47" s="8">
        <f>SUMIF($B$5:$B$44,$A47,J$5:J$44)</f>
        <v/>
      </c>
      <c r="K47" s="8">
        <f>SUM(G47:J47)</f>
        <v/>
      </c>
      <c r="L47">
        <f>SUMIF($B$5:$B$44,$A47,L$5:L$44)</f>
        <v/>
      </c>
      <c r="M47">
        <f>SUMIF($B$5:$B$44,$A47,M$5:M$44)</f>
        <v/>
      </c>
      <c r="N47">
        <f>SUMIF($B$5:$B$44,$A47,N$5:N$44)</f>
        <v/>
      </c>
      <c r="O47">
        <f>SUMIF($B$5:$B$44,$A47,O$5:O$44)</f>
        <v/>
      </c>
    </row>
    <row r="48">
      <c r="A48" t="inlineStr">
        <is>
          <t>S&amp;M</t>
        </is>
      </c>
      <c r="G48" s="8">
        <f>SUMIF($B$5:$B$44,$A48,G$5:G$44)</f>
        <v/>
      </c>
      <c r="H48" s="8">
        <f>SUMIF($B$5:$B$44,$A48,H$5:H$44)</f>
        <v/>
      </c>
      <c r="I48" s="8">
        <f>SUMIF($B$5:$B$44,$A48,I$5:I$44)</f>
        <v/>
      </c>
      <c r="J48" s="8">
        <f>SUMIF($B$5:$B$44,$A48,J$5:J$44)</f>
        <v/>
      </c>
      <c r="K48" s="8">
        <f>SUM(G48:J48)</f>
        <v/>
      </c>
      <c r="L48">
        <f>SUMIF($B$5:$B$44,$A48,L$5:L$44)</f>
        <v/>
      </c>
      <c r="M48">
        <f>SUMIF($B$5:$B$44,$A48,M$5:M$44)</f>
        <v/>
      </c>
      <c r="N48">
        <f>SUMIF($B$5:$B$44,$A48,N$5:N$44)</f>
        <v/>
      </c>
      <c r="O48">
        <f>SUMIF($B$5:$B$44,$A48,O$5:O$44)</f>
        <v/>
      </c>
    </row>
    <row r="49">
      <c r="A49" t="inlineStr">
        <is>
          <t>R&amp;D</t>
        </is>
      </c>
      <c r="G49" s="8">
        <f>SUMIF($B$5:$B$44,$A49,G$5:G$44)</f>
        <v/>
      </c>
      <c r="H49" s="8">
        <f>SUMIF($B$5:$B$44,$A49,H$5:H$44)</f>
        <v/>
      </c>
      <c r="I49" s="8">
        <f>SUMIF($B$5:$B$44,$A49,I$5:I$44)</f>
        <v/>
      </c>
      <c r="J49" s="8">
        <f>SUMIF($B$5:$B$44,$A49,J$5:J$44)</f>
        <v/>
      </c>
      <c r="K49" s="8">
        <f>SUM(G49:J49)</f>
        <v/>
      </c>
      <c r="L49">
        <f>SUMIF($B$5:$B$44,$A49,L$5:L$44)</f>
        <v/>
      </c>
      <c r="M49">
        <f>SUMIF($B$5:$B$44,$A49,M$5:M$44)</f>
        <v/>
      </c>
      <c r="N49">
        <f>SUMIF($B$5:$B$44,$A49,N$5:N$44)</f>
        <v/>
      </c>
      <c r="O49">
        <f>SUMIF($B$5:$B$44,$A49,O$5:O$44)</f>
        <v/>
      </c>
    </row>
    <row r="50">
      <c r="A50" t="inlineStr">
        <is>
          <t>G&amp;A</t>
        </is>
      </c>
      <c r="G50" s="8">
        <f>SUMIF($B$5:$B$44,$A50,G$5:G$44)</f>
        <v/>
      </c>
      <c r="H50" s="8">
        <f>SUMIF($B$5:$B$44,$A50,H$5:H$44)</f>
        <v/>
      </c>
      <c r="I50" s="8">
        <f>SUMIF($B$5:$B$44,$A50,I$5:I$44)</f>
        <v/>
      </c>
      <c r="J50" s="8">
        <f>SUMIF($B$5:$B$44,$A50,J$5:J$44)</f>
        <v/>
      </c>
      <c r="K50" s="8">
        <f>SUM(G50:J50)</f>
        <v/>
      </c>
      <c r="L50">
        <f>SUMIF($B$5:$B$44,$A50,L$5:L$44)</f>
        <v/>
      </c>
      <c r="M50">
        <f>SUMIF($B$5:$B$44,$A50,M$5:M$44)</f>
        <v/>
      </c>
      <c r="N50">
        <f>SUMIF($B$5:$B$44,$A50,N$5:N$44)</f>
        <v/>
      </c>
      <c r="O50">
        <f>SUMIF($B$5:$B$44,$A50,O$5:O$44)</f>
        <v/>
      </c>
    </row>
    <row r="51">
      <c r="A51" s="13" t="inlineStr">
        <is>
          <t>Total</t>
        </is>
      </c>
      <c r="G51" s="21">
        <f>SUM(G47:G50)</f>
        <v/>
      </c>
      <c r="H51" s="21">
        <f>SUM(H47:H50)</f>
        <v/>
      </c>
      <c r="I51" s="21">
        <f>SUM(I47:I50)</f>
        <v/>
      </c>
      <c r="J51" s="21">
        <f>SUM(J47:J50)</f>
        <v/>
      </c>
      <c r="K51" s="21">
        <f>SUM(K47:K50)</f>
        <v/>
      </c>
      <c r="L51" s="27">
        <f>SUM(L47:L50)</f>
        <v/>
      </c>
      <c r="M51" s="27">
        <f>SUM(M47:M50)</f>
        <v/>
      </c>
      <c r="N51" s="27">
        <f>SUM(N47:N50)</f>
        <v/>
      </c>
      <c r="O51" s="27">
        <f>SUM(O47:O50)</f>
        <v/>
      </c>
    </row>
    <row r="53">
      <c r="A53" s="2" t="inlineStr">
        <is>
          <t>People start on the first day of their start quarter. Departments: COGS (support, cloud operations), S&amp;M (sales, marketing, customer success, RevOps), R&amp;D, G&amp;A. Variable at target covers commissions and bonuses at 100% attainment.</t>
        </is>
      </c>
    </row>
  </sheetData>
  <dataValidations count="2">
    <dataValidation sqref="B5:B44" showDropDown="0" showInputMessage="0" showErrorMessage="0" allowBlank="1" type="list">
      <formula1>"COGS,S&amp;M,R&amp;D,G&amp;A"</formula1>
    </dataValidation>
    <dataValidation sqref="D5:D44" showDropDown="0" showInputMessage="0" showErrorMessage="0" allowBlank="1" type="whole" operator="between">
      <formula1>1</formula1>
      <formula2>4</formula2>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38" customWidth="1" min="1" max="1"/>
    <col width="12" customWidth="1" min="2" max="2"/>
    <col width="14" customWidth="1" min="3" max="3"/>
    <col width="14" customWidth="1" min="4" max="4"/>
    <col width="14" customWidth="1" min="5" max="5"/>
    <col width="14" customWidth="1" min="6" max="6"/>
    <col width="14" customWidth="1" min="7" max="7"/>
  </cols>
  <sheetData>
    <row r="1">
      <c r="A1" s="1" t="inlineStr">
        <is>
          <t>Budget: non-people spend by department and quarter</t>
        </is>
      </c>
    </row>
    <row r="2">
      <c r="A2" s="2" t="inlineStr">
        <is>
          <t>Worked example: an illustrative SaaS company planning FY2027. Every name and number is made up to show the mechanics.</t>
        </is>
      </c>
    </row>
    <row r="4">
      <c r="A4" s="14" t="inlineStr">
        <is>
          <t>Line</t>
        </is>
      </c>
      <c r="B4" s="14" t="inlineStr">
        <is>
          <t>Department</t>
        </is>
      </c>
      <c r="C4" s="14" t="inlineStr">
        <is>
          <t>Q1</t>
        </is>
      </c>
      <c r="D4" s="14" t="inlineStr">
        <is>
          <t>Q2</t>
        </is>
      </c>
      <c r="E4" s="14" t="inlineStr">
        <is>
          <t>Q3</t>
        </is>
      </c>
      <c r="F4" s="14" t="inlineStr">
        <is>
          <t>Q4</t>
        </is>
      </c>
      <c r="G4" s="14" t="inlineStr">
        <is>
          <t>FY</t>
        </is>
      </c>
    </row>
    <row r="5">
      <c r="A5" s="15" t="inlineStr">
        <is>
          <t>Support software</t>
        </is>
      </c>
      <c r="B5" s="15" t="inlineStr">
        <is>
          <t>COGS</t>
        </is>
      </c>
      <c r="C5" s="17" t="n">
        <v>15000</v>
      </c>
      <c r="D5" s="17" t="n">
        <v>15000</v>
      </c>
      <c r="E5" s="17" t="n">
        <v>15000</v>
      </c>
      <c r="F5" s="17" t="n">
        <v>15000</v>
      </c>
      <c r="G5" s="8">
        <f>SUM(C5:F5)</f>
        <v/>
      </c>
    </row>
    <row r="6">
      <c r="A6" s="15" t="inlineStr">
        <is>
          <t>Marketing programs and events</t>
        </is>
      </c>
      <c r="B6" s="15" t="inlineStr">
        <is>
          <t>S&amp;M</t>
        </is>
      </c>
      <c r="C6" s="17" t="n">
        <v>220000</v>
      </c>
      <c r="D6" s="17" t="n">
        <v>260000</v>
      </c>
      <c r="E6" s="17" t="n">
        <v>230000</v>
      </c>
      <c r="F6" s="17" t="n">
        <v>290000</v>
      </c>
      <c r="G6" s="8">
        <f>SUM(C6:F6)</f>
        <v/>
      </c>
    </row>
    <row r="7">
      <c r="A7" s="15" t="inlineStr">
        <is>
          <t>Sales tools and data</t>
        </is>
      </c>
      <c r="B7" s="15" t="inlineStr">
        <is>
          <t>S&amp;M</t>
        </is>
      </c>
      <c r="C7" s="17" t="n">
        <v>45000</v>
      </c>
      <c r="D7" s="17" t="n">
        <v>45000</v>
      </c>
      <c r="E7" s="17" t="n">
        <v>45000</v>
      </c>
      <c r="F7" s="17" t="n">
        <v>45000</v>
      </c>
      <c r="G7" s="8">
        <f>SUM(C7:F7)</f>
        <v/>
      </c>
    </row>
    <row r="8">
      <c r="A8" s="15" t="inlineStr">
        <is>
          <t>Travel and entertainment</t>
        </is>
      </c>
      <c r="B8" s="15" t="inlineStr">
        <is>
          <t>S&amp;M</t>
        </is>
      </c>
      <c r="C8" s="17" t="n">
        <v>35000</v>
      </c>
      <c r="D8" s="17" t="n">
        <v>40000</v>
      </c>
      <c r="E8" s="17" t="n">
        <v>35000</v>
      </c>
      <c r="F8" s="17" t="n">
        <v>50000</v>
      </c>
      <c r="G8" s="8">
        <f>SUM(C8:F8)</f>
        <v/>
      </c>
    </row>
    <row r="9">
      <c r="A9" s="15" t="inlineStr">
        <is>
          <t>Recruiting fees</t>
        </is>
      </c>
      <c r="B9" s="15" t="inlineStr">
        <is>
          <t>S&amp;M</t>
        </is>
      </c>
      <c r="C9" s="17" t="n">
        <v>40000</v>
      </c>
      <c r="D9" s="17" t="n">
        <v>0</v>
      </c>
      <c r="E9" s="17" t="n">
        <v>20000</v>
      </c>
      <c r="F9" s="17" t="n">
        <v>0</v>
      </c>
      <c r="G9" s="8">
        <f>SUM(C9:F9)</f>
        <v/>
      </c>
    </row>
    <row r="10">
      <c r="A10" s="15" t="inlineStr">
        <is>
          <t>Engineering software and tools</t>
        </is>
      </c>
      <c r="B10" s="15" t="inlineStr">
        <is>
          <t>R&amp;D</t>
        </is>
      </c>
      <c r="C10" s="17" t="n">
        <v>55000</v>
      </c>
      <c r="D10" s="17" t="n">
        <v>55000</v>
      </c>
      <c r="E10" s="17" t="n">
        <v>55000</v>
      </c>
      <c r="F10" s="17" t="n">
        <v>55000</v>
      </c>
      <c r="G10" s="8">
        <f>SUM(C10:F10)</f>
        <v/>
      </c>
    </row>
    <row r="11">
      <c r="A11" s="15" t="inlineStr">
        <is>
          <t>Contractors</t>
        </is>
      </c>
      <c r="B11" s="15" t="inlineStr">
        <is>
          <t>R&amp;D</t>
        </is>
      </c>
      <c r="C11" s="17" t="n">
        <v>40000</v>
      </c>
      <c r="D11" s="17" t="n">
        <v>40000</v>
      </c>
      <c r="E11" s="17" t="n">
        <v>40000</v>
      </c>
      <c r="F11" s="17" t="n">
        <v>40000</v>
      </c>
      <c r="G11" s="8">
        <f>SUM(C11:F11)</f>
        <v/>
      </c>
    </row>
    <row r="12">
      <c r="A12" s="15" t="inlineStr">
        <is>
          <t>Rent and facilities</t>
        </is>
      </c>
      <c r="B12" s="15" t="inlineStr">
        <is>
          <t>G&amp;A</t>
        </is>
      </c>
      <c r="C12" s="17" t="n">
        <v>75000</v>
      </c>
      <c r="D12" s="17" t="n">
        <v>75000</v>
      </c>
      <c r="E12" s="17" t="n">
        <v>75000</v>
      </c>
      <c r="F12" s="17" t="n">
        <v>75000</v>
      </c>
      <c r="G12" s="8">
        <f>SUM(C12:F12)</f>
        <v/>
      </c>
    </row>
    <row r="13">
      <c r="A13" s="15" t="inlineStr">
        <is>
          <t>Insurance, legal and audit</t>
        </is>
      </c>
      <c r="B13" s="15" t="inlineStr">
        <is>
          <t>G&amp;A</t>
        </is>
      </c>
      <c r="C13" s="17" t="n">
        <v>60000</v>
      </c>
      <c r="D13" s="17" t="n">
        <v>45000</v>
      </c>
      <c r="E13" s="17" t="n">
        <v>45000</v>
      </c>
      <c r="F13" s="17" t="n">
        <v>70000</v>
      </c>
      <c r="G13" s="8">
        <f>SUM(C13:F13)</f>
        <v/>
      </c>
    </row>
    <row r="14">
      <c r="A14" s="15" t="inlineStr">
        <is>
          <t>Business software</t>
        </is>
      </c>
      <c r="B14" s="15" t="inlineStr">
        <is>
          <t>G&amp;A</t>
        </is>
      </c>
      <c r="C14" s="17" t="n">
        <v>30000</v>
      </c>
      <c r="D14" s="17" t="n">
        <v>30000</v>
      </c>
      <c r="E14" s="17" t="n">
        <v>30000</v>
      </c>
      <c r="F14" s="17" t="n">
        <v>30000</v>
      </c>
      <c r="G14" s="8">
        <f>SUM(C14:F14)</f>
        <v/>
      </c>
    </row>
    <row r="15">
      <c r="A15" s="15" t="n"/>
      <c r="B15" s="15" t="n"/>
      <c r="C15" s="17" t="n"/>
      <c r="D15" s="17" t="n"/>
      <c r="E15" s="17" t="n"/>
      <c r="F15" s="17" t="n"/>
      <c r="G15" s="8">
        <f>SUM(C15:F15)</f>
        <v/>
      </c>
    </row>
    <row r="16">
      <c r="A16" s="15" t="n"/>
      <c r="B16" s="15" t="n"/>
      <c r="C16" s="17" t="n"/>
      <c r="D16" s="17" t="n"/>
      <c r="E16" s="17" t="n"/>
      <c r="F16" s="17" t="n"/>
      <c r="G16" s="8">
        <f>SUM(C16:F16)</f>
        <v/>
      </c>
    </row>
    <row r="17">
      <c r="A17" s="15" t="n"/>
      <c r="B17" s="15" t="n"/>
      <c r="C17" s="17" t="n"/>
      <c r="D17" s="17" t="n"/>
      <c r="E17" s="17" t="n"/>
      <c r="F17" s="17" t="n"/>
      <c r="G17" s="8">
        <f>SUM(C17:F17)</f>
        <v/>
      </c>
    </row>
    <row r="18">
      <c r="A18" s="15" t="n"/>
      <c r="B18" s="15" t="n"/>
      <c r="C18" s="17" t="n"/>
      <c r="D18" s="17" t="n"/>
      <c r="E18" s="17" t="n"/>
      <c r="F18" s="17" t="n"/>
      <c r="G18" s="8">
        <f>SUM(C18:F18)</f>
        <v/>
      </c>
    </row>
    <row r="19">
      <c r="A19" s="15" t="n"/>
      <c r="B19" s="15" t="n"/>
      <c r="C19" s="17" t="n"/>
      <c r="D19" s="17" t="n"/>
      <c r="E19" s="17" t="n"/>
      <c r="F19" s="17" t="n"/>
      <c r="G19" s="8">
        <f>SUM(C19:F19)</f>
        <v/>
      </c>
    </row>
    <row r="20">
      <c r="A20" s="15" t="n"/>
      <c r="B20" s="15" t="n"/>
      <c r="C20" s="17" t="n"/>
      <c r="D20" s="17" t="n"/>
      <c r="E20" s="17" t="n"/>
      <c r="F20" s="17" t="n"/>
      <c r="G20" s="8">
        <f>SUM(C20:F20)</f>
        <v/>
      </c>
    </row>
    <row r="21">
      <c r="A21" s="15" t="n"/>
      <c r="B21" s="15" t="n"/>
      <c r="C21" s="17" t="n"/>
      <c r="D21" s="17" t="n"/>
      <c r="E21" s="17" t="n"/>
      <c r="F21" s="17" t="n"/>
      <c r="G21" s="8">
        <f>SUM(C21:F21)</f>
        <v/>
      </c>
    </row>
    <row r="22">
      <c r="A22" s="15" t="n"/>
      <c r="B22" s="15" t="n"/>
      <c r="C22" s="17" t="n"/>
      <c r="D22" s="17" t="n"/>
      <c r="E22" s="17" t="n"/>
      <c r="F22" s="17" t="n"/>
      <c r="G22" s="8">
        <f>SUM(C22:F22)</f>
        <v/>
      </c>
    </row>
    <row r="23">
      <c r="A23" s="15" t="n"/>
      <c r="B23" s="15" t="n"/>
      <c r="C23" s="17" t="n"/>
      <c r="D23" s="17" t="n"/>
      <c r="E23" s="17" t="n"/>
      <c r="F23" s="17" t="n"/>
      <c r="G23" s="8">
        <f>SUM(C23:F23)</f>
        <v/>
      </c>
    </row>
    <row r="24">
      <c r="A24" s="15" t="n"/>
      <c r="B24" s="15" t="n"/>
      <c r="C24" s="17" t="n"/>
      <c r="D24" s="17" t="n"/>
      <c r="E24" s="17" t="n"/>
      <c r="F24" s="17" t="n"/>
      <c r="G24" s="8">
        <f>SUM(C24:F24)</f>
        <v/>
      </c>
    </row>
    <row r="25">
      <c r="A25" s="15" t="n"/>
      <c r="B25" s="15" t="n"/>
      <c r="C25" s="17" t="n"/>
      <c r="D25" s="17" t="n"/>
      <c r="E25" s="17" t="n"/>
      <c r="F25" s="17" t="n"/>
      <c r="G25" s="8">
        <f>SUM(C25:F25)</f>
        <v/>
      </c>
    </row>
    <row r="26">
      <c r="A26" s="15" t="n"/>
      <c r="B26" s="15" t="n"/>
      <c r="C26" s="17" t="n"/>
      <c r="D26" s="17" t="n"/>
      <c r="E26" s="17" t="n"/>
      <c r="F26" s="17" t="n"/>
      <c r="G26" s="8">
        <f>SUM(C26:F26)</f>
        <v/>
      </c>
    </row>
    <row r="27">
      <c r="A27" s="15" t="n"/>
      <c r="B27" s="15" t="n"/>
      <c r="C27" s="17" t="n"/>
      <c r="D27" s="17" t="n"/>
      <c r="E27" s="17" t="n"/>
      <c r="F27" s="17" t="n"/>
      <c r="G27" s="8">
        <f>SUM(C27:F27)</f>
        <v/>
      </c>
    </row>
    <row r="28">
      <c r="A28" s="15" t="n"/>
      <c r="B28" s="15" t="n"/>
      <c r="C28" s="17" t="n"/>
      <c r="D28" s="17" t="n"/>
      <c r="E28" s="17" t="n"/>
      <c r="F28" s="17" t="n"/>
      <c r="G28" s="8">
        <f>SUM(C28:F28)</f>
        <v/>
      </c>
    </row>
    <row r="29">
      <c r="A29" s="15" t="n"/>
      <c r="B29" s="15" t="n"/>
      <c r="C29" s="17" t="n"/>
      <c r="D29" s="17" t="n"/>
      <c r="E29" s="17" t="n"/>
      <c r="F29" s="17" t="n"/>
      <c r="G29" s="8">
        <f>SUM(C29:F29)</f>
        <v/>
      </c>
    </row>
    <row r="30">
      <c r="A30" s="14" t="inlineStr">
        <is>
          <t>By department</t>
        </is>
      </c>
      <c r="B30" s="14" t="inlineStr"/>
      <c r="C30" s="14" t="inlineStr">
        <is>
          <t>Q1</t>
        </is>
      </c>
      <c r="D30" s="14" t="inlineStr">
        <is>
          <t>Q2</t>
        </is>
      </c>
      <c r="E30" s="14" t="inlineStr">
        <is>
          <t>Q3</t>
        </is>
      </c>
      <c r="F30" s="14" t="inlineStr">
        <is>
          <t>Q4</t>
        </is>
      </c>
      <c r="G30" s="14" t="inlineStr">
        <is>
          <t>FY</t>
        </is>
      </c>
    </row>
    <row r="31">
      <c r="A31" t="inlineStr">
        <is>
          <t>COGS</t>
        </is>
      </c>
      <c r="C31" s="8">
        <f>SUMIF($B$5:$B$29,$A31,C$5:C$29)</f>
        <v/>
      </c>
      <c r="D31" s="8">
        <f>SUMIF($B$5:$B$29,$A31,D$5:D$29)</f>
        <v/>
      </c>
      <c r="E31" s="8">
        <f>SUMIF($B$5:$B$29,$A31,E$5:E$29)</f>
        <v/>
      </c>
      <c r="F31" s="8">
        <f>SUMIF($B$5:$B$29,$A31,F$5:F$29)</f>
        <v/>
      </c>
      <c r="G31" s="8">
        <f>SUM(C31:F31)</f>
        <v/>
      </c>
    </row>
    <row r="32">
      <c r="A32" t="inlineStr">
        <is>
          <t>S&amp;M</t>
        </is>
      </c>
      <c r="C32" s="8">
        <f>SUMIF($B$5:$B$29,$A32,C$5:C$29)</f>
        <v/>
      </c>
      <c r="D32" s="8">
        <f>SUMIF($B$5:$B$29,$A32,D$5:D$29)</f>
        <v/>
      </c>
      <c r="E32" s="8">
        <f>SUMIF($B$5:$B$29,$A32,E$5:E$29)</f>
        <v/>
      </c>
      <c r="F32" s="8">
        <f>SUMIF($B$5:$B$29,$A32,F$5:F$29)</f>
        <v/>
      </c>
      <c r="G32" s="8">
        <f>SUM(C32:F32)</f>
        <v/>
      </c>
    </row>
    <row r="33">
      <c r="A33" t="inlineStr">
        <is>
          <t>R&amp;D</t>
        </is>
      </c>
      <c r="C33" s="8">
        <f>SUMIF($B$5:$B$29,$A33,C$5:C$29)</f>
        <v/>
      </c>
      <c r="D33" s="8">
        <f>SUMIF($B$5:$B$29,$A33,D$5:D$29)</f>
        <v/>
      </c>
      <c r="E33" s="8">
        <f>SUMIF($B$5:$B$29,$A33,E$5:E$29)</f>
        <v/>
      </c>
      <c r="F33" s="8">
        <f>SUMIF($B$5:$B$29,$A33,F$5:F$29)</f>
        <v/>
      </c>
      <c r="G33" s="8">
        <f>SUM(C33:F33)</f>
        <v/>
      </c>
    </row>
    <row r="34">
      <c r="A34" t="inlineStr">
        <is>
          <t>G&amp;A</t>
        </is>
      </c>
      <c r="C34" s="8">
        <f>SUMIF($B$5:$B$29,$A34,C$5:C$29)</f>
        <v/>
      </c>
      <c r="D34" s="8">
        <f>SUMIF($B$5:$B$29,$A34,D$5:D$29)</f>
        <v/>
      </c>
      <c r="E34" s="8">
        <f>SUMIF($B$5:$B$29,$A34,E$5:E$29)</f>
        <v/>
      </c>
      <c r="F34" s="8">
        <f>SUMIF($B$5:$B$29,$A34,F$5:F$29)</f>
        <v/>
      </c>
      <c r="G34" s="8">
        <f>SUM(C34:F34)</f>
        <v/>
      </c>
    </row>
    <row r="35">
      <c r="A35" s="13" t="inlineStr">
        <is>
          <t>Total</t>
        </is>
      </c>
      <c r="C35" s="21">
        <f>SUM(C31:C34)</f>
        <v/>
      </c>
      <c r="D35" s="21">
        <f>SUM(D31:D34)</f>
        <v/>
      </c>
      <c r="E35" s="21">
        <f>SUM(E31:E34)</f>
        <v/>
      </c>
      <c r="F35" s="21">
        <f>SUM(F31:F34)</f>
        <v/>
      </c>
      <c r="G35" s="21">
        <f>SUM(G31:G34)</f>
        <v/>
      </c>
    </row>
  </sheetData>
  <dataValidations count="1">
    <dataValidation sqref="B5:B29" showDropDown="0" showInputMessage="0" showErrorMessage="0" allowBlank="1" type="list">
      <formula1>"COGS,S&amp;M,R&amp;D,G&amp;A"</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5" customWidth="1" min="2" max="2"/>
    <col width="15" customWidth="1" min="3" max="3"/>
    <col width="15" customWidth="1" min="4" max="4"/>
    <col width="15" customWidth="1" min="5" max="5"/>
    <col width="16" customWidth="1" min="6" max="6"/>
    <col width="12" customWidth="1" min="7" max="7"/>
    <col width="16" customWidth="1" min="8" max="8"/>
  </cols>
  <sheetData>
    <row r="1">
      <c r="A1" s="1" t="inlineStr">
        <is>
          <t>P&amp;L: the plan's income statement by quarter</t>
        </is>
      </c>
    </row>
    <row r="2">
      <c r="A2" s="2" t="inlineStr">
        <is>
          <t>Worked example: an illustrative SaaS company planning FY2027. Every name and number is made up to show the mechanics.</t>
        </is>
      </c>
    </row>
    <row r="4">
      <c r="A4" s="14" t="inlineStr">
        <is>
          <t>Line</t>
        </is>
      </c>
      <c r="B4" s="14" t="inlineStr">
        <is>
          <t>Q1</t>
        </is>
      </c>
      <c r="C4" s="14" t="inlineStr">
        <is>
          <t>Q2</t>
        </is>
      </c>
      <c r="D4" s="14" t="inlineStr">
        <is>
          <t>Q3</t>
        </is>
      </c>
      <c r="E4" s="14" t="inlineStr">
        <is>
          <t>Q4</t>
        </is>
      </c>
      <c r="F4" s="14" t="inlineStr">
        <is>
          <t>FY</t>
        </is>
      </c>
      <c r="G4" s="14" t="inlineStr">
        <is>
          <t>% of revenue</t>
        </is>
      </c>
      <c r="H4" s="14" t="inlineStr">
        <is>
          <t>Benchmarkit 2025 median</t>
        </is>
      </c>
    </row>
    <row r="5">
      <c r="A5" t="inlineStr">
        <is>
          <t>Subscription revenue</t>
        </is>
      </c>
      <c r="B5" s="8">
        <f>Targets!B21</f>
        <v/>
      </c>
      <c r="C5" s="8">
        <f>Targets!C21</f>
        <v/>
      </c>
      <c r="D5" s="8">
        <f>Targets!D21</f>
        <v/>
      </c>
      <c r="E5" s="8">
        <f>Targets!E21</f>
        <v/>
      </c>
      <c r="F5" s="8">
        <f>SUM(B5:E5)</f>
        <v/>
      </c>
      <c r="G5" s="11">
        <f>IFERROR(F5/$F$7,0)</f>
        <v/>
      </c>
    </row>
    <row r="6">
      <c r="A6" t="inlineStr">
        <is>
          <t>Professional services revenue</t>
        </is>
      </c>
      <c r="B6" s="8">
        <f>Targets!B22</f>
        <v/>
      </c>
      <c r="C6" s="8">
        <f>Targets!C22</f>
        <v/>
      </c>
      <c r="D6" s="8">
        <f>Targets!D22</f>
        <v/>
      </c>
      <c r="E6" s="8">
        <f>Targets!E22</f>
        <v/>
      </c>
      <c r="F6" s="8">
        <f>SUM(B6:E6)</f>
        <v/>
      </c>
      <c r="G6" s="11">
        <f>IFERROR(F6/$F$7,0)</f>
        <v/>
      </c>
    </row>
    <row r="7">
      <c r="A7" s="22" t="inlineStr">
        <is>
          <t>Total revenue</t>
        </is>
      </c>
      <c r="B7" s="23">
        <f>B5+B6</f>
        <v/>
      </c>
      <c r="C7" s="23">
        <f>C5+C6</f>
        <v/>
      </c>
      <c r="D7" s="23">
        <f>D5+D6</f>
        <v/>
      </c>
      <c r="E7" s="23">
        <f>E5+E6</f>
        <v/>
      </c>
      <c r="F7" s="23">
        <f>SUM(B7:E7)</f>
        <v/>
      </c>
      <c r="G7" s="31">
        <f>IFERROR(F7/$F$7,0)</f>
        <v/>
      </c>
    </row>
    <row r="8">
      <c r="A8" t="inlineStr">
        <is>
          <t>COGS: support and operations people</t>
        </is>
      </c>
      <c r="B8" s="8">
        <f>Headcount!G47</f>
        <v/>
      </c>
      <c r="C8" s="8">
        <f>Headcount!H47</f>
        <v/>
      </c>
      <c r="D8" s="8">
        <f>Headcount!I47</f>
        <v/>
      </c>
      <c r="E8" s="8">
        <f>Headcount!J47</f>
        <v/>
      </c>
      <c r="F8" s="8">
        <f>SUM(B8:E8)</f>
        <v/>
      </c>
      <c r="G8" s="11">
        <f>IFERROR(F8/$F$7,0)</f>
        <v/>
      </c>
    </row>
    <row r="9">
      <c r="A9" t="inlineStr">
        <is>
          <t>COGS: hosting and third-party</t>
        </is>
      </c>
      <c r="B9" s="8">
        <f>B5*Assumptions!$B$17</f>
        <v/>
      </c>
      <c r="C9" s="8">
        <f>C5*Assumptions!$B$17</f>
        <v/>
      </c>
      <c r="D9" s="8">
        <f>D5*Assumptions!$B$17</f>
        <v/>
      </c>
      <c r="E9" s="8">
        <f>E5*Assumptions!$B$17</f>
        <v/>
      </c>
      <c r="F9" s="8">
        <f>SUM(B9:E9)</f>
        <v/>
      </c>
      <c r="G9" s="11">
        <f>IFERROR(F9/$F$7,0)</f>
        <v/>
      </c>
    </row>
    <row r="10">
      <c r="A10" t="inlineStr">
        <is>
          <t>COGS: services delivery</t>
        </is>
      </c>
      <c r="B10" s="8">
        <f>B6*(1-Assumptions!$B$16)</f>
        <v/>
      </c>
      <c r="C10" s="8">
        <f>C6*(1-Assumptions!$B$16)</f>
        <v/>
      </c>
      <c r="D10" s="8">
        <f>D6*(1-Assumptions!$B$16)</f>
        <v/>
      </c>
      <c r="E10" s="8">
        <f>E6*(1-Assumptions!$B$16)</f>
        <v/>
      </c>
      <c r="F10" s="8">
        <f>SUM(B10:E10)</f>
        <v/>
      </c>
      <c r="G10" s="11">
        <f>IFERROR(F10/$F$7,0)</f>
        <v/>
      </c>
    </row>
    <row r="11">
      <c r="A11" t="inlineStr">
        <is>
          <t>COGS: other spend</t>
        </is>
      </c>
      <c r="B11" s="8">
        <f>Budget!C31</f>
        <v/>
      </c>
      <c r="C11" s="8">
        <f>Budget!D31</f>
        <v/>
      </c>
      <c r="D11" s="8">
        <f>Budget!E31</f>
        <v/>
      </c>
      <c r="E11" s="8">
        <f>Budget!F31</f>
        <v/>
      </c>
      <c r="F11" s="8">
        <f>SUM(B11:E11)</f>
        <v/>
      </c>
      <c r="G11" s="11">
        <f>IFERROR(F11/$F$7,0)</f>
        <v/>
      </c>
    </row>
    <row r="12">
      <c r="A12" t="inlineStr">
        <is>
          <t>Total COGS</t>
        </is>
      </c>
      <c r="B12" s="8">
        <f>SUM(B8:B11)</f>
        <v/>
      </c>
      <c r="C12" s="8">
        <f>SUM(C8:C11)</f>
        <v/>
      </c>
      <c r="D12" s="8">
        <f>SUM(D8:D11)</f>
        <v/>
      </c>
      <c r="E12" s="8">
        <f>SUM(E8:E11)</f>
        <v/>
      </c>
      <c r="F12" s="8">
        <f>SUM(B12:E12)</f>
        <v/>
      </c>
      <c r="G12" s="11">
        <f>IFERROR(F12/$F$7,0)</f>
        <v/>
      </c>
    </row>
    <row r="13">
      <c r="A13" s="22" t="inlineStr">
        <is>
          <t>Gross profit</t>
        </is>
      </c>
      <c r="B13" s="23">
        <f>B7-B12</f>
        <v/>
      </c>
      <c r="C13" s="23">
        <f>C7-C12</f>
        <v/>
      </c>
      <c r="D13" s="23">
        <f>D7-D12</f>
        <v/>
      </c>
      <c r="E13" s="23">
        <f>E7-E12</f>
        <v/>
      </c>
      <c r="F13" s="23">
        <f>SUM(B13:E13)</f>
        <v/>
      </c>
      <c r="G13" s="31">
        <f>IFERROR(F13/$F$7,0)</f>
        <v/>
      </c>
    </row>
    <row r="14">
      <c r="A14" t="inlineStr">
        <is>
          <t>Gross margin</t>
        </is>
      </c>
      <c r="B14" s="11">
        <f>IFERROR(B13/B7,0)</f>
        <v/>
      </c>
      <c r="C14" s="11">
        <f>IFERROR(C13/C7,0)</f>
        <v/>
      </c>
      <c r="D14" s="11">
        <f>IFERROR(D13/D7,0)</f>
        <v/>
      </c>
      <c r="E14" s="11">
        <f>IFERROR(E13/E7,0)</f>
        <v/>
      </c>
      <c r="F14" s="11">
        <f>IFERROR(F13/F7,0)</f>
        <v/>
      </c>
      <c r="H14" s="10">
        <f>Assumptions!B46</f>
        <v/>
      </c>
    </row>
    <row r="16">
      <c r="A16" t="inlineStr">
        <is>
          <t>Sales and marketing</t>
        </is>
      </c>
      <c r="B16" s="8">
        <f>Headcount!G48+Budget!C32</f>
        <v/>
      </c>
      <c r="C16" s="8">
        <f>Headcount!H48+Budget!D32</f>
        <v/>
      </c>
      <c r="D16" s="8">
        <f>Headcount!I48+Budget!E32</f>
        <v/>
      </c>
      <c r="E16" s="8">
        <f>Headcount!J48+Budget!F32</f>
        <v/>
      </c>
      <c r="F16" s="8">
        <f>SUM(B16:E16)</f>
        <v/>
      </c>
      <c r="G16" s="11">
        <f>IFERROR(F16/$F$7,0)</f>
        <v/>
      </c>
      <c r="H16" s="10">
        <f>Assumptions!B47</f>
        <v/>
      </c>
    </row>
    <row r="17">
      <c r="A17" t="inlineStr">
        <is>
          <t>Research and development</t>
        </is>
      </c>
      <c r="B17" s="8">
        <f>Headcount!G49+Budget!C33</f>
        <v/>
      </c>
      <c r="C17" s="8">
        <f>Headcount!H49+Budget!D33</f>
        <v/>
      </c>
      <c r="D17" s="8">
        <f>Headcount!I49+Budget!E33</f>
        <v/>
      </c>
      <c r="E17" s="8">
        <f>Headcount!J49+Budget!F33</f>
        <v/>
      </c>
      <c r="F17" s="8">
        <f>SUM(B17:E17)</f>
        <v/>
      </c>
      <c r="G17" s="11">
        <f>IFERROR(F17/$F$7,0)</f>
        <v/>
      </c>
      <c r="H17" s="10">
        <f>Assumptions!B48</f>
        <v/>
      </c>
    </row>
    <row r="18">
      <c r="A18" t="inlineStr">
        <is>
          <t>General and administrative</t>
        </is>
      </c>
      <c r="B18" s="8">
        <f>Headcount!G50+Budget!C34</f>
        <v/>
      </c>
      <c r="C18" s="8">
        <f>Headcount!H50+Budget!D34</f>
        <v/>
      </c>
      <c r="D18" s="8">
        <f>Headcount!I50+Budget!E34</f>
        <v/>
      </c>
      <c r="E18" s="8">
        <f>Headcount!J50+Budget!F34</f>
        <v/>
      </c>
      <c r="F18" s="8">
        <f>SUM(B18:E18)</f>
        <v/>
      </c>
      <c r="G18" s="11">
        <f>IFERROR(F18/$F$7,0)</f>
        <v/>
      </c>
      <c r="H18" s="10">
        <f>Assumptions!B49</f>
        <v/>
      </c>
    </row>
    <row r="19">
      <c r="A19" t="inlineStr">
        <is>
          <t>Total operating expenses</t>
        </is>
      </c>
      <c r="B19" s="8">
        <f>SUM(B16:B18)</f>
        <v/>
      </c>
      <c r="C19" s="8">
        <f>SUM(C16:C18)</f>
        <v/>
      </c>
      <c r="D19" s="8">
        <f>SUM(D16:D18)</f>
        <v/>
      </c>
      <c r="E19" s="8">
        <f>SUM(E16:E18)</f>
        <v/>
      </c>
      <c r="F19" s="8">
        <f>SUM(B19:E19)</f>
        <v/>
      </c>
      <c r="G19" s="11">
        <f>IFERROR(F19/$F$7,0)</f>
        <v/>
      </c>
    </row>
    <row r="20">
      <c r="A20" s="22" t="inlineStr">
        <is>
          <t>Operating income</t>
        </is>
      </c>
      <c r="B20" s="23">
        <f>B13-B19</f>
        <v/>
      </c>
      <c r="C20" s="23">
        <f>C13-C19</f>
        <v/>
      </c>
      <c r="D20" s="23">
        <f>D13-D19</f>
        <v/>
      </c>
      <c r="E20" s="23">
        <f>E13-E19</f>
        <v/>
      </c>
      <c r="F20" s="23">
        <f>SUM(B20:E20)</f>
        <v/>
      </c>
      <c r="G20" s="31">
        <f>IFERROR(F20/$F$7,0)</f>
        <v/>
      </c>
    </row>
    <row r="21">
      <c r="A21" t="inlineStr">
        <is>
          <t>Operating margin</t>
        </is>
      </c>
      <c r="B21" s="11">
        <f>IFERROR(B20/B7,0)</f>
        <v/>
      </c>
      <c r="C21" s="11">
        <f>IFERROR(C20/C7,0)</f>
        <v/>
      </c>
      <c r="D21" s="11">
        <f>IFERROR(D20/D7,0)</f>
        <v/>
      </c>
      <c r="E21" s="11">
        <f>IFERROR(E20/E7,0)</f>
        <v/>
      </c>
      <c r="F21" s="11">
        <f>IFERROR(F20/F7,0)</f>
        <v/>
      </c>
    </row>
    <row r="23">
      <c r="A23" t="inlineStr">
        <is>
          <t>Ending headcount</t>
        </is>
      </c>
      <c r="B23" s="12">
        <f>Headcount!L51</f>
        <v/>
      </c>
      <c r="C23" s="12">
        <f>Headcount!M51</f>
        <v/>
      </c>
      <c r="D23" s="12">
        <f>Headcount!N51</f>
        <v/>
      </c>
      <c r="E23" s="12">
        <f>Headcount!O51</f>
        <v/>
      </c>
      <c r="F23" s="12">
        <f>E23</f>
        <v/>
      </c>
    </row>
    <row r="25">
      <c r="A25" s="2" t="inlineStr">
        <is>
          <t>Operating income is not cash. Annual upfront billing, collections and commission timing move cash away from this line: use a cash flow forecast for runway.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1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34" customWidth="1" min="2" max="2"/>
    <col width="22" customWidth="1" min="3" max="3"/>
    <col width="24" customWidth="1" min="4" max="4"/>
    <col width="16" customWidth="1" min="5" max="5"/>
    <col width="22" customWidth="1" min="6" max="6"/>
    <col width="22" customWidth="1" min="7" max="7"/>
    <col width="22" customWidth="1" min="8" max="8"/>
    <col width="22" customWidth="1" min="9" max="9"/>
    <col width="20" customWidth="1" min="10" max="10"/>
    <col width="12" customWidth="1" min="11" max="11"/>
  </cols>
  <sheetData>
    <row r="1">
      <c r="A1" s="1" t="inlineStr">
        <is>
          <t>Initiatives: what the company must do to deliver the numbers</t>
        </is>
      </c>
    </row>
    <row r="2">
      <c r="A2" s="2" t="inlineStr">
        <is>
          <t>Worked example: an illustrative SaaS company planning FY2027. Every name and number is made up to show the mechanics.</t>
        </is>
      </c>
    </row>
    <row r="4" ht="30" customHeight="1">
      <c r="A4" s="14" t="inlineStr">
        <is>
          <t>#</t>
        </is>
      </c>
      <c r="B4" s="14" t="inlineStr">
        <is>
          <t>Initiative</t>
        </is>
      </c>
      <c r="C4" s="14" t="inlineStr">
        <is>
          <t>Owner</t>
        </is>
      </c>
      <c r="D4" s="14" t="inlineStr">
        <is>
          <t>KPI</t>
        </is>
      </c>
      <c r="E4" s="14" t="inlineStr">
        <is>
          <t>Target for the year</t>
        </is>
      </c>
      <c r="F4" s="14" t="inlineStr">
        <is>
          <t>Q1 milestone</t>
        </is>
      </c>
      <c r="G4" s="14" t="inlineStr">
        <is>
          <t>Q2 milestone</t>
        </is>
      </c>
      <c r="H4" s="14" t="inlineStr">
        <is>
          <t>Q3 milestone</t>
        </is>
      </c>
      <c r="I4" s="14" t="inlineStr">
        <is>
          <t>Q4 milestone</t>
        </is>
      </c>
      <c r="J4" s="14" t="inlineStr">
        <is>
          <t>Budget line</t>
        </is>
      </c>
      <c r="K4" s="14" t="inlineStr">
        <is>
          <t>Status</t>
        </is>
      </c>
    </row>
    <row r="5">
      <c r="A5" t="n">
        <v>1</v>
      </c>
      <c r="B5" s="32" t="inlineStr">
        <is>
          <t>Book the new-logo ARR target</t>
        </is>
      </c>
      <c r="C5" s="32" t="inlineStr">
        <is>
          <t>VP of Sales</t>
        </is>
      </c>
      <c r="D5" s="32" t="inlineStr">
        <is>
          <t>New-logo ARR booked</t>
        </is>
      </c>
      <c r="E5" s="32" t="inlineStr">
        <is>
          <t>$2,900,000</t>
        </is>
      </c>
      <c r="F5" s="32" t="inlineStr">
        <is>
          <t>Two AE hires start</t>
        </is>
      </c>
      <c r="G5" s="32" t="inlineStr">
        <is>
          <t>Mid-market playbook refreshed</t>
        </is>
      </c>
      <c r="H5" s="32" t="inlineStr">
        <is>
          <t>Third AE hire starts</t>
        </is>
      </c>
      <c r="I5" s="32" t="inlineStr">
        <is>
          <t>Close plan set by week 1</t>
        </is>
      </c>
      <c r="J5" s="32" t="inlineStr">
        <is>
          <t>AE hires, programs</t>
        </is>
      </c>
      <c r="K5" s="32" t="inlineStr">
        <is>
          <t>On track</t>
        </is>
      </c>
    </row>
    <row r="6">
      <c r="A6" t="n">
        <v>2</v>
      </c>
      <c r="B6" s="32" t="inlineStr">
        <is>
          <t>Hold gross revenue retention at 88%</t>
        </is>
      </c>
      <c r="C6" s="32" t="inlineStr">
        <is>
          <t>Head of Customer Success</t>
        </is>
      </c>
      <c r="D6" s="32" t="inlineStr">
        <is>
          <t>GRR, trailing 12 months</t>
        </is>
      </c>
      <c r="E6" s="32" t="inlineStr">
        <is>
          <t>88%</t>
        </is>
      </c>
      <c r="F6" s="32" t="inlineStr">
        <is>
          <t>Health score live</t>
        </is>
      </c>
      <c r="G6" s="32" t="inlineStr">
        <is>
          <t>Renewal reviews 120 days out</t>
        </is>
      </c>
      <c r="H6" s="32" t="inlineStr">
        <is>
          <t>At-risk playbook in use</t>
        </is>
      </c>
      <c r="I6" s="32" t="inlineStr">
        <is>
          <t>Next year's Q1 renewals reviewed</t>
        </is>
      </c>
      <c r="J6" s="32" t="inlineStr">
        <is>
          <t>CSM team</t>
        </is>
      </c>
      <c r="K6" s="32" t="inlineStr">
        <is>
          <t>On track</t>
        </is>
      </c>
    </row>
    <row r="7">
      <c r="A7" t="n">
        <v>3</v>
      </c>
      <c r="B7" s="32" t="inlineStr">
        <is>
          <t>Create the pipeline the plan needs</t>
        </is>
      </c>
      <c r="C7" s="32" t="inlineStr">
        <is>
          <t>Marketing lead</t>
        </is>
      </c>
      <c r="D7" s="32" t="inlineStr">
        <is>
          <t>New-logo pipeline created</t>
        </is>
      </c>
      <c r="E7" s="32" t="inlineStr">
        <is>
          <t>$11,600,000</t>
        </is>
      </c>
      <c r="F7" s="32" t="inlineStr">
        <is>
          <t>Q2 pipeline in place by Jan 1</t>
        </is>
      </c>
      <c r="G7" s="32" t="inlineStr">
        <is>
          <t>Q3 pipeline in place by Apr 2</t>
        </is>
      </c>
      <c r="H7" s="32" t="inlineStr">
        <is>
          <t>Q4 pipeline in place by Jul 3</t>
        </is>
      </c>
      <c r="I7" s="32" t="inlineStr">
        <is>
          <t>Next Q1 pipeline by Oct 3</t>
        </is>
      </c>
      <c r="J7" s="32" t="inlineStr">
        <is>
          <t>Marketing programs</t>
        </is>
      </c>
      <c r="K7" s="32" t="inlineStr">
        <is>
          <t>At risk</t>
        </is>
      </c>
    </row>
    <row r="8">
      <c r="A8" t="n">
        <v>4</v>
      </c>
      <c r="B8" s="32" t="inlineStr">
        <is>
          <t>Ship the usage-based add-on</t>
        </is>
      </c>
      <c r="C8" s="32" t="inlineStr">
        <is>
          <t>VP of Engineering</t>
        </is>
      </c>
      <c r="D8" s="32" t="inlineStr">
        <is>
          <t>Add-on expansion ARR</t>
        </is>
      </c>
      <c r="E8" s="32" t="inlineStr">
        <is>
          <t>Live by Q3</t>
        </is>
      </c>
      <c r="F8" s="32" t="inlineStr">
        <is>
          <t>Spec signed off</t>
        </is>
      </c>
      <c r="G8" s="32" t="inlineStr">
        <is>
          <t>Beta with five customers</t>
        </is>
      </c>
      <c r="H8" s="32" t="inlineStr">
        <is>
          <t>General release</t>
        </is>
      </c>
      <c r="I8" s="32" t="inlineStr">
        <is>
          <t>Pricing review</t>
        </is>
      </c>
      <c r="J8" s="32" t="inlineStr">
        <is>
          <t>Two engineer hires</t>
        </is>
      </c>
      <c r="K8" s="32" t="inlineStr">
        <is>
          <t>On track</t>
        </is>
      </c>
    </row>
    <row r="9">
      <c r="A9" t="n">
        <v>5</v>
      </c>
      <c r="B9" s="32" t="inlineStr">
        <is>
          <t>Close the books in five working days</t>
        </is>
      </c>
      <c r="C9" s="32" t="inlineStr">
        <is>
          <t>CFO</t>
        </is>
      </c>
      <c r="D9" s="32" t="inlineStr">
        <is>
          <t>Days to close</t>
        </is>
      </c>
      <c r="E9" s="32" t="inlineStr">
        <is>
          <t>5</t>
        </is>
      </c>
      <c r="F9" s="32" t="inlineStr">
        <is>
          <t>Close checklist</t>
        </is>
      </c>
      <c r="G9" s="32" t="inlineStr">
        <is>
          <t>Billing automation</t>
        </is>
      </c>
      <c r="H9" s="32" t="inlineStr">
        <is>
          <t>Five-day close</t>
        </is>
      </c>
      <c r="I9" s="32" t="inlineStr">
        <is>
          <t>Audit prep</t>
        </is>
      </c>
      <c r="J9" s="32" t="inlineStr">
        <is>
          <t>Finance team</t>
        </is>
      </c>
      <c r="K9" s="32" t="inlineStr">
        <is>
          <t>On track</t>
        </is>
      </c>
    </row>
    <row r="10">
      <c r="A10" t="n">
        <v>6</v>
      </c>
      <c r="B10" s="32" t="inlineStr">
        <is>
          <t>Report plan vs actual every month</t>
        </is>
      </c>
      <c r="C10" s="32" t="inlineStr">
        <is>
          <t>Revenue operations</t>
        </is>
      </c>
      <c r="D10" s="32" t="inlineStr">
        <is>
          <t>Board pack on time</t>
        </is>
      </c>
      <c r="E10" s="32" t="inlineStr">
        <is>
          <t>12 of 12 months</t>
        </is>
      </c>
      <c r="F10" s="32" t="inlineStr">
        <is>
          <t>Plan locked and filed</t>
        </is>
      </c>
      <c r="G10" s="32" t="inlineStr">
        <is>
          <t>Q1 review</t>
        </is>
      </c>
      <c r="H10" s="32" t="inlineStr">
        <is>
          <t>Mid-year re-plan check</t>
        </is>
      </c>
      <c r="I10" s="32" t="inlineStr">
        <is>
          <t>Next year's plan kickoff</t>
        </is>
      </c>
      <c r="J10" s="32" t="inlineStr">
        <is>
          <t>RevOps</t>
        </is>
      </c>
      <c r="K10" s="32" t="inlineStr">
        <is>
          <t>On track</t>
        </is>
      </c>
    </row>
    <row r="11">
      <c r="A11" t="n">
        <v>7</v>
      </c>
      <c r="B11" s="32" t="n"/>
      <c r="C11" s="32" t="n"/>
      <c r="D11" s="32" t="n"/>
      <c r="E11" s="32" t="n"/>
      <c r="F11" s="32" t="n"/>
      <c r="G11" s="32" t="n"/>
      <c r="H11" s="32" t="n"/>
      <c r="I11" s="32" t="n"/>
      <c r="J11" s="32" t="n"/>
      <c r="K11" s="32" t="n"/>
    </row>
    <row r="12">
      <c r="A12" t="n">
        <v>8</v>
      </c>
      <c r="B12" s="32" t="n"/>
      <c r="C12" s="32" t="n"/>
      <c r="D12" s="32" t="n"/>
      <c r="E12" s="32" t="n"/>
      <c r="F12" s="32" t="n"/>
      <c r="G12" s="32" t="n"/>
      <c r="H12" s="32" t="n"/>
      <c r="I12" s="32" t="n"/>
      <c r="J12" s="32" t="n"/>
      <c r="K12" s="32" t="n"/>
    </row>
    <row r="13">
      <c r="A13" t="n">
        <v>9</v>
      </c>
      <c r="B13" s="32" t="n"/>
      <c r="C13" s="32" t="n"/>
      <c r="D13" s="32" t="n"/>
      <c r="E13" s="32" t="n"/>
      <c r="F13" s="32" t="n"/>
      <c r="G13" s="32" t="n"/>
      <c r="H13" s="32" t="n"/>
      <c r="I13" s="32" t="n"/>
      <c r="J13" s="32" t="n"/>
      <c r="K13" s="32" t="n"/>
    </row>
    <row r="14">
      <c r="A14" t="n">
        <v>10</v>
      </c>
      <c r="B14" s="32" t="n"/>
      <c r="C14" s="32" t="n"/>
      <c r="D14" s="32" t="n"/>
      <c r="E14" s="32" t="n"/>
      <c r="F14" s="32" t="n"/>
      <c r="G14" s="32" t="n"/>
      <c r="H14" s="32" t="n"/>
      <c r="I14" s="32" t="n"/>
      <c r="J14" s="32" t="n"/>
      <c r="K14" s="32" t="n"/>
    </row>
    <row r="15">
      <c r="A15" t="n">
        <v>11</v>
      </c>
      <c r="B15" s="32" t="n"/>
      <c r="C15" s="32" t="n"/>
      <c r="D15" s="32" t="n"/>
      <c r="E15" s="32" t="n"/>
      <c r="F15" s="32" t="n"/>
      <c r="G15" s="32" t="n"/>
      <c r="H15" s="32" t="n"/>
      <c r="I15" s="32" t="n"/>
      <c r="J15" s="32" t="n"/>
      <c r="K15" s="32" t="n"/>
    </row>
    <row r="16">
      <c r="A16" t="n">
        <v>12</v>
      </c>
      <c r="B16" s="32" t="n"/>
      <c r="C16" s="32" t="n"/>
      <c r="D16" s="32" t="n"/>
      <c r="E16" s="32" t="n"/>
      <c r="F16" s="32" t="n"/>
      <c r="G16" s="32" t="n"/>
      <c r="H16" s="32" t="n"/>
      <c r="I16" s="32" t="n"/>
      <c r="J16" s="32" t="n"/>
      <c r="K16" s="32" t="n"/>
    </row>
    <row r="17">
      <c r="A17" t="n">
        <v>13</v>
      </c>
      <c r="B17" s="32" t="n"/>
      <c r="C17" s="32" t="n"/>
      <c r="D17" s="32" t="n"/>
      <c r="E17" s="32" t="n"/>
      <c r="F17" s="32" t="n"/>
      <c r="G17" s="32" t="n"/>
      <c r="H17" s="32" t="n"/>
      <c r="I17" s="32" t="n"/>
      <c r="J17" s="32" t="n"/>
      <c r="K17" s="32" t="n"/>
    </row>
    <row r="18">
      <c r="A18" t="n">
        <v>14</v>
      </c>
      <c r="B18" s="32" t="n"/>
      <c r="C18" s="32" t="n"/>
      <c r="D18" s="32" t="n"/>
      <c r="E18" s="32" t="n"/>
      <c r="F18" s="32" t="n"/>
      <c r="G18" s="32" t="n"/>
      <c r="H18" s="32" t="n"/>
      <c r="I18" s="32" t="n"/>
      <c r="J18" s="32" t="n"/>
      <c r="K18" s="32" t="n"/>
    </row>
    <row r="19">
      <c r="A19" t="n">
        <v>15</v>
      </c>
      <c r="B19" s="32" t="n"/>
      <c r="C19" s="32" t="n"/>
      <c r="D19" s="32" t="n"/>
      <c r="E19" s="32" t="n"/>
      <c r="F19" s="32" t="n"/>
      <c r="G19" s="32" t="n"/>
      <c r="H19" s="32" t="n"/>
      <c r="I19" s="32" t="n"/>
      <c r="J19" s="32" t="n"/>
      <c r="K19" s="32" t="n"/>
    </row>
  </sheetData>
  <dataValidations count="1">
    <dataValidation sqref="K5:K19" showDropDown="0" showInputMessage="0" showErrorMessage="0" allowBlank="1" type="list">
      <formula1>"On track,At risk,Off track,Done"</formula1>
    </dataValidation>
  </dataValidation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18"/>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2" customWidth="1" min="10" max="10"/>
    <col width="12" customWidth="1" min="11" max="11"/>
    <col width="12" customWidth="1" min="12" max="12"/>
    <col width="12" customWidth="1" min="13" max="13"/>
    <col width="13" customWidth="1" min="14" max="14"/>
    <col width="13" customWidth="1" min="15" max="15"/>
    <col width="13" customWidth="1" min="16" max="16"/>
    <col width="10" customWidth="1" min="17" max="17"/>
  </cols>
  <sheetData>
    <row r="1">
      <c r="A1" s="1" t="inlineStr">
        <is>
          <t>Plan vs actual: the locked plan against what happened</t>
        </is>
      </c>
    </row>
    <row r="2">
      <c r="A2" s="2" t="inlineStr">
        <is>
          <t>Worked example: an illustrative SaaS company planning FY2027. Every name and number is made up to show the mechanics.</t>
        </is>
      </c>
    </row>
    <row r="3">
      <c r="A3" s="13" t="inlineStr">
        <is>
          <t>Quarters closed (0 to 4)</t>
        </is>
      </c>
      <c r="B3" s="19" t="n">
        <v>1</v>
      </c>
    </row>
    <row r="4" ht="30" customHeight="1">
      <c r="A4" s="14" t="inlineStr">
        <is>
          <t>Metric</t>
        </is>
      </c>
      <c r="B4" s="14" t="inlineStr">
        <is>
          <t>Plan Q1</t>
        </is>
      </c>
      <c r="C4" s="14" t="inlineStr">
        <is>
          <t>Plan Q2</t>
        </is>
      </c>
      <c r="D4" s="14" t="inlineStr">
        <is>
          <t>Plan Q3</t>
        </is>
      </c>
      <c r="E4" s="14" t="inlineStr">
        <is>
          <t>Plan Q4</t>
        </is>
      </c>
      <c r="F4" s="14" t="inlineStr">
        <is>
          <t>Actual Q1</t>
        </is>
      </c>
      <c r="G4" s="14" t="inlineStr">
        <is>
          <t>Actual Q2</t>
        </is>
      </c>
      <c r="H4" s="14" t="inlineStr">
        <is>
          <t>Actual Q3</t>
        </is>
      </c>
      <c r="I4" s="14" t="inlineStr">
        <is>
          <t>Actual Q4</t>
        </is>
      </c>
      <c r="J4" s="14" t="inlineStr">
        <is>
          <t>Variance Q1</t>
        </is>
      </c>
      <c r="K4" s="14" t="inlineStr">
        <is>
          <t>Variance Q2</t>
        </is>
      </c>
      <c r="L4" s="14" t="inlineStr">
        <is>
          <t>Variance Q3</t>
        </is>
      </c>
      <c r="M4" s="14" t="inlineStr">
        <is>
          <t>Variance Q4</t>
        </is>
      </c>
      <c r="N4" s="14" t="inlineStr">
        <is>
          <t>Plan YTD</t>
        </is>
      </c>
      <c r="O4" s="14" t="inlineStr">
        <is>
          <t>Actual YTD</t>
        </is>
      </c>
      <c r="P4" s="14" t="inlineStr">
        <is>
          <t>Variance YTD</t>
        </is>
      </c>
      <c r="Q4" s="14" t="inlineStr">
        <is>
          <t>Var %</t>
        </is>
      </c>
    </row>
    <row r="5">
      <c r="B5" s="20" t="n">
        <v>1</v>
      </c>
      <c r="C5" s="20" t="n">
        <v>2</v>
      </c>
      <c r="D5" s="20" t="n">
        <v>3</v>
      </c>
      <c r="E5" s="20" t="n">
        <v>4</v>
      </c>
      <c r="F5" s="20" t="n">
        <v>1</v>
      </c>
      <c r="G5" s="20" t="n">
        <v>2</v>
      </c>
      <c r="H5" s="20" t="n">
        <v>3</v>
      </c>
      <c r="I5" s="20" t="n">
        <v>4</v>
      </c>
    </row>
    <row r="6">
      <c r="A6" t="inlineStr">
        <is>
          <t>New-logo ARR</t>
        </is>
      </c>
      <c r="B6" s="8">
        <f>Targets!B14</f>
        <v/>
      </c>
      <c r="C6" s="8">
        <f>Targets!C14</f>
        <v/>
      </c>
      <c r="D6" s="8">
        <f>Targets!D14</f>
        <v/>
      </c>
      <c r="E6" s="8">
        <f>Targets!E14</f>
        <v/>
      </c>
      <c r="F6" s="17" t="n">
        <v>520000</v>
      </c>
      <c r="G6" s="17" t="n"/>
      <c r="H6" s="17" t="n"/>
      <c r="I6" s="17" t="n"/>
      <c r="J6" s="8">
        <f>IF(F6="","",F6-B6)</f>
        <v/>
      </c>
      <c r="K6" s="8">
        <f>IF(G6="","",G6-C6)</f>
        <v/>
      </c>
      <c r="L6" s="8">
        <f>IF(H6="","",H6-D6)</f>
        <v/>
      </c>
      <c r="M6" s="8">
        <f>IF(I6="","",I6-E6)</f>
        <v/>
      </c>
      <c r="N6" s="8">
        <f>IF($B$3=0,0,SUMIF($B$5:$E$5,"&lt;="&amp;$B$3,B6:E6))</f>
        <v/>
      </c>
      <c r="O6" s="8">
        <f>IF($B$3=0,0,SUMIF($F$5:$I$5,"&lt;="&amp;$B$3,F6:I6))</f>
        <v/>
      </c>
      <c r="P6" s="8">
        <f>O6-N6</f>
        <v/>
      </c>
      <c r="Q6" s="11">
        <f>IFERROR(P6/ABS(N6),0)</f>
        <v/>
      </c>
    </row>
    <row r="7">
      <c r="A7" t="inlineStr">
        <is>
          <t>Expansion ARR</t>
        </is>
      </c>
      <c r="B7" s="8">
        <f>Targets!B15</f>
        <v/>
      </c>
      <c r="C7" s="8">
        <f>Targets!C15</f>
        <v/>
      </c>
      <c r="D7" s="8">
        <f>Targets!D15</f>
        <v/>
      </c>
      <c r="E7" s="8">
        <f>Targets!E15</f>
        <v/>
      </c>
      <c r="F7" s="17" t="n">
        <v>340000</v>
      </c>
      <c r="G7" s="17" t="n"/>
      <c r="H7" s="17" t="n"/>
      <c r="I7" s="17" t="n"/>
      <c r="J7" s="8">
        <f>IF(F7="","",F7-B7)</f>
        <v/>
      </c>
      <c r="K7" s="8">
        <f>IF(G7="","",G7-C7)</f>
        <v/>
      </c>
      <c r="L7" s="8">
        <f>IF(H7="","",H7-D7)</f>
        <v/>
      </c>
      <c r="M7" s="8">
        <f>IF(I7="","",I7-E7)</f>
        <v/>
      </c>
      <c r="N7" s="8">
        <f>IF($B$3=0,0,SUMIF($B$5:$E$5,"&lt;="&amp;$B$3,B7:E7))</f>
        <v/>
      </c>
      <c r="O7" s="8">
        <f>IF($B$3=0,0,SUMIF($F$5:$I$5,"&lt;="&amp;$B$3,F7:I7))</f>
        <v/>
      </c>
      <c r="P7" s="8">
        <f>O7-N7</f>
        <v/>
      </c>
      <c r="Q7" s="11">
        <f>IFERROR(P7/ABS(N7),0)</f>
        <v/>
      </c>
    </row>
    <row r="8">
      <c r="A8" t="inlineStr">
        <is>
          <t>Churn and contraction</t>
        </is>
      </c>
      <c r="B8" s="8">
        <f>Targets!B16</f>
        <v/>
      </c>
      <c r="C8" s="8">
        <f>Targets!C16</f>
        <v/>
      </c>
      <c r="D8" s="8">
        <f>Targets!D16</f>
        <v/>
      </c>
      <c r="E8" s="8">
        <f>Targets!E16</f>
        <v/>
      </c>
      <c r="F8" s="17" t="n">
        <v>-310000</v>
      </c>
      <c r="G8" s="17" t="n"/>
      <c r="H8" s="17" t="n"/>
      <c r="I8" s="17" t="n"/>
      <c r="J8" s="8">
        <f>IF(F8="","",F8-B8)</f>
        <v/>
      </c>
      <c r="K8" s="8">
        <f>IF(G8="","",G8-C8)</f>
        <v/>
      </c>
      <c r="L8" s="8">
        <f>IF(H8="","",H8-D8)</f>
        <v/>
      </c>
      <c r="M8" s="8">
        <f>IF(I8="","",I8-E8)</f>
        <v/>
      </c>
      <c r="N8" s="8">
        <f>IF($B$3=0,0,SUMIF($B$5:$E$5,"&lt;="&amp;$B$3,B8:E8))</f>
        <v/>
      </c>
      <c r="O8" s="8">
        <f>IF($B$3=0,0,SUMIF($F$5:$I$5,"&lt;="&amp;$B$3,F8:I8))</f>
        <v/>
      </c>
      <c r="P8" s="8">
        <f>O8-N8</f>
        <v/>
      </c>
      <c r="Q8" s="11">
        <f>IFERROR(P8/ABS(N8),0)</f>
        <v/>
      </c>
    </row>
    <row r="9">
      <c r="A9" t="inlineStr">
        <is>
          <t>Ending ARR</t>
        </is>
      </c>
      <c r="B9" s="8">
        <f>Targets!B17</f>
        <v/>
      </c>
      <c r="C9" s="8">
        <f>Targets!C17</f>
        <v/>
      </c>
      <c r="D9" s="8">
        <f>Targets!D17</f>
        <v/>
      </c>
      <c r="E9" s="8">
        <f>Targets!E17</f>
        <v/>
      </c>
      <c r="F9" s="17" t="n">
        <v>10550000</v>
      </c>
      <c r="G9" s="17" t="n"/>
      <c r="H9" s="17" t="n"/>
      <c r="I9" s="17" t="n"/>
      <c r="J9" s="8">
        <f>IF(F9="","",F9-B9)</f>
        <v/>
      </c>
      <c r="K9" s="8">
        <f>IF(G9="","",G9-C9)</f>
        <v/>
      </c>
      <c r="L9" s="8">
        <f>IF(H9="","",H9-D9)</f>
        <v/>
      </c>
      <c r="M9" s="8">
        <f>IF(I9="","",I9-E9)</f>
        <v/>
      </c>
      <c r="N9" s="8">
        <f>IF($B$3=0,0,INDEX(B9:E9,1,$B$3))</f>
        <v/>
      </c>
      <c r="O9" s="8">
        <f>IF($B$3=0,0,INDEX(F9:I9,1,$B$3))</f>
        <v/>
      </c>
      <c r="P9" s="8">
        <f>O9-N9</f>
        <v/>
      </c>
      <c r="Q9" s="11">
        <f>IFERROR(P9/ABS(N9),0)</f>
        <v/>
      </c>
    </row>
    <row r="10">
      <c r="A10" t="inlineStr">
        <is>
          <t>Total revenue</t>
        </is>
      </c>
      <c r="B10" s="8">
        <f>'P&amp;L'!B7</f>
        <v/>
      </c>
      <c r="C10" s="8">
        <f>'P&amp;L'!C7</f>
        <v/>
      </c>
      <c r="D10" s="8">
        <f>'P&amp;L'!D7</f>
        <v/>
      </c>
      <c r="E10" s="8">
        <f>'P&amp;L'!E7</f>
        <v/>
      </c>
      <c r="F10" s="17" t="n">
        <v>2712000</v>
      </c>
      <c r="G10" s="17" t="n"/>
      <c r="H10" s="17" t="n"/>
      <c r="I10" s="17" t="n"/>
      <c r="J10" s="8">
        <f>IF(F10="","",F10-B10)</f>
        <v/>
      </c>
      <c r="K10" s="8">
        <f>IF(G10="","",G10-C10)</f>
        <v/>
      </c>
      <c r="L10" s="8">
        <f>IF(H10="","",H10-D10)</f>
        <v/>
      </c>
      <c r="M10" s="8">
        <f>IF(I10="","",I10-E10)</f>
        <v/>
      </c>
      <c r="N10" s="8">
        <f>IF($B$3=0,0,SUMIF($B$5:$E$5,"&lt;="&amp;$B$3,B10:E10))</f>
        <v/>
      </c>
      <c r="O10" s="8">
        <f>IF($B$3=0,0,SUMIF($F$5:$I$5,"&lt;="&amp;$B$3,F10:I10))</f>
        <v/>
      </c>
      <c r="P10" s="8">
        <f>O10-N10</f>
        <v/>
      </c>
      <c r="Q10" s="11">
        <f>IFERROR(P10/ABS(N10),0)</f>
        <v/>
      </c>
    </row>
    <row r="11">
      <c r="A11" t="inlineStr">
        <is>
          <t>Gross profit</t>
        </is>
      </c>
      <c r="B11" s="8">
        <f>'P&amp;L'!B13</f>
        <v/>
      </c>
      <c r="C11" s="8">
        <f>'P&amp;L'!C13</f>
        <v/>
      </c>
      <c r="D11" s="8">
        <f>'P&amp;L'!D13</f>
        <v/>
      </c>
      <c r="E11" s="8">
        <f>'P&amp;L'!E13</f>
        <v/>
      </c>
      <c r="F11" s="17" t="n">
        <v>2215000</v>
      </c>
      <c r="G11" s="17" t="n"/>
      <c r="H11" s="17" t="n"/>
      <c r="I11" s="17" t="n"/>
      <c r="J11" s="8">
        <f>IF(F11="","",F11-B11)</f>
        <v/>
      </c>
      <c r="K11" s="8">
        <f>IF(G11="","",G11-C11)</f>
        <v/>
      </c>
      <c r="L11" s="8">
        <f>IF(H11="","",H11-D11)</f>
        <v/>
      </c>
      <c r="M11" s="8">
        <f>IF(I11="","",I11-E11)</f>
        <v/>
      </c>
      <c r="N11" s="8">
        <f>IF($B$3=0,0,SUMIF($B$5:$E$5,"&lt;="&amp;$B$3,B11:E11))</f>
        <v/>
      </c>
      <c r="O11" s="8">
        <f>IF($B$3=0,0,SUMIF($F$5:$I$5,"&lt;="&amp;$B$3,F11:I11))</f>
        <v/>
      </c>
      <c r="P11" s="8">
        <f>O11-N11</f>
        <v/>
      </c>
      <c r="Q11" s="11">
        <f>IFERROR(P11/ABS(N11),0)</f>
        <v/>
      </c>
    </row>
    <row r="12">
      <c r="A12" t="inlineStr">
        <is>
          <t>Sales and marketing</t>
        </is>
      </c>
      <c r="B12" s="8">
        <f>'P&amp;L'!B16</f>
        <v/>
      </c>
      <c r="C12" s="8">
        <f>'P&amp;L'!C16</f>
        <v/>
      </c>
      <c r="D12" s="8">
        <f>'P&amp;L'!D16</f>
        <v/>
      </c>
      <c r="E12" s="8">
        <f>'P&amp;L'!E16</f>
        <v/>
      </c>
      <c r="F12" s="17" t="n">
        <v>1452000</v>
      </c>
      <c r="G12" s="17" t="n"/>
      <c r="H12" s="17" t="n"/>
      <c r="I12" s="17" t="n"/>
      <c r="J12" s="8">
        <f>IF(F12="","",F12-B12)</f>
        <v/>
      </c>
      <c r="K12" s="8">
        <f>IF(G12="","",G12-C12)</f>
        <v/>
      </c>
      <c r="L12" s="8">
        <f>IF(H12="","",H12-D12)</f>
        <v/>
      </c>
      <c r="M12" s="8">
        <f>IF(I12="","",I12-E12)</f>
        <v/>
      </c>
      <c r="N12" s="8">
        <f>IF($B$3=0,0,SUMIF($B$5:$E$5,"&lt;="&amp;$B$3,B12:E12))</f>
        <v/>
      </c>
      <c r="O12" s="8">
        <f>IF($B$3=0,0,SUMIF($F$5:$I$5,"&lt;="&amp;$B$3,F12:I12))</f>
        <v/>
      </c>
      <c r="P12" s="8">
        <f>O12-N12</f>
        <v/>
      </c>
      <c r="Q12" s="11">
        <f>IFERROR(P12/ABS(N12),0)</f>
        <v/>
      </c>
    </row>
    <row r="13">
      <c r="A13" t="inlineStr">
        <is>
          <t>Research and development</t>
        </is>
      </c>
      <c r="B13" s="8">
        <f>'P&amp;L'!B17</f>
        <v/>
      </c>
      <c r="C13" s="8">
        <f>'P&amp;L'!C17</f>
        <v/>
      </c>
      <c r="D13" s="8">
        <f>'P&amp;L'!D17</f>
        <v/>
      </c>
      <c r="E13" s="8">
        <f>'P&amp;L'!E17</f>
        <v/>
      </c>
      <c r="F13" s="17" t="n">
        <v>975000</v>
      </c>
      <c r="G13" s="17" t="n"/>
      <c r="H13" s="17" t="n"/>
      <c r="I13" s="17" t="n"/>
      <c r="J13" s="8">
        <f>IF(F13="","",F13-B13)</f>
        <v/>
      </c>
      <c r="K13" s="8">
        <f>IF(G13="","",G13-C13)</f>
        <v/>
      </c>
      <c r="L13" s="8">
        <f>IF(H13="","",H13-D13)</f>
        <v/>
      </c>
      <c r="M13" s="8">
        <f>IF(I13="","",I13-E13)</f>
        <v/>
      </c>
      <c r="N13" s="8">
        <f>IF($B$3=0,0,SUMIF($B$5:$E$5,"&lt;="&amp;$B$3,B13:E13))</f>
        <v/>
      </c>
      <c r="O13" s="8">
        <f>IF($B$3=0,0,SUMIF($F$5:$I$5,"&lt;="&amp;$B$3,F13:I13))</f>
        <v/>
      </c>
      <c r="P13" s="8">
        <f>O13-N13</f>
        <v/>
      </c>
      <c r="Q13" s="11">
        <f>IFERROR(P13/ABS(N13),0)</f>
        <v/>
      </c>
    </row>
    <row r="14">
      <c r="A14" t="inlineStr">
        <is>
          <t>General and administrative</t>
        </is>
      </c>
      <c r="B14" s="8">
        <f>'P&amp;L'!B18</f>
        <v/>
      </c>
      <c r="C14" s="8">
        <f>'P&amp;L'!C18</f>
        <v/>
      </c>
      <c r="D14" s="8">
        <f>'P&amp;L'!D18</f>
        <v/>
      </c>
      <c r="E14" s="8">
        <f>'P&amp;L'!E18</f>
        <v/>
      </c>
      <c r="F14" s="17" t="n">
        <v>492000</v>
      </c>
      <c r="G14" s="17" t="n"/>
      <c r="H14" s="17" t="n"/>
      <c r="I14" s="17" t="n"/>
      <c r="J14" s="8">
        <f>IF(F14="","",F14-B14)</f>
        <v/>
      </c>
      <c r="K14" s="8">
        <f>IF(G14="","",G14-C14)</f>
        <v/>
      </c>
      <c r="L14" s="8">
        <f>IF(H14="","",H14-D14)</f>
        <v/>
      </c>
      <c r="M14" s="8">
        <f>IF(I14="","",I14-E14)</f>
        <v/>
      </c>
      <c r="N14" s="8">
        <f>IF($B$3=0,0,SUMIF($B$5:$E$5,"&lt;="&amp;$B$3,B14:E14))</f>
        <v/>
      </c>
      <c r="O14" s="8">
        <f>IF($B$3=0,0,SUMIF($F$5:$I$5,"&lt;="&amp;$B$3,F14:I14))</f>
        <v/>
      </c>
      <c r="P14" s="8">
        <f>O14-N14</f>
        <v/>
      </c>
      <c r="Q14" s="11">
        <f>IFERROR(P14/ABS(N14),0)</f>
        <v/>
      </c>
    </row>
    <row r="15">
      <c r="A15" t="inlineStr">
        <is>
          <t>Operating income</t>
        </is>
      </c>
      <c r="B15" s="8">
        <f>'P&amp;L'!B20</f>
        <v/>
      </c>
      <c r="C15" s="8">
        <f>'P&amp;L'!C20</f>
        <v/>
      </c>
      <c r="D15" s="8">
        <f>'P&amp;L'!D20</f>
        <v/>
      </c>
      <c r="E15" s="8">
        <f>'P&amp;L'!E20</f>
        <v/>
      </c>
      <c r="F15" s="17" t="n">
        <v>-704000</v>
      </c>
      <c r="G15" s="17" t="n"/>
      <c r="H15" s="17" t="n"/>
      <c r="I15" s="17" t="n"/>
      <c r="J15" s="8">
        <f>IF(F15="","",F15-B15)</f>
        <v/>
      </c>
      <c r="K15" s="8">
        <f>IF(G15="","",G15-C15)</f>
        <v/>
      </c>
      <c r="L15" s="8">
        <f>IF(H15="","",H15-D15)</f>
        <v/>
      </c>
      <c r="M15" s="8">
        <f>IF(I15="","",I15-E15)</f>
        <v/>
      </c>
      <c r="N15" s="8">
        <f>IF($B$3=0,0,SUMIF($B$5:$E$5,"&lt;="&amp;$B$3,B15:E15))</f>
        <v/>
      </c>
      <c r="O15" s="8">
        <f>IF($B$3=0,0,SUMIF($F$5:$I$5,"&lt;="&amp;$B$3,F15:I15))</f>
        <v/>
      </c>
      <c r="P15" s="8">
        <f>O15-N15</f>
        <v/>
      </c>
      <c r="Q15" s="11">
        <f>IFERROR(P15/ABS(N15),0)</f>
        <v/>
      </c>
    </row>
    <row r="16">
      <c r="A16" t="inlineStr">
        <is>
          <t>Ending headcount</t>
        </is>
      </c>
      <c r="B16" s="12">
        <f>'P&amp;L'!B23</f>
        <v/>
      </c>
      <c r="C16" s="12">
        <f>'P&amp;L'!C23</f>
        <v/>
      </c>
      <c r="D16" s="12">
        <f>'P&amp;L'!D23</f>
        <v/>
      </c>
      <c r="E16" s="12">
        <f>'P&amp;L'!E23</f>
        <v/>
      </c>
      <c r="F16" s="19" t="n">
        <v>56</v>
      </c>
      <c r="G16" s="19" t="n"/>
      <c r="H16" s="19" t="n"/>
      <c r="I16" s="19" t="n"/>
      <c r="J16" s="12">
        <f>IF(F16="","",F16-B16)</f>
        <v/>
      </c>
      <c r="K16" s="12">
        <f>IF(G16="","",G16-C16)</f>
        <v/>
      </c>
      <c r="L16" s="12">
        <f>IF(H16="","",H16-D16)</f>
        <v/>
      </c>
      <c r="M16" s="12">
        <f>IF(I16="","",I16-E16)</f>
        <v/>
      </c>
      <c r="N16" s="12">
        <f>IF($B$3=0,0,INDEX(B16:E16,1,$B$3))</f>
        <v/>
      </c>
      <c r="O16" s="12">
        <f>IF($B$3=0,0,INDEX(F16:I16,1,$B$3))</f>
        <v/>
      </c>
      <c r="P16" s="12">
        <f>O16-N16</f>
        <v/>
      </c>
      <c r="Q16" s="11">
        <f>IFERROR(P16/ABS(N16),0)</f>
        <v/>
      </c>
    </row>
    <row r="18">
      <c r="A18" s="2" t="inlineStr">
        <is>
          <t>Variance = actual - plan. For revenue lines a negative variance is a shortfall; for cost lines a positive variance is overspend. Keep the plan columns linked to the approved plan and never overwrite them.</t>
        </is>
      </c>
    </row>
  </sheetData>
  <dataValidations count="1">
    <dataValidation sqref="B3" showDropDown="0" showInputMessage="0" showErrorMessage="0" allowBlank="0" type="whole" operator="between">
      <formula1>0</formula1>
      <formula2>4</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2026-10-25T19:16:18Z</dcterms:created>
  <dcterms:modified xmlns:dcterms="http://purl.org/dc/terms/" xmlns:xsi="http://www.w3.org/2001/XMLSchema-instance" xsi:type="dcterms:W3CDTF">2026-10-25T19:16:18Z</dcterms:modified>
</cp:coreProperties>
</file>